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5.xml" ContentType="application/vnd.openxmlformats-officedocument.spreadsheetml.pivotTable+xml"/>
  <Override PartName="/xl/pivotTables/pivotTable6.xml" ContentType="application/vnd.openxmlformats-officedocument.spreadsheetml.pivotTable+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01" firstSheet="2" activeTab="2" autoFilterDateGrouping="1"/>
  </bookViews>
  <sheets>
    <sheet name="30-07" sheetId="1" state="hidden" r:id="rId1"/>
    <sheet name="Dashboard" sheetId="2" state="visible" r:id="rId2"/>
    <sheet name="Resumo p. Respónsável" sheetId="3" state="visible" r:id="rId3"/>
    <sheet name="D.As" sheetId="4" state="visible" r:id="rId4"/>
    <sheet name="Panorama" sheetId="5" state="hidden" r:id="rId5"/>
    <sheet name="Compilado chamados" sheetId="6" state="visible" r:id="rId6"/>
    <sheet name="Cancelamento de NF" sheetId="7" state="visible" r:id="rId7"/>
    <sheet name="Referencias " sheetId="8" state="hidden" r:id="rId8"/>
    <sheet name="Alçadas" sheetId="9" state="visible" r:id="rId9"/>
    <sheet name="Info. filas N1 e N2" sheetId="10" state="visible"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8" fullCalcOnLoad="1"/>
  <pivotCaches>
    <pivotCache cacheId="1" r:id="rId11"/>
    <pivotCache cacheId="0" r:id="rId12"/>
    <pivotCache cacheId="2" r:id="rId13"/>
  </pivotCaches>
</workbook>
</file>

<file path=xl/styles.xml><?xml version="1.0" encoding="utf-8"?>
<styleSheet xmlns="http://schemas.openxmlformats.org/spreadsheetml/2006/main">
  <numFmts count="2">
    <numFmt numFmtId="164" formatCode="_-* #,##0.00_-;\-* #,##0.00_-;_-* &quot;-&quot;??_-;_-@_-"/>
    <numFmt numFmtId="165" formatCode="[$-416]mmm\-yy;@"/>
  </numFmts>
  <fonts count="44">
    <font>
      <name val="Aptos Narrow"/>
      <family val="2"/>
      <color indexed="8"/>
      <sz val="11"/>
      <scheme val="minor"/>
    </font>
    <font>
      <name val="Aptos Narrow"/>
      <family val="2"/>
      <color theme="1"/>
      <sz val="11"/>
      <scheme val="minor"/>
    </font>
    <font>
      <name val="Calibri"/>
      <family val="2"/>
      <b val="1"/>
      <color rgb="FF56585B"/>
      <sz val="12"/>
    </font>
    <font>
      <name val="Calibri"/>
      <family val="2"/>
      <b val="1"/>
      <color theme="0"/>
      <sz val="12"/>
    </font>
    <font>
      <name val="Aptos Narrow"/>
      <family val="2"/>
      <b val="1"/>
      <color indexed="8"/>
      <sz val="11"/>
      <scheme val="minor"/>
    </font>
    <font>
      <name val="Aptos Narrow"/>
      <family val="2"/>
      <color indexed="8"/>
      <sz val="14"/>
      <scheme val="minor"/>
    </font>
    <font>
      <name val="Aptos Narrow"/>
      <family val="2"/>
      <color indexed="8"/>
      <sz val="11"/>
      <scheme val="minor"/>
    </font>
    <font>
      <name val="Aptos Narrow"/>
      <family val="2"/>
      <sz val="8"/>
      <scheme val="minor"/>
    </font>
    <font>
      <name val="Aptos Narrow"/>
      <family val="2"/>
      <b val="1"/>
      <i val="1"/>
      <color indexed="8"/>
      <sz val="14"/>
      <scheme val="minor"/>
    </font>
    <font>
      <name val="Aptos Narrow"/>
      <family val="2"/>
      <sz val="11"/>
      <scheme val="minor"/>
    </font>
    <font>
      <name val="Arial"/>
      <family val="2"/>
      <b val="1"/>
      <color theme="1"/>
      <sz val="10"/>
    </font>
    <font>
      <name val="Arial"/>
      <family val="2"/>
      <color theme="1"/>
      <sz val="10"/>
    </font>
    <font>
      <name val="Aptos Narrow"/>
      <family val="2"/>
      <color theme="0"/>
      <sz val="14"/>
      <scheme val="minor"/>
    </font>
    <font>
      <name val="Arial"/>
      <family val="2"/>
      <b val="1"/>
      <color theme="4" tint="0.7999816888943144"/>
      <sz val="10"/>
    </font>
    <font>
      <name val="Arial"/>
      <family val="2"/>
      <b val="1"/>
      <sz val="10"/>
    </font>
    <font>
      <name val="Arial"/>
      <family val="2"/>
      <b val="1"/>
      <color theme="3" tint="0.749992370372631"/>
      <sz val="10"/>
    </font>
    <font>
      <name val="Arial"/>
      <family val="2"/>
      <b val="1"/>
      <color theme="7" tint="0.5999938962981048"/>
      <sz val="10"/>
    </font>
    <font>
      <name val="Arial"/>
      <family val="2"/>
      <b val="1"/>
      <color rgb="FFFFFFFF"/>
      <sz val="11"/>
    </font>
    <font>
      <name val="Calibri"/>
      <charset val="1"/>
      <family val="2"/>
      <color theme="1"/>
      <sz val="11"/>
    </font>
    <font>
      <name val="Arial"/>
      <family val="2"/>
      <b val="1"/>
      <color rgb="FF1F3864"/>
      <sz val="16"/>
    </font>
    <font>
      <name val="Arial"/>
      <family val="2"/>
      <i val="1"/>
      <color rgb="FF595959"/>
      <sz val="10"/>
    </font>
    <font>
      <name val="Arial"/>
      <family val="2"/>
      <b val="1"/>
      <color rgb="FFFFFFFF"/>
      <sz val="12"/>
    </font>
    <font>
      <name val="Arial"/>
      <family val="2"/>
      <b val="1"/>
      <color rgb="FF595959"/>
      <sz val="9"/>
    </font>
    <font>
      <name val="Arial"/>
      <family val="2"/>
      <b val="1"/>
      <color rgb="FF1F3864"/>
      <sz val="22"/>
    </font>
    <font>
      <name val="Arial"/>
      <family val="2"/>
      <b val="1"/>
      <color rgb="FFC62828"/>
      <sz val="22"/>
    </font>
    <font>
      <name val="Arial"/>
      <family val="2"/>
      <b val="1"/>
      <color rgb="FF2E7D32"/>
      <sz val="22"/>
    </font>
    <font>
      <name val="Arial"/>
      <family val="2"/>
      <b val="1"/>
      <color rgb="FFE65100"/>
      <sz val="22"/>
    </font>
    <font>
      <name val="Arial"/>
      <family val="2"/>
      <sz val="10"/>
    </font>
    <font>
      <name val="Arial"/>
      <family val="2"/>
      <b val="1"/>
      <color theme="0"/>
      <sz val="11"/>
    </font>
    <font>
      <name val="Arial"/>
      <family val="2"/>
      <b val="1"/>
      <color rgb="FFFF0000"/>
      <sz val="10"/>
    </font>
    <font>
      <name val="Aptos Narrow"/>
      <family val="2"/>
      <b val="1"/>
      <color theme="0"/>
      <sz val="11"/>
      <scheme val="minor"/>
    </font>
    <font>
      <name val="Arial"/>
      <family val="2"/>
      <color theme="1"/>
      <sz val="9"/>
    </font>
    <font>
      <name val="Segoe UI"/>
      <family val="2"/>
      <color indexed="8"/>
      <sz val="11"/>
    </font>
    <font>
      <name val="Segoe UI"/>
      <family val="2"/>
      <b val="1"/>
      <color indexed="8"/>
      <sz val="11"/>
    </font>
    <font>
      <name val="Calibri"/>
      <family val="2"/>
      <color rgb="FF000000"/>
      <sz val="11"/>
    </font>
    <font>
      <name val="Calibri"/>
      <family val="2"/>
      <sz val="12"/>
    </font>
    <font>
      <name val="Calibri"/>
      <family val="2"/>
      <color theme="1"/>
      <sz val="11"/>
    </font>
    <font>
      <name val="Segoe UI"/>
      <family val="2"/>
      <b val="1"/>
      <color indexed="81"/>
      <sz val="9"/>
    </font>
    <font>
      <name val="Segoe UI"/>
      <family val="2"/>
      <color indexed="81"/>
      <sz val="9"/>
    </font>
    <font>
      <name val="Aptos"/>
      <family val="2"/>
      <color rgb="FF000000"/>
      <sz val="11"/>
    </font>
    <font>
      <name val="Aptos"/>
      <family val="2"/>
      <color rgb="FF000000"/>
      <sz val="11"/>
    </font>
    <font>
      <name val="Calibri"/>
      <sz val="12"/>
    </font>
    <font>
      <name val="Calibri"/>
      <b val="1"/>
      <color rgb="FF56585B"/>
      <sz val="12"/>
    </font>
    <font>
      <name val="Calibri"/>
      <b val="1"/>
      <color theme="0"/>
      <sz val="12"/>
    </font>
  </fonts>
  <fills count="24">
    <fill>
      <patternFill/>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8"/>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3" tint="0.749992370372631"/>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4">
    <border>
      <left/>
      <right/>
      <top/>
      <bottom/>
      <diagonal/>
    </border>
    <border>
      <left/>
      <right/>
      <top style="thin">
        <color theme="7" tint="-0.249977111117893"/>
      </top>
      <bottom style="thin">
        <color theme="7" tint="0.5999938962981048"/>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thin">
        <color rgb="FFBFBFBF"/>
      </left>
      <right/>
      <top/>
      <bottom/>
      <diagonal/>
    </border>
    <border>
      <left/>
      <right style="thin">
        <color rgb="FFBFBFBF"/>
      </right>
      <top/>
      <bottom/>
      <diagonal/>
    </border>
  </borders>
  <cellStyleXfs count="4">
    <xf numFmtId="0" fontId="6" fillId="0" borderId="0"/>
    <xf numFmtId="43" fontId="6" fillId="0" borderId="0"/>
    <xf numFmtId="0" fontId="18" fillId="0" borderId="0"/>
    <xf numFmtId="0" fontId="6" fillId="0" borderId="0"/>
  </cellStyleXfs>
  <cellXfs count="179">
    <xf numFmtId="0" fontId="0" fillId="0" borderId="0" pivotButton="0" quotePrefix="0" xfId="0"/>
    <xf numFmtId="0" fontId="0" fillId="3" borderId="0" applyAlignment="1" pivotButton="0" quotePrefix="0" xfId="0">
      <alignment vertical="center"/>
    </xf>
    <xf numFmtId="0" fontId="0" fillId="0" borderId="0" applyAlignment="1" pivotButton="0" quotePrefix="0" xfId="0">
      <alignment vertical="center"/>
    </xf>
    <xf numFmtId="0" fontId="5" fillId="0" borderId="0" pivotButton="0" quotePrefix="0" xfId="0"/>
    <xf numFmtId="0" fontId="5" fillId="0" borderId="0" applyAlignment="1" pivotButton="0" quotePrefix="0" xfId="0">
      <alignment horizontal="left"/>
    </xf>
    <xf numFmtId="164" fontId="0" fillId="0" borderId="0" pivotButton="0" quotePrefix="0" xfId="1"/>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10" fillId="9" borderId="0" applyAlignment="1" pivotButton="0" quotePrefix="0" xfId="0">
      <alignment horizontal="center"/>
    </xf>
    <xf numFmtId="0" fontId="10" fillId="7" borderId="0" applyAlignment="1" pivotButton="0" quotePrefix="0" xfId="0">
      <alignment horizontal="center"/>
    </xf>
    <xf numFmtId="0" fontId="10" fillId="8" borderId="0" applyAlignment="1" pivotButton="0" quotePrefix="0" xfId="0">
      <alignment horizontal="center"/>
    </xf>
    <xf numFmtId="0" fontId="11" fillId="0" borderId="0" pivotButton="0" quotePrefix="0" xfId="0"/>
    <xf numFmtId="0" fontId="10" fillId="10" borderId="0" applyAlignment="1" pivotButton="0" quotePrefix="0" xfId="0">
      <alignment horizontal="center"/>
    </xf>
    <xf numFmtId="14" fontId="11" fillId="6" borderId="0" applyAlignment="1" pivotButton="0" quotePrefix="0" xfId="0">
      <alignment vertical="center"/>
    </xf>
    <xf numFmtId="0" fontId="11" fillId="6" borderId="0" applyAlignment="1" pivotButton="0" quotePrefix="0" xfId="0">
      <alignment wrapText="1"/>
    </xf>
    <xf numFmtId="0" fontId="11" fillId="6" borderId="0" applyAlignment="1" pivotButton="0" quotePrefix="0" xfId="0">
      <alignment horizontal="center" vertical="center"/>
    </xf>
    <xf numFmtId="0" fontId="11" fillId="0" borderId="0" applyAlignment="1" pivotButton="0" quotePrefix="0" xfId="0">
      <alignment horizontal="center"/>
    </xf>
    <xf numFmtId="164" fontId="11" fillId="0" borderId="0" applyAlignment="1" pivotButton="0" quotePrefix="0" xfId="1">
      <alignment horizontal="center" vertical="center"/>
    </xf>
    <xf numFmtId="14" fontId="11" fillId="6" borderId="0" applyAlignment="1" pivotButton="0" quotePrefix="0" xfId="0">
      <alignment horizontal="center" vertical="center"/>
    </xf>
    <xf numFmtId="0" fontId="11" fillId="6" borderId="0" applyAlignment="1" pivotButton="0" quotePrefix="0" xfId="0">
      <alignment horizontal="left" vertical="center" wrapText="1"/>
    </xf>
    <xf numFmtId="0" fontId="11" fillId="6" borderId="0" applyAlignment="1" pivotButton="0" quotePrefix="0" xfId="0">
      <alignment horizontal="center" vertical="center" wrapText="1"/>
    </xf>
    <xf numFmtId="164" fontId="11" fillId="6" borderId="0" applyAlignment="1" pivotButton="0" quotePrefix="0" xfId="1">
      <alignment horizontal="center" vertical="center"/>
    </xf>
    <xf numFmtId="1" fontId="11" fillId="6" borderId="0" applyAlignment="1" pivotButton="0" quotePrefix="0" xfId="1">
      <alignment horizontal="center" vertical="center"/>
    </xf>
    <xf numFmtId="4" fontId="11" fillId="6" borderId="0" applyAlignment="1" pivotButton="0" quotePrefix="0" xfId="0">
      <alignment horizontal="center" vertical="center"/>
    </xf>
    <xf numFmtId="0" fontId="11" fillId="0" borderId="0" applyAlignment="1" pivotButton="0" quotePrefix="0" xfId="0">
      <alignment vertical="center" wrapText="1"/>
    </xf>
    <xf numFmtId="1" fontId="11" fillId="0" borderId="0" applyAlignment="1" pivotButton="0" quotePrefix="0" xfId="1">
      <alignment horizontal="center" vertical="center"/>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10" fillId="9" borderId="0" applyAlignment="1" pivotButton="0" quotePrefix="0" xfId="0">
      <alignment horizontal="center" vertical="center"/>
    </xf>
    <xf numFmtId="0" fontId="4" fillId="2" borderId="0" applyAlignment="1" pivotButton="0" quotePrefix="0" xfId="0">
      <alignment horizontal="left" vertical="center"/>
    </xf>
    <xf numFmtId="0" fontId="0" fillId="0" borderId="0" applyAlignment="1" pivotButton="0" quotePrefix="0" xfId="0">
      <alignment horizontal="left" vertical="center"/>
    </xf>
    <xf numFmtId="0" fontId="12" fillId="11" borderId="1" pivotButton="0" quotePrefix="0" xfId="0"/>
    <xf numFmtId="0" fontId="5" fillId="0" borderId="0" applyAlignment="1" pivotButton="0" quotePrefix="0" xfId="0">
      <alignment horizontal="center" vertical="center" wrapText="1"/>
    </xf>
    <xf numFmtId="0" fontId="17" fillId="12" borderId="2" applyAlignment="1" pivotButton="0" quotePrefix="0" xfId="0">
      <alignment horizontal="center" vertical="center"/>
    </xf>
    <xf numFmtId="0" fontId="18" fillId="0" borderId="0" pivotButton="0" quotePrefix="0" xfId="2"/>
    <xf numFmtId="0" fontId="27" fillId="0" borderId="0" pivotButton="0" quotePrefix="0" xfId="2"/>
    <xf numFmtId="0" fontId="27" fillId="0" borderId="2" pivotButton="0" quotePrefix="0" xfId="2"/>
    <xf numFmtId="1" fontId="27" fillId="0" borderId="2" pivotButton="0" quotePrefix="0" xfId="2"/>
    <xf numFmtId="14" fontId="27" fillId="0" borderId="2" pivotButton="0" quotePrefix="0" xfId="2"/>
    <xf numFmtId="0" fontId="14" fillId="0" borderId="0" pivotButton="0" quotePrefix="0" xfId="2"/>
    <xf numFmtId="0" fontId="28" fillId="15" borderId="2" applyAlignment="1" pivotButton="0" quotePrefix="0" xfId="3">
      <alignment horizontal="center" vertical="center"/>
    </xf>
    <xf numFmtId="0" fontId="10" fillId="9" borderId="0" applyAlignment="1" pivotButton="0" quotePrefix="0" xfId="0">
      <alignment horizontal="left" vertical="center" wrapText="1"/>
    </xf>
    <xf numFmtId="0" fontId="31" fillId="6" borderId="0" applyAlignment="1" pivotButton="0" quotePrefix="0" xfId="0">
      <alignment horizontal="left" vertical="center" wrapText="1"/>
    </xf>
    <xf numFmtId="0" fontId="5" fillId="0" borderId="0" pivotButton="1" quotePrefix="0" xfId="0"/>
    <xf numFmtId="0" fontId="0" fillId="2" borderId="0" applyAlignment="1" pivotButton="0" quotePrefix="0" xfId="0">
      <alignment vertical="center"/>
    </xf>
    <xf numFmtId="0" fontId="0" fillId="0" borderId="0" applyAlignment="1" pivotButton="0" quotePrefix="0" xfId="0">
      <alignment horizontal="center" vertical="center"/>
    </xf>
    <xf numFmtId="0" fontId="0" fillId="2" borderId="0" applyAlignment="1" pivotButton="0" quotePrefix="0" xfId="0">
      <alignment vertical="top" wrapText="1"/>
    </xf>
    <xf numFmtId="16" fontId="11" fillId="6" borderId="0" applyAlignment="1" pivotButton="0" quotePrefix="0" xfId="0">
      <alignment horizontal="center" vertical="center"/>
    </xf>
    <xf numFmtId="0" fontId="0" fillId="0" borderId="0" applyAlignment="1" pivotButton="0" quotePrefix="0" xfId="0">
      <alignment vertical="top"/>
    </xf>
    <xf numFmtId="14" fontId="0" fillId="2" borderId="0" applyAlignment="1" pivotButton="0" quotePrefix="0" xfId="0">
      <alignment horizontal="left" vertical="center"/>
    </xf>
    <xf numFmtId="14" fontId="17" fillId="12" borderId="2" applyAlignment="1" pivotButton="0" quotePrefix="0" xfId="0">
      <alignment horizontal="center" vertical="center"/>
    </xf>
    <xf numFmtId="14" fontId="0" fillId="2" borderId="0" applyAlignment="1" pivotButton="0" quotePrefix="0" xfId="0">
      <alignment horizontal="center" vertical="center"/>
    </xf>
    <xf numFmtId="14" fontId="0" fillId="0" borderId="0" applyAlignment="1" pivotButton="0" quotePrefix="0" xfId="0">
      <alignment horizontal="center" vertical="center"/>
    </xf>
    <xf numFmtId="1" fontId="0" fillId="0" borderId="0" pivotButton="0" quotePrefix="0" xfId="0"/>
    <xf numFmtId="0" fontId="33" fillId="18" borderId="6" applyAlignment="1" pivotButton="0" quotePrefix="0" xfId="0">
      <alignment horizontal="center" vertical="center"/>
    </xf>
    <xf numFmtId="0" fontId="32" fillId="0" borderId="6" applyAlignment="1" pivotButton="0" quotePrefix="0" xfId="0">
      <alignment vertical="center"/>
    </xf>
    <xf numFmtId="0" fontId="34" fillId="0" borderId="0" pivotButton="0" quotePrefix="0" xfId="0"/>
    <xf numFmtId="0" fontId="14" fillId="0" borderId="0" applyAlignment="1" pivotButton="0" quotePrefix="0" xfId="2">
      <alignment horizontal="left"/>
    </xf>
    <xf numFmtId="0" fontId="27" fillId="0" borderId="2" applyAlignment="1" pivotButton="0" quotePrefix="0" xfId="2">
      <alignment vertical="center"/>
    </xf>
    <xf numFmtId="0" fontId="4" fillId="2" borderId="0" applyAlignment="1" pivotButton="0" quotePrefix="0" xfId="0">
      <alignment vertical="center"/>
    </xf>
    <xf numFmtId="0" fontId="4" fillId="2" borderId="0" applyAlignment="1" pivotButton="0" quotePrefix="0" xfId="0">
      <alignment vertical="top" wrapText="1"/>
    </xf>
    <xf numFmtId="0" fontId="17" fillId="12" borderId="7" applyAlignment="1" pivotButton="0" quotePrefix="0" xfId="0">
      <alignment horizontal="center" vertical="center"/>
    </xf>
    <xf numFmtId="0" fontId="2" fillId="4" borderId="8" applyAlignment="1" pivotButton="0" quotePrefix="0" xfId="0">
      <alignment vertical="center"/>
    </xf>
    <xf numFmtId="0" fontId="3" fillId="5" borderId="8" applyAlignment="1" pivotButton="0" quotePrefix="0" xfId="0">
      <alignment vertical="center"/>
    </xf>
    <xf numFmtId="0" fontId="3" fillId="5" borderId="8" applyAlignment="1" pivotButton="0" quotePrefix="0" xfId="0">
      <alignment vertical="top" wrapText="1"/>
    </xf>
    <xf numFmtId="0" fontId="3" fillId="5" borderId="8" applyAlignment="1" pivotButton="0" quotePrefix="0" xfId="0">
      <alignment horizontal="left" vertical="center"/>
    </xf>
    <xf numFmtId="0" fontId="4" fillId="0" borderId="0" applyAlignment="1" pivotButton="0" quotePrefix="0" xfId="0">
      <alignment vertical="center"/>
    </xf>
    <xf numFmtId="0" fontId="0" fillId="0" borderId="0" applyAlignment="1" pivotButton="0" quotePrefix="0" xfId="0">
      <alignment vertical="top" wrapText="1"/>
    </xf>
    <xf numFmtId="0" fontId="35" fillId="6" borderId="8" applyAlignment="1" pivotButton="0" quotePrefix="0" xfId="0">
      <alignment horizontal="left" vertical="center"/>
    </xf>
    <xf numFmtId="0" fontId="35" fillId="3" borderId="8" applyAlignment="1" pivotButton="0" quotePrefix="0" xfId="0">
      <alignment horizontal="left" vertical="center"/>
    </xf>
    <xf numFmtId="1" fontId="35" fillId="3" borderId="8" applyAlignment="1" pivotButton="0" quotePrefix="0" xfId="0">
      <alignment horizontal="left" vertical="center"/>
    </xf>
    <xf numFmtId="0" fontId="35" fillId="3" borderId="8" applyAlignment="1" pivotButton="0" quotePrefix="0" xfId="0">
      <alignment horizontal="center" vertical="center"/>
    </xf>
    <xf numFmtId="14" fontId="35" fillId="3" borderId="8" applyAlignment="1" pivotButton="0" quotePrefix="0" xfId="0">
      <alignment horizontal="left" vertical="center"/>
    </xf>
    <xf numFmtId="165" fontId="35" fillId="3" borderId="8" applyAlignment="1" pivotButton="0" quotePrefix="0" xfId="0">
      <alignment horizontal="center" vertical="center"/>
    </xf>
    <xf numFmtId="0" fontId="35" fillId="3" borderId="0" applyAlignment="1" pivotButton="0" quotePrefix="0" xfId="0">
      <alignment horizontal="center" vertical="center"/>
    </xf>
    <xf numFmtId="14" fontId="35" fillId="3" borderId="0" applyAlignment="1" pivotButton="0" quotePrefix="0" xfId="0">
      <alignment horizontal="center" vertical="center"/>
    </xf>
    <xf numFmtId="0" fontId="35" fillId="0" borderId="0" applyAlignment="1" pivotButton="0" quotePrefix="0" xfId="0">
      <alignment horizontal="center" vertical="center"/>
    </xf>
    <xf numFmtId="0" fontId="2" fillId="4" borderId="9" applyAlignment="1" pivotButton="0" quotePrefix="0" xfId="0">
      <alignment vertical="center"/>
    </xf>
    <xf numFmtId="0" fontId="0" fillId="0" borderId="11" applyAlignment="1" pivotButton="0" quotePrefix="0" xfId="0">
      <alignment horizontal="left" vertical="center"/>
    </xf>
    <xf numFmtId="0" fontId="0" fillId="2" borderId="10" applyAlignment="1" pivotButton="0" quotePrefix="0" xfId="0">
      <alignment horizontal="left" vertical="center"/>
    </xf>
    <xf numFmtId="14" fontId="10" fillId="7" borderId="0" applyAlignment="1" pivotButton="0" quotePrefix="0" xfId="0">
      <alignment horizontal="center"/>
    </xf>
    <xf numFmtId="14" fontId="11" fillId="0" borderId="0" pivotButton="0" quotePrefix="0" xfId="0"/>
    <xf numFmtId="14" fontId="10" fillId="8" borderId="0" applyAlignment="1" pivotButton="0" quotePrefix="0" xfId="0">
      <alignment horizontal="center"/>
    </xf>
    <xf numFmtId="14" fontId="10" fillId="10" borderId="0" applyAlignment="1" pivotButton="0" quotePrefix="0" xfId="0">
      <alignment horizontal="center"/>
    </xf>
    <xf numFmtId="0" fontId="36" fillId="0" borderId="0" pivotButton="0" quotePrefix="0" xfId="2"/>
    <xf numFmtId="14" fontId="27" fillId="0" borderId="0" pivotButton="0" quotePrefix="0" xfId="2"/>
    <xf numFmtId="1" fontId="27" fillId="0" borderId="0" pivotButton="0" quotePrefix="0" xfId="2"/>
    <xf numFmtId="0" fontId="27" fillId="0" borderId="2" pivotButton="0" quotePrefix="1" xfId="2"/>
    <xf numFmtId="0" fontId="9" fillId="0" borderId="0" pivotButton="0" quotePrefix="0" xfId="0"/>
    <xf numFmtId="0" fontId="0" fillId="19" borderId="0" applyAlignment="1" pivotButton="0" quotePrefix="0" xfId="0">
      <alignment vertical="center"/>
    </xf>
    <xf numFmtId="0" fontId="0" fillId="19" borderId="0" pivotButton="0" quotePrefix="0" xfId="0"/>
    <xf numFmtId="0" fontId="20" fillId="0" borderId="0" pivotButton="0" quotePrefix="0" xfId="2"/>
    <xf numFmtId="0" fontId="11" fillId="6" borderId="0" pivotButton="0" quotePrefix="0" xfId="0"/>
    <xf numFmtId="14" fontId="11" fillId="0" borderId="0" applyAlignment="1" pivotButton="0" quotePrefix="0" xfId="0">
      <alignment horizontal="center" vertical="center"/>
    </xf>
    <xf numFmtId="0" fontId="11" fillId="0" borderId="0" applyAlignment="1" pivotButton="0" quotePrefix="0" xfId="0">
      <alignment horizontal="center" vertical="center"/>
    </xf>
    <xf numFmtId="0" fontId="11" fillId="0" borderId="0" applyAlignment="1" pivotButton="0" quotePrefix="0" xfId="0">
      <alignment wrapText="1"/>
    </xf>
    <xf numFmtId="0" fontId="1" fillId="0" borderId="0" applyAlignment="1" pivotButton="0" quotePrefix="0" xfId="0">
      <alignment horizontal="left" vertical="center" wrapText="1"/>
    </xf>
    <xf numFmtId="14" fontId="11" fillId="0" borderId="0" applyAlignment="1" pivotButton="0" quotePrefix="0" xfId="0">
      <alignment vertical="center"/>
    </xf>
    <xf numFmtId="0" fontId="21" fillId="13" borderId="0" applyAlignment="1" pivotButton="0" quotePrefix="0" xfId="2">
      <alignment horizontal="left" vertical="center"/>
    </xf>
    <xf numFmtId="0" fontId="21" fillId="13" borderId="0" applyAlignment="1" pivotButton="0" quotePrefix="0" xfId="2">
      <alignment horizontal="left" vertical="center" indent="1"/>
    </xf>
    <xf numFmtId="0" fontId="0" fillId="20" borderId="0" applyAlignment="1" pivotButton="0" quotePrefix="0" xfId="0">
      <alignment vertical="center"/>
    </xf>
    <xf numFmtId="0" fontId="21" fillId="0" borderId="0" applyAlignment="1" pivotButton="0" quotePrefix="0" xfId="2">
      <alignment horizontal="left" vertical="center"/>
    </xf>
    <xf numFmtId="0" fontId="22" fillId="0" borderId="0" applyAlignment="1" pivotButton="0" quotePrefix="0" xfId="2">
      <alignment horizontal="center"/>
    </xf>
    <xf numFmtId="1" fontId="23" fillId="0" borderId="0" applyAlignment="1" pivotButton="0" quotePrefix="0" xfId="2">
      <alignment horizontal="center" vertical="center"/>
    </xf>
    <xf numFmtId="1" fontId="27" fillId="0" borderId="2" applyAlignment="1" pivotButton="0" quotePrefix="0" xfId="2">
      <alignment horizontal="center"/>
    </xf>
    <xf numFmtId="1" fontId="29" fillId="0" borderId="2" applyAlignment="1" pivotButton="0" quotePrefix="0" xfId="2">
      <alignment horizontal="center"/>
    </xf>
    <xf numFmtId="0" fontId="14" fillId="0" borderId="2" applyAlignment="1" pivotButton="0" quotePrefix="0" xfId="2">
      <alignment horizontal="center" vertical="center"/>
    </xf>
    <xf numFmtId="1" fontId="11" fillId="16" borderId="0" applyAlignment="1" pivotButton="0" quotePrefix="0" xfId="1">
      <alignment horizontal="center" vertical="center"/>
    </xf>
    <xf numFmtId="14" fontId="11" fillId="16" borderId="0" applyAlignment="1" pivotButton="0" quotePrefix="0" xfId="0">
      <alignment vertical="center"/>
    </xf>
    <xf numFmtId="0" fontId="11" fillId="16" borderId="0" applyAlignment="1" pivotButton="0" quotePrefix="0" xfId="0">
      <alignment horizontal="left" vertical="center" wrapText="1"/>
    </xf>
    <xf numFmtId="0" fontId="11" fillId="16" borderId="0" applyAlignment="1" pivotButton="0" quotePrefix="0" xfId="0">
      <alignment horizontal="center" vertical="center" wrapText="1"/>
    </xf>
    <xf numFmtId="0" fontId="11" fillId="16" borderId="0" applyAlignment="1" pivotButton="0" quotePrefix="0" xfId="0">
      <alignment horizontal="center" vertical="center"/>
    </xf>
    <xf numFmtId="164" fontId="11" fillId="16" borderId="0" applyAlignment="1" pivotButton="0" quotePrefix="0" xfId="1">
      <alignment horizontal="center" vertical="center"/>
    </xf>
    <xf numFmtId="0" fontId="0" fillId="16" borderId="0" applyAlignment="1" pivotButton="0" quotePrefix="0" xfId="0">
      <alignment vertical="center"/>
    </xf>
    <xf numFmtId="0" fontId="39" fillId="22" borderId="19" applyAlignment="1" pivotButton="0" quotePrefix="0" xfId="0">
      <alignment vertical="center"/>
    </xf>
    <xf numFmtId="0" fontId="39" fillId="22" borderId="20" applyAlignment="1" pivotButton="0" quotePrefix="0" xfId="0">
      <alignment vertical="center"/>
    </xf>
    <xf numFmtId="0" fontId="39" fillId="23" borderId="20" applyAlignment="1" pivotButton="0" quotePrefix="0" xfId="0">
      <alignment vertical="center"/>
    </xf>
    <xf numFmtId="0" fontId="40" fillId="22" borderId="21" applyAlignment="1" pivotButton="0" quotePrefix="0" xfId="0">
      <alignment vertical="center"/>
    </xf>
    <xf numFmtId="1" fontId="11" fillId="6" borderId="0" applyAlignment="1" pivotButton="0" quotePrefix="0" xfId="1">
      <alignment horizontal="center" vertical="center"/>
    </xf>
    <xf numFmtId="14" fontId="41" fillId="3" borderId="0" applyAlignment="1" pivotButton="0" quotePrefix="0" xfId="0">
      <alignment horizontal="center" vertical="center"/>
    </xf>
    <xf numFmtId="0" fontId="41" fillId="6" borderId="8" applyAlignment="1" pivotButton="0" quotePrefix="0" xfId="0">
      <alignment horizontal="left" vertical="center"/>
    </xf>
    <xf numFmtId="14" fontId="41" fillId="3" borderId="8" applyAlignment="1" pivotButton="0" quotePrefix="0" xfId="0">
      <alignment horizontal="center" vertical="center"/>
    </xf>
    <xf numFmtId="0" fontId="42" fillId="4" borderId="8" applyAlignment="1" pivotButton="0" quotePrefix="0" xfId="0">
      <alignment vertical="center"/>
    </xf>
    <xf numFmtId="14" fontId="41" fillId="3" borderId="8" applyAlignment="1" pivotButton="0" quotePrefix="0" xfId="0">
      <alignment horizontal="left" vertical="center"/>
    </xf>
    <xf numFmtId="1" fontId="41" fillId="3" borderId="8" applyAlignment="1" pivotButton="0" quotePrefix="0" xfId="0">
      <alignment horizontal="left" vertical="center"/>
    </xf>
    <xf numFmtId="0" fontId="41" fillId="3" borderId="8" applyAlignment="1" pivotButton="0" quotePrefix="0" xfId="0">
      <alignment horizontal="center" vertical="center"/>
    </xf>
    <xf numFmtId="165" fontId="41" fillId="3" borderId="8" applyAlignment="1" pivotButton="0" quotePrefix="0" xfId="0">
      <alignment horizontal="center" vertical="center"/>
    </xf>
    <xf numFmtId="0" fontId="41" fillId="3" borderId="8" applyAlignment="1" pivotButton="0" quotePrefix="0" xfId="0">
      <alignment horizontal="left" vertical="center"/>
    </xf>
    <xf numFmtId="0" fontId="41" fillId="3" borderId="0" applyAlignment="1" pivotButton="0" quotePrefix="0" xfId="0">
      <alignment horizontal="center" vertical="center"/>
    </xf>
    <xf numFmtId="0" fontId="41" fillId="0" borderId="0" applyAlignment="1" pivotButton="0" quotePrefix="0" xfId="0">
      <alignment horizontal="center" vertical="center"/>
    </xf>
    <xf numFmtId="0" fontId="43" fillId="5" borderId="8" applyAlignment="1" pivotButton="0" quotePrefix="0" xfId="0">
      <alignment horizontal="left" vertical="center"/>
    </xf>
    <xf numFmtId="1" fontId="23" fillId="21" borderId="16" applyAlignment="1" pivotButton="0" quotePrefix="0" xfId="2">
      <alignment horizontal="center" vertical="center"/>
    </xf>
    <xf numFmtId="1" fontId="23" fillId="21" borderId="17" applyAlignment="1" pivotButton="0" quotePrefix="0" xfId="2">
      <alignment horizontal="center" vertical="center"/>
    </xf>
    <xf numFmtId="1" fontId="23" fillId="21" borderId="18" applyAlignment="1" pivotButton="0" quotePrefix="0" xfId="2">
      <alignment horizontal="center" vertical="center"/>
    </xf>
    <xf numFmtId="1" fontId="23" fillId="21" borderId="12" applyAlignment="1" pivotButton="0" quotePrefix="0" xfId="2">
      <alignment horizontal="center" vertical="center"/>
    </xf>
    <xf numFmtId="1" fontId="23" fillId="21" borderId="3" applyAlignment="1" pivotButton="0" quotePrefix="0" xfId="2">
      <alignment horizontal="center" vertical="center"/>
    </xf>
    <xf numFmtId="1" fontId="23" fillId="21" borderId="13" applyAlignment="1" pivotButton="0" quotePrefix="0" xfId="2">
      <alignment horizontal="center" vertical="center"/>
    </xf>
    <xf numFmtId="0" fontId="21" fillId="13" borderId="0" applyAlignment="1" pivotButton="0" quotePrefix="0" xfId="2">
      <alignment horizontal="center" vertical="center"/>
    </xf>
    <xf numFmtId="0" fontId="21" fillId="13" borderId="0" applyAlignment="1" pivotButton="0" quotePrefix="0" xfId="2">
      <alignment horizontal="left" vertical="center"/>
    </xf>
    <xf numFmtId="0" fontId="21" fillId="13" borderId="3" applyAlignment="1" pivotButton="0" quotePrefix="0" xfId="2">
      <alignment horizontal="left" vertical="center"/>
    </xf>
    <xf numFmtId="0" fontId="19" fillId="0" borderId="0" pivotButton="0" quotePrefix="0" xfId="2"/>
    <xf numFmtId="0" fontId="22" fillId="14" borderId="2" applyAlignment="1" pivotButton="0" quotePrefix="0" xfId="2">
      <alignment horizontal="center"/>
    </xf>
    <xf numFmtId="1" fontId="23" fillId="14" borderId="2" applyAlignment="1" pivotButton="0" quotePrefix="0" xfId="2">
      <alignment horizontal="center" vertical="center"/>
    </xf>
    <xf numFmtId="1" fontId="24" fillId="14" borderId="2" applyAlignment="1" pivotButton="0" quotePrefix="0" xfId="2">
      <alignment horizontal="center" vertical="center"/>
    </xf>
    <xf numFmtId="1" fontId="25" fillId="14" borderId="2" applyAlignment="1" pivotButton="0" quotePrefix="0" xfId="2">
      <alignment horizontal="center" vertical="center"/>
    </xf>
    <xf numFmtId="1" fontId="26" fillId="14" borderId="16" applyAlignment="1" pivotButton="0" quotePrefix="0" xfId="2">
      <alignment horizontal="center" vertical="center"/>
    </xf>
    <xf numFmtId="1" fontId="26" fillId="14" borderId="18" applyAlignment="1" pivotButton="0" quotePrefix="0" xfId="2">
      <alignment horizontal="center" vertical="center"/>
    </xf>
    <xf numFmtId="1" fontId="26" fillId="14" borderId="12" applyAlignment="1" pivotButton="0" quotePrefix="0" xfId="2">
      <alignment horizontal="center" vertical="center"/>
    </xf>
    <xf numFmtId="1" fontId="26" fillId="14" borderId="13" applyAlignment="1" pivotButton="0" quotePrefix="0" xfId="2">
      <alignment horizontal="center" vertical="center"/>
    </xf>
    <xf numFmtId="0" fontId="22" fillId="14" borderId="14" applyAlignment="1" pivotButton="0" quotePrefix="0" xfId="2">
      <alignment horizontal="center"/>
    </xf>
    <xf numFmtId="0" fontId="22" fillId="14" borderId="15" applyAlignment="1" pivotButton="0" quotePrefix="0" xfId="2">
      <alignment horizontal="center"/>
    </xf>
    <xf numFmtId="0" fontId="22" fillId="14" borderId="7" applyAlignment="1" pivotButton="0" quotePrefix="0" xfId="2">
      <alignment horizontal="center"/>
    </xf>
    <xf numFmtId="0" fontId="21" fillId="13" borderId="0" applyAlignment="1" pivotButton="0" quotePrefix="0" xfId="2">
      <alignment horizontal="left" vertical="center" indent="1"/>
    </xf>
    <xf numFmtId="0" fontId="30" fillId="17" borderId="4" applyAlignment="1" pivotButton="0" quotePrefix="0" xfId="0">
      <alignment horizontal="left"/>
    </xf>
    <xf numFmtId="0" fontId="30" fillId="17" borderId="5" applyAlignment="1" pivotButton="0" quotePrefix="0" xfId="0">
      <alignment horizontal="left"/>
    </xf>
    <xf numFmtId="0" fontId="10" fillId="7" borderId="0" applyAlignment="1" pivotButton="0" quotePrefix="0" xfId="0">
      <alignment horizontal="center"/>
    </xf>
    <xf numFmtId="0" fontId="10" fillId="8" borderId="0" applyAlignment="1" pivotButton="0" quotePrefix="0" xfId="0">
      <alignment horizontal="center"/>
    </xf>
    <xf numFmtId="14" fontId="10" fillId="10" borderId="0" applyAlignment="1" pivotButton="0" quotePrefix="0" xfId="0">
      <alignment horizontal="center"/>
    </xf>
    <xf numFmtId="0" fontId="10" fillId="10" borderId="0" applyAlignment="1" pivotButton="0" quotePrefix="0" xfId="0">
      <alignment horizontal="center"/>
    </xf>
    <xf numFmtId="0" fontId="10" fillId="9" borderId="0" applyAlignment="1" pivotButton="0" quotePrefix="0" xfId="0">
      <alignment horizontal="center"/>
    </xf>
    <xf numFmtId="0" fontId="5" fillId="0" borderId="0" pivotButton="0" quotePrefix="0" xfId="0"/>
    <xf numFmtId="164" fontId="0" fillId="0" borderId="0" pivotButton="0" quotePrefix="0" xfId="1"/>
    <xf numFmtId="0" fontId="0" fillId="0" borderId="3" pivotButton="0" quotePrefix="0" xfId="0"/>
    <xf numFmtId="0" fontId="0" fillId="0" borderId="7" pivotButton="0" quotePrefix="0" xfId="0"/>
    <xf numFmtId="0" fontId="0" fillId="0" borderId="15" pivotButton="0" quotePrefix="0" xfId="0"/>
    <xf numFmtId="0" fontId="0" fillId="0" borderId="18" pivotButton="0" quotePrefix="0" xfId="0"/>
    <xf numFmtId="1" fontId="26" fillId="14" borderId="2" applyAlignment="1" pivotButton="0" quotePrefix="0" xfId="2">
      <alignment horizontal="center" vertical="center"/>
    </xf>
    <xf numFmtId="1" fontId="23" fillId="21" borderId="2" applyAlignment="1" pivotButton="0" quotePrefix="0" xfId="2">
      <alignment horizontal="center" vertical="center"/>
    </xf>
    <xf numFmtId="0" fontId="0" fillId="0" borderId="17" pivotButton="0" quotePrefix="0" xfId="0"/>
    <xf numFmtId="0" fontId="0" fillId="0" borderId="12" pivotButton="0" quotePrefix="0" xfId="0"/>
    <xf numFmtId="0" fontId="0" fillId="0" borderId="13" pivotButton="0" quotePrefix="0" xfId="0"/>
    <xf numFmtId="0" fontId="0" fillId="0" borderId="5" pivotButton="0" quotePrefix="0" xfId="0"/>
    <xf numFmtId="164" fontId="11" fillId="0" borderId="0" applyAlignment="1" pivotButton="0" quotePrefix="0" xfId="1">
      <alignment horizontal="center" vertical="center"/>
    </xf>
    <xf numFmtId="164" fontId="11" fillId="6" borderId="0" applyAlignment="1" pivotButton="0" quotePrefix="0" xfId="1">
      <alignment horizontal="center" vertical="center"/>
    </xf>
    <xf numFmtId="164" fontId="11" fillId="16" borderId="0" applyAlignment="1" pivotButton="0" quotePrefix="0" xfId="1">
      <alignment horizontal="center" vertical="center"/>
    </xf>
    <xf numFmtId="165" fontId="35" fillId="3" borderId="8" applyAlignment="1" pivotButton="0" quotePrefix="0" xfId="0">
      <alignment horizontal="center" vertical="center"/>
    </xf>
    <xf numFmtId="165" fontId="41" fillId="3" borderId="8" applyAlignment="1" pivotButton="0" quotePrefix="0" xfId="0">
      <alignment horizontal="center" vertical="center"/>
    </xf>
  </cellXfs>
  <cellStyles count="4">
    <cellStyle name="Normal" xfId="0" builtinId="0"/>
    <cellStyle name="Vírgula" xfId="1" builtinId="3"/>
    <cellStyle name="Normal 2" xfId="2"/>
    <cellStyle name="Normal 2 2" xfId="3"/>
  </cellStyles>
  <dxfs count="151">
    <dxf>
      <font>
        <name val="Calibri"/>
        <strike val="0"/>
        <outline val="0"/>
        <shadow val="0"/>
        <condense val="0"/>
        <color auto="1"/>
        <extend val="0"/>
        <sz val="12"/>
        <vertAlign val="baseline"/>
      </font>
      <alignment horizontal="center" vertical="center"/>
    </dxf>
    <dxf>
      <alignment horizontal="general"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family val="2"/>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b val="1"/>
        <strike val="0"/>
        <outline val="0"/>
        <shadow val="0"/>
        <condense val="0"/>
        <color theme="0"/>
        <extend val="0"/>
        <sz val="12"/>
        <vertAlign val="baseline"/>
      </font>
      <fill>
        <patternFill patternType="solid">
          <fgColor indexed="64"/>
          <bgColor theme="0" tint="-0.3499862666707358"/>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0" formatCode="General"/>
      <fill>
        <patternFill patternType="solid">
          <fgColor indexed="64"/>
          <bgColor theme="0" tint="-0.0499893185216834"/>
        </patternFill>
      </fill>
      <alignment horizontal="center"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general"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 formatCode="0"/>
      <fill>
        <patternFill>
          <fgColor indexed="64"/>
          <bgColor indexed="65"/>
        </patternFill>
      </fill>
      <alignment horizontal="center"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b val="1"/>
        <strike val="0"/>
        <outline val="0"/>
        <shadow val="0"/>
        <condense val="0"/>
        <color theme="1"/>
        <extend val="0"/>
        <sz val="10"/>
        <vertAlign val="baseline"/>
      </font>
      <fill>
        <patternFill patternType="solid">
          <fgColor indexed="64"/>
          <bgColor theme="7" tint="0.5999938962981048"/>
        </patternFill>
      </fill>
      <alignment horizontal="center"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pivotCacheDefinition" Target="/xl/pivotCache/pivotCacheDefinition2.xml" Id="rId12" /><Relationship Type="http://schemas.openxmlformats.org/officeDocument/2006/relationships/pivotCacheDefinition" Target="/xl/pivotCache/pivotCacheDefinition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 Últimos 7 Dias</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
          </a:r>
          <a:endParaRPr lang="pt-BR"/>
        </a:p>
      </txPr>
    </title>
    <plotArea>
      <layout/>
      <barChart>
        <barDir val="col"/>
        <grouping val="clustered"/>
        <varyColors val="0"/>
        <ser>
          <idx val="0"/>
          <order val="0"/>
          <tx>
            <strRef>
              <f>Dashboard!$D$30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inEnd"/>
            <showLegendKey val="0"/>
            <showVal val="1"/>
            <showCatName val="0"/>
            <showSerName val="0"/>
            <showPercent val="0"/>
            <showBubbleSize val="1"/>
            <showLeaderLines val="0"/>
          </dLbls>
          <cat>
            <strRef>
              <f>Dashboard!$C$31:$C$37</f>
              <strCache>
                <ptCount val="7"/>
                <pt idx="0">
                  <v>qua</v>
                </pt>
                <pt idx="1">
                  <v>qui</v>
                </pt>
                <pt idx="2">
                  <v>sex</v>
                </pt>
                <pt idx="3">
                  <v>sáb</v>
                </pt>
                <pt idx="4">
                  <v>dom</v>
                </pt>
                <pt idx="5">
                  <v>seg</v>
                </pt>
                <pt idx="6">
                  <v>ter</v>
                </pt>
              </strCache>
            </strRef>
          </cat>
          <val>
            <numRef>
              <f>Dashboard!$D$31:$D$37</f>
              <numCache>
                <formatCode>General</formatCode>
                <ptCount val="7"/>
                <pt idx="0">
                  <v>5</v>
                </pt>
                <pt idx="1">
                  <v>5</v>
                </pt>
                <pt idx="2">
                  <v>1</v>
                </pt>
                <pt idx="3">
                  <v>0</v>
                </pt>
                <pt idx="4">
                  <v>0</v>
                </pt>
                <pt idx="5">
                  <v>0</v>
                </pt>
                <pt idx="6">
                  <v>0</v>
                </pt>
              </numCache>
            </numRef>
          </val>
        </ser>
        <dLbls>
          <dLblPos val="inEnd"/>
          <showLegendKey val="0"/>
          <showVal val="1"/>
          <showCatName val="0"/>
          <showSerName val="0"/>
          <showPercent val="0"/>
          <showBubbleSize val="0"/>
        </dLbls>
        <gapWidth val="41"/>
        <axId val="64982124"/>
        <axId val="41706758"/>
      </barChart>
      <catAx>
        <axId val="64982124"/>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
            </a:r>
            <a:endParaRPr lang="pt-BR"/>
          </a:p>
        </txPr>
        <crossAx val="41706758"/>
        <crosses val="autoZero"/>
        <auto val="1"/>
        <lblAlgn val="ctr"/>
        <lblOffset val="100"/>
        <noMultiLvlLbl val="0"/>
      </catAx>
      <valAx>
        <axId val="41706758"/>
        <scaling>
          <orientation val="minMax"/>
        </scaling>
        <delete val="1"/>
        <axPos val="l"/>
        <numFmt formatCode="General" sourceLinked="1"/>
        <majorTickMark val="none"/>
        <minorTickMark val="none"/>
        <tickLblPos val="nextTo"/>
        <crossAx val="64982124"/>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effectLst/>
              </a:rPr>
              <a:t>Chamados por Classificação - Em Aberto</a:t>
            </a:r>
            <a:endParaRPr lang="en-US" sz="1600"/>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
          </a:r>
          <a:endParaRPr lang="en-US"/>
        </a:p>
      </txPr>
    </title>
    <plotArea>
      <layout/>
      <pieChart>
        <varyColors val="1"/>
        <ser>
          <idx val="1"/>
          <order val="0"/>
          <tx>
            <strRef>
              <f>Dashboard!$P$10</f>
              <strCache>
                <ptCount val="1"/>
                <pt idx="0">
                  <v>Em Aberto</v>
                </pt>
              </strCache>
            </strRef>
          </tx>
          <spPr>
            <a:ln>
              <a:prstDash val="solid"/>
            </a:ln>
          </spPr>
          <dPt>
            <idx val="0"/>
            <bubble3D val="0"/>
            <spPr>
              <a:solidFill>
                <a:schemeClr val="accent1"/>
              </a:solidFill>
              <a:ln>
                <a:noFill/>
                <a:prstDash val="solid"/>
              </a:ln>
            </spPr>
          </dPt>
          <dPt>
            <idx val="1"/>
            <bubble3D val="0"/>
            <spPr>
              <a:solidFill>
                <a:schemeClr val="accent2"/>
              </a:solidFill>
              <a:ln>
                <a:noFill/>
                <a:prstDash val="solid"/>
              </a:ln>
            </spPr>
          </dPt>
          <dPt>
            <idx val="2"/>
            <bubble3D val="0"/>
            <spPr>
              <a:solidFill>
                <a:schemeClr val="accent3"/>
              </a:solidFill>
              <a:ln>
                <a:noFill/>
                <a:prstDash val="solid"/>
              </a:ln>
            </spPr>
          </dPt>
          <dPt>
            <idx val="3"/>
            <bubble3D val="0"/>
            <spPr>
              <a:solidFill>
                <a:schemeClr val="accent4"/>
              </a:solidFill>
              <a:ln>
                <a:noFill/>
                <a:prstDash val="solid"/>
              </a:ln>
            </spPr>
          </dPt>
          <dPt>
            <idx val="4"/>
            <bubble3D val="0"/>
            <spPr>
              <a:solidFill>
                <a:schemeClr val="accent5"/>
              </a:solidFill>
              <a:ln>
                <a:noFill/>
                <a:prstDash val="solid"/>
              </a:ln>
            </spPr>
          </dPt>
          <dPt>
            <idx val="5"/>
            <bubble3D val="0"/>
            <spPr>
              <a:solidFill>
                <a:schemeClr val="accent6"/>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ctr"/>
            <showLegendKey val="0"/>
            <showVal val="0"/>
            <showCatName val="0"/>
            <showSerName val="0"/>
            <showPercent val="1"/>
            <showBubbleSize val="0"/>
            <showLeaderLines val="1"/>
          </dLbls>
          <cat>
            <strRef>
              <f>Dashboard!$N$11:$N$16</f>
              <strCache>
                <ptCount val="6"/>
                <pt idx="0">
                  <v>Cancelamento e Reemissão de Nota Fiscal</v>
                </pt>
                <pt idx="1">
                  <v>Cobrança e Contestação</v>
                </pt>
                <pt idx="2">
                  <v>Pagamentos, Boletos e Recebimentos</v>
                </pt>
                <pt idx="3">
                  <v>Contratos, Comercial e Cadastro</v>
                </pt>
                <pt idx="4">
                  <v>Atendimento Administrativo e Suporte</v>
                </pt>
                <pt idx="5">
                  <v>Faturamento e Obrigações Fiscais</v>
                </pt>
              </strCache>
            </strRef>
          </cat>
          <val>
            <numRef>
              <f>Dashboard!$P$11:$P$16</f>
              <numCache>
                <formatCode>0</formatCode>
                <ptCount val="6"/>
                <pt idx="0">
                  <v>56</v>
                </pt>
                <pt idx="1">
                  <v>41</v>
                </pt>
                <pt idx="2">
                  <v>22</v>
                </pt>
                <pt idx="3">
                  <v>15</v>
                </pt>
                <pt idx="4">
                  <v>11</v>
                </pt>
                <pt idx="5">
                  <v>9</v>
                </pt>
              </numCache>
            </numRef>
          </val>
        </ser>
        <dLbls>
          <dLblPos val="ctr"/>
          <showLegendKey val="0"/>
          <showVal val="0"/>
          <showCatName val="0"/>
          <showSerName val="0"/>
          <showPercent val="1"/>
          <showBubbleSize val="0"/>
          <showLeaderLines val="1"/>
        </dLbls>
        <firstSliceAng val="0"/>
      </pieChart>
    </plotArea>
    <legend>
      <legendPos val="r"/>
      <layout>
        <manualLayout>
          <xMode val="edge"/>
          <yMode val="edge"/>
          <wMode val="factor"/>
          <hMode val="factor"/>
          <x val="0.4846857295300786"/>
          <y val="0.2355504571020539"/>
          <w val="0.4574316970441299"/>
          <h val="0.626815481320196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por Mês — Jan a Set/2026</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
          </a:r>
          <a:endParaRPr lang="pt-BR"/>
        </a:p>
      </txPr>
    </title>
    <plotArea>
      <layout/>
      <barChart>
        <barDir val="col"/>
        <grouping val="clustered"/>
        <varyColors val="0"/>
        <ser>
          <idx val="0"/>
          <order val="0"/>
          <tx>
            <strRef>
              <f>Dashboard!$C$10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solidFill>
                <a:schemeClr val="dk1">
                  <a:alpha val="75000"/>
                  <a:lumMod val="65000"/>
                  <a:lumOff val="35000"/>
                </a:schemeClr>
              </a:solidFill>
              <a:ln>
                <a:noFill/>
                <a:prstDash val="solid"/>
              </a:ln>
            </spPr>
            <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inEnd"/>
            <showLegendKey val="0"/>
            <showVal val="1"/>
            <showCatName val="0"/>
            <showSerName val="0"/>
            <showPercent val="0"/>
            <showBubbleSize val="0"/>
            <showLeaderLines val="0"/>
          </dLbls>
          <cat>
            <strRef>
              <f>Dashboard!$B$15:$B$17</f>
              <strCache>
                <ptCount val="3"/>
                <pt idx="0">
                  <v>Jul/2026</v>
                </pt>
                <pt idx="1">
                  <v>Ago/2026</v>
                </pt>
                <pt idx="2">
                  <v>Set/2026</v>
                </pt>
              </strCache>
            </strRef>
          </cat>
          <val>
            <numRef>
              <f>Dashboard!$C$15:$C$17</f>
              <numCache>
                <formatCode>0</formatCode>
                <ptCount val="3"/>
                <pt idx="0">
                  <v>74</v>
                </pt>
                <pt idx="1">
                  <v>96</v>
                </pt>
                <pt idx="2">
                  <v>78</v>
                </pt>
              </numCache>
            </numRef>
          </val>
        </ser>
        <dLbls>
          <dLblPos val="inEnd"/>
          <showLegendKey val="0"/>
          <showVal val="1"/>
          <showCatName val="0"/>
          <showSerName val="0"/>
          <showPercent val="0"/>
          <showBubbleSize val="0"/>
        </dLbls>
        <gapWidth val="41"/>
        <axId val="82969063"/>
        <axId val="58735754"/>
      </barChart>
      <catAx>
        <axId val="82969063"/>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
            </a:r>
            <a:endParaRPr lang="pt-BR"/>
          </a:p>
        </txPr>
        <crossAx val="58735754"/>
        <crosses val="autoZero"/>
        <auto val="1"/>
        <lblAlgn val="ctr"/>
        <lblOffset val="100"/>
        <noMultiLvlLbl val="0"/>
      </catAx>
      <valAx>
        <axId val="58735754"/>
        <scaling>
          <orientation val="minMax"/>
        </scaling>
        <delete val="1"/>
        <axPos val="l"/>
        <numFmt formatCode="0" sourceLinked="1"/>
        <majorTickMark val="none"/>
        <minorTickMark val="none"/>
        <tickLblPos val="nextTo"/>
        <crossAx val="82969063"/>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rich>
      </tx>
      <layout>
        <manualLayout>
          <xMode val="edge"/>
          <yMode val="edge"/>
          <wMode val="factor"/>
          <hMode val="factor"/>
          <x val="0.2310492647827616"/>
          <y val="0.06785024191206737"/>
        </manualLayout>
      </layout>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
          </a:r>
          <a:endParaRPr lang="pt-BR"/>
        </a:p>
      </txPr>
    </title>
    <plotArea>
      <layout/>
      <pieChart>
        <varyColors val="1"/>
        <ser>
          <idx val="0"/>
          <order val="0"/>
          <tx>
            <strRef>
              <f>Dashboard!$O$31:$O$31</f>
              <strCache>
                <ptCount val="1"/>
              </strCache>
            </strRef>
          </tx>
          <spPr>
            <a:ln>
              <a:prstDash val="solid"/>
            </a:ln>
          </spPr>
          <dPt>
            <idx val="0"/>
            <bubble3D val="0"/>
            <explosion val="3"/>
            <spPr>
              <a:solidFill>
                <a:schemeClr val="accent1"/>
              </a:solidFill>
              <a:ln>
                <a:noFill/>
                <a:prstDash val="solid"/>
              </a:ln>
            </spPr>
          </dPt>
          <dPt>
            <idx val="1"/>
            <bubble3D val="0"/>
            <spPr>
              <a:solidFill>
                <a:schemeClr val="accent2"/>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ctr"/>
            <showLegendKey val="0"/>
            <showVal val="0"/>
            <showCatName val="0"/>
            <showSerName val="0"/>
            <showPercent val="1"/>
            <showBubbleSize val="0"/>
            <showLeaderLines val="1"/>
          </dLbls>
          <cat>
            <strRef>
              <f>Dashboard!$N$32:$N$33</f>
              <strCache>
                <ptCount val="2"/>
                <pt idx="0">
                  <v>Interno</v>
                </pt>
                <pt idx="1">
                  <v>Externo</v>
                </pt>
              </strCache>
            </strRef>
          </cat>
          <val>
            <numRef>
              <f>Dashboard!$O$32:$O$33</f>
              <numCache>
                <formatCode>0</formatCode>
                <ptCount val="2"/>
                <pt idx="0">
                  <v>195</v>
                </pt>
                <pt idx="1">
                  <v>214</v>
                </pt>
              </numCache>
            </numRef>
          </val>
        </ser>
        <dLbls>
          <dLblPos val="ctr"/>
          <showLegendKey val="0"/>
          <showVal val="0"/>
          <showCatName val="0"/>
          <showSerName val="0"/>
          <showPercent val="1"/>
          <showBubbleSize val="0"/>
          <showLeaderLines val="1"/>
        </dLbls>
        <firstSliceAng val="0"/>
      </pieChart>
    </plotArea>
    <legend>
      <legendPos val="r"/>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omments/comment1.xml><?xml version="1.0" encoding="utf-8"?>
<comments xmlns="http://schemas.openxmlformats.org/spreadsheetml/2006/main">
  <authors>
    <author>Amanda Alves Silva</author>
  </authors>
  <commentList>
    <comment ref="J6" authorId="0" shapeId="0">
      <text>
        <t>Amanda Alves Silva:
INCLUIR NATUREZA REABERTURA DOS CHAMADOS.</t>
      </text>
    </comment>
  </commentList>
</comments>
</file>

<file path=xl/comments/comment2.xml><?xml version="1.0" encoding="utf-8"?>
<comments xmlns="http://schemas.openxmlformats.org/spreadsheetml/2006/main">
  <authors>
    <author>tc={4AA6E79B-5704-4AC9-A8A6-82E3C0A2C199}</author>
  </authors>
  <commentList>
    <comment ref="S3" authorId="0" shapeId="0">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image" Target="/xl/media/image1.jpeg" Id="rId1" /></Relationships>
</file>

<file path=xl/drawings/_rels/drawing3.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162401</colOff>
      <row>28</row>
      <rowOff>8731</rowOff>
    </from>
    <to>
      <col>11</col>
      <colOff>53975</colOff>
      <row>38</row>
      <rowOff>127840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192365</colOff>
      <row>17</row>
      <rowOff>11673</rowOff>
    </from>
    <to>
      <col>18</col>
      <colOff>250032</colOff>
      <row>28</row>
      <rowOff>107157</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5</col>
      <colOff>206375</colOff>
      <row>8</row>
      <rowOff>23813</rowOff>
    </from>
    <to>
      <col>9</col>
      <colOff>530225</colOff>
      <row>18</row>
      <rowOff>45085</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102167</colOff>
      <row>29</row>
      <rowOff>142877</rowOff>
    </from>
    <to>
      <col>18</col>
      <colOff>256761</colOff>
      <row>37</row>
      <rowOff>121064</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133350</colOff>
      <row>0</row>
      <rowOff>159436</rowOff>
    </from>
    <to>
      <col>19</col>
      <colOff>228599</colOff>
      <row>34</row>
      <rowOff>103332</rowOff>
    </to>
    <pic>
      <nvPicPr>
        <cNvPr id="3" name="Imagem 1"/>
        <cNvPicPr>
          <a:picLocks noChangeAspect="1" noChangeArrowheads="1"/>
        </cNvPicPr>
      </nvPicPr>
      <blipFill>
        <a:blip r:embed="rId1"/>
        <a:srcRect/>
        <a:stretch>
          <a:fillRect/>
        </a:stretch>
      </blipFill>
      <spPr bwMode="auto">
        <a:xfrm>
          <a:off x="133350" y="159436"/>
          <a:ext cx="11677649" cy="6204996"/>
        </a:xfrm>
        <a:prstGeom prst="rect">
          <avLst/>
        </a:prstGeom>
        <a:ln w="38100" cap="sq">
          <a:solidFill>
            <a:srgbClr val="000000"/>
          </a:solidFill>
          <a:prstDash val="solid"/>
          <a:miter lim="800000"/>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306034</colOff>
      <row>26</row>
      <rowOff>54673</rowOff>
    </to>
    <pic>
      <nvPicPr>
        <cNvPr id="2" name="Imagem 1"/>
        <cNvPicPr>
          <a:picLocks noChangeAspect="1"/>
        </cNvPicPr>
      </nvPicPr>
      <blipFill>
        <a:blip r:embed="rId1"/>
        <a:stretch>
          <a:fillRect/>
        </a:stretch>
      </blipFill>
      <spPr>
        <a:xfrm>
          <a:off x="0" y="0"/>
          <a:ext cx="8840434" cy="5001323"/>
        </a:xfrm>
        <a:prstGeom prst="rect">
          <avLst/>
        </a:prstGeom>
        <a:ln>
          <a:prstDash val="solid"/>
        </a:ln>
      </spPr>
    </pic>
    <clientData/>
  </twoCellAnchor>
  <twoCellAnchor editAs="oneCell">
    <from>
      <col>16</col>
      <colOff>0</colOff>
      <row>0</row>
      <rowOff>0</rowOff>
    </from>
    <to>
      <col>30</col>
      <colOff>321910</colOff>
      <row>26</row>
      <rowOff>16568</rowOff>
    </to>
    <pic>
      <nvPicPr>
        <cNvPr id="3" name="Imagem 2"/>
        <cNvPicPr>
          <a:picLocks noChangeAspect="1"/>
        </cNvPicPr>
      </nvPicPr>
      <blipFill>
        <a:blip r:embed="rId2"/>
        <a:stretch>
          <a:fillRect/>
        </a:stretch>
      </blipFill>
      <spPr>
        <a:xfrm>
          <a:off x="9753600" y="0"/>
          <a:ext cx="8849960" cy="4963218"/>
        </a:xfrm>
        <a:prstGeom prst="rect">
          <avLst/>
        </a:prstGeom>
        <a:ln>
          <a:prstDash val="solid"/>
        </a:ln>
      </spPr>
    </pic>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manda Alves Silva" refreshedDate="46269.66095520833" createdVersion="8" refreshedVersion="8" minRefreshableVersion="3" recordCount="279" r:id="rId1">
  <cacheSource type="worksheet">
    <worksheetSource ref="B4:V283" sheet="Compilado chamados"/>
  </cacheSource>
  <cacheFields count="24">
    <cacheField name="RESPONSÁVEL" uniqueList="1" numFmtId="0" sqlType="0" hierarchy="0" level="0" databaseField="1">
      <sharedItems count="7" containsBlank="1">
        <s v="Stephany Lima"/>
        <s v="Vanessa Araujo"/>
        <s v="Emilly Maria"/>
        <s v="Pamela de Sá"/>
        <s v="Fabiana Lisboa"/>
        <s v="Amanda Silva"/>
        <m u="1"/>
      </sharedItems>
    </cacheField>
    <cacheField name="Classificação" uniqueList="1" numFmtId="0" sqlType="0" hierarchy="0" level="0" databaseField="1">
      <sharedItems count="0"/>
    </cacheField>
    <cacheField name="Número do Chamado" uniqueList="1" numFmtId="0" sqlType="0" hierarchy="0" level="0" databaseField="1">
      <sharedItems count="0" containsInteger="1" containsNumber="1" containsSemiMixedTypes="0" containsString="0" minValue="12555846" maxValue="25299212"/>
    </cacheField>
    <cacheField name="Chamado Pai (clone)" uniqueList="1" numFmtId="0" sqlType="0" hierarchy="0" level="0" databaseField="1">
      <sharedItems count="0" containsInteger="1" containsMixedTypes="1" containsNumber="1" minValue="0" maxValue="24481840"/>
    </cacheField>
    <cacheField name="Número de protocolo" uniqueList="1" numFmtId="1" sqlType="0" hierarchy="0" level="0" databaseField="1">
      <sharedItems count="0" containsInteger="1" containsMixedTypes="1" containsNumber="1" minValue="0" maxValue="2620915729640"/>
    </cacheField>
    <cacheField name="Razão social" uniqueList="1" numFmtId="1"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s v="FINALIZADO"/>
        <s v="PENDENTE"/>
        <s v="EM ANDAMENTO"/>
        <s v="PENDENTE APROVAÇÃO CANCELAMENTO NF"/>
        <s v="falta encerrar"/>
      </sharedItems>
    </cacheField>
    <cacheField name="Prioridade" uniqueList="1" numFmtId="0" sqlType="0" hierarchy="0" level="0" databaseField="1">
      <sharedItems count="2">
        <s v="Médio"/>
        <s v="Alta"/>
      </sharedItems>
    </cacheField>
    <cacheField name="Assunto" uniqueList="1" numFmtId="0" sqlType="0" hierarchy="0" level="0" databaseField="1">
      <sharedItems count="0"/>
    </cacheField>
    <cacheField name="Data de abertura" uniqueList="1" numFmtId="14" sqlType="0" hierarchy="0" level="0" databaseField="1">
      <sharedItems count="117" containsDate="1" containsNonDate="0" containsSemiMixedTypes="0" containsString="0" minDate="2025-05-06T00:00:00" maxDate="2026-07-29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uniqueList="1" numFmtId="0" sqlType="0" hierarchy="0" level="0" databaseField="1">
      <sharedItems count="0" containsDate="1" containsNonDate="0" containsSemiMixedTypes="0" containsString="0" minDate="2025-10-15T00:00:00" maxDate="2026-07-29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acheField>
    <cacheField name="Descrição" uniqueList="1" numFmtId="0" sqlType="0" hierarchy="0" level="0" databaseField="1">
      <sharedItems count="0" longText="1"/>
    </cacheField>
    <cacheField name="Descrição detalhada" uniqueList="1" numFmtId="0" sqlType="0" hierarchy="0" level="0" databaseField="1">
      <sharedItems count="0" longText="1"/>
    </cacheField>
    <cacheField name="Meses (Data de abertura)" uniqueList="1" numFmtId="0" sqlType="0" hierarchy="0" level="0" databaseField="0">
      <fieldGroup base="13">
        <rangePr autoStart="1" autoEnd="1" groupBy="months" startDate="2025-05-06T00:00:00" endDate="2026-07-29T00:00:00" groupInterval="1"/>
        <groupItems count="14">
          <s v="&lt;06/05/2025"/>
          <s v="jan"/>
          <s v="fev"/>
          <s v="mar"/>
          <s v="abr"/>
          <s v="mai"/>
          <s v="jun"/>
          <s v="jul"/>
          <s v="ago"/>
          <s v="set"/>
          <s v="out"/>
          <s v="nov"/>
          <s v="dez"/>
          <s v="&gt;29/07/2026"/>
        </groupItems>
      </fieldGroup>
    </cacheField>
    <cacheField name="Trimestres (Data de abertura)" uniqueList="1" numFmtId="0" sqlType="0" hierarchy="0" level="0" databaseField="0">
      <fieldGroup base="13">
        <rangePr autoStart="1" autoEnd="1" groupBy="quarters" startDate="2025-05-06T00:00:00" endDate="2026-07-29T00:00:00" groupInterval="1"/>
        <groupItems count="6">
          <s v="&lt;06/05/2025"/>
          <s v="Trim1"/>
          <s v="Trim2"/>
          <s v="Trim3"/>
          <s v="Trim4"/>
          <s v="&gt;29/07/2026"/>
        </groupItems>
      </fieldGroup>
    </cacheField>
    <cacheField name="Anos (Data de abertura)" uniqueList="1" numFmtId="0" sqlType="0" hierarchy="0" level="0" databaseField="0">
      <fieldGroup base="13">
        <rangePr autoStart="1" autoEnd="1" groupBy="years" startDate="2025-05-06T00:00:00" endDate="2026-07-29T00:00:00" groupInterval="1"/>
        <groupItems count="4">
          <s v="&lt;06/05/2025"/>
          <s v="2025"/>
          <s v="2026"/>
          <s v="&gt;29/07/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By="Amanda Alves Silva" refreshedDate="46269.66095462963" createdVersion="8" refreshedVersion="8" minRefreshableVersion="3" recordCount="379" r:id="rId1">
  <cacheSource type="worksheet">
    <worksheetSource ref="B4:V1048576" sheet="Compilado chamados"/>
  </cacheSource>
  <cacheFields count="21">
    <cacheField name="RESPONSÁVEL" uniqueList="1" numFmtId="0" sqlType="0" hierarchy="0" level="0" databaseField="1">
      <sharedItems count="7" containsBlank="1">
        <s v="Stephany Lima"/>
        <s v="Vanessa Araujo"/>
        <s v="Emilly Maria"/>
        <s v="Pamela de Sá"/>
        <s v="Fabiana Lisboa"/>
        <s v="Amanda Silva"/>
        <m/>
      </sharedItems>
    </cacheField>
    <cacheField name="Classificação" uniqueList="1" numFmtId="0" sqlType="0" hierarchy="0" level="0" databaseField="1">
      <sharedItems count="0" containsBlank="1"/>
    </cacheField>
    <cacheField name="Número do Chamado" uniqueList="1" numFmtId="0" sqlType="0" hierarchy="0" level="0" databaseField="1">
      <sharedItems count="0" containsBlank="1" containsInteger="1" containsNumber="1" containsString="0" minValue="12555846" maxValue="26819219"/>
    </cacheField>
    <cacheField name="Chamado Pai (clone)" uniqueList="1" numFmtId="0" sqlType="0" hierarchy="0" level="0" databaseField="1">
      <sharedItems count="0" containsBlank="1" containsInteger="1" containsMixedTypes="1" containsNumber="1" minValue="0" maxValue="25445188"/>
    </cacheField>
    <cacheField name="Número de protocolo" uniqueList="1" numFmtId="0" sqlType="0" hierarchy="0" level="0" databaseField="1">
      <sharedItems count="0" containsBlank="1" containsInteger="1" containsMixedTypes="1" containsNumber="1" minValue="0" maxValue="2621816990566"/>
    </cacheField>
    <cacheField name="Razão social" uniqueList="1" numFmtId="0" sqlType="0" hierarchy="0" level="0" databaseField="1">
      <sharedItems count="0" containsBlank="1"/>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7" containsBlank="1" containsInteger="1" containsMixedTypes="1" containsNumber="1" minValue="0" maxValue="0">
        <s v="FINALIZADO"/>
        <s v="PENDENTE"/>
        <s v="EM ANDAMENTO"/>
        <s v="PENDENTE APROVAÇÃO CANCELAMENTO NF"/>
        <s v="falta encerrar"/>
        <m/>
        <n v="0" u="1"/>
      </sharedItems>
    </cacheField>
    <cacheField name="Prioridade" uniqueList="1" numFmtId="0" sqlType="0" hierarchy="0" level="0" databaseField="1">
      <sharedItems count="0" containsBlank="1"/>
    </cacheField>
    <cacheField name="Assunto" uniqueList="1" numFmtId="0" sqlType="0" hierarchy="0" level="0" databaseField="1">
      <sharedItems count="0" containsBlank="1"/>
    </cacheField>
    <cacheField name="Data de abertura" uniqueList="1" numFmtId="0" sqlType="0" hierarchy="0" level="0" databaseField="1">
      <sharedItems count="146" containsBlank="1" containsDate="1" containsMixedTypes="1" minDate="2025-05-06T00:00:00" maxDate="2026-09-02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uniqueList="1" numFmtId="0" sqlType="0" hierarchy="0" level="0" databaseField="1">
      <sharedItems count="0" containsBlank="1" containsDate="1" containsMixedTypes="1" minDate="2025-10-15T00:00:00" maxDate="2026-09-02T00:00:00"/>
    </cacheField>
    <cacheField name="Mês/Ano" uniqueList="1" numFmtId="0" sqlType="0" hierarchy="0" level="0" databaseField="1">
      <sharedItems count="18" containsBlank="1">
        <s v="mai/2025"/>
        <s v="jun/2025"/>
        <s v="jul/2025"/>
        <s v="set/2025"/>
        <s v="out/2025"/>
        <s v="nov/2025"/>
        <s v="dez/2025"/>
        <s v="jan/2026"/>
        <s v="fev/2026"/>
        <s v="mar/2026"/>
        <s v="abr/2026"/>
        <s v="mai/2026"/>
        <s v="jun/2026"/>
        <s v="jul/2026"/>
        <s v="ago/2025"/>
        <s v="ago/2026"/>
        <s v="set/2026"/>
        <m/>
      </sharedItems>
    </cacheField>
    <cacheField name="Proprietário do Chamado" uniqueList="1" numFmtId="0" sqlType="0" hierarchy="0" level="0" databaseField="1">
      <sharedItems count="0" containsBlank="1"/>
    </cacheField>
    <cacheField name="Email da Web" uniqueList="1" numFmtId="0" sqlType="0" hierarchy="0" level="0" databaseField="1">
      <sharedItems count="0" containsBlank="1"/>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containsBlank="1" longText="1"/>
    </cacheField>
  </cacheFields>
</pivotCacheDefinition>
</file>

<file path=xl/pivotCache/pivotCacheDefinition3.xml><?xml version="1.0" encoding="utf-8"?>
<pivotCacheDefinition xmlns:r="http://schemas.openxmlformats.org/officeDocument/2006/relationships" xmlns="http://schemas.openxmlformats.org/spreadsheetml/2006/main" refreshedBy="Amanda Alves Silva" refreshedDate="46290.39730983796" createdVersion="8" refreshedVersion="8" minRefreshableVersion="3" recordCount="401" r:id="rId1">
  <cacheSource type="worksheet">
    <worksheetSource ref="B4:AA405" sheet="Compilado chamados"/>
  </cacheSource>
  <cacheFields count="28">
    <cacheField name="RESPONSÁVEL" uniqueList="1" numFmtId="0" sqlType="0" hierarchy="0" level="0" databaseField="1">
      <sharedItems count="6">
        <s v="Stephany Lima"/>
        <s v="Vanessa Araujo"/>
        <s v="Emilly Maria"/>
        <s v="Amanda Silva"/>
        <s v="Pamela de Sá"/>
        <s v="Fabiana Lisboa"/>
      </sharedItems>
    </cacheField>
    <cacheField name="Classificação" uniqueList="1" numFmtId="0" sqlType="0" hierarchy="0" level="0" databaseField="1">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uniqueList="1" numFmtId="0" sqlType="0" hierarchy="0" level="0" databaseField="1">
      <sharedItems count="0" containsInteger="1" containsNumber="1" containsSemiMixedTypes="0" containsString="0" minValue="12555846" maxValue="27391301"/>
    </cacheField>
    <cacheField name="Chamado Pai (clone)" uniqueList="1" numFmtId="0" sqlType="0" hierarchy="0" level="0" databaseField="1">
      <sharedItems count="0" containsInteger="1" containsMixedTypes="1" containsNumber="1" minValue="0" maxValue="25445188"/>
    </cacheField>
    <cacheField name="Número de protocolo" uniqueList="1" numFmtId="0" sqlType="0" hierarchy="0" level="0" databaseField="1">
      <sharedItems count="0" containsInteger="1" containsMixedTypes="1" containsNumber="1" minValue="0" maxValue="2621816990566"/>
    </cacheField>
    <cacheField name="Razão social" uniqueList="1" numFmtId="0"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containsBlank="1">
        <s v="FINALIZADO"/>
        <s v="EM ANDAMENTO"/>
        <s v="PENDENTE"/>
        <s v="REABERTO" u="1"/>
        <m u="1"/>
      </sharedItems>
    </cacheField>
    <cacheField name="Prioridade" uniqueList="1" numFmtId="0" sqlType="0" hierarchy="0" level="0" databaseField="1">
      <sharedItems count="0"/>
    </cacheField>
    <cacheField name="Assunto" uniqueList="1" numFmtId="0" sqlType="0" hierarchy="0" level="0" databaseField="1">
      <sharedItems count="0"/>
    </cacheField>
    <cacheField name="Data de abertura" uniqueList="1" numFmtId="0" sqlType="0" hierarchy="0" level="0" databaseField="1">
      <sharedItems count="0" containsDate="1" containsMixedTypes="1" minDate="2025-05-06T00:00:00" maxDate="2026-09-11T00:00:00"/>
    </cacheField>
    <cacheField name="Data da última modificação do chamado" uniqueList="1" numFmtId="0" sqlType="0" hierarchy="0" level="0" databaseField="1">
      <sharedItems count="0" containsDate="1" containsMixedTypes="1" minDate="2025-10-15T00:00:00" maxDate="2026-09-12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longText="1"/>
    </cacheField>
    <cacheField name="Ref." uniqueList="1" numFmtId="0" sqlType="0" hierarchy="0" level="0" databaseField="1">
      <sharedItems count="0"/>
    </cacheField>
    <cacheField name="Dt.Encerramento" uniqueList="1" numFmtId="14" sqlType="0" hierarchy="0" level="0" databaseField="1">
      <sharedItems count="58" containsBlank="1" containsDate="1" containsNonDate="0" containsString="0" minDate="2026-01-09T00:00:00" maxDate="2026-09-25T00:00:00">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uniqueList="1" numFmtId="0" sqlType="0" hierarchy="0" level="0" databaseField="1">
      <sharedItems count="0"/>
    </cacheField>
    <cacheField name="Dias em Aberto" uniqueList="1" numFmtId="0" sqlType="0" hierarchy="0" level="0" databaseField="1">
      <sharedItems count="0" containsInteger="1" containsNumber="1" containsSemiMixedTypes="0" containsString="0" minValue="-46238" maxValue="462"/>
    </cacheField>
    <cacheField name="Aux_Ranking" uniqueList="1" numFmtId="0" sqlType="0" hierarchy="0" level="0" databaseField="1">
      <sharedItems count="0" containsMixedTypes="1" containsNumber="1" minValue="-46237.99707" maxValue="270.00028"/>
    </cacheField>
    <cacheField name="Dias (Dt.Encerramento)" uniqueList="1" numFmtId="0" sqlType="0" hierarchy="0" level="0" databaseField="0">
      <fieldGroup base="22">
        <rangePr autoStart="1" autoEnd="1" groupBy="days" startDate="2026-01-09T00:00:00" endDate="2026-09-25T00:00:00" groupInterval="1"/>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uniqueList="1" numFmtId="0" sqlType="0" hierarchy="0" level="0" databaseField="0">
      <fieldGroup base="22">
        <rangePr autoStart="1" autoEnd="1" groupBy="months" startDate="2026-01-09T00:00:00" endDate="2026-09-25T00:00:00" groupInterval="1"/>
        <groupItems count="14">
          <s v="&lt;09/01/2026"/>
          <s v="jan"/>
          <s v="fev"/>
          <s v="mar"/>
          <s v="abr"/>
          <s v="mai"/>
          <s v="jun"/>
          <s v="jul"/>
          <s v="ago"/>
          <s v="set"/>
          <s v="out"/>
          <s v="nov"/>
          <s v="dez"/>
          <s v="&gt;25/09/2026"/>
        </groupItems>
      </fieldGroup>
    </cacheField>
  </cacheFields>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379">
  <r>
    <x v="0"/>
    <s v="Cobrança e Contestação"/>
    <n v="12555846"/>
    <n v="0"/>
    <n v="2512611298969"/>
    <s v="SUPERMERCADOS BOA LJ01"/>
    <m/>
    <s v="Ajuste de cobrança / faturamento"/>
    <m/>
    <m/>
    <x v="0"/>
    <s v="Médio"/>
    <s v="Análise e Ajuste Condições | Boa Supermercado e Superpão | 1018 | 213299"/>
    <x v="0"/>
    <d v="2025-12-12T00:00:00"/>
    <x v="0"/>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s v="Médio"/>
    <s v="1018 Financeiro | Desejo falar com o setor financeiro | Fernanda Camarneira | fernanda.scamarneira@cielo.com.br"/>
    <x v="1"/>
    <d v="2025-10-17T00:00:00"/>
    <x v="1"/>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s v="Médio"/>
    <s v="1018 Financeiro | Desejo falar com o setor financeiro | Danilo | danilo_nunes@carrefour.com"/>
    <x v="2"/>
    <d v="2025-10-15T00:00:00"/>
    <x v="2"/>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s v="Médio"/>
    <s v="1003 Cancelamento de Contrato: Contábil Hub"/>
    <x v="3"/>
    <d v="2026-06-25T00:00:00"/>
    <x v="2"/>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s v="Médio"/>
    <s v="1011 Velocity Check | Estou em produção e tenho uma dúvida | Monica Murer | monica.murer@newfold.com"/>
    <x v="4"/>
    <d v="2026-01-06T00:00:00"/>
    <x v="3"/>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s v="Médio"/>
    <s v="1018 Financeiro | Desejo falar com o setor financeiro | Pâmela | pamela.cristina@santuarionacional.com"/>
    <x v="5"/>
    <d v="2026-06-29T00:00:00"/>
    <x v="4"/>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s v="Médio"/>
    <s v="1018 Financeiro | Desejo falar com o setor financeiro | Caroline Mendes | carolineal@cielo.com.br"/>
    <x v="6"/>
    <d v="2025-12-11T00:00:00"/>
    <x v="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s v="Médio"/>
    <s v="1018 Financeiro | Desejo falar com o setor financeiro | Giulia | giuliac@cielo.com.br"/>
    <x v="7"/>
    <d v="2026-02-19T00:00:00"/>
    <x v="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s v="Médio"/>
    <s v="Cancelamento Braspag"/>
    <x v="8"/>
    <d v="2026-06-26T00:00:00"/>
    <x v="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s v="Médio"/>
    <s v="1018 Financeiro | Desejo falar com o setor financeiro | Clarissa Rissi | clarissa.rissi@cielo.com.br"/>
    <x v="9"/>
    <d v="2026-01-08T00:00:00"/>
    <x v="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s v="Médio"/>
    <s v="1018 Financeiro | Desejo falar com o setor financeiro | GIOVANNA | giovannabellotto@momentum.com.br"/>
    <x v="10"/>
    <d v="2025-12-09T00:00:00"/>
    <x v="6"/>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s v="Médio"/>
    <s v="1018 Financeiro | Desejo falar com o setor financeiro | Caroline Mendes | carolineal@cielo.com.br"/>
    <x v="11"/>
    <d v="2026-02-02T00:00:00"/>
    <x v="6"/>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s v="Médio"/>
    <s v="1018 Financeiro | Desejo falar com o setor financeiro | Larissa Venancio | larissave@cielo.com.br"/>
    <x v="12"/>
    <d v="2025-12-12T00:00:00"/>
    <x v="6"/>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s v="Médio"/>
    <s v="1018 Financeiro | Desejo falar com o setor financeiro | PASSARELA MODAS LTDA EM RECUPERACAO | ariane.pasilva@cielo.com.br"/>
    <x v="13"/>
    <d v="2026-01-20T00:00:00"/>
    <x v="6"/>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s v="Médio"/>
    <s v="1018 Financeiro | Desejo falar com o setor financeiro | Mariane Oliveira dos Santos | mariane.santos@cielo.com.br"/>
    <x v="14"/>
    <d v="2026-01-21T00:00:00"/>
    <x v="6"/>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s v="Médio"/>
    <s v="1018 Financeiro | Desejo falar com o setor financeiro | Aria | ariane.pasilva@cielo.com.br"/>
    <x v="15"/>
    <d v="2026-02-05T00:00:00"/>
    <x v="6"/>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s v="Médio"/>
    <s v="1018 Financeiro | Desejo falar com o setor financeiro | Giulia | giuliac@cielo.com.br"/>
    <x v="16"/>
    <d v="2026-02-09T00:00:00"/>
    <x v="6"/>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s v="Médio"/>
    <s v="1018 Financeiro | Desejo falar com o setor financeiro | Mariane Oliveira dos Santos | mariane.santos@cielo.com.br"/>
    <x v="17"/>
    <d v="2026-02-09T00:00:00"/>
    <x v="6"/>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s v="Médio"/>
    <s v="1018 Financeiro | Desejo falar com o setor financeiro | Joice Rosa | joice.dsilva@cielo.com.br"/>
    <x v="17"/>
    <d v="2026-01-09T00:00:00"/>
    <x v="6"/>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s v="Médio"/>
    <s v="1018 Financeiro | Desejo falar com o setor financeiro | INFRACOMMERCE TATIX COMERCIO E PARTICIPACOES LTDA | ariane.pasilva@cielo.com.br"/>
    <x v="17"/>
    <d v="2026-01-08T00:00:00"/>
    <x v="6"/>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s v="Médio"/>
    <s v="1018 Financeiro | Desejo falar com o setor financeiro | INFRACOMMERCE TATIX COMERCIO E PARTICIPACOES LTDA | ariane.pasilva@cielo.com.br"/>
    <x v="17"/>
    <d v="2025-12-29T00:00:00"/>
    <x v="6"/>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s v="Médio"/>
    <s v="1018 Financeiro | Desejo falar com o setor financeiro | Ariane de Paula Silva | ariane.pasilva@cielo.com.br"/>
    <x v="17"/>
    <d v="2026-06-22T00:00:00"/>
    <x v="6"/>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s v="Médio"/>
    <s v="1018 Financeiro | Desejo falar com o setor financeiro | Ariane de Paula Silva | ariane.pasilva@cielo.com.br"/>
    <x v="17"/>
    <d v="2025-12-29T00:00:00"/>
    <x v="6"/>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s v="Médio"/>
    <s v="1018 Financeiro | Desejo falar com o setor financeiro | Ariane de Paula Silva | ariane.pasilva@cielo.com.br"/>
    <x v="17"/>
    <d v="2026-05-19T00:00:00"/>
    <x v="6"/>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s v="Médio"/>
    <s v="1018 Financeiro | Desejo falar com o setor financeiro | COVABRA SUPERMERCADOS LTDA | ariane.pasilva@cielo.com.br"/>
    <x v="18"/>
    <d v="2026-05-22T00:00:00"/>
    <x v="6"/>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s v="Médio"/>
    <s v="1018 Financeiro | Desejo falar com o setor financeiro | M.P. IDALGO INDUSTRIA E COMERCIO DE ACESSORIOS DE MODA LTDA | ariane.pasilva@cielo.com.br"/>
    <x v="19"/>
    <d v="2026-01-30T00:00:00"/>
    <x v="7"/>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s v="Médio"/>
    <s v="1018 Financeiro | Desejo falar com o setor financeiro | Fernanda Santana Camarneira | fernanda.scamarneira@cielo.com.br"/>
    <x v="20"/>
    <d v="2026-01-22T00:00:00"/>
    <x v="7"/>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s v="Médio"/>
    <s v="1018 Financeiro | Desejo falar com o setor financeiro | KALUNGA SA | ariane.pasilva@cielo.com.br"/>
    <x v="21"/>
    <d v="2026-03-13T00:00:00"/>
    <x v="7"/>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s v="Médio"/>
    <s v="1018 Financeiro | Desejo falar com o setor financeiro | Caroline Mendes | carolineal@cielo.com.br"/>
    <x v="22"/>
    <d v="2026-01-13T00:00:00"/>
    <x v="7"/>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s v="Médio"/>
    <s v="1018 Financeiro | Desejo falar com o setor financeiro | BLOMME LTDA | ariane.pasilva@cielo.com.br"/>
    <x v="22"/>
    <d v="2026-01-09T00:00:00"/>
    <x v="7"/>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s v="Médio"/>
    <s v="1018 Financeiro | Desejo falar com o setor financeiro | Lenon Oliveira | lenon.oliveira@savegnago.com.br"/>
    <x v="23"/>
    <d v="2026-02-06T00:00:00"/>
    <x v="7"/>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s v="Médio"/>
    <s v="1018 Financeiro | Desejo falar com o setor financeiro | Isabella | isabella.lestingi@cielo.com.br"/>
    <x v="24"/>
    <d v="2026-01-20T00:00:00"/>
    <x v="7"/>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s v="Médio"/>
    <s v="1018 Financeiro | Desejo falar com o setor financeiro | Raphael Palmeira | raphael.palmeira@cielo.com.br"/>
    <x v="24"/>
    <d v="2026-05-20T00:00:00"/>
    <x v="7"/>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s v="Médio"/>
    <s v="1018 Financeiro | Desejo falar com o setor financeiro | Clarissa Rissi | clarissa.rissi@cielo.com.br"/>
    <x v="25"/>
    <d v="2026-02-09T00:00:00"/>
    <x v="7"/>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s v="Médio"/>
    <s v="1002 Portais E-commerce | Estou com um problema em produção e preciso de ajuda | Raquel Bencini | raquel.bencini@mbrf.com"/>
    <x v="25"/>
    <d v="2026-01-28T00:00:00"/>
    <x v="7"/>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s v="Médio"/>
    <s v="1018 Financeiro | Desejo falar com o setor financeiro | vinicius ferraz | vferraz@recordtv.com.br"/>
    <x v="26"/>
    <d v="2026-01-22T00:00:00"/>
    <x v="7"/>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s v="Médio"/>
    <s v="1018 Financeiro | Desejo falar com o setor financeiro | COMERCIAL E IMPORTADORA DE PNEUS LTDA | ariane.pasilva@cielo.com.br"/>
    <x v="26"/>
    <d v="2026-02-20T00:00:00"/>
    <x v="7"/>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s v="Médio"/>
    <s v="1018 Financeiro | Desejo falar com o setor financeiro | GSE COMERCIO DE ROUPAS LTDA | ariane.pasilva@cielo.com.br"/>
    <x v="26"/>
    <d v="2026-01-21T00:00:00"/>
    <x v="7"/>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s v="Médio"/>
    <s v="1018 Financeiro | Desejo falar com o setor financeiro | Daiani | daiani.sopran@herval.com.br"/>
    <x v="27"/>
    <d v="2026-04-02T00:00:00"/>
    <x v="7"/>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s v="Médio"/>
    <s v="1018 Financeiro | Desejo falar com o setor financeiro | Emiliana Lima | emiliana.lima@newland.com.br"/>
    <x v="27"/>
    <d v="2026-03-26T00:00:00"/>
    <x v="7"/>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s v="Alta"/>
    <s v="1018 Financeiro | Desejo falar com o setor financeiro | WISHPAG LTDA | ariane.pasilva@cielo.com.br"/>
    <x v="28"/>
    <d v="2026-05-15T00:00:00"/>
    <x v="7"/>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s v="Médio"/>
    <s v="1018 Financeiro | Desejo falar com o setor financeiro | CINEMARK BRASIL S.A. | ariane.pasilva@cielo.com.br"/>
    <x v="28"/>
    <d v="2026-01-23T00:00:00"/>
    <x v="7"/>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s v="Médio"/>
    <s v="1018 Financeiro | Desejo falar com o setor financeiro | BERTOLINI S/A | bordini@cielo.com.br"/>
    <x v="29"/>
    <d v="2026-03-27T00:00:00"/>
    <x v="7"/>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s v="Médio"/>
    <s v="1018 Financeiro | Desejo falar com o setor financeiro | Pedro Sales Queiroz Martins | pedro.martins@bateriasmoura.com"/>
    <x v="29"/>
    <d v="2026-04-02T00:00:00"/>
    <x v="7"/>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s v="Médio"/>
    <s v="1018 Financeiro | Desejo falar com o setor financeiro | Matheus Paulielo | matheus.psilva@cielo.com.br"/>
    <x v="30"/>
    <d v="2026-01-29T00:00:00"/>
    <x v="7"/>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s v="Médio"/>
    <s v="1018 Financeiro | Desejo falar com o setor financeiro | AGRO-COMERCIAL AFUBRA LTDA | ariane.pasilva@cielo.com.br"/>
    <x v="31"/>
    <d v="2026-01-29T00:00:00"/>
    <x v="7"/>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s v="Médio"/>
    <s v="1018 Financeiro | Desejo falar com o setor financeiro | CLARO S.A. | ariane.pasilva@cielo.com.br"/>
    <x v="31"/>
    <d v="2026-02-06T00:00:00"/>
    <x v="7"/>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s v="Médio"/>
    <s v="1018 Financeiro | Desejo falar com o setor financeiro | CINEMARK BRASIL S.A. | ariane.pasilva@cielo.com.br"/>
    <x v="31"/>
    <d v="2026-02-20T00:00:00"/>
    <x v="7"/>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s v="Médio"/>
    <s v="1018 Financeiro | Desejo falar com o setor financeiro | Yasmin Melo | yasmin.melo@pneubras.com"/>
    <x v="32"/>
    <d v="2026-02-20T00:00:00"/>
    <x v="8"/>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s v="Médio"/>
    <s v="1018 Financeiro | Desejo falar com o setor financeiro | Elaine Nascimento | elaine.nascimento@espm.br"/>
    <x v="32"/>
    <d v="2026-02-11T00:00:00"/>
    <x v="8"/>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s v="Médio"/>
    <s v="1018 Financeiro | Desejo falar com o setor financeiro | Giulia | giuliac@cielo.com.br"/>
    <x v="33"/>
    <d v="2026-02-10T00:00:00"/>
    <x v="8"/>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s v="Médio"/>
    <s v="1018 Financeiro | Desejo falar com o setor financeiro | SERASA S.A. | ariane.pasilva@cielo.com.br"/>
    <x v="33"/>
    <d v="2026-03-05T00:00:00"/>
    <x v="8"/>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s v="Médio"/>
    <s v="1018 Financeiro | Desejo falar com o setor financeiro | Mariane Oliveira dos Santos | marianeodossantos@gmail.com"/>
    <x v="34"/>
    <d v="2026-02-11T00:00:00"/>
    <x v="8"/>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s v="Médio"/>
    <s v="1018 Financeiro | Desejo falar com o setor financeiro | ALFA AGENCIA DE VIAGENS LTDA | bordini@cielo.com.br"/>
    <x v="34"/>
    <d v="2026-02-11T00:00:00"/>
    <x v="8"/>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s v="Médio"/>
    <s v="1001 Split de Pagamento | Carta de cancelamento Split | Elaine Nascimento | elaine.nascimento@espm.br"/>
    <x v="34"/>
    <d v="2026-02-11T00:00:00"/>
    <x v="8"/>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s v="Médio"/>
    <s v="1018 Financeiro | Desejo falar com o setor financeiro | Mariane Oliveira dos Santos | mariane.santos@cielo.com.br"/>
    <x v="35"/>
    <d v="2026-02-12T00:00:00"/>
    <x v="8"/>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s v="Médio"/>
    <s v="1018 Financeiro | Desejo falar com o setor financeiro | Caroline Mendes | carolineal@cielo.com.br"/>
    <x v="36"/>
    <d v="2026-04-13T00:00:00"/>
    <x v="8"/>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s v="Médio"/>
    <s v="1018 Financeiro | Desejo falar com o setor financeiro | Clarissa | clarissa.rissi@cielo.com.br"/>
    <x v="37"/>
    <d v="2026-04-17T00:00:00"/>
    <x v="8"/>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s v="Médio"/>
    <s v="1018 Financeiro | Desejo falar com o setor financeiro | Clarissa | clarissa.rissi@cielo.com.br"/>
    <x v="37"/>
    <d v="2026-06-02T00:00:00"/>
    <x v="8"/>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s v="Médio"/>
    <s v="1018 Financeiro | Desejo falar com o setor financeiro | Júlia Angelolozzi | julia.djesus@cielo.com.br"/>
    <x v="38"/>
    <d v="2026-02-24T00:00:00"/>
    <x v="8"/>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s v="Médio"/>
    <s v="1018 Financeiro | Desejo falar com o setor financeiro | Joice Rosa | joice.dsilva@cielo.com.br"/>
    <x v="39"/>
    <d v="2026-05-18T00:00:00"/>
    <x v="9"/>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s v="Médio"/>
    <s v="1018 Financeiro | Desejo falar com o setor financeiro | Clarissa | clarissa.rissi@cielo.com.br"/>
    <x v="39"/>
    <d v="2026-04-15T00:00:00"/>
    <x v="9"/>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s v="Médio"/>
    <s v="1018 Financeiro | Desejo falar com o setor financeiro | Renata Sombra | renata.sombra@autopass.com.br"/>
    <x v="39"/>
    <d v="2026-03-18T00:00:00"/>
    <x v="9"/>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s v="Médio"/>
    <s v="1018 Financeiro | Desejo falar com o setor financeiro | Bianca dos Santos | bianca.lourdes@corpay.com.br"/>
    <x v="39"/>
    <d v="2026-03-26T00:00:00"/>
    <x v="9"/>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s v="Médio"/>
    <s v="1018 Financeiro | Desejo falar com o setor financeiro | Oza Selvino | financeiro@farmaciaartmed.com.br"/>
    <x v="39"/>
    <d v="2026-04-09T00:00:00"/>
    <x v="9"/>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s v="Médio"/>
    <s v="1018 Financeiro | Desejo falar com o setor financeiro | Larissa Venancio Nascimento Araujo | larissave@cielo.com.br"/>
    <x v="40"/>
    <d v="2026-03-03T00:00:00"/>
    <x v="9"/>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s v="Médio"/>
    <s v="1018 Financeiro | Desejo falar com o setor financeiro | Gállica Manipulação Farmacêutica Ltda. | rachel@gallica.com.br"/>
    <x v="40"/>
    <d v="2026-03-04T00:00:00"/>
    <x v="9"/>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s v="Médio"/>
    <s v="1018 Financeiro | Desejo falar com o setor financeiro | MINERAUX BEAUTY LTDA | ariane.pasilva@cielo.com.br"/>
    <x v="41"/>
    <d v="2026-04-10T00:00:00"/>
    <x v="9"/>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s v="Médio"/>
    <s v="1018 Financeiro | Desejo falar com o setor financeiro | patrick Arlenn Rodrigues Cruz | patrick.cruz@paytrack.com.br"/>
    <x v="42"/>
    <d v="2026-03-05T00:00:00"/>
    <x v="9"/>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s v="Médio"/>
    <s v="1018 Financeiro | Desejo falar com o setor financeiro | Mariane Oliveira dos Santos | mariane.santos@cielo.com.br"/>
    <x v="42"/>
    <d v="2026-03-26T00:00:00"/>
    <x v="9"/>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s v="Médio"/>
    <s v="1018 Financeiro | Desejo falar com o setor financeiro | Silvio Cesar | silviocesar@riozen.com.br"/>
    <x v="43"/>
    <d v="2026-04-22T00:00:00"/>
    <x v="9"/>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s v="Médio"/>
    <s v="1018 Financeiro | Desejo falar com o setor financeiro | Larissa Venancio Nascimento Araujo | larissa.naraujo@cielo.com.br"/>
    <x v="44"/>
    <d v="2026-04-01T00:00:00"/>
    <x v="9"/>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s v="Médio"/>
    <s v="1018 Financeiro | Desejo falar com o setor financeiro | Fernanda Camarneira | fernanda.scamarneira@cielo.com.br"/>
    <x v="44"/>
    <d v="2026-03-10T00:00:00"/>
    <x v="9"/>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s v="Médio"/>
    <s v="1002 Portais E-commerce | Estou com um problema em produção e preciso de ajuda | Cleber de Jesus da Silva | cleberjesus@ibm.com"/>
    <x v="44"/>
    <d v="2026-05-15T00:00:00"/>
    <x v="9"/>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s v="Médio"/>
    <s v="1018 Financeiro | Desejo falar com o setor financeiro | Mariane Oliveira dos Santos | mariane.santos@cielo.com.br"/>
    <x v="45"/>
    <d v="2026-05-15T00:00:00"/>
    <x v="9"/>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s v="Médio"/>
    <s v="1018 Financeiro | Desejo falar com o setor financeiro | Debora | cobrancati@cinemark.com.br"/>
    <x v="45"/>
    <d v="2026-05-11T00:00:00"/>
    <x v="9"/>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s v="Médio"/>
    <s v="1018 Financeiro | Desejo falar com o setor financeiro | Ingrid Soares | ingrid.soares@inbrands.com.br"/>
    <x v="45"/>
    <d v="2026-05-11T00:00:00"/>
    <x v="9"/>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s v="Médio"/>
    <s v="1018 Financeiro | Desejo falar com o setor financeiro | HYPER CASH PAY LTDA | ariane.pasilva@cielo.com.br"/>
    <x v="46"/>
    <d v="2026-04-23T00:00:00"/>
    <x v="9"/>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s v="Médio"/>
    <s v="1018 Financeiro | Desejo falar com o setor financeiro | Rodrigo Alves Costa | rodrigo@pousadaportomare.com.br"/>
    <x v="47"/>
    <d v="2026-04-07T00:00:00"/>
    <x v="9"/>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s v="Médio"/>
    <s v="1018 Financeiro | Desejo falar com o setor financeiro | M.P. IDALGO INDUSTRIA E COMERCIO DE | ariane.pasilva@cielo.com.br"/>
    <x v="48"/>
    <d v="2026-05-06T00:00:00"/>
    <x v="9"/>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s v="Alta"/>
    <s v="1018 Financeiro | Desejo falar com o setor financeiro | SAVEGNAGO-SUPERMERCADOS LTDA | lenon.oliveira@savegnago.com.br"/>
    <x v="48"/>
    <d v="2026-04-06T00:00:00"/>
    <x v="9"/>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s v="Médio"/>
    <s v="1003 Gateway de Pagamento | Estou com um problema em produção e preciso de ajuda | Paula Maldonado Nishiwaki | paula.nishiwaki@amway.com"/>
    <x v="49"/>
    <d v="2026-05-15T00:00:00"/>
    <x v="9"/>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s v="Médio"/>
    <s v="1018 Financeiro | Desejo falar com o setor financeiro | Gabriel Dias | gabriel.silva@febrafar.com.br"/>
    <x v="50"/>
    <d v="2026-03-25T00:00:00"/>
    <x v="9"/>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s v="Médio"/>
    <s v="1018 Financeiro | Desejo falar com o setor financeiro | PAYTRACK TECNOLOGIA LTDA | ariane.pasilva@cielo.com.br"/>
    <x v="50"/>
    <d v="2026-05-22T00:00:00"/>
    <x v="9"/>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s v="Médio"/>
    <s v="1018 Financeiro | Desejo falar com o setor financeiro | Joice Rosa | joice.dsilva@cielo.com.br"/>
    <x v="50"/>
    <d v="2026-03-25T00:00:00"/>
    <x v="9"/>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s v="Médio"/>
    <s v="1018 Financeiro | Desejo falar com o setor financeiro | PLANNE SOFTWARE LTDA | ariane.pasilva@cielo.com.br"/>
    <x v="50"/>
    <d v="2026-03-25T00:00:00"/>
    <x v="9"/>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s v="Médio"/>
    <s v="1018 Financeiro | Desejo falar com o setor financeiro | Mariane Oliveira dos Santos | mariane.santos@cielo.com.br"/>
    <x v="51"/>
    <d v="2026-03-26T00:00:00"/>
    <x v="9"/>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s v="Médio"/>
    <s v="1018 Financeiro | Desejo falar com o setor financeiro | Larissa Venancio Nascimento Araujo | larissave@cielo.com.br"/>
    <x v="51"/>
    <d v="2026-03-26T00:00:00"/>
    <x v="9"/>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s v="Médio"/>
    <s v="1018 Financeiro | Desejo falar com o setor financeiro | Mariane Oliveira dos Santos | mariane.santos@cielo.com.br"/>
    <x v="52"/>
    <d v="2026-03-27T00:00:00"/>
    <x v="9"/>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s v="Médio"/>
    <s v="1018 Financeiro | Desejo falar com o setor financeiro | Fernanda Camarneira | fernanda.scamarneira@cielo.com.br"/>
    <x v="52"/>
    <d v="2026-03-30T00:00:00"/>
    <x v="9"/>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s v="Médio"/>
    <s v="1018 Financeiro | Desejo falar com o setor financeiro | Nick | nick.xavier@covabra.com.br"/>
    <x v="53"/>
    <d v="2026-03-31T00:00:00"/>
    <x v="9"/>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s v="Médio"/>
    <s v="1018 Financeiro | Desejo falar com o setor financeiro | Ricardo de Oliveira Braga | ricardo.sonhodafesta@gmail.com"/>
    <x v="53"/>
    <d v="2026-04-01T00:00:00"/>
    <x v="9"/>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s v="Médio"/>
    <s v="1018 Financeiro | Desejo falar com o setor financeiro | SBF COMERCIO DE PRODUTOS ESPORTIVOS S.A | bruno.bbarbosa@gruposbf.com.br"/>
    <x v="53"/>
    <d v="2026-05-21T00:00:00"/>
    <x v="9"/>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s v="Médio"/>
    <s v="1018 Financeiro | Desejo falar com o setor financeiro | ASSOCIACAO ESCOLA SUPERIOR DE PROPA GANDA E MARKETING | ariane.pasilva@cielo.com.br"/>
    <x v="54"/>
    <d v="2026-04-06T00:00:00"/>
    <x v="9"/>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s v="Médio"/>
    <s v="1018 Financeiro | Desejo falar com o setor financeiro | BRASIL EDUCACAO S/A | ariane.pasilva@cielo.com.br"/>
    <x v="54"/>
    <d v="2026-03-31T00:00:00"/>
    <x v="9"/>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s v="Médio"/>
    <s v="1018 Financeiro | Desejo falar com o setor financeiro | felipe alvarez de carvalho sanches | felipe.sanches@supermercadospaguemenos.com.br"/>
    <x v="54"/>
    <d v="2026-04-01T00:00:00"/>
    <x v="9"/>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s v="Alta"/>
    <s v="1018 Financeiro | Desejo falar com o setor financeiro | I-RETAIL SERVICOS DE CONSULTORIA DE | ariane.pasilva@cielo.com.br"/>
    <x v="55"/>
    <d v="2026-04-01T00:00:00"/>
    <x v="10"/>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s v="Médio"/>
    <s v="1018 Financeiro | Desejo falar com o setor financeiro | Gabriel | gabriel@retailon.com.br"/>
    <x v="56"/>
    <d v="2026-04-06T00:00:00"/>
    <x v="10"/>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s v="Médio"/>
    <s v="1018 Financeiro | Desejo falar com o setor financeiro | Matheus Mendonça de Oliveira | matheus.oliveira@fiap.com.br"/>
    <x v="56"/>
    <d v="2026-05-20T00:00:00"/>
    <x v="10"/>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s v="Médio"/>
    <s v="1018 Financeiro | Desejo falar com o setor financeiro | INFRACOMMERCE TATIX COMERCIO E PARTICIPACOES LTDA | ariane.pasilva@cielo.com.br"/>
    <x v="56"/>
    <d v="2026-04-06T00:00:00"/>
    <x v="10"/>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s v="Médio"/>
    <s v="1018 Financeiro | Desejo falar com o setor financeiro | Júlia Angelolozzi | julia.djesus@cielo.com.br"/>
    <x v="57"/>
    <d v="2026-04-09T00:00:00"/>
    <x v="10"/>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s v="Médio"/>
    <s v="1003 Gateway de Pagamento | Configurações da loja | Júlia Angelozzi | julia.djesus@cielo.com.br"/>
    <x v="58"/>
    <d v="2026-05-05T00:00:00"/>
    <x v="10"/>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s v="Médio"/>
    <s v="1018 Financeiro | Desejo falar com o setor financeiro | CSX ACADEMIA DE EDUCACAO FISICA LTD | ariane.pasilva@cielo.com.br"/>
    <x v="59"/>
    <d v="2026-04-13T00:00:00"/>
    <x v="10"/>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s v="Médio"/>
    <s v="1018 Financeiro | Desejo falar com o setor financeiro | PAGUEVELOZ INSTITUICAO DE PAGAMENTO | ariane.pasilva@cielo.com.br"/>
    <x v="60"/>
    <d v="2026-05-20T00:00:00"/>
    <x v="10"/>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s v="Médio"/>
    <s v="1018 Financeiro | Desejo falar com o setor financeiro | Michelle Eleve Life | financeiro01@elevelife.com.br"/>
    <x v="61"/>
    <d v="2026-05-05T00:00:00"/>
    <x v="10"/>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s v="Médio"/>
    <s v="1018 Financeiro | Desejo falar com o setor financeiro | Mariane Oliveira dos Santos | mariane.santos@cielo.com.br"/>
    <x v="61"/>
    <d v="2026-05-11T00:00:00"/>
    <x v="10"/>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s v="Médio"/>
    <s v="1018 Financeiro | Desejo falar com o setor financeiro | Júlia Angelozzi | julia.djesus@cielo.com.br"/>
    <x v="62"/>
    <d v="2026-04-23T00:00:00"/>
    <x v="10"/>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s v="Médio"/>
    <s v="1002 Portais E-commerce | Estou com um problema em produção e preciso de ajuda | Cleber de Jesus da Silva | cleberjesus@ibm.com"/>
    <x v="62"/>
    <d v="2026-07-08T00:00:00"/>
    <x v="10"/>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s v="Médio"/>
    <s v="1018 Financeiro | Desejo falar com o setor financeiro | DOM BEBE COMERCIO DE PRODUTOS LTDA | bordini@cielo.com.br"/>
    <x v="63"/>
    <d v="2026-04-17T00:00:00"/>
    <x v="10"/>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s v="Médio"/>
    <s v="1004 Gestão de Risco (Antifraude) | Configurações da loja | Kelly Castro | controller.palmas@hplus.com.br"/>
    <x v="64"/>
    <d v="2026-07-07T00:00:00"/>
    <x v="10"/>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s v="Médio"/>
    <s v="1018 Financeiro | Desejo falar com o setor financeiro | OBJETIVO 1220 COMERCIO DE COSMETICO | ariane.pasilva@cielo.com.br"/>
    <x v="65"/>
    <d v="2026-07-07T00:00:00"/>
    <x v="10"/>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s v="Médio"/>
    <s v="1018 Financeiro | Desejo falar com o setor financeiro | Raphael Felipe Palmeira | raphael.palmeira@cielo.com.br"/>
    <x v="65"/>
    <d v="2026-04-22T00:00:00"/>
    <x v="10"/>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s v="Médio"/>
    <s v="1018 Financeiro | Desejo falar com o setor financeiro | Caroline Alves | carolineal@cielo.com.br"/>
    <x v="65"/>
    <d v="2026-05-21T00:00:00"/>
    <x v="10"/>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s v="Médio"/>
    <s v="1018 Financeiro | Desejo falar com o setor financeiro | NEXTION PAY TECNOLOGIA LTDA | ariane.pasilva@cielo.com.br"/>
    <x v="65"/>
    <d v="2026-05-20T00:00:00"/>
    <x v="10"/>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s v="Médio"/>
    <s v="1003 Gateway de Pagamento | Estou com um problema em produção e preciso de ajuda | fabio ferreira da silva | marketing@nicom.com.br"/>
    <x v="65"/>
    <d v="2026-04-28T00:00:00"/>
    <x v="10"/>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s v="Alta"/>
    <s v="1018 Financeiro | Desejo falar com o setor financeiro | Weslei Dornelles Morais | weslei.morais@arezzo.com.br"/>
    <x v="66"/>
    <d v="2026-07-07T00:00:00"/>
    <x v="10"/>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s v="Médio"/>
    <s v="1018 Financeiro | Desejo falar com o setor financeiro | Sara Ordeno | sara.maozita@dasa.com.br"/>
    <x v="66"/>
    <d v="2026-04-28T00:00:00"/>
    <x v="10"/>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s v="Médio"/>
    <s v="1018 Financeiro | Desejo falar com o setor financeiro | Tatiana Ribeiro | marketing@sanearbrasil.com.br"/>
    <x v="66"/>
    <d v="2026-07-07T00:00:00"/>
    <x v="10"/>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s v="Médio"/>
    <s v="1018 Financeiro | Desejo falar com o setor financeiro | Sabrina Stilben | sabrina.stilben@seliafullservice.com.br"/>
    <x v="67"/>
    <d v="2026-04-30T00:00:00"/>
    <x v="10"/>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s v="Médio"/>
    <s v="1018 Financeiro | Desejo falar com o setor financeiro | camila basilio de souza | camila.basilio@wsa.com"/>
    <x v="67"/>
    <d v="2026-04-30T00:00:00"/>
    <x v="10"/>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s v="Médio"/>
    <s v="1018 Financeiro | Desejo falar com o setor financeiro | Debora | cobrancati@cinemark.com.br"/>
    <x v="68"/>
    <d v="2026-05-15T00:00:00"/>
    <x v="11"/>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s v="Médio"/>
    <s v="1018 Financeiro | Desejo falar com o setor financeiro | Júlia Angelozzi | julia.djesus@cielo.com.br"/>
    <x v="69"/>
    <d v="2026-05-06T00:00:00"/>
    <x v="11"/>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s v="Médio"/>
    <s v="1018 Financeiro | Desejo falar com o setor financeiro | Mariane Oliveira dos Santos | mariane.santos@cielo.com.br"/>
    <x v="69"/>
    <d v="2026-05-21T00:00:00"/>
    <x v="11"/>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s v="Médio"/>
    <s v="1018 Financeiro | Desejo falar com o setor financeiro | Mariane Oliveira dos Santos | mariane.santos@cielo.com.br"/>
    <x v="69"/>
    <d v="2026-05-05T00:00:00"/>
    <x v="11"/>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s v="Médio"/>
    <s v="1018 Financeiro | Desejo falar com o setor financeiro | Kelly | kelly.oliveira@hortifruti.com.br"/>
    <x v="69"/>
    <d v="2026-05-05T00:00:00"/>
    <x v="11"/>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s v="Médio"/>
    <s v="1018 Financeiro | Desejo falar com o setor financeiro | ELO CONSULTORIA E SOLUCOES LTDA | ariane.pasilva@cielo.com.br"/>
    <x v="70"/>
    <d v="2026-05-07T00:00:00"/>
    <x v="11"/>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s v="Médio"/>
    <s v="1001 Split de Pagamento | Estou em produção e tenho uma dúvida | Gabriel Alexandre Brites | gabriel_1510_britess@hotmail.com"/>
    <x v="70"/>
    <d v="2026-05-13T00:00:00"/>
    <x v="11"/>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s v="Alta"/>
    <s v="1018 Financeiro | Desejo falar com o setor financeiro | Fernanda | fernanda.scamarneira@cielo.com.br"/>
    <x v="71"/>
    <d v="2026-05-11T00:00:00"/>
    <x v="11"/>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s v="Médio"/>
    <s v="1018 Financeiro | Desejo falar com o setor financeiro | I-RETAIL SERVICOS DE CONSULTORIA DE | ariane.pasilva@cielo.com.br"/>
    <x v="71"/>
    <d v="2026-05-20T00:00:00"/>
    <x v="11"/>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s v="Médio"/>
    <s v="1018 Financeiro | Desejo falar com o setor financeiro | ALFA  AGENCIA DE VIAGENS LTDA | ariane.pasilva@cielo.com.br"/>
    <x v="72"/>
    <d v="2026-07-10T00:00:00"/>
    <x v="11"/>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s v="Médio"/>
    <s v="1018 Financeiro | Desejo falar com o setor financeiro | SIXPEL DISTRIBUIDORA LTDA | ariane.pasilva@cielo.com.br"/>
    <x v="73"/>
    <d v="2026-07-07T00:00:00"/>
    <x v="11"/>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s v="Médio"/>
    <s v="1018 Financeiro | Desejo falar com o setor financeiro | COVABRA SUPERMERCADOS LTDA | ariane.pasilva@cielo.com.br"/>
    <x v="74"/>
    <d v="2026-05-18T00:00:00"/>
    <x v="11"/>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s v="Médio"/>
    <s v="1018 Financeiro | Desejo falar com o setor financeiro | NMA SERVICOS DE TELECOMUNICACOES LTDA | bordini@cielo.com.br"/>
    <x v="75"/>
    <d v="2026-05-20T00:00:00"/>
    <x v="11"/>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s v="Médio"/>
    <s v="1018 Financeiro | Desejo falar com o setor financeiro | Matheus | matheus.psilva@cielo.com.br"/>
    <x v="75"/>
    <d v="2026-05-20T00:00:00"/>
    <x v="11"/>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s v="Médio"/>
    <s v="RES: BOLETO ENVIADO"/>
    <x v="75"/>
    <d v="2026-05-20T00:00:00"/>
    <x v="11"/>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s v="Médio"/>
    <s v="1018 Financeiro | Desejo falar com o setor financeiro | FENG - FAN ENGAGEMENT MARKETING E I NTELIGENCIA LTDA. | ariane.pasilva@cielo.com.br"/>
    <x v="76"/>
    <d v="2026-07-06T00:00:00"/>
    <x v="12"/>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s v="Médio"/>
    <s v="1018 Financeiro | Desejo falar com o setor financeiro | Júlia Angelozzi | julia.djesus@cielo.com.br"/>
    <x v="77"/>
    <d v="2026-07-06T00:00:00"/>
    <x v="13"/>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s v="Médio"/>
    <s v="1018 Financeiro | Desejo falar com o setor financeiro | VOLTATTO SUPRIMENTOS LTDA | ariane.pasilva@cielo.com.br"/>
    <x v="77"/>
    <d v="2026-07-06T00:00:00"/>
    <x v="13"/>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s v="Médio"/>
    <s v="1018 Financeiro | Desejo falar com o setor financeiro | Antonio Marcos | antonio.marcos@paraiba.email"/>
    <x v="78"/>
    <d v="2026-07-17T00:00:00"/>
    <x v="13"/>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s v="Médio"/>
    <s v="1018 Financeiro | Desejo falar com o setor financeiro | FRUITFY INTERMEDIACOES E PAGAMENTOS LTDA | ariane.pasilva@cielo.com.br"/>
    <x v="79"/>
    <d v="2026-07-16T00:00:00"/>
    <x v="13"/>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s v="Médio"/>
    <s v="1018 Financeiro | Desejo falar com o setor financeiro | Leonardo Gonçalves de Noronha | leonardo.noronha@inbrands.com.br"/>
    <x v="79"/>
    <d v="2026-07-16T00:00:00"/>
    <x v="13"/>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s v="Médio"/>
    <s v="1018 Financeiro | Desejo falar com o setor financeiro | Sayra | sayra.martins@odontoprev.com.br"/>
    <x v="80"/>
    <d v="2026-07-16T00:00:00"/>
    <x v="13"/>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s v="Médio"/>
    <s v="1003 Gateway de Pagamento | Criação de loja (Gateway de Pagamento) | Sirlene Moura | financeiro@holi4u.com"/>
    <x v="80"/>
    <d v="2026-07-16T00:00:00"/>
    <x v="13"/>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s v="Médio"/>
    <s v="Alteração de e-mail"/>
    <x v="80"/>
    <d v="2026-07-15T00:00:00"/>
    <x v="13"/>
    <s v="ECOMMERCE BP SUPORTE FINANCEIRO N2"/>
    <s v=""/>
    <s v=""/>
    <s v="Alteração de e-mail"/>
    <s v="Alteração de e-mail"/>
  </r>
  <r>
    <x v="3"/>
    <s v="Contratos, Comercial e Cadastro"/>
    <n v="24738030"/>
    <n v="0"/>
    <n v="2619611368041"/>
    <s v="GRAN CICLO EMPREENDIMENTOS"/>
    <s v="22.475.070/0001-39"/>
    <s v="Renegociação comercial"/>
    <m/>
    <s v="Cliente"/>
    <x v="1"/>
    <s v="Médio"/>
    <s v="1018 Financeiro | Desejo falar com o setor financeiro | Caio Cesar Santos Pereira | grancicloap.vendas@gmail.com"/>
    <x v="80"/>
    <d v="2026-07-16T00:00:00"/>
    <x v="13"/>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s v="Médio"/>
    <s v="1018 Financeiro | Desejo falar com o setor financeiro | HORTIFRUTI VILA DAS FRUTAS | ariane.pasilva@cielo.com.br"/>
    <x v="80"/>
    <d v="2026-07-16T00:00:00"/>
    <x v="13"/>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s v="Médio"/>
    <s v="1018 Financeiro | Desejo falar com o setor financeiro | Raphael Felipe Palmeira | raphael.palmeira@cielo.com.br"/>
    <x v="80"/>
    <d v="2026-07-16T00:00:00"/>
    <x v="13"/>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s v="Médio"/>
    <s v="1018 Financeiro | Desejo falar com o setor financeiro | Yasmin Xavier Senhuk | yasmin.senhuk@pirelli.com"/>
    <x v="80"/>
    <d v="2026-07-16T00:00:00"/>
    <x v="13"/>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s v="Médio"/>
    <s v="RES: Recebemos sua solicitação &quot;1018 Financeiro | Desejo falar com o setor financeiro | ALFA AGENCIA DE VIAGENS LTDA | ariane.pasilva@cielo.com.br&quot;"/>
    <x v="81"/>
    <d v="2026-07-14T00:00:00"/>
    <x v="13"/>
    <s v="ECOMMERCE BP SUPORTE FINANCEIRO N2"/>
    <s v="ariane.pasilva@cielo.com.br"/>
    <s v="ALFA OPERADORA"/>
    <s v="Outros"/>
    <s v="Outros"/>
  </r>
  <r>
    <x v="3"/>
    <s v="Contratos, Comercial e Cadastro"/>
    <n v="24716261"/>
    <n v="23632412"/>
    <n v="2619518353404"/>
    <s v=""/>
    <m/>
    <s v="Alteração cadastral"/>
    <m/>
    <s v="Cliente"/>
    <x v="1"/>
    <s v="Médio"/>
    <s v="RES: Recebemos sua solicitação &quot;1018 Financeiro | Desejo falar com o setor financeiro | Fernanda Labes | fernanda.labes@mbrf.com&quot;"/>
    <x v="81"/>
    <d v="2026-07-14T00:00:00"/>
    <x v="13"/>
    <s v="ECOMMERCE BP SUPORTE FINANCEIRO N2"/>
    <s v="fernanda.labes@mbrf.com"/>
    <s v=""/>
    <s v="Outros"/>
    <s v="Outros"/>
  </r>
  <r>
    <x v="3"/>
    <s v="Cobrança e Contestação"/>
    <n v="24715652"/>
    <n v="23642685"/>
    <n v="2619517353058"/>
    <s v="OSTENSA"/>
    <m/>
    <s v="Cobrança de Setup"/>
    <m/>
    <s v="Comercial"/>
    <x v="1"/>
    <s v="Médio"/>
    <s v="RES: Recebemos sua solicitação &quot;1018 Financeiro | Desejo falar com o setor financeiro | Júlia Angelozzi | julia.djesus@cielo.com.br&quot;"/>
    <x v="81"/>
    <d v="2026-07-14T00:00:00"/>
    <x v="13"/>
    <s v="ECOMMERCE BP SUPORTE FINANCEIRO N2"/>
    <s v="julia.djesus@cielo.com.br"/>
    <s v="OSTENSA"/>
    <s v="Outros"/>
    <s v="Outros"/>
  </r>
  <r>
    <x v="3"/>
    <s v="Contratos, Comercial e Cadastro"/>
    <n v="24713901"/>
    <n v="23663062"/>
    <n v="2619517351980"/>
    <s v="EGR COMERCIO DE PRODUTOS DIVERSOS LTDA"/>
    <m/>
    <s v="Congelamento de contrato"/>
    <m/>
    <s v="Cliente"/>
    <x v="1"/>
    <s v="Médio"/>
    <s v="Congelamento de contrato"/>
    <x v="81"/>
    <d v="2026-07-14T00:00:00"/>
    <x v="13"/>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s v="Médio"/>
    <s v="Notas com NBS"/>
    <x v="81"/>
    <d v="2026-07-14T00:00:00"/>
    <x v="13"/>
    <s v="ECOMMERCE BP SUPORTE FINANCEIRO N2"/>
    <s v=""/>
    <s v="FORMULA"/>
    <s v="Notas com NBS"/>
    <s v="Notas com NBS"/>
  </r>
  <r>
    <x v="0"/>
    <s v="Cobrança e Contestação"/>
    <n v="24708880"/>
    <n v="23837903"/>
    <n v="2619516348796"/>
    <s v=""/>
    <m/>
    <s v="Contestação de cobrança"/>
    <m/>
    <s v="Não identificado / Cliente"/>
    <x v="1"/>
    <s v="Médio"/>
    <s v="Valores indevidos"/>
    <x v="81"/>
    <d v="2026-07-14T00:00:00"/>
    <x v="13"/>
    <s v="ECOMMERCE BP SUPORTE FINANCEIRO N2"/>
    <s v=""/>
    <s v=""/>
    <s v="Valores indevidos"/>
    <s v="Valores indevidos"/>
  </r>
  <r>
    <x v="4"/>
    <s v="Pagamentos, Boletos e Recebimentos"/>
    <n v="24703893"/>
    <n v="23863833"/>
    <n v="2619515345563"/>
    <s v=""/>
    <m/>
    <s v="Reemissão de boleto"/>
    <m/>
    <m/>
    <x v="0"/>
    <s v="Médio"/>
    <s v="Reemissão de boleto"/>
    <x v="81"/>
    <d v="2026-07-14T00:00:00"/>
    <x v="13"/>
    <s v="ECOMMERCE BP SUPORTE FINANCEIRO N2"/>
    <s v=""/>
    <s v=""/>
    <s v="Reemissão de boleto"/>
    <s v="Reemissão de boleto"/>
  </r>
  <r>
    <x v="3"/>
    <s v="Cobrança e Contestação"/>
    <n v="24702890"/>
    <n v="23937053"/>
    <n v="2619515344942"/>
    <s v=""/>
    <m/>
    <s v="Estorno de cobrança"/>
    <m/>
    <s v="Billing / Financeiro (a confirmar)"/>
    <x v="1"/>
    <s v="Médio"/>
    <s v="RES: Recebemos sua solicitação &quot;1018 Financeiro | Desejo falar com o setor financeiro | Rodrigo Alves Costa | rodrigo@pousadaportomare.com.br&quot;"/>
    <x v="81"/>
    <d v="2026-07-14T00:00:00"/>
    <x v="13"/>
    <s v="ECOMMERCE BP SUPORTE FINANCEIRO N2"/>
    <s v="rodrigo@pousadaportomare.com.br"/>
    <s v=""/>
    <s v="Outros"/>
    <s v="Outros"/>
  </r>
  <r>
    <x v="1"/>
    <s v="Atendimento Administrativo e Suporte"/>
    <n v="24701700"/>
    <n v="23981755"/>
    <n v="2619515344194"/>
    <s v="SERASA SA"/>
    <m/>
    <s v="Carta de quitação"/>
    <m/>
    <s v="Cliente"/>
    <x v="1"/>
    <s v="Médio"/>
    <s v="Carta de quitação"/>
    <x v="81"/>
    <d v="2026-07-14T00:00:00"/>
    <x v="13"/>
    <s v="ECOMMERCE BP SUPORTE FINANCEIRO N2"/>
    <s v=""/>
    <s v="SERASA SA"/>
    <s v="Carta de quitação"/>
    <s v="Carta de quitação"/>
  </r>
  <r>
    <x v="3"/>
    <s v="Pagamentos, Boletos e Recebimentos"/>
    <n v="24700529"/>
    <n v="23981968"/>
    <n v="2619515343454"/>
    <s v=""/>
    <m/>
    <s v="Alteração de vencimento"/>
    <m/>
    <s v="Cliente"/>
    <x v="1"/>
    <s v="Médio"/>
    <s v="RES: Recebemos sua solicitação &quot;1018 Financeiro | Desejo falar com o setor financeiro | Francieli B. de Souza | francieli.souza@vulcabras.com&quot;"/>
    <x v="81"/>
    <d v="2026-07-14T00:00:00"/>
    <x v="13"/>
    <s v="ECOMMERCE BP SUPORTE FINANCEIRO N2"/>
    <s v="francieli.souza@vulcabras.com"/>
    <s v=""/>
    <s v="Outros"/>
    <s v="Outros"/>
  </r>
  <r>
    <x v="4"/>
    <s v="Pagamentos, Boletos e Recebimentos"/>
    <n v="24699726"/>
    <n v="23982723"/>
    <n v="2619515342914"/>
    <s v="EUROP ASSISTANCE"/>
    <m/>
    <s v="Reemissão de boleto"/>
    <m/>
    <m/>
    <x v="0"/>
    <s v="Médio"/>
    <s v="Reemissão de boleto"/>
    <x v="81"/>
    <d v="2026-07-14T00:00:00"/>
    <x v="13"/>
    <s v="ECOMMERCE BP SUPORTE FINANCEIRO N2"/>
    <s v=""/>
    <s v="EUROP ASSISTANCE"/>
    <s v="Reemissão de boleto"/>
    <s v="Reemissão de boleto"/>
  </r>
  <r>
    <x v="2"/>
    <s v="Pagamentos, Boletos e Recebimentos"/>
    <n v="24685955"/>
    <n v="24094797"/>
    <n v="2619512334010"/>
    <s v="CASAS PEDRO"/>
    <m/>
    <s v="Consulta financeira"/>
    <m/>
    <s v="Cliente"/>
    <x v="1"/>
    <s v="Médio"/>
    <s v="NF pendentes e boletos emitidos"/>
    <x v="81"/>
    <d v="2026-07-14T00:00:00"/>
    <x v="13"/>
    <s v="ECOMMERCE BP SUPORTE FINANCEIRO N2"/>
    <s v=""/>
    <s v="CASAS PEDRO"/>
    <s v="NF pendentes e boletos emitidos"/>
    <s v="NF pendentes e boletos emitidos"/>
  </r>
  <r>
    <x v="0"/>
    <s v="Pagamentos, Boletos e Recebimentos"/>
    <n v="24684359"/>
    <n v="24102558"/>
    <n v="2619512332994"/>
    <s v=""/>
    <m/>
    <s v="Cancelamento de boletos"/>
    <m/>
    <m/>
    <x v="0"/>
    <s v="Médio"/>
    <s v="Cancelamento de boleto"/>
    <x v="81"/>
    <d v="2026-07-14T00:00:00"/>
    <x v="13"/>
    <s v="ECOMMERCE BP SUPORTE FINANCEIRO N2"/>
    <s v=""/>
    <s v=""/>
    <s v="Cancelamento de boleto"/>
    <s v="Cancelamento de boleto"/>
  </r>
  <r>
    <x v="0"/>
    <s v="Pagamentos, Boletos e Recebimentos"/>
    <n v="24669412"/>
    <n v="23046096"/>
    <n v="2619510323604"/>
    <s v="INTER JAPAN VEICULOS"/>
    <m/>
    <s v="Cancelamento de boletos"/>
    <m/>
    <m/>
    <x v="0"/>
    <s v="Médio"/>
    <s v="Cancelamento de boletos"/>
    <x v="81"/>
    <d v="2026-07-14T00:00:00"/>
    <x v="13"/>
    <s v="ECOMMERCE BP SUPORTE FINANCEIRO N2"/>
    <s v=""/>
    <s v="INTER JAPAN VEICULOS"/>
    <s v="Cancelamento de boletos"/>
    <s v="Cancelamento de boletos"/>
  </r>
  <r>
    <x v="4"/>
    <s v="Pagamentos, Boletos e Recebimentos"/>
    <n v="24656252"/>
    <n v="0"/>
    <n v="2619418314852"/>
    <s v=""/>
    <m/>
    <s v="Alteração de prazo de pagamento"/>
    <m/>
    <s v="Cliente"/>
    <x v="1"/>
    <s v="Médio"/>
    <s v="1018 Financeiro | Desejo falar com o setor financeiro | Daiani Sopran | daiani.sopran@herval.com.br"/>
    <x v="82"/>
    <d v="2026-07-15T00:00:00"/>
    <x v="13"/>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s v="Médio"/>
    <s v="Correção de nota fiscal"/>
    <x v="82"/>
    <d v="2026-07-13T00:00:00"/>
    <x v="13"/>
    <s v="ECOMMERCE BP SUPORTE FINANCEIRO N2"/>
    <s v=""/>
    <s v=""/>
    <s v="Correção de nota fiscal"/>
    <s v="Correção de nota fiscal"/>
  </r>
  <r>
    <x v="0"/>
    <s v="Cancelamento e Reemissão de Nota Fiscal"/>
    <n v="24650614"/>
    <n v="24163051"/>
    <n v="2619417311581"/>
    <s v=""/>
    <m/>
    <s v="Cancelamento de Nota Fiscal"/>
    <m/>
    <s v="Financeiro"/>
    <x v="1"/>
    <s v="Médio"/>
    <s v="Cancelamento de NF de 2024"/>
    <x v="82"/>
    <d v="2026-07-13T00:00:00"/>
    <x v="13"/>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s v="Médio"/>
    <s v="Substituição de NFS"/>
    <x v="82"/>
    <d v="2026-07-13T00:00:00"/>
    <x v="13"/>
    <s v="ECOMMERCE BP SUPORTE FINANCEIRO N2"/>
    <s v=""/>
    <s v=""/>
    <s v="Substituição de NFS"/>
    <s v="Substituição de NFS"/>
  </r>
  <r>
    <x v="1"/>
    <s v="Cancelamento e Reemissão de Nota Fiscal"/>
    <n v="24649626"/>
    <n v="23875658"/>
    <n v="2619417310967"/>
    <s v="CENCOSUD"/>
    <m/>
    <s v="Cancelamento de Nota Fiscal / Reemissão"/>
    <m/>
    <s v="Financeiro"/>
    <x v="1"/>
    <s v="Médio"/>
    <s v="RE: Recebemos sua solicitação &quot;1018 Financeiro | Desejo falar com o setor financeiro | Mariane Oliveira dos Santos | mariane.santos@cielo.com.br&quot;"/>
    <x v="82"/>
    <d v="2026-07-13T00:00:00"/>
    <x v="13"/>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s v="Médio"/>
    <s v="Cancelamento de notas"/>
    <x v="82"/>
    <d v="2026-07-13T00:00:00"/>
    <x v="13"/>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s v="Médio"/>
    <s v="RES: Recebemos sua solicitação &quot;1018 Financeiro | Desejo falar com o setor financeiro | DSC PRODUCOES E EVENTOS LTDA | ariane.pasilva@cielo.com.br&quot;"/>
    <x v="82"/>
    <d v="2026-07-13T00:00:00"/>
    <x v="13"/>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s v="Médio"/>
    <s v="RES: Recebemos sua solicitação &quot;1018 Financeiro | Desejo falar com o setor financeiro | DIAS FINANCE LTDA | ariane.pasilva@cielo.com.br&quot;"/>
    <x v="82"/>
    <d v="2026-07-13T00:00:00"/>
    <x v="13"/>
    <s v="ECOMMERCE BP SUPORTE FINANCEIRO N2"/>
    <s v="ariane.pasilva@cielo.com.br"/>
    <s v=""/>
    <s v="Outros"/>
    <s v="Outros"/>
  </r>
  <r>
    <x v="3"/>
    <s v="Cancelamento e Reemissão de Nota Fiscal"/>
    <n v="24648100"/>
    <n v="23958526"/>
    <n v="2619416309981"/>
    <s v="TEM NA TRENA LTDA"/>
    <s v="37.333.375/0001-83"/>
    <s v="Cancelamento de Nota Fiscal"/>
    <m/>
    <s v="Comercial"/>
    <x v="1"/>
    <s v="Médio"/>
    <s v="RES: Recebemos sua solicitação &quot;1018 Financeiro | Desejo falar com o setor financeiro | TEM NA TRENA LTDA | ariane.pasilva@cielo.com.br&quot;"/>
    <x v="82"/>
    <d v="2026-07-13T00:00:00"/>
    <x v="13"/>
    <s v="ECOMMERCE BP SUPORTE FINANCEIRO N2"/>
    <s v="ariane.pasilva@cielo.com.br"/>
    <s v="TEM NA TRENA LTDA"/>
    <s v="Outros"/>
    <s v="Outros"/>
  </r>
  <r>
    <x v="0"/>
    <s v="Cobrança e Contestação"/>
    <n v="24647952"/>
    <n v="24229680"/>
    <n v="2619416309879"/>
    <s v=""/>
    <m/>
    <s v="Cobrança Taxa Setup"/>
    <m/>
    <m/>
    <x v="1"/>
    <s v="Médio"/>
    <s v="Cobrança de chave de loja"/>
    <x v="82"/>
    <d v="2026-07-13T00:00:00"/>
    <x v="13"/>
    <s v="ECOMMERCE BP SUPORTE FINANCEIRO N2"/>
    <s v=""/>
    <s v=""/>
    <s v="Cobrança de chave de loja"/>
    <s v="Cobrança de chave de loja"/>
  </r>
  <r>
    <x v="3"/>
    <s v="Cancelamento e Reemissão de Nota Fiscal"/>
    <n v="24647455"/>
    <n v="24320970"/>
    <n v="2619416309583"/>
    <s v=""/>
    <m/>
    <s v="Cancelamento de Nota Fiscal"/>
    <m/>
    <s v="Comercial"/>
    <x v="0"/>
    <s v="Médio"/>
    <s v="RES: Recebemos sua solicitação &quot;1018 Financeiro | Desejo falar com o setor financeiro | A55 SOCIEDADE DE CREDITO DIRETO S.A | ariane.pasilva@cielo.com.br&quot;"/>
    <x v="82"/>
    <d v="2026-07-13T00:00:00"/>
    <x v="13"/>
    <s v="ECOMMERCE BP SUPORTE FINANCEIRO N2"/>
    <s v="ariane.pasilva@cielo.com.br"/>
    <s v=""/>
    <s v="Outros"/>
    <s v="Outros"/>
  </r>
  <r>
    <x v="3"/>
    <s v="Cancelamento e Reemissão de Nota Fiscal"/>
    <n v="24647219"/>
    <n v="23958938"/>
    <n v="2619416309423"/>
    <s v="PRO SECULO"/>
    <s v="20.736.476/0001-00"/>
    <s v="Cancelamento de Nota Fiscal"/>
    <m/>
    <s v="Comercial"/>
    <x v="1"/>
    <s v="Médio"/>
    <s v="RES: Recebemos sua solicitação &quot;1018 Financeiro | Desejo falar com o setor financeiro | PRO SECULO LTDA | ariane.pasilva@cielo.com.br&quot;"/>
    <x v="82"/>
    <d v="2026-07-13T00:00:00"/>
    <x v="13"/>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s v="Médio"/>
    <s v="Substituição de NF"/>
    <x v="82"/>
    <d v="2026-07-13T00:00:00"/>
    <x v="13"/>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s v="Médio"/>
    <s v="cancelamento de NT"/>
    <x v="82"/>
    <d v="2026-07-13T00:00:00"/>
    <x v="13"/>
    <s v="ECOMMERCE BP SUPORTE FINANCEIRO N2"/>
    <s v=""/>
    <s v="XP FRANQUIAS LTDA"/>
    <s v="cancelamento de NT"/>
    <s v="cancelamento de NT"/>
  </r>
  <r>
    <x v="0"/>
    <s v="Cancelamento e Reemissão de Nota Fiscal"/>
    <n v="24643306"/>
    <n v="24429946"/>
    <n v="2619416306891"/>
    <s v=""/>
    <m/>
    <s v="Cancelamento de Nota Fiscal / Reemissão"/>
    <m/>
    <s v="Financeiro"/>
    <x v="1"/>
    <s v="Médio"/>
    <s v="Correção de NF"/>
    <x v="82"/>
    <d v="2026-07-13T00:00:00"/>
    <x v="13"/>
    <s v="ECOMMERCE BP SUPORTE FINANCEIRO N2"/>
    <s v=""/>
    <s v=""/>
    <s v="Correção de NF"/>
    <s v="Correção de NF"/>
  </r>
  <r>
    <x v="0"/>
    <s v="Cobrança e Contestação"/>
    <n v="24642439"/>
    <n v="24475189"/>
    <n v="2619415306333"/>
    <s v="POUSADA PORTO MARE"/>
    <m/>
    <s v="Duplicidade De Cobrança"/>
    <m/>
    <m/>
    <x v="1"/>
    <s v="Médio"/>
    <s v="Notas cobradas em duplicidade"/>
    <x v="82"/>
    <d v="2026-07-13T00:00:00"/>
    <x v="13"/>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s v="Médio"/>
    <s v="Alteração de boleto errado"/>
    <x v="82"/>
    <d v="2026-07-13T00:00:00"/>
    <x v="13"/>
    <s v="ECOMMERCE BP SUPORTE FINANCEIRO N2"/>
    <s v=""/>
    <s v="DROGARIAS NISSEI"/>
    <s v="Alteração de boleto errado"/>
    <s v="Alteração de boleto errado"/>
  </r>
  <r>
    <x v="3"/>
    <s v="Cobrança e Contestação"/>
    <n v="24641238"/>
    <n v="24477760"/>
    <n v="2619415305611"/>
    <s v=""/>
    <m/>
    <s v="Contestação de cobrança"/>
    <m/>
    <m/>
    <x v="1"/>
    <s v="Médio"/>
    <s v="RE: Recebemos sua solicitação &quot;1018 Financeiro | Desejo falar com o setor financeiro | Jessica | contastibrasil@assurant.com&quot;"/>
    <x v="82"/>
    <d v="2026-07-13T00:00:00"/>
    <x v="13"/>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s v="Médio"/>
    <s v="Substituição de NF"/>
    <x v="82"/>
    <d v="2026-07-13T00:00:00"/>
    <x v="13"/>
    <s v="ECOMMERCE BP SUPORTE FINANCEIRO N2"/>
    <s v=""/>
    <s v="PAGUE MENOS COMERCIO DE PRODUTOS"/>
    <s v="Substituição de NF"/>
    <s v="Substituição de NF"/>
  </r>
  <r>
    <x v="3"/>
    <s v="Cobrança e Contestação"/>
    <n v="24639267"/>
    <n v="24093861"/>
    <n v="0"/>
    <s v="UNIDADE DE EDUCACAO PROF A DIST"/>
    <m/>
    <s v="Contestação de cobrança"/>
    <m/>
    <m/>
    <x v="0"/>
    <s v="Médio"/>
    <s v="RE: Recebemos sua solicitação &quot;1018 Financeiro | Desejo falar com o setor financeiro | Mariane Oliveira dos Santos | mariane.santos@cielo.com.br&quot;"/>
    <x v="82"/>
    <d v="2026-07-13T00:00:00"/>
    <x v="13"/>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s v="Médio"/>
    <s v="Substituição de nota"/>
    <x v="82"/>
    <d v="2026-07-13T00:00:00"/>
    <x v="13"/>
    <s v="ECOMMERCE BP SUPORTE FINANCEIRO N2"/>
    <s v=""/>
    <s v=""/>
    <s v="Substituição de nota"/>
    <s v="Substituição de nota"/>
  </r>
  <r>
    <x v="0"/>
    <s v="Cancelamento e Reemissão de Nota Fiscal"/>
    <n v="24610762"/>
    <n v="0"/>
    <n v="2619410286276"/>
    <s v="FG DROGARIA LTDA"/>
    <s v="03.373.748/0001-28"/>
    <s v="Cancelamento de Nota Fiscal"/>
    <m/>
    <s v="Comercial"/>
    <x v="1"/>
    <s v="Médio"/>
    <s v="1018 Financeiro | Desejo falar com o setor financeiro | FG DROGARIA LTDA | ariane.pasilva@cielo.com.br"/>
    <x v="82"/>
    <d v="2026-07-15T00:00:00"/>
    <x v="13"/>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s v="Médio"/>
    <s v="1018 Financeiro | Desejo falar com o setor financeiro | COMERC FINANCIAL TRADING COMERCIALIZADORA DE ENERGIA LTDA | ariane.pasilva@cielo.com.br"/>
    <x v="83"/>
    <d v="2026-07-15T00:00:00"/>
    <x v="13"/>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s v="Médio"/>
    <s v="1018 Financeiro | Desejo falar com o setor financeiro | DBDC - DISTRIBUIDORA BRASILEIRA DE | ariane.pasilva@cielo.com.br"/>
    <x v="83"/>
    <d v="2026-07-15T00:00:00"/>
    <x v="13"/>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s v="Médio"/>
    <s v="1018 Financeiro | Desejo falar com o setor financeiro | Marcelo Manuel Quádrio Raposo | raposo@simonetti.com.br"/>
    <x v="84"/>
    <d v="2026-07-15T00:00:00"/>
    <x v="13"/>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s v="Médio"/>
    <s v="1018 Financeiro | Desejo falar com o setor financeiro | Suely Farias | suely@brnc.com.br"/>
    <x v="85"/>
    <d v="2026-07-15T00:00:00"/>
    <x v="13"/>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s v="Médio"/>
    <s v="1018 Financeiro | Desejo falar com o setor financeiro | Jessica | contastibrasil@assurant.com"/>
    <x v="85"/>
    <d v="2026-07-15T00:00:00"/>
    <x v="13"/>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s v="Médio"/>
    <s v="1018 Financeiro | Desejo falar com o setor financeiro | Mariane Oliveira dos Santos | mariane.santos@cielo.com.br"/>
    <x v="86"/>
    <d v="2026-07-15T00:00:00"/>
    <x v="13"/>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s v="Médio"/>
    <s v="1018 Financeiro | Desejo falar com o setor financeiro | Diogo Lach | diogo@appmesa.com.br"/>
    <x v="87"/>
    <d v="2026-07-15T00:00:00"/>
    <x v="13"/>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s v="Médio"/>
    <s v="1018 Financeiro | Desejo falar com o setor financeiro | DENTAL S. SEBASTIAO LTDA | ariane.pasilva@cielo.com.br"/>
    <x v="88"/>
    <d v="2026-07-15T00:00:00"/>
    <x v="13"/>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s v="Médio"/>
    <s v="1018 Financeiro | Desejo falar com o setor financeiro | LARISSA RODRIGUES DE MORAES | larissa.moraes@carapreta.com.br"/>
    <x v="89"/>
    <d v="2026-07-15T00:00:00"/>
    <x v="12"/>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s v="Médio"/>
    <s v="1018 Financeiro | Desejo falar com o setor financeiro | HAYRA RAMOS | hayra.vieira@skazi.com.br"/>
    <x v="89"/>
    <d v="2026-07-16T00:00:00"/>
    <x v="12"/>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s v="Médio"/>
    <s v="1018 Financeiro | Desejo falar com o setor financeiro | FISIA COMERCIO DE PRODUTOS ESPORTIV | bruno.bbarbosa@gruposbf.com.br"/>
    <x v="90"/>
    <d v="2026-07-15T00:00:00"/>
    <x v="12"/>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s v="Médio"/>
    <s v="1018 Financeiro | Desejo falar com o setor financeiro | SBF COMERCIO DE PRODUTOS ESPORTIVOS | bruno.bbarbosa@gruposbf.com.br"/>
    <x v="90"/>
    <d v="2026-07-15T00:00:00"/>
    <x v="12"/>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s v="Médio"/>
    <s v="1018 Financeiro | Desejo falar com o setor financeiro | Júlia Angelozzi | julia.djesus@cielo.com.br"/>
    <x v="91"/>
    <d v="2026-07-15T00:00:00"/>
    <x v="12"/>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s v="Médio"/>
    <s v="1018 Financeiro | Desejo falar com o setor financeiro | Ana Paula Barbosa | ana.barbosa@superfestval.com.br"/>
    <x v="92"/>
    <d v="2026-07-15T00:00:00"/>
    <x v="12"/>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s v="Médio"/>
    <s v="1018 Financeiro | Desejo falar com o setor financeiro | Giulia | giuliac@cielo.com.br"/>
    <x v="92"/>
    <d v="2026-07-15T00:00:00"/>
    <x v="12"/>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s v="Médio"/>
    <s v="1018 Financeiro | Desejo falar com o setor financeiro | Alessandro Dos santos pinheiro | Alessandro.pinheiro@grupoaldo.com.br"/>
    <x v="92"/>
    <d v="2026-07-15T00:00:00"/>
    <x v="12"/>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s v="Médio"/>
    <s v="1018 Financeiro | Desejo falar com o setor financeiro | Giovana Gonçalves Bello | giovana.gbello@marisa.com.br"/>
    <x v="92"/>
    <d v="2026-07-16T00:00:00"/>
    <x v="12"/>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s v="Médio"/>
    <s v="1018 Financeiro | Desejo falar com o setor financeiro | Sara Ordeno | sara.maozita@dasa.com.br"/>
    <x v="93"/>
    <d v="2026-07-15T00:00:00"/>
    <x v="12"/>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s v="Médio"/>
    <s v="1017 Comercial | Desejo falar com a área de vendas | Jessica Ferreira | jessica.ferreira@metlife.com"/>
    <x v="94"/>
    <d v="2026-07-15T00:00:00"/>
    <x v="12"/>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s v="Médio"/>
    <s v="1018 Financeiro | Desejo falar com o setor financeiro | Socorro Abreu | maria.abreu@sacavalcante.com.br"/>
    <x v="95"/>
    <d v="2026-07-15T00:00:00"/>
    <x v="12"/>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s v="Médio"/>
    <s v="1018 Financeiro | Desejo falar com o setor financeiro | Sayra | sayra.martins@odontoprev.com.br"/>
    <x v="95"/>
    <d v="2026-07-15T00:00:00"/>
    <x v="12"/>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s v="Médio"/>
    <s v="1018 Financeiro | Desejo falar com o setor financeiro | Diogo Lach | diogo@appmesa.com.br"/>
    <x v="96"/>
    <d v="2026-07-15T00:00:00"/>
    <x v="12"/>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s v="Alta"/>
    <s v="1018 Financeiro | Desejo falar com o setor financeiro | Fernanda Camarneira | fernanda.scamarneira@cielo.com.br"/>
    <x v="97"/>
    <d v="2026-07-15T00:00:00"/>
    <x v="12"/>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s v="Médio"/>
    <s v="1018 Financeiro | Desejo falar com o setor financeiro | Daniela Sato | daniela.sato@taniabulhoes.com.br"/>
    <x v="97"/>
    <d v="2026-07-15T00:00:00"/>
    <x v="12"/>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s v="Médio"/>
    <s v="1018 Financeiro | Desejo falar com o setor financeiro | Paula Maldonado Nishiwaki | paula.nishiwaki@amway.com"/>
    <x v="97"/>
    <d v="2026-07-15T00:00:00"/>
    <x v="12"/>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s v="Médio"/>
    <s v="1018 Financeiro | Desejo falar com o setor financeiro | Ana Carolina Da Silva | ana.barcellos@venancio.com.br"/>
    <x v="97"/>
    <d v="2026-07-15T00:00:00"/>
    <x v="12"/>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s v="Médio"/>
    <s v="1018 Financeiro | Desejo falar com o setor financeiro | AMERICANAS S.A - EM RECUPERACAO JUD | ariane.pasilva@cielo.com.br"/>
    <x v="97"/>
    <d v="2026-07-15T00:00:00"/>
    <x v="12"/>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s v="Médio"/>
    <s v="1018 Financeiro | Desejo falar com o setor financeiro | Alexandre Câmara | alexandre.camara@casaspedro.com.br"/>
    <x v="97"/>
    <d v="2026-07-15T00:00:00"/>
    <x v="12"/>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s v="Médio"/>
    <s v="1003 Gateway de Pagamento | Criação de loja (Gateway de Pagamento) | Rafael de Freitas Veloso | contasapagar@drogariaminasbrasil.com.br"/>
    <x v="97"/>
    <d v="2026-07-15T00:00:00"/>
    <x v="12"/>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s v="Médio"/>
    <s v="1018 Financeiro | Desejo falar com o setor financeiro | Mariane Oliveira dos Santos | mariane.santos@cielo.com.br"/>
    <x v="98"/>
    <d v="2026-07-15T00:00:00"/>
    <x v="12"/>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s v="Médio"/>
    <s v="1018 Financeiro | Desejo falar com o setor financeiro | Fernanda Camarneira | fernanda.scamarneira@cielo.com.br"/>
    <x v="98"/>
    <d v="2026-07-15T00:00:00"/>
    <x v="12"/>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s v="Médio"/>
    <s v="1001 Split de Pagamento | Portal Split | Kelly Rodrigues de Campos | kellyro@cielo.com.br"/>
    <x v="98"/>
    <d v="2026-07-15T00:00:00"/>
    <x v="12"/>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s v="Médio"/>
    <s v="1018 Financeiro | Desejo falar com o setor financeiro | Giulia | giuliac@cielo.com.br"/>
    <x v="98"/>
    <d v="2026-07-15T00:00:00"/>
    <x v="12"/>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s v="Médio"/>
    <s v="1018 Financeiro | Desejo falar com o setor financeiro | Nathalie Freitas | nathalie@febrafar.com.br"/>
    <x v="98"/>
    <d v="2026-07-15T00:00:00"/>
    <x v="12"/>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s v="Médio"/>
    <s v="1018 Financeiro | Desejo falar com o setor financeiro | Jéssica | jessica.abreu@bateriasmoura.com"/>
    <x v="98"/>
    <d v="2026-07-15T00:00:00"/>
    <x v="12"/>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s v="Médio"/>
    <s v="1018 Financeiro | Desejo falar com o setor financeiro | Marcio | msanpoli@payamigo.com"/>
    <x v="99"/>
    <d v="2026-07-15T00:00:00"/>
    <x v="12"/>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s v="Médio"/>
    <s v="1018 Financeiro | Desejo falar com o setor financeiro | MAITE VITÓRIA (PROMETEON) | maite.silva@prometeon.com"/>
    <x v="99"/>
    <d v="2026-07-15T00:00:00"/>
    <x v="12"/>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s v="Médio"/>
    <s v="1018 Financeiro | Desejo falar com o setor financeiro | Matheus Frade | matheus.frade@iter.com.br"/>
    <x v="99"/>
    <d v="2026-07-15T00:00:00"/>
    <x v="12"/>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s v="Médio"/>
    <s v="1002 Portais E-commerce | Estou com um problema em produção e preciso de ajuda | Nathiele Freitas | nathalie@febrafar.com.br"/>
    <x v="76"/>
    <d v="2026-07-15T00:00:00"/>
    <x v="12"/>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s v="Médio"/>
    <s v="1018 Financeiro | Desejo falar com o setor financeiro | Leonardo Meira | leonardomeira@madeiranit.com.br"/>
    <x v="100"/>
    <d v="2026-07-15T00:00:00"/>
    <x v="12"/>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s v="Médio"/>
    <s v="1018 Financeiro | Desejo falar com o setor financeiro | Amanda David | amanda.xavier@grupocapiau.com.br"/>
    <x v="101"/>
    <d v="2026-07-15T00:00:00"/>
    <x v="11"/>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s v="Médio"/>
    <s v="1018 Financeiro | Desejo falar com o setor financeiro | INOVE ONLINE LTDA | ariane.pasilva@cielo.com.br"/>
    <x v="101"/>
    <d v="2026-07-14T00:00:00"/>
    <x v="11"/>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s v="Médio"/>
    <s v="1018 Financeiro | Desejo falar com o setor financeiro | 18033552000161 | ariane.pasilva@gmail.com.br"/>
    <x v="101"/>
    <d v="2026-07-14T00:00:00"/>
    <x v="11"/>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s v="Alta"/>
    <s v="1018 Financeiro | Desejo falar com o setor financeiro | Damiana Barbosa | damiana.barbosa@sondadelivery.com.br"/>
    <x v="101"/>
    <d v="2026-07-14T00:00:00"/>
    <x v="11"/>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s v="Alta"/>
    <s v="1018 Financeiro | Desejo falar com o setor financeiro | felipe alvarez de carvalho sanches | felipe.sanches@supermercadospaguemenos.com.br"/>
    <x v="101"/>
    <d v="2026-07-14T00:00:00"/>
    <x v="11"/>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s v="Médio"/>
    <s v="1003 Gateway de Pagamento | Estou em produção e tenho uma dúvida | Ronierison Sena | ronierison.sena@ext-onfly.com"/>
    <x v="102"/>
    <d v="2026-07-15T00:00:00"/>
    <x v="11"/>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s v="Médio"/>
    <s v="1018 Financeiro | Desejo falar com o setor financeiro | Wesley | ecommerce3@engepecas.com.br"/>
    <x v="102"/>
    <d v="2026-07-15T00:00:00"/>
    <x v="11"/>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s v="Alta"/>
    <s v="1018 Financeiro | Desejo falar com o setor financeiro | André Menezes | andremenezes@bemol.com.br"/>
    <x v="102"/>
    <d v="2026-07-15T00:00:00"/>
    <x v="11"/>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s v="Médio"/>
    <s v="1003 Gateway de Pagamento | Estou com um problema em produção e preciso de ajuda | Graciliene Borges da Silva | graciliene.silva@mbrf.com"/>
    <x v="102"/>
    <d v="2026-07-15T00:00:00"/>
    <x v="11"/>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s v="Alta"/>
    <s v="1018 Financeiro | Desejo falar com o setor financeiro | Fabio Novais | fabiobn@bauducco.com.br"/>
    <x v="102"/>
    <d v="2026-07-14T00:00:00"/>
    <x v="11"/>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s v="Médio"/>
    <s v="1018 Financeiro | Desejo falar com o setor financeiro | Vanessa | vanessa@sixpel.com.br"/>
    <x v="102"/>
    <d v="2026-07-15T00:00:00"/>
    <x v="11"/>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s v="Médio"/>
    <s v="1018 Financeiro | Desejo falar com o setor financeiro | Mitchel | mitchel.lima92@gmail.com"/>
    <x v="103"/>
    <d v="2026-07-14T00:00:00"/>
    <x v="11"/>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s v="Médio"/>
    <s v="1018 Financeiro | Desejo falar com o setor financeiro | Francielle dos Santos Pereira | sac.millionspay@gmail.com"/>
    <x v="103"/>
    <d v="2026-07-15T00:00:00"/>
    <x v="11"/>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s v="Alta"/>
    <s v="1018 Financeiro | Desejo falar com o setor financeiro | Felipe Alvarez de Carvalho Sanches | felipe.sanches@supermercadospaguemenos.com.br"/>
    <x v="104"/>
    <d v="2026-07-14T00:00:00"/>
    <x v="11"/>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s v="Médio"/>
    <s v="1018 Financeiro | Desejo falar com o setor financeiro | MV INFORMATICA NORDESTE LTDA | bordini@cielo.com.br"/>
    <x v="104"/>
    <d v="2026-07-14T00:00:00"/>
    <x v="11"/>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s v="Médio"/>
    <s v="1018 Financeiro | Desejo falar com o setor financeiro | Matheus Frade | matheus.frade@iter.com.br"/>
    <x v="104"/>
    <d v="2026-07-13T00:00:00"/>
    <x v="11"/>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s v="Médio"/>
    <s v="1018 Financeiro | Desejo falar com o setor financeiro | Maria Eduarda Fernandes de Morais | igorramon_25@icloud.com"/>
    <x v="104"/>
    <d v="2026-07-16T00:00:00"/>
    <x v="11"/>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s v="Médio"/>
    <s v="1018 Financeiro | Desejo falar com o setor financeiro | ANA CAROLINA FERREIRA | afontebrands@gmail.com"/>
    <x v="105"/>
    <d v="2026-07-14T00:00:00"/>
    <x v="11"/>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s v="Médio"/>
    <s v="1018 Financeiro | Desejo falar com o setor financeiro | ATP TECNOLOGIA E PRODUTOS S/A | faturasgetec@datalinkbpo.com.br"/>
    <x v="74"/>
    <d v="2026-07-13T00:00:00"/>
    <x v="11"/>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s v="Médio"/>
    <s v="1018 Financeiro | Desejo falar com o setor financeiro | Jonas Mussa da Silva | jonas.silva@pluxeegroup.com"/>
    <x v="106"/>
    <d v="2026-07-23T00:00:00"/>
    <x v="13"/>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s v="Alta"/>
    <s v="1018 Financeiro | Desejo falar com o setor financeiro | Mariane Oliveira dos Santos | mariane.santos@cielo.com.br"/>
    <x v="107"/>
    <d v="2026-07-22T00:00:00"/>
    <x v="13"/>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s v="Médio"/>
    <s v="RES: Recebemos sua solicitação &quot;1018 Financeiro | Desejo falar com o setor financeiro | Joice Rosa | joice.dsilva@cielo.com.br&quot;"/>
    <x v="107"/>
    <d v="2026-07-22T00:00:00"/>
    <x v="13"/>
    <s v="ECOMMERCE BP SUPORTE FINANCEIRO N2"/>
    <s v="joice.dsilva@cielo.com.br"/>
    <s v=""/>
    <s v="Outros "/>
    <s v="Outros "/>
  </r>
  <r>
    <x v="0"/>
    <s v="Cancelamento e Reemissão de Nota Fiscal"/>
    <n v="25001569"/>
    <n v="0"/>
    <n v="2620215538552"/>
    <s v="BERTOLINI S/A"/>
    <s v="87.556.650/0015-00"/>
    <s v="Alterar data de emissão da NF"/>
    <m/>
    <m/>
    <x v="1"/>
    <s v="Médio"/>
    <s v="1018 Financeiro | Desejo falar com o setor financeiro | Suelen Thums | suelen.thums@bertolini.com.br"/>
    <x v="108"/>
    <d v="2026-07-21T00:00:00"/>
    <x v="13"/>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s v="Médio"/>
    <s v="1003 Gateway de Pagamento | Estou com um problema em produção e preciso de ajuda | Fernanda Labes | fernanda.labes@mbrf.com"/>
    <x v="108"/>
    <d v="2026-07-22T00:00:00"/>
    <x v="13"/>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s v="Médio"/>
    <s v="1018 Financeiro | Desejo falar com o setor financeiro | Monique Carvalho | monique.carvalho@minervafoods.com"/>
    <x v="108"/>
    <d v="2026-07-21T00:00:00"/>
    <x v="13"/>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s v="Médio"/>
    <s v="1018 Financeiro | Desejo falar com o setor financeiro | Joice Rosa | joice.dsilva@cielo.com.br"/>
    <x v="108"/>
    <d v="2026-07-21T00:00:00"/>
    <x v="13"/>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s v="Médio"/>
    <s v="1018 Financeiro | Desejo falar com o setor financeiro | DROGARIA SAO GONCALO LTDA | ariane.pasilva@cielo.com.br"/>
    <x v="108"/>
    <d v="2026-07-21T00:00:00"/>
    <x v="13"/>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s v="Médio"/>
    <s v="1018 Financeiro | Desejo falar com o setor financeiro | VIDA FARMACIAS COLINA SORRISO COMERCIO DE MEDICAMENTOS LTDA | ariane.pasilva@cielo.com.br"/>
    <x v="108"/>
    <d v="2026-07-21T00:00:00"/>
    <x v="13"/>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s v="Médio"/>
    <s v="1018 Financeiro | Desejo falar com o setor financeiro | APARECIDA SOARES BARBAIS | evertonbarbaismarques@yahoo.com.br"/>
    <x v="109"/>
    <d v="2026-07-20T00:00:00"/>
    <x v="13"/>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s v="Alta"/>
    <s v="1018 Financeiro | Desejo falar com o setor financeiro | GIORDANI TURISMO LTDA | ariane.pasilva@cielo.com.br"/>
    <x v="109"/>
    <d v="2026-07-20T00:00:00"/>
    <x v="13"/>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s v="Médio"/>
    <s v="1018 Financeiro | Desejo falar com o setor financeiro | Bruna Tatielli da Silva | contasapagar@giordaniturismo.com.br"/>
    <x v="78"/>
    <d v="2026-07-17T00:00:00"/>
    <x v="13"/>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s v="Médio"/>
    <s v="1018 Financeiro | Desejo falar com o setor financeiro | Robson Serafini | leonardo.bicca.roseira@gmail.com"/>
    <x v="110"/>
    <d v="2026-07-20T00:00:00"/>
    <x v="13"/>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s v="Médio"/>
    <s v="1018 Financeiro | Desejo falar com o setor financeiro | Júlia Angelozzi | julia.djesus@cielo.com.br"/>
    <x v="111"/>
    <d v="2026-07-20T00:00:00"/>
    <x v="12"/>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s v="Médio"/>
    <s v="1018 Financeiro | Desejo falar com o setor financeiro | Joice Rosa | joice.dsilva@cielo.com.br"/>
    <x v="112"/>
    <d v="2026-07-22T00:00:00"/>
    <x v="11"/>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s v="Médio"/>
    <s v="1018 Financeiro | Desejo falar com o setor financeiro | Giulia | giuliac@cielo.com.br"/>
    <x v="75"/>
    <d v="2026-07-22T00:00:00"/>
    <x v="11"/>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s v="Médio"/>
    <s v="1002 Portais E-commerce | Estou com um problema em produção e preciso de ajuda | Guilherme Libman | guilherme.libman@lojatres.com"/>
    <x v="75"/>
    <d v="2026-07-20T00:00:00"/>
    <x v="11"/>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s v="Médio"/>
    <s v="1018 Financeiro | Desejo falar com o setor financeiro | larissa | larissa.souza@quod.com.br"/>
    <x v="113"/>
    <d v="2026-07-22T00:00:00"/>
    <x v="14"/>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s v="Médio"/>
    <s v="1018 Financeiro | Desejo falar com o setor financeiro | Jelifer de Araujo Neves | jelifer.neves@jflrealty.com.br"/>
    <x v="114"/>
    <d v="2026-07-24T00:00:00"/>
    <x v="13"/>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s v="Médio"/>
    <s v="1018 Financeiro | Desejo falar com o setor financeiro | VENTUREPAV SISTEMAS LTDA | ariane.pasilva@cielo.com.br"/>
    <x v="114"/>
    <d v="2026-07-24T00:00:00"/>
    <x v="13"/>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s v="Médio"/>
    <s v="1018 Financeiro | Desejo falar com o setor financeiro | Sandra De Oliveira Ferreira | sandra.ferreira@bodytech.com.br"/>
    <x v="114"/>
    <d v="2026-07-24T00:00:00"/>
    <x v="13"/>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s v="Médio"/>
    <s v="1018 Financeiro | Desejo falar com o setor financeiro | HORTIFRUTI VILA DAS FRUTAS | ariane.pasilva@cielo.com.br"/>
    <x v="114"/>
    <d v="2026-07-24T00:00:00"/>
    <x v="13"/>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s v="Médio"/>
    <s v="1018 Financeiro | Desejo falar com o setor financeiro | Erick | erick.faraujo@gruposaga.com.br"/>
    <x v="106"/>
    <d v="2026-07-23T00:00:00"/>
    <x v="13"/>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s v="Médio"/>
    <s v="1003 Cancelamento de Contrato: COSTA CRUZEIROS"/>
    <x v="108"/>
    <d v="2026-07-24T00:00:00"/>
    <x v="13"/>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s v="Médio"/>
    <s v="1009 Checkout | Erro para finalização do pagamento do Checkout Cielo pelo portador | Lucas Chaves Ricarte | lucas.ricarte@beachpark.com.br"/>
    <x v="115"/>
    <d v="2026-07-27T00:00:00"/>
    <x v="13"/>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s v="Médio"/>
    <s v="1018 Financeiro | Desejo falar com o setor financeiro | GOODSTORAGE HOLDING PARTICIPACOES S | ariane.pasilva@cielo.com.br"/>
    <x v="115"/>
    <d v="2026-07-27T00:00:00"/>
    <x v="13"/>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s v="Médio"/>
    <s v="1018 Financeiro | Desejo falar com o setor financeiro | GOODSTORAGE HOLDING PARTICIPACOES S | ariane.pasilva@cielo.com.br"/>
    <x v="115"/>
    <d v="2026-07-27T00:00:00"/>
    <x v="13"/>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s v="Médio"/>
    <s v="1018 Financeiro | Desejo falar com o setor financeiro | LUX INVEST CAPITAL LTDA | ariane.pasilva@cielo.com.br"/>
    <x v="115"/>
    <d v="2026-07-27T00:00:00"/>
    <x v="13"/>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s v="Médio"/>
    <s v="1018 Financeiro | Desejo falar com o setor financeiro | NIMBI S.A. | ariane.pasilva@cielo.com.br"/>
    <x v="115"/>
    <d v="2026-07-27T00:00:00"/>
    <x v="13"/>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s v="Médio"/>
    <s v="1018 Financeiro | Desejo falar com o setor financeiro | FARMAVILAS COMERCIO DE MEDICAMENTOS | ariane.pasilva@cielo.com.br"/>
    <x v="116"/>
    <d v="2026-07-28T00:00:00"/>
    <x v="13"/>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s v="Médio"/>
    <s v="1018 Financeiro | Desejo falar com o setor financeiro | CONSTRUDECOR S/A | ariane.pasilva@cielo.com.br"/>
    <x v="116"/>
    <d v="2026-07-28T00:00:00"/>
    <x v="13"/>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s v="Médio"/>
    <s v="1018 Financeiro | Desejo falar com o setor financeiro | Rodrigo Rossi | rodrigomrossi@gmail.com"/>
    <x v="116"/>
    <d v="2026-07-28T00:00:00"/>
    <x v="13"/>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s v="Médio"/>
    <s v="1018 Financeiro | Desejo falar com o setor financeiro | Fernanda | fernanda.scamarneira@cielo.com.br"/>
    <x v="116"/>
    <d v="2026-07-28T00:00:00"/>
    <x v="13"/>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s v="Médio"/>
    <s v="1018 Financeiro | Desejo falar com o setor financeiro | João Paulo | adm.ecommerce@santuarionacional.com"/>
    <x v="116"/>
    <d v="2026-07-28T00:00:00"/>
    <x v="13"/>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s v="Médio"/>
    <s v="1018 Financeiro | Desejo falar com o setor financeiro | LUX INVEST CAPITAL LTDA | ariane.pasilva@cielo.com.br"/>
    <x v="116"/>
    <d v="2026-07-28T00:00:00"/>
    <x v="13"/>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s v="Médio"/>
    <s v="1003 Cancelamento de Contrato: AVATIM CHEIROS DA TERRA PATRIMONIAL E ROYALTIES LTDA"/>
    <x v="114"/>
    <d v="2026-07-28T00:00:00"/>
    <x v="13"/>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r>
    <x v="0"/>
    <s v="Contratos, Comercial e Cadastro"/>
    <n v="25445503"/>
    <n v="25445188"/>
    <s v="2621212821090"/>
    <s v=""/>
    <m/>
    <s v="Dúvidas sobre contrato / cobrança"/>
    <m/>
    <m/>
    <x v="0"/>
    <s v="Médio"/>
    <s v="ERRATA: 1018 Financeiro | Desejo falar com o setor financeiro | Danilo | danilo_nunes@carrefour.com"/>
    <x v="117"/>
    <d v="2026-07-31T00:00:00"/>
    <x v="13"/>
    <s v="ECOMMERCE BP SUPORTE FINANCEIRO N2"/>
    <s v="paloma.reis@atento.com"/>
    <s v=""/>
    <m/>
    <e v="#N/A"/>
  </r>
  <r>
    <x v="3"/>
    <s v="Contratos, Comercial e Cadastro"/>
    <n v="25425697"/>
    <n v="0"/>
    <s v="2621209808980"/>
    <s v="FRIGELAR COMERCIO E INDUSTRIA LTDA"/>
    <s v="92.660.406/0001-19"/>
    <s v="Atualização cadastral (email)"/>
    <m/>
    <m/>
    <x v="0"/>
    <s v="Médio"/>
    <s v="1018 Financeiro | Desejo falar com o setor financeiro | Marcelo Cunha | marcelocunha@frigelar.com.br"/>
    <x v="117"/>
    <d v="2026-07-31T00:00:00"/>
    <x v="13"/>
    <s v="ECOMMERCE BP SUPORTE FINANCEIRO N2"/>
    <s v="marcelocunha@frigelar.com.br"/>
    <s v=""/>
    <s v="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_x000a_Para recebimento de NF e Boleto para pagamento._x000a_FRIGELAR COMERCIO E INDUSTRIA LTDA&lt;/p&gt;&lt;p&gt;&lt;strong&gt;GA Client ID:&lt;/strong&gt; 1799915683.1785499788&lt;/p&gt;&lt;p&gt;&lt;strong&gt;Lead Hash ID:&lt;/strong&gt; c42d82075b1d072c5f6b5b9ad648249b72dd5beff3fc6fdab64266d2bdcefd96&lt;/p&gt;&lt;p&gt;&lt;strong&gt;Lead Form ID:&lt;/strong&gt; c42d82"/>
    <s v="&gt; alterar e-mail cadastrado: ecommerce@frigelar.com.br para midia@frigelar.com.br_x000a_Para recebimento de NF e Boleto para pagamento._x000a_FRIGELAR COMERCIO E INDUSTRIA LTDA"/>
  </r>
  <r>
    <x v="3"/>
    <s v="Contratos, Comercial e Cadastro"/>
    <n v="25371036"/>
    <n v="0"/>
    <s v="2621108774808"/>
    <s v="AQUABRAZIL OUTDOORS PESCA E NAUTICA LTDA"/>
    <s v="97.533.479/0001-63"/>
    <s v="Atualização cadastral (email)"/>
    <m/>
    <m/>
    <x v="0"/>
    <s v="Médio"/>
    <s v="1018 Financeiro | Desejo falar com o setor financeiro | JACKSON HENRIQUE ALVES CAETANO | jackson.caetano@jcesa.com.br"/>
    <x v="118"/>
    <d v="2026-07-30T00:00:00"/>
    <x v="13"/>
    <s v="ECOMMERCE BP SUPORTE FINANCEIRO N2"/>
    <s v="jackson.caetano@jcesa.com.br"/>
    <s v="AQUABRAZIL OUTDOORS PESCA E NAUT"/>
    <s v="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_x000a__x000a_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
    <s v="&gt; Bom dia, _x000a__x000a_Por gentileza retirar o e-mail do Renato Fiedler (rpfiedler@nordtech.com.br) de qualquer tratativa, notas e boletos, é o presidente da empresa. Direcionar somente para Pedido@toyama.com.br"/>
  </r>
  <r>
    <x v="2"/>
    <s v="Cobrança e Contestação"/>
    <n v="25363817"/>
    <n v="0"/>
    <s v="2621017770360"/>
    <s v=""/>
    <s v="064.940.011-90"/>
    <s v="Dúvidas sobre cobrança"/>
    <m/>
    <m/>
    <x v="1"/>
    <s v="Médio"/>
    <s v="1018 Financeiro | Desejo falar com o setor financeiro | Amanda Oliveira | amanda.coliveira@gruposaga.com.br"/>
    <x v="119"/>
    <d v="2026-07-29T00:00:00"/>
    <x v="13"/>
    <s v="ECOMMERCE BP SUPORTE FINANCEIRO N2"/>
    <s v="amanda.coliveira@gruposaga.com.br"/>
    <s v=""/>
    <s v="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r>
  <r>
    <x v="3"/>
    <s v="Contratos, Comercial e Cadastro"/>
    <n v="25362063"/>
    <n v="0"/>
    <s v="2621017769362"/>
    <s v=""/>
    <s v="390.731.268-60"/>
    <s v="Atualização cadastral (email)"/>
    <m/>
    <m/>
    <x v="0"/>
    <s v="Médio"/>
    <s v="1018 Financeiro | Desejo falar com o setor financeiro | Priscila | priscila.farias@momentum.com.br"/>
    <x v="119"/>
    <d v="2026-07-29T00:00:00"/>
    <x v="13"/>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r>
  <r>
    <x v="2"/>
    <s v="Cancelamento e Reemissão de Nota Fiscal"/>
    <n v="25319444"/>
    <n v="0"/>
    <s v="2621009742145"/>
    <s v="MAGALUPAY INSTITUICAO DE PAGAMENTO S.A."/>
    <s v="13.884.775/0001-19"/>
    <s v="Cancelamento de Nota Fiscal"/>
    <m/>
    <s v="Comercial"/>
    <x v="0"/>
    <s v="Médio"/>
    <s v="1018 Financeiro | Desejo falar com o setor financeiro | MAGALUPAY INSTITUICAO DE PAGAMENTO | ariane.pasilva@cielo.com.br"/>
    <x v="119"/>
    <d v="2026-07-29T00:00:00"/>
    <x v="13"/>
    <s v="ECOMMERCE BP SUPORTE FINANCEIRO N2"/>
    <s v="ariane.pasilva@cielo.com.br"/>
    <s v=""/>
    <s v="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_x000a_Favor realizar o cancelamento | baixa, da nota fiscal: 076229. _x000a_Sairá do centro de custo da comercial Stelo._x000a__x000a_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
    <s v="&gt; Time financeiro, bom dia. Tudo bem?_x000a_Favor realizar o cancelamento | baixa, da nota fiscal: 076229. _x000a_Sairá do centro de custo da comercial Stelo._x000a__x000a_DA do time de cobrança em anexo."/>
  </r>
  <r>
    <x v="0"/>
    <s v="Cobrança e Contestação"/>
    <n v="25318868"/>
    <n v="0"/>
    <s v="2621009741772"/>
    <s v="NUTRADO INDUSTRIA E COMERCIO DE COMPLEMENTOS ALIMENTARES S.A"/>
    <s v="40.161.679/0001-15"/>
    <s v="Negociação Inadimplência"/>
    <m/>
    <m/>
    <x v="0"/>
    <s v="Médio"/>
    <s v="1018 Financeiro | Desejo falar com o setor financeiro | Arthur Jacob | ajacob@nutrado.com.br"/>
    <x v="119"/>
    <d v="2026-07-29T00:00:00"/>
    <x v="13"/>
    <s v="ECOMMERCE BP SUPORTE FINANCEIRO N2"/>
    <s v="ajacob@nutrado.com.br"/>
    <s v="NUTRADO SA"/>
    <s v="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r>
  <r>
    <x v="4"/>
    <s v="Pagamentos, Boletos e Recebimentos"/>
    <n v="25591416"/>
    <n v="0"/>
    <s v="2621617915054"/>
    <s v="ESCOLAS BESA LTDA"/>
    <s v="26.643.740/0001-30"/>
    <s v="Alteração de vencimento / Prorrogação / Reenvio de boleto"/>
    <m/>
    <m/>
    <x v="1"/>
    <s v="Médio"/>
    <s v="1018 Financeiro | Desejo falar com o setor financeiro | Amanda Zabalza | amanda.zabalza@cfvila.com.br"/>
    <x v="120"/>
    <d v="2026-08-04T00:00:00"/>
    <x v="15"/>
    <s v="ECOMMERCE BP SUPORTE FINANCEIRO N2"/>
    <s v="amanda.zabalza@cfvila.com.br"/>
    <s v=""/>
    <s v="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r>
  <r>
    <x v="2"/>
    <s v="Cobrança e Contestação"/>
    <n v="25587767"/>
    <n v="0"/>
    <s v="2621616912823"/>
    <s v="VISA DO BRASIL EMPREENDIMENTOS LTDA"/>
    <s v="31.551.765/0001-43"/>
    <s v="Dúvidas sobre cobrança"/>
    <m/>
    <m/>
    <x v="1"/>
    <s v="Médio"/>
    <s v="1018 Financeiro | Desejo falar com o setor financeiro | VISA DO BRASIL EMPREENDIMENTOS LTDA | ariane.pasilva@cielo.com.br"/>
    <x v="120"/>
    <d v="2026-08-04T00:00:00"/>
    <x v="15"/>
    <s v="ECOMMERCE BP SUPORTE FINANCEIRO N2"/>
    <s v="ariane.pasilva@cielo.com.br"/>
    <s v=""/>
    <s v="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_x000a__x000a_Por favor, preciso saber se as transações que estamos cobrando das notas fiscais do cliente: 31551765000143_x000a__x000a_são relacionados ao MID:BBA85CEC-60E0-4E61-B105-A63B118ACA08?_x000a__x000a_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
    <s v="&gt; Time financeiro, boa tarde. Tudo bem?_x000a__x000a_Por favor, preciso saber se as transações que estamos cobrando das notas fiscais do cliente: 31551765000143_x000a__x000a_são relacionados ao MID:BBA85CEC-60E0-4E61-B105-A63B118ACA08?_x000a__x000a_Se não, a qual MID está relacionada?"/>
  </r>
  <r>
    <x v="5"/>
    <s v="Cancelamento e Reemissão de Nota Fiscal"/>
    <n v="25578004"/>
    <n v="0"/>
    <s v="2621615906618"/>
    <s v="CENTRO CULTURAL AFRORIO"/>
    <s v="11.697.918/0001-58"/>
    <s v="Cancelamento de Nota Fiscal"/>
    <m/>
    <s v="Comercial"/>
    <x v="2"/>
    <s v="Médio"/>
    <s v="1018 Financeiro | Desejo falar com o setor financeiro | CENTRO CULTURAL AFRORIO | ariane.pasilva@cielo.com.br"/>
    <x v="120"/>
    <d v="2026-08-04T00:00:00"/>
    <x v="15"/>
    <s v="ECOMMERCE BP SUPORTE FINANCEIRO N2"/>
    <s v="ariane.pasilva@cielo.com.br"/>
    <s v=""/>
    <s v="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_x000a__x000a_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
    <s v="&gt; Prezados, boa tarde. Favor realizar o cancelamento de todas as notas fiscais._x000a__x000a_Inclusive não emitir nota fiscal referente a multa, se emitirmos o DA já consta para cancelamento delas também."/>
  </r>
  <r>
    <x v="2"/>
    <s v="Cancelamento e Reemissão de Nota Fiscal"/>
    <n v="25577329"/>
    <n v="0"/>
    <s v="2621615906210"/>
    <s v="DBDCDISTRIBUIDORA BRASILEIRA DE COSMETICOS E PARTICIPACOES EIRELI"/>
    <s v="36.148.685/0001-65"/>
    <s v="Cancelamento de Nota Fiscal / Reemissão"/>
    <m/>
    <s v="Comercial"/>
    <x v="1"/>
    <s v="Médio"/>
    <s v="1018 Financeiro | Desejo falar com o setor financeiro | DBDC - Distribuidora Brasileira de Cosméticos e Participações LTDA | ariane.pasilva@cielo.com.br"/>
    <x v="120"/>
    <d v="2026-08-04T00:00:00"/>
    <x v="15"/>
    <s v="ECOMMERCE BP SUPORTE FINANCEIRO N2"/>
    <s v="ariane.pasilva@cielo.com.br"/>
    <s v="DBDCDISTRIBUIDORA BRASILEIRA DE COSMETICOS E PARTICIPACOES EIRELI"/>
    <s v="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
    <s v="&gt; Prezados, boa tarde. Favor cancelar a NF emitida para o cliente: DBDC - Distribuidora Brasileira de Cosméticos e Participações LTDA - CNPJ: 36.148.685/0001-65._x000a__x000a_DA comercial em anexo."/>
  </r>
  <r>
    <x v="0"/>
    <s v="Cobrança e Contestação"/>
    <n v="25551256"/>
    <n v="0"/>
    <s v="2621610889860"/>
    <s v=""/>
    <s v="97.755.177/0001-30"/>
    <s v="Dúvidas sobre cobrança"/>
    <m/>
    <m/>
    <x v="0"/>
    <s v="Médio"/>
    <s v="1018 Financeiro | Desejo falar com o setor financeiro | Eduardo Loesch | eloesch@piccadilly.com.br"/>
    <x v="120"/>
    <d v="2026-08-04T00:00:00"/>
    <x v="15"/>
    <s v="ECOMMERCE BP SUPORTE FINANCEIRO N2"/>
    <s v="eloesch@piccadilly.com.br"/>
    <s v=""/>
    <s v="Olá, segue formulário enviado para Cielo E-commerce:&lt;p&gt;&lt;strong&gt;Descrição do problema:&lt;/strong&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
    <s v="&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
  </r>
  <r>
    <x v="1"/>
    <s v="Pagamentos, Boletos e Recebimentos"/>
    <n v="25549020"/>
    <n v="0"/>
    <s v="2621610888473"/>
    <s v="MILLIONS PAY INTERMEDIADORA DE P"/>
    <s v="56.002.183/0001-39"/>
    <s v="Falha do repasse seller"/>
    <m/>
    <m/>
    <x v="1"/>
    <s v="Médio"/>
    <s v="1018 Financeiro | Desejo falar com o setor financeiro | Franciane dos Santos Pereira | contato@sejmillionspay.com"/>
    <x v="120"/>
    <d v="2026-08-04T00:00:00"/>
    <x v="15"/>
    <s v="ECOMMERCE BP SUPORTE FINANCEIRO N2"/>
    <s v="contato@sejmillionspay.com"/>
    <s v="MILLIONS PAY INTERMEDIADORA DE P"/>
    <s v="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
    <s v="&gt; Olá, preciso de ajuda com esse seller a transação de saque dele retornou assim. Porem as anteriores deram certo o repasse."/>
  </r>
  <r>
    <x v="3"/>
    <s v="Cobrança e Contestação"/>
    <n v="25507555"/>
    <n v="0"/>
    <s v="2621513861639"/>
    <s v=""/>
    <m/>
    <s v="Dúvidas sobre cobrança"/>
    <m/>
    <m/>
    <x v="1"/>
    <s v="Médio"/>
    <s v="1018 Financeiro | Desejo falar com o setor financeiro | Daiani Sopran | daiani.sopran@herval.com.br"/>
    <x v="121"/>
    <d v="2026-08-03T00:00:00"/>
    <x v="15"/>
    <s v="ECOMMERCE BP SUPORTE FINANCEIRO N2"/>
    <s v="daiani.sopran@herval.com.br"/>
    <s v=""/>
    <s v="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r>
  <r>
    <x v="4"/>
    <s v="Pagamentos, Boletos e Recebimentos"/>
    <n v="25499168"/>
    <n v="0"/>
    <s v="2621511856488"/>
    <s v=""/>
    <m/>
    <s v="Alteração de vencimento"/>
    <m/>
    <m/>
    <x v="1"/>
    <s v="Médio"/>
    <s v="1018 Financeiro | Desejo falar com o setor financeiro | Daiani Sopran | daiani.sopran@herval.com.br"/>
    <x v="121"/>
    <d v="2026-08-03T00:00:00"/>
    <x v="15"/>
    <s v="ECOMMERCE BP SUPORTE FINANCEIRO N2"/>
    <s v="daiani.sopran@herval.com.br"/>
    <s v=""/>
    <s v="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r>
  <r>
    <x v="0"/>
    <s v="Cancelamento e Reemissão de Nota Fiscal"/>
    <n v="25498504"/>
    <n v="0"/>
    <s v="2621511856088"/>
    <s v="EVENTPLACE SOLUCOES DIGITAIS LTDA"/>
    <s v="26.335.362/0001-27"/>
    <s v="Cancelamento de Nota Fiscal"/>
    <m/>
    <s v="Comercial"/>
    <x v="1"/>
    <s v="Médio"/>
    <s v="1018 Financeiro | Desejo falar com o setor financeiro | EVENTPLACE SOLUCOES DIGITAIS LTDA | bordini@cielo.com.br"/>
    <x v="121"/>
    <d v="2026-08-03T00:00:00"/>
    <x v="15"/>
    <s v="ECOMMERCE BP SUPORTE FINANCEIRO N2"/>
    <s v="bordini@cielo.com.br"/>
    <s v="EVENTPAY SOLUCOES"/>
    <s v="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r>
  <r>
    <x v="0"/>
    <s v="Cancelamento e Reemissão de Nota Fiscal"/>
    <n v="25480801"/>
    <n v="0"/>
    <s v="2621508844696"/>
    <s v="PAO DE ACUCAR 1302 BRIGADEIRO"/>
    <s v="47.508.411/0004-07"/>
    <s v="Cancelamento de Nota Fiscal"/>
    <m/>
    <s v="Financeiro"/>
    <x v="1"/>
    <s v="Médio"/>
    <s v="1018 Financeiro | Desejo falar com o setor financeiro | COMPANHIA BRASILEIRA DE DISTRIBUICAO | ariane.pasilva@cielo.com.br"/>
    <x v="121"/>
    <d v="2026-08-03T00:00:00"/>
    <x v="15"/>
    <s v="ECOMMERCE BP SUPORTE FINANCEIRO N2"/>
    <s v="ariane.pasilva@cielo.com.br"/>
    <s v="PAO DE ACUCAR 1302 BRIGADEIRO"/>
    <s v="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
    <s v="&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
  </r>
  <r>
    <x v="2"/>
    <s v="Cobrança e Contestação"/>
    <n v="25466908"/>
    <n v="0"/>
    <s v="2621217834489"/>
    <s v=""/>
    <s v="740.078.669-53"/>
    <s v="Dúvidas sobre cobrança"/>
    <m/>
    <m/>
    <x v="0"/>
    <s v="Médio"/>
    <s v="1018 Financeiro | Desejo falar com o setor financeiro | Rita de Cassia Tulchaski | rita.cassia@pr.senac.br"/>
    <x v="117"/>
    <d v="2026-07-31T00:00:00"/>
    <x v="13"/>
    <s v="ECOMMERCE BP SUPORTE FINANCEIRO N2"/>
    <s v="rita.cassia@pr.senac.br"/>
    <s v=""/>
    <s v="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
    <s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
  </r>
  <r>
    <x v="4"/>
    <s v="Cancelamento e Reemissão de Nota Fiscal"/>
    <n v="25461091"/>
    <n v="0"/>
    <s v="2621216831013"/>
    <s v="CASA UNICA MATERIAIS PARA CONSTRUCAO LTDA"/>
    <s v="25.618.174/0001-43"/>
    <s v="Cancelamento de Nota Fiscal / Reemissão"/>
    <m/>
    <s v="Financeiro"/>
    <x v="1"/>
    <s v="Médio"/>
    <s v="1018 Financeiro | Desejo falar com o setor financeiro | CASA UNICA MATERIAIS PARA CONSTRUCALTDA | ariane.pasilva@cielo.com.br"/>
    <x v="117"/>
    <d v="2026-07-31T00:00:00"/>
    <x v="13"/>
    <s v="ECOMMERCE BP SUPORTE FINANCEIRO N2"/>
    <s v="ariane.pasilva@cielo.com.br"/>
    <s v=""/>
    <s v="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_x000a__x000a_Por favor realizar o cancelamento das NFS emitidas em 29/07/2026, foi emitida de forma indevida._x000a__x000a_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
    <s v="&gt; Time financeiro, boa tarde. Tudo bem?_x000a__x000a_Por favor realizar o cancelamento das NFS emitidas em 29/07/2026, foi emitida de forma indevida._x000a__x000a_O contrato possui pacote de gateway, ou seja, é para emitir uma nota | boleto para os 3 serviços:"/>
  </r>
  <r>
    <x v="2"/>
    <s v="Cobrança e Contestação"/>
    <n v="25709607"/>
    <n v="0"/>
    <n v="2621816990566"/>
    <s v="EDITORA GLOBO S/A"/>
    <s v="04.067.191/0001-60"/>
    <s v="Contestação de cobrança"/>
    <m/>
    <m/>
    <x v="1"/>
    <s v="Médio"/>
    <s v="1018 Financeiro | Desejo falar com o setor financeiro | Fernanda | fernanda.scamarneira@cielo.com.br"/>
    <x v="122"/>
    <d v="2026-08-06T00:00:00"/>
    <x v="15"/>
    <s v="ECOMMERCE BP SUPORTE FINANCEIRO N2"/>
    <s v="fernanda.scamarneira@cielo.com.br"/>
    <s v="EDITORA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_x000a_Enviei na contestação da prévia mas estou abrindo essa chamado para formalizar conforme solicitado pelo time financeiro. 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
    <s v="&gt; O faturamento do pagador do mês da Editora Globo está errado, o valor está incorreto. _x000a_Enviei na contestação da prévia mas estou abrindo essa chamado para formalizar conforme solicitado pelo time financeiro. _x000a_Obrigada!"/>
  </r>
  <r>
    <x v="4"/>
    <s v="Cancelamento e Reemissão de Nota Fiscal"/>
    <n v="25704891"/>
    <n v="0"/>
    <n v="2621816987537"/>
    <s v="VOLTBRAS ELETROPOSTOS AGENCIAMENTO LTDA"/>
    <s v="32.150.686/0001-93"/>
    <s v="Cancelamento de Nota Fiscal"/>
    <m/>
    <s v="Comercial"/>
    <x v="1"/>
    <s v="Médio"/>
    <s v="1018 Financeiro | Desejo falar com o setor financeiro | VOLTBRAS ELETROPOSTOS AGENCIAMENTO LTDA | ariane.pasilva@cielo.com.br"/>
    <x v="122"/>
    <d v="2026-08-07T00:00:00"/>
    <x v="15"/>
    <s v="ECOMMERCE BP SUPORTE FINANCEIRO N2"/>
    <s v="ariane.pasilva@cielo.com.br"/>
    <s v="VOLTBRAS ELETROPOSTOS"/>
    <s v="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_x000a__x000a_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
    <s v="&gt; Prezado time financeiro._x000a__x000a_Favor cancelar a nota de SETUP do cliente. DA comercial em anexo."/>
  </r>
  <r>
    <x v="4"/>
    <s v="Pagamentos, Boletos e Recebimentos"/>
    <n v="25704610"/>
    <n v="0"/>
    <n v="2621816987369"/>
    <s v="MESTRE MARCENEIRO LTDA"/>
    <s v="12.878.141/0001-90"/>
    <s v="Mudança conta recebimento"/>
    <m/>
    <m/>
    <x v="1"/>
    <s v="Médio"/>
    <s v="1018 Financeiro | Desejo falar com o setor financeiro | Mario Henrique | mario.henrique@mestremarceneiro.com"/>
    <x v="122"/>
    <d v="2026-08-06T00:00:00"/>
    <x v="15"/>
    <s v="ECOMMERCE BP SUPORTE FINANCEIRO N2"/>
    <s v="mario.henrique@mestremarceneiro.com"/>
    <s v="MESTRE MARCENEIRO"/>
    <s v="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_x000a_Banco: Banco do Brasil_x000a_Agênica: 2857-6_x000a_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
    <s v="&gt; Preciso trocar o domicílio bancário do Master para a seguinte conta:_x000a_Banco: Banco do Brasil_x000a_Agênica: 2857-6_x000a_C/C: 82565-4"/>
  </r>
  <r>
    <x v="4"/>
    <s v="Cobrança e Contestação"/>
    <n v="25687981"/>
    <n v="0"/>
    <n v="2621813976658"/>
    <s v="DIMESUL LTDA"/>
    <s v="861.096.340-34"/>
    <s v="Contestação de cobrança"/>
    <m/>
    <m/>
    <x v="1"/>
    <s v="Médio"/>
    <s v="1018 Financeiro | Desejo falar com o setor financeiro | Matheus Alves Pereira | matheusp@grupopanvel.com.br"/>
    <x v="122"/>
    <d v="2026-08-06T00:00:00"/>
    <x v="15"/>
    <s v="ECOMMERCE BP SUPORTE FINANCEIRO N2"/>
    <s v="matheusp@grupopanvel.com.br"/>
    <s v="DIMESUL LTDA"/>
    <s v="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lt;/p&gt;&lt;p&gt;&lt;strong&gt;GA Client ID:&lt;/strong&gt; 368531649.1770310159&lt;/p&gt;&lt;p&gt;&lt;strong&gt;Lea"/>
    <s v="&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
  </r>
  <r>
    <x v="4"/>
    <s v="Cancelamento e Reemissão de Nota Fiscal"/>
    <n v="25679977"/>
    <n v="0"/>
    <n v="2621811971773"/>
    <s v="SAVEGNAGO-SUPERMERCADOS LTDA"/>
    <s v="71.322.150/0001-60"/>
    <s v="Alterar data de emissão da NF"/>
    <m/>
    <m/>
    <x v="1"/>
    <s v="Médio"/>
    <s v="1018 Financeiro | Desejo falar com o setor financeiro | Lenon Oliveira | lenon.oliveira@savegnago.com.br"/>
    <x v="122"/>
    <d v="2026-08-06T00:00:00"/>
    <x v="15"/>
    <s v="ECOMMERCE BP SUPORTE FINANCEIRO N2"/>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
    <s v="&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
  </r>
  <r>
    <x v="4"/>
    <s v="Cobrança e Contestação"/>
    <n v="25652435"/>
    <n v="0"/>
    <n v="2621717954072"/>
    <s v="INOVE ONLINE LTDA"/>
    <s v="59.515.022/0001-37"/>
    <s v="Contestação de cobrança"/>
    <m/>
    <m/>
    <x v="1"/>
    <s v="Médio"/>
    <s v="1018 Financeiro | Desejo falar com o setor financeiro | Inove Online | inoveonline0904@gmail.com"/>
    <x v="123"/>
    <d v="2026-08-05T00:00:00"/>
    <x v="15"/>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
    <s v="&gt; Recebi a cobrança de 699,24, sendo que o valor acordado em contrato sempre foi de 400 reais, gostaria de entender o motivo de ter aumentando quase 300 reais!"/>
  </r>
  <r>
    <x v="4"/>
    <s v="Pagamentos, Boletos e Recebimentos"/>
    <n v="25611580"/>
    <n v="0"/>
    <n v="2621710927926"/>
    <s v="BRASIF S/A EXPORTACAO IMPORTACAO"/>
    <s v="52.226.073/0001-08"/>
    <s v="Consulta prazo pagamento"/>
    <m/>
    <m/>
    <x v="1"/>
    <s v="Médio"/>
    <s v="1018 Financeiro | Desejo falar com o setor financeiro | Mariane Oliveira dos Santos | mariane.santos@cielo.com.br"/>
    <x v="123"/>
    <d v="2026-08-05T00:00:00"/>
    <x v="15"/>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lt;/p&gt;&lt;p&gt;&lt;strong&gt;ID da transação:&lt;/strong&gt; &lt;/p&gt;&lt;p&gt;&lt;strong&gt;Código do erro:&lt;/strong&gt; &lt;/p&gt;&lt;p&gt;&lt;strong&gt;Sobre qual produto ou área deseja falar?:&lt;/strong&gt; Financeiro&lt;/p&gt;&lt;p&gt;&lt;strong&gt;Como podemos te ajudar?:&lt;/strong&gt; Des"/>
    <s v="&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
  </r>
  <r>
    <x v="4"/>
    <s v="Cancelamento e Reemissão de Nota Fiscal"/>
    <n v="25587571"/>
    <n v="0"/>
    <n v="2621616912722"/>
    <s v="PAGSEGURO INTERNET INSTITUICAO DE PAGAMENTO S.A."/>
    <s v="08.561.701/0001-01"/>
    <s v="Mudança de código NF"/>
    <m/>
    <m/>
    <x v="1"/>
    <s v="Médio"/>
    <s v="1003 Gateway de Pagamento | Criação de loja (Gateway de Pagamento) | Guilherme Ribeiro | grribeiro@pagbank.com"/>
    <x v="120"/>
    <d v="2026-08-05T00:00:00"/>
    <x v="15"/>
    <s v="ECOMMERCE BP SUPORTE FINANCEIRO N2"/>
    <s v="grribeiro@pagbank.com"/>
    <s v=""/>
    <s v="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
    <s v="&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
  </r>
  <r>
    <x v="1"/>
    <s v="Cobrança e Contestação"/>
    <n v="25421213"/>
    <n v="0"/>
    <n v="2621120805751"/>
    <s v=""/>
    <m/>
    <s v="Contestação de cobrança"/>
    <m/>
    <m/>
    <x v="2"/>
    <s v="Médio"/>
    <s v="1018 Financeiro | Desejo falar com o setor financeiro | Danilo | danilo_nunes@carrefour.com"/>
    <x v="118"/>
    <d v="2026-08-05T00:00:00"/>
    <x v="13"/>
    <s v="ECOMMERCE BP SUPORTE FINANCEIRO N2"/>
    <s v="danilo_nunes@carrefour.com"/>
    <s v=""/>
    <s v="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r>
  <r>
    <x v="2"/>
    <s v="Cancelamento e Reemissão de Nota Fiscal"/>
    <n v="26015915"/>
    <s v="0"/>
    <s v="2622519186379"/>
    <s v="CINEMARK BRASIL S.A."/>
    <s v="00.779.721/0001-41"/>
    <s v="Inclusão de PO NF"/>
    <m/>
    <m/>
    <x v="0"/>
    <s v="Médio"/>
    <s v="1018 Financeiro | Desejo falar com o setor financeiro | Debora | cobrancati@cinemark.com.br"/>
    <x v="124"/>
    <d v="2026-08-14T00:00:00"/>
    <x v="15"/>
    <s v="ECOMMERCE BP SUPORTE FINANCEIRO N2"/>
    <s v="cobrancati@cinemark.com.br"/>
    <s v=""/>
    <s v="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_x000a_OC000777457 - Antifraude jun.26_x000a_OC000778663 - 3DS_x000a_OC000778818 - Cartão_x000a_OC000779006 - Pagador&lt;/p&gt;&lt;p&gt;&lt;strong&gt;GA Client ID:&lt;/strong&gt; 1764456801.1765984201&lt;/p&gt;&lt;p&gt;&lt;strong&gt;Lead Hash ID:&lt;/strong&gt; ae4e7ca904ec5ec8b89ceeb86ba8a422c0fbd84abebe218fe785dc0bd6b548d1&lt;/p&gt;&lt;p&gt;&lt;strong&gt;Lead Form ID:&lt;/strong&gt; ae4e7ca9"/>
    <s v="&gt; Inclusão da P.O nas NF Pagador, 3DS e Cartão Protegido_x000a_OC000777457 - Antifraude jun.26_x000a_OC000778663 - 3DS_x000a_OC000778818 - Cartão_x000a_OC000779006 - Pagador"/>
  </r>
  <r>
    <x v="4"/>
    <s v="Cancelamento e Reemissão de Nota Fiscal"/>
    <n v="26011491"/>
    <s v="0"/>
    <s v="2622517183903"/>
    <s v=""/>
    <s v="04.525.527/0001-90"/>
    <s v="Cancelamento de Nota fiscal"/>
    <m/>
    <s v="Financeiro"/>
    <x v="1"/>
    <s v="Médio"/>
    <s v="1018 Financeiro | Desejo falar com o setor financeiro | CHAT-TECH INFORMATICA E SERVICOS LT | ariane.pasilva@cielo.com.br"/>
    <x v="124"/>
    <d v="2026-08-14T00:00:00"/>
    <x v="15"/>
    <s v="ECOMMERCE BP SUPORTE FINANCEIRO N2"/>
    <s v="ariane.pasilva@cielo.com.br"/>
    <s v=""/>
    <s v="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_x000a__x000a_Conforme evidência a funcionária do financeiro em 2023 afirmou que a o serviço estava sendo bloqueado em30/05/2023._x000a__x000a_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
    <s v="&gt; Favor cancelar todas as notas do cliente._x000a__x000a_Conforme evidência a funcionária do financeiro em 2023 afirmou que a o serviço estava sendo bloqueado em30/05/2023._x000a__x000a_Desvio da antiga funcionária, pois continuamos faturando até março/2026 de forma indevida."/>
  </r>
  <r>
    <x v="4"/>
    <s v="Cancelamento e Reemissão de Nota Fiscal"/>
    <n v="26003147"/>
    <s v="0"/>
    <s v="2622516178899"/>
    <s v="PAGUE MENOS COMERCIO DE PRODUTOS ALIMENTICIOS LTDA"/>
    <s v="60.494.416/0033-12"/>
    <s v="Cancelamento de Nota Fiscal / Reemissão"/>
    <m/>
    <s v="Comercial"/>
    <x v="1"/>
    <s v="Médio"/>
    <s v="1018 Financeiro | Desejo falar com o setor financeiro | Super Mercado Pague Menos | ariane.pasilva@cielo.com.br"/>
    <x v="124"/>
    <d v="2026-08-13T00:00:00"/>
    <x v="15"/>
    <s v="ECOMMERCE BP SUPORTE FINANCEIRO N2"/>
    <s v="ariane.pasilva@cielo.com.br"/>
    <s v="PAGUE MENOS COMERCIO DE PRODUTOS"/>
    <s v="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_x000a__x000a_Em anexo, segue DA comercial para substituição das notas já emitidas. _x000a__x000a_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
    <s v="&gt; Prezados, boa tarde. Tudo bem?_x000a__x000a_Em anexo, segue DA comercial para substituição das notas já emitidas. _x000a__x000a_Emitindo no 1° dia útil de cada mês."/>
  </r>
  <r>
    <x v="4"/>
    <s v="Faturamento e Obrigações Fiscais"/>
    <n v="26000391"/>
    <s v="0"/>
    <s v="2622515177145"/>
    <s v="EDITORA GLOBO S/A"/>
    <s v="04.067.191/0001-60"/>
    <s v="Informações sobre faturamento"/>
    <m/>
    <s v="Cliente"/>
    <x v="1"/>
    <s v="Médio"/>
    <s v="1018 Financeiro | Desejo falar com o setor financeiro | Fernanda | fernanda.scamarneira@cielo.com.br"/>
    <x v="124"/>
    <d v="2026-08-13T00:00:00"/>
    <x v="15"/>
    <s v="ECOMMERCE BP SUPORTE FINANCEIRO N2"/>
    <s v="fernanda.scamarneira@cielo.com.br"/>
    <s v="EDITORA O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_x000a_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
    <s v="&gt; Preciso saber quais MIDs estão sendo puxado na cobrança do Cartão protegido do cliente Editora Globo: _x000a_CNPJ 04.067.191/0001-60"/>
  </r>
  <r>
    <x v="4"/>
    <s v="Pagamentos, Boletos e Recebimentos"/>
    <n v="25998980"/>
    <s v="0"/>
    <s v="2622515176301"/>
    <s v="KASA MOTORS LTDA"/>
    <s v="05.471.879/0001-73"/>
    <s v="Prorrogação de Boleto"/>
    <m/>
    <s v="Cliente"/>
    <x v="1"/>
    <s v="Médio"/>
    <s v="1002 Portais E-commerce | Estou em produção e tenho uma dúvida | Paulo César Martins de Souza | admpecastoygyn@gruposaga.com.br"/>
    <x v="124"/>
    <d v="2026-08-14T00:00:00"/>
    <x v="15"/>
    <s v="ECOMMERCE BP SUPORTE FINANCEIRO N2"/>
    <s v="admpecastoygyn@gruposaga.com.br"/>
    <s v="KASA MOTORS GYN"/>
    <s v="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
    <s v="&gt; Estamos com um boleto vencido, porém houve a troca de adm. e eu estou no lugar do antigo. Queria ver a possibilidade de prorrogação de boleto da NF0118075"/>
  </r>
  <r>
    <x v="4"/>
    <s v="Contratos, Comercial e Cadastro"/>
    <n v="25992473"/>
    <s v="0"/>
    <s v="2622514172257"/>
    <s v="COMPANHIA SULAMERICANA DE DISTRIBUICAO"/>
    <s v="11.517.841/0001-97"/>
    <s v="Atualização de Cadastro"/>
    <m/>
    <s v="Cliente"/>
    <x v="1"/>
    <s v="Médio"/>
    <s v="1018 Financeiro | Desejo falar com o setor financeiro | Fernando Macedo | fernando.macedo@plurix.com"/>
    <x v="124"/>
    <d v="2026-08-13T00:00:00"/>
    <x v="15"/>
    <s v="ECOMMERCE BP SUPORTE FINANCEIRO N2"/>
    <s v="fernando.macedo@plurix.com"/>
    <s v=""/>
    <s v="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_x000a__x000a_Favor retirar a valdirene.carniel@grupoamigao.com da lista de recebimento das faturas do Amigão (COMPANHIA SULAMERICANA DE DISTRIBUICAO) e inserir o diego.calefi@grupoamigao.com_x000a__x000a_Obrigado!&lt;/p&gt;&lt;p&gt;&lt;strong&gt;Data e hora do erro:&lt;/strong&gt; 13-08-2026 14:20&lt;/p&gt;&lt;p&gt;&lt;strong&gt;GA Client ID:&lt;/strong&gt; 315681571.1754943942&lt;/p&gt;&lt;p&gt;&lt;strong&gt;Lead Hash ID:&lt;/strong&gt; fce90bb775fd17d34a595625434849361c8355eab844"/>
    <s v="&gt; Boa tarde!_x000a__x000a_Favor retirar a valdirene.carniel@grupoamigao.com da lista de recebimento das faturas do Amigão (COMPANHIA SULAMERICANA DE DISTRIBUICAO) e inserir o diego.calefi@grupoamigao.com_x000a__x000a_Obrigado!"/>
  </r>
  <r>
    <x v="4"/>
    <s v="Faturamento e Obrigações Fiscais"/>
    <n v="25986550"/>
    <s v="0"/>
    <s v="2622513168542"/>
    <s v="A. P. A. COMERCIO DE MOVEIS LTDA"/>
    <s v="07.382.118/0001-70"/>
    <s v="Requisito fiscal do cliente"/>
    <m/>
    <s v="Cliente"/>
    <x v="1"/>
    <s v="Médio"/>
    <s v="1003 Gateway de Pagamento | Estou em produção e tenho uma dúvida | VICTOR HUGO LIMA DA SILVA | victor.hugo@apamoveis.com.br"/>
    <x v="124"/>
    <d v="2026-08-13T00:00:00"/>
    <x v="15"/>
    <s v="ECOMMERCE BP SUPORTE FINANCEIRO N2"/>
    <s v="victor.hugo@apamoveis.com.br"/>
    <s v="APA MOVEIS"/>
    <s v="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r>
  <r>
    <x v="4"/>
    <s v="Pagamentos, Boletos e Recebimentos"/>
    <n v="25976644"/>
    <s v="0"/>
    <s v="2622511162443"/>
    <s v="R11 TRAVEL VIAGENS E TURISMO LTDA."/>
    <s v="24.763.731/0001-57"/>
    <s v="Prorrogação de Boleto"/>
    <m/>
    <s v="Cliente"/>
    <x v="1"/>
    <s v="Médio"/>
    <s v="1018 Financeiro | Desejo falar com o setor financeiro | Leonardo | financeiro@r11travel.com.br"/>
    <x v="124"/>
    <d v="2026-08-13T00:00:00"/>
    <x v="15"/>
    <s v="ECOMMERCE BP SUPORTE FINANCEIRO N2"/>
    <s v="financeiro@r11travel.com.br"/>
    <s v=""/>
    <s v="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r>
  <r>
    <x v="4"/>
    <s v="Cobrança e Contestação"/>
    <n v="25974810"/>
    <s v="0"/>
    <s v="2622510161267"/>
    <s v="EDITORA E LIVRARIA SEFER LTDA"/>
    <s v="60.047.743/0001-49"/>
    <s v="Contestação de cobrança"/>
    <m/>
    <s v="Em análise"/>
    <x v="1"/>
    <s v="Médio"/>
    <s v="1018 Financeiro | Desejo falar com o setor financeiro | EDITORA E LIVRARIA SEFER LTDA | ariane.pasilva@cielo.com.br"/>
    <x v="124"/>
    <d v="2026-08-13T00:00:00"/>
    <x v="15"/>
    <s v="ECOMMERCE BP SUPORTE FINANCEIRO N2"/>
    <s v="ariane.pasilva@cielo.com.br"/>
    <s v=""/>
    <s v="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_x000a_Já cobramos o setup na nota:114015_x000a__x000a_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
    <s v="&gt; Prezados, favor cancelar a nota:116129_x000a_Já cobramos o setup na nota:114015_x000a__x000a_O contrato só prevê uma cobrança de setup."/>
  </r>
  <r>
    <x v="5"/>
    <s v="Cancelamento e Reemissão de Nota Fiscal"/>
    <n v="25929004"/>
    <s v="0"/>
    <s v="2622413132142"/>
    <s v=""/>
    <s v="58.119.199/0001-51"/>
    <s v="Cancelamento de Nota Fiscal / Reemissão"/>
    <m/>
    <s v="Em análise"/>
    <x v="0"/>
    <s v="Médio"/>
    <s v="1018 Financeiro | Desejo falar com o setor financeiro | Larissa Venancio | larissave@cielo.com.br"/>
    <x v="125"/>
    <d v="2026-08-12T00:00:00"/>
    <x v="15"/>
    <s v="ECOMMERCE BP SUPORTE FINANCEIRO N2"/>
    <s v="larissave@cielo.com.br"/>
    <s v=""/>
    <s v="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r>
  <r>
    <x v="4"/>
    <s v="Cobrança e Contestação"/>
    <n v="25927767"/>
    <s v="0"/>
    <s v="2622412131364"/>
    <s v="SONDA SUPERMERCADOS EXPORTACAO E IMPORTACAO S.A."/>
    <s v="01.937.635/0029-83"/>
    <s v="Cobrança de Chaves de Loja"/>
    <m/>
    <s v="Solicitação Comercial"/>
    <x v="1"/>
    <s v="Médio"/>
    <s v="1018 Financeiro | Desejo falar com o setor financeiro | Larissa Venancio | larissave@cielo.com.br"/>
    <x v="125"/>
    <d v="2026-08-12T00:00:00"/>
    <x v="15"/>
    <s v="ECOMMERCE BP SUPORTE FINANCEIRO N2"/>
    <s v="larissave@cielo.com.br"/>
    <s v="SONDA DELIVERY"/>
    <s v="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lt;/p&gt;&lt;p&gt;&lt;strong&gt;GA Client ID:&lt;/strong&gt; 2039273388.1743804731&lt;/p&gt;&lt;p&gt;&lt;strong&gt;Lead "/>
    <s v="&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
  </r>
  <r>
    <x v="4"/>
    <s v="Pagamentos, Boletos e Recebimentos"/>
    <n v="25914441"/>
    <s v="0"/>
    <s v="2622410122956"/>
    <s v="BLUMAR/BRAZIL NUTS RIO TURISMO LTDA"/>
    <s v="40.339.657/0001-00"/>
    <s v="Solicitação de Boleto"/>
    <m/>
    <s v="Cliente"/>
    <x v="1"/>
    <s v="Médio"/>
    <s v="1018 Financeiro | Desejo falar com o setor financeiro | welton sousa de melo | weltonsousa@blumar.com.br"/>
    <x v="125"/>
    <d v="2026-08-12T00:00:00"/>
    <x v="15"/>
    <s v="ECOMMERCE BP SUPORTE FINANCEIRO N2"/>
    <s v="weltonsousa@blumar.com.br"/>
    <s v="BLUMAR CONGRESS"/>
    <s v="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_x000a__x000a_Preciso do boleto para pagamento que vence dia 14/08_x000a__x000a_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
    <s v="&gt; Bom dia _x000a__x000a_Preciso do boleto para pagamento que vence dia 14/08_x000a__x000a_cnpj 40339657000100"/>
  </r>
  <r>
    <x v="4"/>
    <s v="Contratos, Comercial e Cadastro"/>
    <n v="25910090"/>
    <s v="0"/>
    <s v="2622410120195"/>
    <s v="NERIA ENERGIA E SOLUCOES LTDA"/>
    <s v="11.844.665/0001-06"/>
    <s v="Atualização de Cadastro"/>
    <m/>
    <s v="Comercial"/>
    <x v="1"/>
    <s v="Médio"/>
    <s v="1018 Financeiro | Desejo falar com o setor financeiro | Raphael Felipe Palmeira | raphael.palmeira@cielo.com.br"/>
    <x v="125"/>
    <d v="2026-08-14T00:00:00"/>
    <x v="15"/>
    <s v="ECOMMERCE BP SUPORTE FINANCEIRO N2"/>
    <s v="raphael.palmeira@cielo.com.br"/>
    <s v="NERIA COMERCIALIZADORA VAREJISTA DE ENERGIA LTDA"/>
    <s v="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r>
  <r>
    <x v="4"/>
    <s v="Contratos, Comercial e Cadastro"/>
    <n v="25860869"/>
    <s v="0"/>
    <s v="2622311088706"/>
    <s v="SOCIEDADE BIBLICA DO BRASIL"/>
    <s v="33.579.376/0001-51"/>
    <s v="Atualização de Cadastro"/>
    <m/>
    <s v="Cliente"/>
    <x v="1"/>
    <s v="Médio"/>
    <s v="1018 Financeiro | Desejo falar com o setor financeiro | Daniela Alves | daniela.alves@sbb.org.br"/>
    <x v="126"/>
    <d v="2026-08-11T00:00:00"/>
    <x v="15"/>
    <s v="ECOMMERCE BP SUPORTE FINANCEIRO N2"/>
    <s v="daniela.alves@sbb.org.br"/>
    <s v=""/>
    <s v="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lt;/p&gt;&lt;p&gt;&lt;strong&gt;Como podemos te ajudar?:&lt;/strong&gt; Desejo falar com o setor financeiro"/>
    <s v="&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
  </r>
  <r>
    <x v="4"/>
    <s v="Pagamentos, Boletos e Recebimentos"/>
    <n v="25793618"/>
    <s v="0"/>
    <s v="2622210046249"/>
    <s v="MYPLACE INDUSTRIA"/>
    <m/>
    <s v="Prorrogação de Boleto"/>
    <m/>
    <s v="Cliente"/>
    <x v="1"/>
    <s v="Médio"/>
    <s v="Prorrogação myPLACE - Setup"/>
    <x v="127"/>
    <d v="2026-08-11T00:00:00"/>
    <x v="15"/>
    <s v="ECOMMERCE BP SUPORTE FINANCEIRO N2"/>
    <s v="gerencia.ecommerce@myplace.com.br"/>
    <s v="MYPLACE INDUSTRI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_x000a_Bom dia,_x000a__x000a__x000a_Tivemos alguns imprevistos e, por isso, ainda não conseguimos avançar com a implantação._x000a__x000a_Como seguimos analisando todos os pontos necessários para concluir essa etapa, gostaria de verificar se é possível prorrogar o vencimento do boleto referente ao setup por mais 15 dias._x000a__x000a_Esse prazo já seria suficiente para nos organizarmos._x000a__x000a__x000a_Obrigada!_x000a__x000a_--_x000a_Att,_x000a__x000a_[https://ci3.googleusercontent.com/mail-sig/AIorK4zkE066u-Yp0MiEgALiSNIECadUOIhu_M5wAsj5LuGtUp6UU3HXQtyJrN1ZDNkFYUuOnKpoQUvDNlh2][X]"/>
    <e v="#N/A"/>
  </r>
  <r>
    <x v="4"/>
    <s v="Cobrança e Contestação"/>
    <n v="25792655"/>
    <s v="0"/>
    <s v="2622210045738"/>
    <s v="E-PECA DESENVOLVIMENTO DE SISTEMAS LTDA"/>
    <s v="25.382.893/0001-08"/>
    <s v="Cobrança Setup"/>
    <m/>
    <s v="Solicitação Comercial"/>
    <x v="1"/>
    <s v="Médio"/>
    <s v="1018 Financeiro | Desejo falar com o setor financeiro | Júlia Angelozzi | julia.djesus@cielo.com.br"/>
    <x v="127"/>
    <d v="2026-08-10T00:00:00"/>
    <x v="15"/>
    <s v="ECOMMERCE BP SUPORTE FINANCEIRO N2"/>
    <s v="julia.djesus@cielo.com.br"/>
    <s v="E-PECA"/>
    <s v="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_x000a_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
    <s v="&gt; Bom dia, pessoal!_x000a_Sou a gerente comercial da E-PECA DESENVOLVIMENTO DE SISTEMAS LTDA, CNPJ 25.382.893/0001-08. Preciso que realizem a geração da cobrança de um setup para o cliente devido a geração de uma nova chave na solução de Split de Pagamentos."/>
  </r>
  <r>
    <x v="2"/>
    <s v="Atendimento Administrativo e Suporte"/>
    <n v="26187138"/>
    <s v="0"/>
    <s v="2623015294461"/>
    <s v="TERRA FORTE DO NORDESTE COMERCIO DE VEICULOS LTDA"/>
    <s v="46.401.065/0001-40"/>
    <s v="Informações geral"/>
    <m/>
    <m/>
    <x v="0"/>
    <s v="Médio"/>
    <s v="1018 Financeiro | Desejo falar com o setor financeiro | lainia | lainiasantos@terramaceio.com.br"/>
    <x v="128"/>
    <d v="2026-08-18T00:00:00"/>
    <x v="15"/>
    <s v="ECOMMERCE BP SUPORTE FINANCEIRO N2"/>
    <s v="lainiasantos@terramaceio.com.br"/>
    <s v="TERRA MACEIO"/>
    <s v="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_x000a_Poderia confirmar?_x000a_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
    <s v="&gt; Dia 27-07-26, fizemos o cancelando do pedido: 21931 através do portal Rede Toyota_x000a_Poderia confirmar?_x000a_Identificação do pagamento:"/>
  </r>
  <r>
    <x v="2"/>
    <s v="Pagamentos, Boletos e Recebimentos"/>
    <n v="26186115"/>
    <s v="0"/>
    <s v="2623015293826"/>
    <s v="PAYAMIGO BRASIL MEIOS DE PAGAMENTO LTDA"/>
    <s v="26.183.032/0001-63"/>
    <s v="Troca de conta para depósito"/>
    <m/>
    <m/>
    <x v="1"/>
    <s v="Médio"/>
    <s v="1018 Financeiro | Desejo falar com o setor financeiro | Marcio dos Santos | msantos@payamigo.com"/>
    <x v="128"/>
    <d v="2026-08-18T00:00:00"/>
    <x v="15"/>
    <s v="ECOMMERCE BP SUPORTE FINANCEIRO N2"/>
    <s v="msantos@payamigo.com"/>
    <s v="PAYAMIGO STERRAMEDIA"/>
    <s v="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_x000a_Agência: 0001_x000a_Número da conta: 80065820-5_x000a_Tipo: Conta de pagamento_x000a_CNPJ: 26.183.032/0001-63_x000a_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
    <s v="&gt; Banco: 290 - PagSeguro Internet Instituição de Pagamento S.A._x000a_Agência: 0001_x000a_Número da conta: 80065820-5_x000a_Tipo: Conta de pagamento_x000a_CNPJ: 26.183.032/0001-63_x000a_Nome: PAYAMIGO BRASIL MEIOS DE PAGAMENTO LTDA"/>
  </r>
  <r>
    <x v="3"/>
    <s v="Cobrança e Contestação"/>
    <n v="26158573"/>
    <s v="0"/>
    <s v="2623010276710"/>
    <s v="BERTOLINI S/A"/>
    <s v="87.556.650/0015-00"/>
    <s v="Contestação de cobrança"/>
    <m/>
    <m/>
    <x v="1"/>
    <s v="Médio"/>
    <s v="1018 Financeiro | Desejo falar com o setor financeiro | Suelen Thums | suelen.thums@bertolini.com.br"/>
    <x v="128"/>
    <d v="2026-08-18T00:00:00"/>
    <x v="15"/>
    <s v="ECOMMERCE BP SUPORTE FINANCEIRO N2"/>
    <s v="suelen.thums@bertolini.com.br"/>
    <s v="BERTOLINI SA"/>
    <s v="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_x000a_Foi por conta do aumento de transações no período? _x000a_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 v="&gt; Quero entender o motivo do valor do antifraude ter mais que dobrado de um mês para o outro. No mês passado pagamos R$ 259,15, e neste mês a nota (119956) foi emitida no valor de 601,73._x000a_Foi por conta do aumento de transações no período? _x000a_Aguardo."/>
  </r>
  <r>
    <x v="3"/>
    <s v="Contratos, Comercial e Cadastro"/>
    <n v="26158420"/>
    <s v="0"/>
    <s v="2623010276608"/>
    <s v="PROPARTS COMERCIO DE ARTIGOS ESPORTIVOS E TECNOLOGIA LTDA"/>
    <s v="68.365.501/0001-05"/>
    <s v="Informação sobre contrato"/>
    <m/>
    <m/>
    <x v="1"/>
    <s v="Médio"/>
    <s v="1018 Financeiro | Desejo falar com o setor financeiro | Caroline Mendes | carolineal@cielo.com.br"/>
    <x v="128"/>
    <d v="2026-08-18T00:00:00"/>
    <x v="15"/>
    <s v="ECOMMERCE BP SUPORTE FINANCEIRO N2"/>
    <s v="carolineal@cielo.com.br"/>
    <s v="Garmin  Loja Moema 01 POS2 Fisic"/>
    <s v="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r>
  <r>
    <x v="3"/>
    <s v="Cancelamento e Reemissão de Nota Fiscal"/>
    <n v="26123054"/>
    <s v="0"/>
    <s v="2622915254208"/>
    <s v="ALFA  AGENCIA DE VIAGENS LTDA"/>
    <s v="07.141.168/0001-66"/>
    <s v="Cancelamento de NF"/>
    <m/>
    <m/>
    <x v="1"/>
    <s v="Médio"/>
    <s v="1018 Financeiro | Desejo falar com o setor financeiro | ALFA AGENCIA DE VIAGENS LTDA | ariane.pasilva@cielo.com.br"/>
    <x v="129"/>
    <d v="2026-08-17T00:00:00"/>
    <x v="15"/>
    <s v="ECOMMERCE BP SUPORTE FINANCEIRO N2"/>
    <s v="ariane.pasilva@cielo.com.br"/>
    <s v="ALFA TRAVEL TURISMO"/>
    <s v="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_x000a__x000a_Será necessário novamente cancelar as notas fiscais emitidas para o cliente desde julho:_x000a_117864_x000a_120138_x000a_120190_x000a__x000a_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
    <s v="&gt; Prezado time financeiro, boa tarde. Tudo bem?_x000a__x000a_Será necessário novamente cancelar as notas fiscais emitidas para o cliente desde julho:_x000a_117864_x000a_120138_x000a_120190_x000a__x000a_O serviço foi cancelado. Segue chamado no SF: CANCELAMENTO# 00001839"/>
  </r>
  <r>
    <x v="3"/>
    <s v="Faturamento e Obrigações Fiscais"/>
    <n v="26120128"/>
    <s v="0"/>
    <s v="2622915252385"/>
    <s v="ECORI ENERGIA SOLAR LTDA"/>
    <s v="13.329.758/0001-10"/>
    <s v="Dúvida sobre faturamento"/>
    <m/>
    <m/>
    <x v="1"/>
    <s v="Médio"/>
    <s v="1004 Gestão de Risco (Antifraude) | Estou em produção e tenho uma dúvida | Marcelo | mparo.sjp@ecori.com.br"/>
    <x v="129"/>
    <d v="2026-08-18T00:00:00"/>
    <x v="15"/>
    <s v="ECOMMERCE BP SUPORTE FINANCEIRO N2"/>
    <s v="mparo.sjp@ecori.com.br"/>
    <s v="ECORI  PISOS E REVESTIMENTOS EC"/>
    <s v="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lt;/p&gt;&lt;p&gt;&lt;strong&gt;GA Client ID:&lt;/strong&gt; 1027059026.1786989"/>
    <s v="&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
  </r>
  <r>
    <x v="2"/>
    <s v="Contratos, Comercial e Cadastro"/>
    <n v="26091612"/>
    <s v="0"/>
    <s v="2622910234580"/>
    <s v="LIDER INDUSTRIA E COMERCIO DE ESTOFADOS S/A"/>
    <s v="64.422.892/0001-00"/>
    <s v="Alteração de cadastro (e-mail)"/>
    <m/>
    <m/>
    <x v="1"/>
    <s v="Médio"/>
    <s v="1018 Financeiro | Desejo falar com o setor financeiro | Sara | sara@lider.design"/>
    <x v="129"/>
    <d v="2026-08-17T00:00:00"/>
    <x v="15"/>
    <s v="ECOMMERCE BP SUPORTE FINANCEIRO N2"/>
    <s v="sara@lider.design"/>
    <s v="LIDER INTERIORES"/>
    <s v="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_x000a_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_x000a_    &quot;infoClientes&quot;: [_x000a_        {_x000a_            "/>
    <s v="&gt; Favor encaminhar as faturas referentes a estes dados para_x000a_contasacadastrar@lider.design"/>
  </r>
  <r>
    <x v="2"/>
    <s v="Pagamentos, Boletos e Recebimentos"/>
    <n v="26087997"/>
    <s v="0"/>
    <s v="2622909232285"/>
    <s v="VENANCIO PRODUTOS FARMACEUTICOS LTDA."/>
    <s v="00.285.753/0001-90"/>
    <s v="Prorrogação de Boleto"/>
    <m/>
    <m/>
    <x v="1"/>
    <s v="Médio"/>
    <s v="1018 Financeiro | Desejo falar com o setor financeiro | Ana Carolina Lopes | ana.barcellos@venancio.com.br"/>
    <x v="129"/>
    <d v="2026-08-17T00:00:00"/>
    <x v="15"/>
    <s v="ECOMMERCE BP SUPORTE FINANCEIRO N2"/>
    <s v="ana.barcellos@venancio.com.br"/>
    <s v="DROGARIA VENANCIO"/>
    <s v="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
    <s v="&gt; Bom dia, Solicitamos, por gentileza, a prorrogação do boleto com vencimento para 14/08/2026, nf.119860, para o dia 24/08."/>
  </r>
  <r>
    <x v="3"/>
    <s v="Faturamento e Obrigações Fiscais"/>
    <n v="26053298"/>
    <s v="0"/>
    <s v="2622615209868"/>
    <s v="BRAVIUM S.A"/>
    <s v="01.336.140/0001-06"/>
    <s v="Dúvida sobre faturamento"/>
    <m/>
    <m/>
    <x v="1"/>
    <s v="Médio"/>
    <s v="1018 Financeiro | Desejo falar com o setor financeiro | DIEGO GOMES | Diego.gomes@bravium.com.br"/>
    <x v="130"/>
    <d v="2026-08-14T00:00:00"/>
    <x v="15"/>
    <s v="ECOMMERCE BP SUPORTE FINANCEIRO N2"/>
    <s v="diego.gomes@bravium.com.br"/>
    <s v="MC SURPREENDA"/>
    <s v="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_x000a_NF 86398  R$ 7.613,57_x000a_NF 86413  R$ 7.613,57_x000a__x000a_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
    <s v="&gt; Recebemos duas notas ambas com o mesmo valor _x000a_NF 86398  R$ 7.613,57_x000a_NF 86413  R$ 7.613,57_x000a__x000a_Precisamos da confirmação qual é a nota valida e o comprovante de cancelamento por gentileza."/>
  </r>
  <r>
    <x v="2"/>
    <s v="Contratos, Comercial e Cadastro"/>
    <n v="26038292"/>
    <s v="0"/>
    <s v="2622611200489"/>
    <s v="HSYSTEM TECNOLOGIA LTDA"/>
    <s v="16.991.645/0001-73"/>
    <s v="Cadastro de MIDs"/>
    <m/>
    <m/>
    <x v="1"/>
    <s v="Médio"/>
    <s v="1018 Financeiro | Desejo falar com o setor financeiro | Mariane | mariane.santos@cielo.com.br"/>
    <x v="130"/>
    <d v="2026-08-14T00:00:00"/>
    <x v="15"/>
    <s v="ECOMMERCE BP SUPORTE FINANCEIRO N2"/>
    <s v="mariane.santos@cielo.com.br"/>
    <s v=""/>
    <s v="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
    <s v="&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
  </r>
  <r>
    <x v="2"/>
    <s v="Cobrança e Contestação"/>
    <n v="26091331"/>
    <s v="0"/>
    <s v="2622910234394"/>
    <s v="INBRANDS S.A"/>
    <s v="09.054.385/0001-44"/>
    <s v="Contestação de cobrança"/>
    <m/>
    <m/>
    <x v="1"/>
    <s v="Médio"/>
    <s v="1020 Estratégia Antifraude | Analises | Leonardo Gonçalves de Noronha | leonardo.noronha@inbrands.com.br"/>
    <x v="129"/>
    <d v="2026-08-19T00:00:00"/>
    <x v="15"/>
    <s v="ECOMMERCE BP SUPORTE FINANCEIRO N2"/>
    <s v="leonardo.noronha@inbrands.com.br"/>
    <s v="ELLUS FABRICA PE"/>
    <s v="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r>
  <r>
    <x v="2"/>
    <s v="Pagamentos, Boletos e Recebimentos"/>
    <n v="26197883"/>
    <s v="0"/>
    <s v="2623017301047"/>
    <s v="FENG - FAN ENGAGEMENT MARKETING E INTELIGENCIA LTDA."/>
    <s v="29.815.956/0001-23"/>
    <s v="Informação conta para depósito"/>
    <m/>
    <m/>
    <x v="1"/>
    <s v="Médio"/>
    <s v="1018 Financeiro | Desejo falar com o setor financeiro | Marcos Paulo | marcos.paulo@fengbrasil.com.br"/>
    <x v="128"/>
    <d v="2026-08-19T00:00:00"/>
    <x v="15"/>
    <s v="ECOMMERCE BP SUPORTE FINANCEIRO N2"/>
    <s v="marcos.paulo@fengbrasil.com.br"/>
    <s v="Botafogo Camisa 7"/>
    <s v="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
    <s v="&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
  </r>
  <r>
    <x v="2"/>
    <s v="Contratos, Comercial e Cadastro"/>
    <n v="26205622"/>
    <s v="0"/>
    <s v="2623108306151"/>
    <s v="QUANTITY SERVICOS E COMERCIO DE PRODUTOS PARA SAUDE S.A."/>
    <s v="13.612.214/0001-60"/>
    <s v="Atualização de Cadastro"/>
    <m/>
    <m/>
    <x v="1"/>
    <s v="Médio"/>
    <s v="1018 Financeiro | Desejo falar com o setor financeiro | Francielly R S Buchele | francielly.silva@dentalspeed.com"/>
    <x v="131"/>
    <d v="2026-08-19T00:00:00"/>
    <x v="15"/>
    <s v="ECOMMERCE BP SUPORTE FINANCEIRO N2"/>
    <s v="francielly.silva@dentalspeed.com"/>
    <s v="DENTAL SPEED GRAPH"/>
    <s v="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_x000a_Gentileza incluir o e-mail abaixo para recebimentos das notas fiscais e boletos e manter os que já existem:_x000a__x000a_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
    <s v="&gt; Bom dia!_x000a_Gentileza incluir o e-mail abaixo para recebimentos das notas fiscais e boletos e manter os que já existem:_x000a__x000a_camila.medeiros@dentalspeed.com"/>
  </r>
  <r>
    <x v="3"/>
    <s v="Pagamentos, Boletos e Recebimentos"/>
    <n v="26218687"/>
    <s v="0"/>
    <s v="2623110314547"/>
    <s v="MAX FERRAMENTAS LTDA"/>
    <m/>
    <s v="Informações sobre pagamento"/>
    <m/>
    <m/>
    <x v="1"/>
    <s v="Médio"/>
    <s v="Enc.: POXA, SEU BOLETO ESTÁ VENCIDO!"/>
    <x v="131"/>
    <d v="2026-08-19T00:00:00"/>
    <x v="15"/>
    <s v="ECOMMERCE BP SUPORTE FINANCEIRO N2"/>
    <s v="rita.barboza@ogrupomaxi.com.br"/>
    <s v="MAX FERRAMENTAS LTD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Preciso de um contato para tratar a situação abaixo._x000a__x000a__x000a_[Cópia de Cópia de Assinatura Maxi 2026.png]_x000a__x000a__x000a__x000a__x000a_============ Mensagem encaminhada ============_x000a_De: &lt;cobranca.ecommerce@cielo.com.br&gt;_x000a_Para: &lt;rita.barboza@maxiferramentas.com.br&gt;, &lt;thiago.rolim@maxiferramentas.com.br&gt;, &lt;alexrolim@maxiferramentas.com.br&gt;_x000a_Data: sex., 24 jul. 2026 10:20:18 -0300_x000a_Assunto: POXA, SEU BOLETO ESTÁ VENCIDO!_x000a_============ Mensagem encaminhada ============_x000a__x000a_[braspag]_x000a_Poxa, seu boleto está_x000a_vencido!_x000a_ _x000a_[braspag]_x000a_ _x000a_Olá, cliente Braspag!_x000a__x000a_Estamos acompanhando MA"/>
    <e v="#N/A"/>
  </r>
  <r>
    <x v="3"/>
    <s v="Atendimento Administrativo e Suporte"/>
    <n v="26243275"/>
    <s v="0"/>
    <s v="2623115330650"/>
    <s v="INSIDE SISTEMAS LTDA"/>
    <s v="05.623.256/0001-79"/>
    <s v="Acesso admin"/>
    <m/>
    <m/>
    <x v="1"/>
    <s v="Médio"/>
    <s v="1003 Gateway de Pagamento | Configurações da loja | Ricardo | faturamento@insidesistemas.com.br"/>
    <x v="131"/>
    <d v="2026-08-20T00:00:00"/>
    <x v="15"/>
    <s v="ECOMMERCE BP SUPORTE FINANCEIRO N2"/>
    <s v="faturamento@insidesistemas.com.br"/>
    <s v="INSIDE SISTEMAS"/>
    <s v="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_x000a_    &quot;infoClientes"/>
    <s v="&gt; Preciso entender sobre a cobrança mensal para o CNPJ 05.623.256/0001-79"/>
  </r>
  <r>
    <x v="3"/>
    <s v="Contratos, Comercial e Cadastro"/>
    <n v="26288802"/>
    <s v="0"/>
    <s v="2623212359359"/>
    <s v="WHITE MARTINS GASES INDUSTRIAIS LTDA"/>
    <s v="35.820.448/0001-36"/>
    <s v="Congelamento de contrato"/>
    <m/>
    <m/>
    <x v="1"/>
    <s v="Médio"/>
    <s v="1018 Financeiro | Desejo falar com o setor financeiro | Mariane Oliveira dos Santos | mariane.santos@cielo.com.br"/>
    <x v="132"/>
    <d v="2026-08-20T00:00:00"/>
    <x v="15"/>
    <s v="ECOMMERCE BP SUPORTE FINANCEIRO N2"/>
    <s v="mariane.santos@cielo.com.br"/>
    <s v="WHITE MARTINS GILDA"/>
    <s v="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r>
  <r>
    <x v="3"/>
    <s v="Faturamento e Obrigações Fiscais"/>
    <n v="26395526"/>
    <s v="0"/>
    <s v="2623609429491"/>
    <s v="LAMARK E-COMMERCE SOLUTIONS LTDA"/>
    <s v="63.321.008/0001-70"/>
    <s v="Dúvida sobre faturamento"/>
    <m/>
    <m/>
    <x v="1"/>
    <s v="Médio"/>
    <s v="1018 Financeiro | Desejo falar com o setor financeiro | Rafael Roque | rafael.silva@tbfg.com.br"/>
    <x v="133"/>
    <d v="2026-08-24T00:00:00"/>
    <x v="15"/>
    <s v="ECOMMERCE BP SUPORTE FINANCEIRO N2"/>
    <s v="rafael.silva@tbfg.com.br"/>
    <m/>
    <s v="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lt;/p&gt;&lt;p&gt;&lt;strong&gt;Como podemos te ajudar"/>
    <s v="&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
  </r>
  <r>
    <x v="5"/>
    <s v="Cancelamento e Reemissão de Nota Fiscal"/>
    <n v="26346273"/>
    <s v="0"/>
    <s v="2623312396077"/>
    <s v="N. R. BENNESBY COMERCIO DE UTENSILI"/>
    <s v="37.882.316/0001-64"/>
    <s v="Cancelamento de NF"/>
    <m/>
    <m/>
    <x v="2"/>
    <s v="Médio"/>
    <s v="1018 Financeiro | Desejo falar com o setor financeiro | N. R. BENNESBY COMERCIO DE UTENSILI | ariane.pasilva@cielo.com.br"/>
    <x v="134"/>
    <d v="2026-08-21T00:00:00"/>
    <x v="15"/>
    <s v="ECOMMERCE BP SUPORTE FINANCEIRO N2"/>
    <s v="ariane.pasilva@cielo.com.br"/>
    <m/>
    <s v="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_x000a__x000a_Favor seguir com o cancelamento das notas (todas)._x000a__x000a_Em anexo, DA comercial.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
    <s v="&gt; Time financeiro, boa tarde. Tudo bem?_x000a__x000a_Favor seguir com o cancelamento das notas (todas)._x000a__x000a_Em anexo, DA comercial._x000a__x000a_Obrigada."/>
  </r>
  <r>
    <x v="5"/>
    <s v="Cancelamento e Reemissão de Nota Fiscal"/>
    <n v="26341250"/>
    <s v="0"/>
    <s v="2623311392729"/>
    <s v="UNINTER EDUCACIONAL S/A"/>
    <s v="02.261.854/0001-57"/>
    <s v="Cancelamento de NF"/>
    <m/>
    <m/>
    <x v="2"/>
    <s v="Médio"/>
    <s v="1018 Financeiro | Desejo falar com o setor financeiro | UNINTER EDUCACIONAL S/A | ariane.pasilva@cielo.com.br"/>
    <x v="134"/>
    <d v="2026-08-21T00:00:00"/>
    <x v="15"/>
    <s v="ECOMMERCE BP SUPORTE FINANCEIRO N2"/>
    <s v="ariane.pasilva@cielo.com.br"/>
    <m/>
    <s v="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_x000a__x000a_Poderia, por favor cancelar todas as notas desse cliente?_x000a__x000a_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
    <s v="&gt; Time financeiro, bom dia. Tudo bem?_x000a__x000a_Poderia, por favor cancelar todas as notas desse cliente?_x000a__x000a_Em anexo DA comercial."/>
  </r>
  <r>
    <x v="2"/>
    <s v="Pagamentos, Boletos e Recebimentos"/>
    <n v="26503309"/>
    <s v="0"/>
    <s v="2623717497663"/>
    <s v="INOVE ONLINE LTDA"/>
    <s v="59.515.022/0001-37"/>
    <s v="Informações cobrança"/>
    <m/>
    <m/>
    <x v="0"/>
    <s v="Médio"/>
    <s v="1018 Financeiro | Desejo falar com o setor financeiro | Inove Online | inoveonline0904@gmail.com"/>
    <x v="135"/>
    <d v="2026-08-26T00:00:00"/>
    <x v="15"/>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
    <s v="&gt; Quero saber se tenho alguma pendencia financeira com voces! se puderem me encaminhar as guias com os descritivos por email caso tenha por gentileza"/>
  </r>
  <r>
    <x v="5"/>
    <s v="Cancelamento e Reemissão de Nota Fiscal"/>
    <n v="26476108"/>
    <s v="0"/>
    <s v="2623712480655"/>
    <s v="SMILES VIAGENS E TURISMO S.A."/>
    <s v="27.413.812/0001-15"/>
    <s v="Cancelamento de NF / reemissão"/>
    <m/>
    <m/>
    <x v="1"/>
    <s v="Médio"/>
    <s v="1018 Financeiro | Desejo falar com o setor financeiro | SMILES VIAGENS E TURISMO S.A. | ariane.pasilva@cielo.com.br"/>
    <x v="135"/>
    <d v="2026-08-25T00:00:00"/>
    <x v="15"/>
    <s v="ECOMMERCE BP SUPORTE FINANCEIRO N2"/>
    <s v="ariane.pasilva@cielo.com.br"/>
    <s v="SMILES VIAGENS E TURISMO SA"/>
    <s v="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r>
  <r>
    <x v="5"/>
    <s v="Atendimento Administrativo e Suporte"/>
    <n v="26448888"/>
    <s v="26404867"/>
    <s v="2623620463112"/>
    <s v="BRISANET SERVIOS DE TELECOMUNICACOES S.A."/>
    <s v="04.601.397/0001-28"/>
    <s v="Informações geral"/>
    <m/>
    <m/>
    <x v="1"/>
    <s v="Médio"/>
    <s v="Re: Solicitação de detalhamento de transações e identificação de créditos"/>
    <x v="133"/>
    <d v="2026-08-25T00:00:00"/>
    <x v="15"/>
    <s v="ECOMMERCE BP SUPORTE FINANCEIRO N2"/>
    <s v="patricianogueira@grupobrisanet.com.br"/>
    <s v=""/>
    <m/>
    <e v="#N/A"/>
  </r>
  <r>
    <x v="5"/>
    <s v="Contratos, Comercial e Cadastro"/>
    <n v="26446053"/>
    <s v="0"/>
    <s v="2623618461443"/>
    <s v="BRASILSEG COMPANHIA DE SEGUROS"/>
    <s v="28.196.889/0001-43"/>
    <s v="Atualização cadastral reajuste contrato"/>
    <m/>
    <m/>
    <x v="1"/>
    <s v="Médio"/>
    <s v="1018 Financeiro | Desejo falar com o setor financeiro | Larissa Venancio Nascimento Araujo | larissave@cielo.com.br"/>
    <x v="133"/>
    <d v="2026-08-25T00:00:00"/>
    <x v="15"/>
    <s v="ECOMMERCE BP SUPORTE FINANCEIRO N2"/>
    <s v="larissave@cielo.com.br"/>
    <s v="BB SEGUROS ALIANCA BR"/>
    <s v="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r>
  <r>
    <x v="5"/>
    <s v="Pagamentos, Boletos e Recebimentos"/>
    <n v="26443578"/>
    <s v="0"/>
    <s v="2623617460010"/>
    <s v="CENTER MEGA COMERCIO DE MATERIAIS PARA CONSTRUCAO LTDA"/>
    <s v="05.164.667/0001-43"/>
    <s v="Informações cobrança"/>
    <m/>
    <m/>
    <x v="1"/>
    <s v="Médio"/>
    <s v="1018 Financeiro | Desejo falar com o setor financeiro | Maria Eduarda | marketing01@centermega.com.br"/>
    <x v="133"/>
    <d v="2026-08-25T00:00:00"/>
    <x v="15"/>
    <s v="ECOMMERCE BP SUPORTE FINANCEIRO N2"/>
    <s v="marketing01@centermega.com.br"/>
    <s v="CENTER MEGA C M CONSTR"/>
    <s v="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_x000a__x000a_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
    <s v="&gt; Estamos com uma cobrança duplcada em nosso banco. _x000a__x000a_Nós recebemos por email a 119965 a qual realizamos o incluimento do pagamento porém o nosso financeiro contastou a cobrança duplicada da nota 2119965 e precisamos que ela seja retirada do banco"/>
  </r>
  <r>
    <x v="5"/>
    <s v="Cobrança e Contestação"/>
    <n v="26431641"/>
    <s v="0"/>
    <s v="2623615452431"/>
    <s v="PNEUBRAS COMERCIO DE PNEUS LTDA"/>
    <s v="08.678.386/0001-05"/>
    <s v="Contestação de cobrança"/>
    <m/>
    <m/>
    <x v="1"/>
    <s v="Médio"/>
    <s v="1018 Financeiro | Desejo falar com o setor financeiro | José Deyfeson Fernandes Ribeiro | jose.ribeiro@pneubras.com"/>
    <x v="133"/>
    <d v="2026-08-24T00:00:00"/>
    <x v="15"/>
    <s v="ECOMMERCE BP SUPORTE FINANCEIRO N2"/>
    <s v="jose.ribeiro@pneubras.com"/>
    <s v="PNEUBRAS"/>
    <s v="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r>
  <r>
    <x v="5"/>
    <s v="Cancelamento e Reemissão de Nota Fiscal"/>
    <n v="26428781"/>
    <s v="0"/>
    <s v="2623615450589"/>
    <s v="EVENTPLACE SOLUCOES DIGITAIS LTDA"/>
    <s v="26.335.362/0001-27"/>
    <s v="Cancelamento de NF"/>
    <m/>
    <m/>
    <x v="1"/>
    <s v="Médio"/>
    <s v="1018 Financeiro | Desejo falar com o setor financeiro | EVENTPLACE SOLUCOES DIGITAIS LTDA | ariane.pasilva@cielo.com.br"/>
    <x v="133"/>
    <d v="2026-08-24T00:00:00"/>
    <x v="15"/>
    <s v="ECOMMERCE BP SUPORTE FINANCEIRO N2"/>
    <s v="ariane.pasilva@cielo.com.br"/>
    <s v=""/>
    <s v="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
    <s v="&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
  </r>
  <r>
    <x v="5"/>
    <s v="Faturamento e Obrigações Fiscais"/>
    <n v="26416830"/>
    <s v="0"/>
    <s v="2623612442746"/>
    <s v="PAGUEVELOZ INSTITUICAO DE PAGAMENTO LTDA"/>
    <s v="03.816.413/0001-37"/>
    <s v="Correção descritivo nota fiscal"/>
    <m/>
    <m/>
    <x v="1"/>
    <s v="Médio"/>
    <s v="1018 Financeiro | Desejo falar com o setor financeiro | PAGUEVELOZ INSTITUICAO DE PAGAMENTO | ariane.pasilva@cielo.com.br"/>
    <x v="133"/>
    <d v="2026-08-24T00:00:00"/>
    <x v="15"/>
    <s v="ECOMMERCE BP SUPORTE FINANCEIRO N2"/>
    <s v="ariane.pasilva@cielo.com.br"/>
    <s v=""/>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_x000a__x000a_O cliente precisa que na nota fiscal:63191_x000a_Conste o NR° DA PO:97873921 _x000a__x000a_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
    <s v="&gt; Pessoal, boa tarde._x000a__x000a_O cliente precisa que na nota fiscal:63191_x000a_Conste o NR° DA PO:97873921 _x000a__x000a_Por favor, podem corrigir?"/>
  </r>
  <r>
    <x v="5"/>
    <s v="Cancelamento e Reemissão de Nota Fiscal"/>
    <n v="26415900"/>
    <s v="0"/>
    <s v="2623612442177"/>
    <s v="MV INFORMATICA NORDESTE LTDA"/>
    <s v="92.306.257/0007-80"/>
    <s v="Cancelamento de NF"/>
    <m/>
    <m/>
    <x v="0"/>
    <s v="Médio"/>
    <s v="1018 Financeiro | Desejo falar com o setor financeiro | MV INFORMATICA NORDESTE LTDA | ariane.pasilva@cielo.com.br"/>
    <x v="133"/>
    <d v="2026-08-24T00:00:00"/>
    <x v="15"/>
    <s v="ECOMMERCE BP SUPORTE FINANCEIRO N2"/>
    <s v="ariane.pasilva@cielo.com.br"/>
    <s v=""/>
    <s v="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_x000a__x000a_Por favor cancelar as notas emitidas para esse cliente._x000a__x000a_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
    <s v="&gt; Prezados, boa tarde. Tudo bem?_x000a__x000a_Por favor cancelar as notas emitidas para esse cliente._x000a__x000a_Conforme firmado em contrato, o vencimento era para 90 dias após assinatura."/>
  </r>
  <r>
    <x v="5"/>
    <s v="Cancelamento e Reemissão de Nota Fiscal"/>
    <n v="26412747"/>
    <s v="0"/>
    <s v="2623612440280"/>
    <s v="SYNAPCOM COMERCIO ELETRONICO"/>
    <s v="27.932.734/0001-65"/>
    <s v="Cancelamento de NF"/>
    <m/>
    <m/>
    <x v="2"/>
    <s v="Médio"/>
    <s v="1018 Financeiro | Desejo falar com o setor financeiro | INFRACOMMERCE SYNAPCOM COMERCIO ELE | arianede@cielo.com.br"/>
    <x v="133"/>
    <d v="2026-08-24T00:00:00"/>
    <x v="15"/>
    <s v="ECOMMERCE BP SUPORTE FINANCEIRO N2"/>
    <s v="arianede@cielo.com.br"/>
    <s v="SYNAPCOM COMERCIO ELETRONICO"/>
    <s v="Olá, segue formulário enviado para Cielo E-commerce:&lt;p&gt;&lt;strong&gt;Descrição do problema:&lt;/strong&gt; Time financeiro, boa tarde. Tudo bem?_x000a__x000a_Favor cancelar toas as notas fiscais desse cliente. _x000a__x000a_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
    <s v="&gt; Time financeiro, boa tarde. Tudo bem?_x000a__x000a_Favor cancelar toas as notas fiscais desse cliente. _x000a__x000a_Em anexo DA comercial."/>
  </r>
  <r>
    <x v="5"/>
    <s v="Cancelamento e Reemissão de Nota Fiscal"/>
    <n v="26412296"/>
    <s v="0"/>
    <s v="2623612439987"/>
    <s v="SYNAPCOM COMERCIO ELETRONICO"/>
    <s v="27.932.734/0001-65"/>
    <s v="Cancelamento de NF"/>
    <s v="Duplicidade de abertura"/>
    <m/>
    <x v="0"/>
    <s v="Médio"/>
    <s v="1018 Financeiro | Desejo falar com o setor financeiro | INFRACOMMERCE SYNAPCOM COMERCIO ELE | ariane.pasilva@cielo.com.br"/>
    <x v="133"/>
    <d v="2026-08-24T00:00:00"/>
    <x v="15"/>
    <s v="ECOMMERCE BP SUPORTE FINANCEIRO N2"/>
    <s v="ariane.pasilva@cielo.com.br"/>
    <s v="SYNAPCOM COMERCIO ELETRONICO"/>
    <s v="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_x000a__x000a_Favor cancelar toas as notas fiscais desse cliente. _x000a__x000a_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
    <s v="&gt; Time financeiro, boa tarde. Tudo bem?_x000a__x000a_Favor cancelar toas as notas fiscais desse cliente. _x000a__x000a_Em anexo DA comercial."/>
  </r>
  <r>
    <x v="5"/>
    <s v="Faturamento e Obrigações Fiscais"/>
    <n v="26742015"/>
    <s v="0"/>
    <s v="2624410647554"/>
    <s v="GUEDES &amp; PAIXAO LTDA"/>
    <s v="16.928.871/0036-30"/>
    <s v="Informações sobre faturamento"/>
    <m/>
    <m/>
    <x v="0"/>
    <s v="Médio"/>
    <s v="1003 Gateway de Pagamento | Estou em produção e tenho uma dúvida | Rafael de Freitas Veloso | contasapagar@drogariaminasbrasil.com.br"/>
    <x v="136"/>
    <d v="2026-09-01T00:00:00"/>
    <x v="1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
    <s v="&gt; Gentileza solicito o envio da nota fiscal da qual o boleto venceu dia 28/08/2026 e não recebemos por e-mail,consegue me ajudar?"/>
  </r>
  <r>
    <x v="0"/>
    <s v="Contratos, Comercial e Cadastro"/>
    <n v="26731758"/>
    <s v="0"/>
    <s v="2624407640926"/>
    <s v="TELEXPERTS TELECOMUNICACOES S.A"/>
    <s v="07.625.852/0001-13"/>
    <s v="Congelamento de contrato"/>
    <m/>
    <m/>
    <x v="1"/>
    <s v="Médio"/>
    <s v="1018 Financeiro | Desejo falar com o setor financeiro | Raphael Felipe Palmeira | raphael.palmeira@cielo.com.br"/>
    <x v="136"/>
    <d v="2026-09-01T00:00:00"/>
    <x v="16"/>
    <s v="ECOMMERCE BP SUPORTE FINANCEIRO N2"/>
    <s v="raphael.palmeira@cielo.com.br"/>
    <s v="TELECALL"/>
    <s v="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_x000a__x000a_Contrato de congelamento está em anexo.&lt;/p&gt;&lt;p&gt;&lt;strong&gt;GA Client ID:&lt;/strong&gt; 1129026650.1776880361&lt;/p&gt;&lt;p&gt;&lt;strong&gt;Lead Hash ID:&lt;/strong&gt; 654a4c7ca2026bcbc95880a2d287c298f308e2f60d1edb738fdc9f171b5ec4b2&lt;/p&gt;&lt;p&gt;&lt;strong&gt;Lead Form ID:&lt;"/>
    <s v="&gt; Favor efetuar o congelamento por 90 dias dos boletos emitidos e qualquer serviço do cliente TELEXPERTS TELECOMUNICACOES S.A. _x000a__x000a_Contrato de congelamento está em anexo."/>
  </r>
  <r>
    <x v="2"/>
    <s v="Atendimento Administrativo e Suporte"/>
    <n v="26710998"/>
    <s v="0"/>
    <s v="2624314628043"/>
    <s v="INOVE ONLINE LTDA"/>
    <s v="59.515.022/0001-37"/>
    <s v="Informações geral"/>
    <m/>
    <m/>
    <x v="1"/>
    <s v="Médio"/>
    <s v="1018 Financeiro | Desejo falar com o setor financeiro | Inove Online | inoveonline0904@gmail.com"/>
    <x v="137"/>
    <d v="2026-08-31T00:00:00"/>
    <x v="15"/>
    <s v="ECOMMERCE BP SUPORTE FINANCEIRO N2"/>
    <s v="inoveonline0904@gmail.com"/>
    <s v="INOVE ONLINE LTDA"/>
    <s v="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r>
  <r>
    <x v="0"/>
    <s v="Contratos, Comercial e Cadastro"/>
    <n v="26697827"/>
    <s v="0"/>
    <s v="2624311619790"/>
    <s v="SDM COMERCIALIZADORA DE PRODUTOS ORGANICOS LTDA"/>
    <s v="15.428.902/0001-09"/>
    <s v="Cancelamento de contrato"/>
    <m/>
    <m/>
    <x v="1"/>
    <s v="Médio"/>
    <s v="1018 Financeiro | Desejo falar com o setor financeiro | THAYSA MORAES | financeiro@sitiodomoinho.com"/>
    <x v="137"/>
    <d v="2026-08-31T00:00:00"/>
    <x v="15"/>
    <s v="ECOMMERCE BP SUPORTE FINANCEIRO N2"/>
    <s v="financeiro@sitiodomoinho.com"/>
    <s v="SITIO DO MOINHO"/>
    <s v="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r>
  <r>
    <x v="5"/>
    <s v="Pagamentos, Boletos e Recebimentos"/>
    <n v="26691392"/>
    <s v="0"/>
    <s v="2624310615918"/>
    <s v="EMBRACON ADMINISTRADORA DE CONSORCIO LTDA"/>
    <s v="58.113.812/0001-23"/>
    <s v="Reenvio de boleto / NF"/>
    <m/>
    <m/>
    <x v="0"/>
    <s v="Médio"/>
    <s v="1003 Gateway de Pagamento | Minha operação está parada e preciso de uma ajuda urgente | Patrícia Teodoro | patricia.teodoro@embracon.com.br"/>
    <x v="137"/>
    <d v="2026-08-31T00:00:00"/>
    <x v="15"/>
    <s v="ECOMMERCE BP SUPORTE FINANCEIRO N2"/>
    <s v="patricia.teodoro@embracon.com.br"/>
    <s v="EMBRACON MATRIZ"/>
    <s v="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_x000a_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
    <s v="&gt; Não recebemos, nota fiscal e boleto para pagamento Braspag vencimento 12/09/2026_x000a_Tomador Embracon CNPJ:58.113.812/0001-23"/>
  </r>
  <r>
    <x v="3"/>
    <s v="Cobrança e Contestação"/>
    <n v="26665865"/>
    <s v="0"/>
    <s v="2624017598984"/>
    <s v="CLAUDINO S A LOJAS DE DEPARTAMENTOS"/>
    <s v="06.862.627/0001-38"/>
    <s v="Contestação de cobrança"/>
    <m/>
    <m/>
    <x v="1"/>
    <s v="Médio"/>
    <s v="1018 Financeiro | Desejo falar com o setor financeiro | Antônio Marcos | antonio.marcos@claudino.com"/>
    <x v="138"/>
    <d v="2026-08-31T00:00:00"/>
    <x v="15"/>
    <s v="ECOMMERCE BP SUPORTE FINANCEIRO N2"/>
    <s v="antonio.marcos@claudino.com"/>
    <s v="ARMAZEM PARAIBA"/>
    <s v="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
    <s v="&gt; Gostaria que fosse revisado a fatura do 03 DS, pois em nossos registros existem apenas 3.129 registros, na nota fiscal existe um registro de 3.929, gerando assim uma diferença de 800 registros a mais na fatura."/>
  </r>
  <r>
    <x v="2"/>
    <s v="Cobrança e Contestação"/>
    <n v="26664094"/>
    <s v="0"/>
    <s v="2624016597883"/>
    <s v="PRUDENTIAL DO BRASIL SEGUROS S.A."/>
    <s v="21.986.074/0001-19"/>
    <s v="Contestação de cobrança"/>
    <m/>
    <m/>
    <x v="1"/>
    <s v="Médio"/>
    <s v="1018 Financeiro | Desejo falar com o setor financeiro | Mariane Oliveira dos Santos | mariane.santos@cielo.com.br"/>
    <x v="138"/>
    <d v="2026-08-28T00:00:00"/>
    <x v="15"/>
    <s v="ECOMMERCE BP SUPORTE FINANCEIRO N2"/>
    <s v="mariane.santos@cielo.com.br"/>
    <s v="PRUDENTIAL DO BRASIL"/>
    <s v="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r>
  <r>
    <x v="0"/>
    <s v="Contratos, Comercial e Cadastro"/>
    <n v="26657987"/>
    <s v="0"/>
    <s v="2624015594187"/>
    <s v="MAZZAROPI HOTEIS E SERVICOS LTDA"/>
    <s v="55.395.735/0001-53"/>
    <s v="Congelamento de contrato"/>
    <m/>
    <m/>
    <x v="1"/>
    <s v="Médio"/>
    <s v="1018 Financeiro | Desejo falar com o setor financeiro | Patricia Lara de Lima | patriciala@cielo.com.br"/>
    <x v="138"/>
    <d v="2026-08-28T00:00:00"/>
    <x v="15"/>
    <s v="ECOMMERCE BP SUPORTE FINANCEIRO N2"/>
    <s v="patriciala@cielo.com.br"/>
    <s v="HOTEL FAZENDA MAZZAROPI"/>
    <s v="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_x000a_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
    <s v="&gt; Time, boa tarde. Tudo bem?_x000a_Abrindo este chamado para seguir com o congelamento de cobranças do antifraude Cybersource (plano Advanced), nos meses de Julho, Agosto e Setembro, conforme acordado previamente com o cliente. Podem providenciar, por gentileza? Obrigada."/>
  </r>
  <r>
    <x v="2"/>
    <s v="Pagamentos, Boletos e Recebimentos"/>
    <n v="26647622"/>
    <s v="0"/>
    <s v="2624013587764"/>
    <s v="BEACH PARK HOTEIS E TURISMO S/A"/>
    <s v="11.805.397/0001-05"/>
    <s v="Mudança conta recebimento"/>
    <m/>
    <m/>
    <x v="1"/>
    <s v="Médio"/>
    <s v="1018 Financeiro | Desejo falar com o setor financeiro | Janderson dos Santos | cartao@beachpark.com.br"/>
    <x v="138"/>
    <d v="2026-08-28T00:00:00"/>
    <x v="15"/>
    <s v="ECOMMERCE BP SUPORTE FINANCEIRO N2"/>
    <s v="cartao@beachpark.com.br"/>
    <s v="BEACH PARK HOTEIS"/>
    <s v="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lt;/p&gt;&lt;p&gt;&lt;strong&gt;GA Client ID:&lt;/strong&gt; 1890"/>
    <s v="&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
  </r>
  <r>
    <x v="5"/>
    <s v="Faturamento e Obrigações Fiscais"/>
    <n v="26634599"/>
    <s v="0"/>
    <s v="2624010579947"/>
    <s v="GUEDES &amp; PAIXAO LTDA"/>
    <s v="16.928.871/0036-30"/>
    <s v="Informações sobre faturamento"/>
    <m/>
    <m/>
    <x v="0"/>
    <s v="Médio"/>
    <s v="1003 Gateway de Pagamento | Criação de loja (Gateway de Pagamento) | Guedes e Paixão LTDA | contasapagar@drogariaminasbrasil.com.br"/>
    <x v="138"/>
    <d v="2026-08-28T00:00:00"/>
    <x v="15"/>
    <s v="ECOMMERCE BP SUPORTE FINANCEIRO N2"/>
    <s v="contasapagar@drogariaminasbrasil.com.br"/>
    <s v="DROGARIA MINAS BRASIL"/>
    <s v="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
    <s v="&gt; Bom dia! Tenho um boleto de número 1120428 no valor de R$6.224,74 vencendo hoje 28/08/2026 que não recebi a NF por e-mail. Poderia me encaminhar a segunda via da NF e informar do que se refere esse serviço?"/>
  </r>
  <r>
    <x v="3"/>
    <s v="Pagamentos, Boletos e Recebimentos"/>
    <n v="26580429"/>
    <s v="0"/>
    <s v="2623910546399"/>
    <s v="MOMENTUM EMPREENDIMENTOS IMOBILIARIOS LTDA"/>
    <s v="47.686.555/0001-00"/>
    <s v="Reenvio de boleto / NF"/>
    <m/>
    <m/>
    <x v="1"/>
    <s v="Médio"/>
    <s v="1018 Financeiro | Desejo falar com o setor financeiro | Priscila | priscila.farias@momentum.com.br"/>
    <x v="139"/>
    <d v="2026-08-27T00:00:00"/>
    <x v="15"/>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
    <s v="&gt; Gostaria de saber se a nota fiscal referente ao mes de agosto foi enviado para pagamento, visto que o e-mail priscila.farias@momentum.com.br, nao recebeu ate o momento."/>
  </r>
  <r>
    <x v="0"/>
    <s v="Cancelamento e Reemissão de Nota Fiscal"/>
    <n v="26577703"/>
    <s v="0"/>
    <s v="2623910544685"/>
    <s v="DBDC - DISTRIBUIDORA BRASILEIRA"/>
    <s v="36.148.685/0001-65"/>
    <s v="Cessão contratual"/>
    <m/>
    <m/>
    <x v="1"/>
    <s v="Médio"/>
    <s v="1018 Financeiro | Desejo falar com o setor financeiro | DBDC - DISTRIBUIDORA BRASILEIRA | rebecca.angelo@cielo.com"/>
    <x v="139"/>
    <d v="2026-08-27T00:00:00"/>
    <x v="15"/>
    <s v="ECOMMERCE BP SUPORTE FINANCEIRO N2"/>
    <s v="rebecca.angelo@cielo.com"/>
    <s v="DBDCDISTRIBUIDORA BRASILEIRA DE COSMETICOS E PARTICIPACOES EIRELI"/>
    <s v="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
    <s v="&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
  </r>
  <r>
    <x v="0"/>
    <s v="Contratos, Comercial e Cadastro"/>
    <n v="26564108"/>
    <s v="0"/>
    <s v="2623818535748"/>
    <s v="METROPOLITAN LIFE SEGUROS E PREVIDENCIA PRIVADA SA"/>
    <s v="02.102.498/0001-29"/>
    <s v="Atualização cadastral reajuste contrato"/>
    <m/>
    <m/>
    <x v="1"/>
    <s v="Médio"/>
    <s v="1018 Financeiro | Desejo falar com o setor financeiro | Larissa Venancio | larissave@cielo.com.br"/>
    <x v="140"/>
    <d v="2026-08-27T00:00:00"/>
    <x v="15"/>
    <s v="ECOMMERCE BP SUPORTE FINANCEIRO N2"/>
    <s v="larissave@cielo.com.br"/>
    <s v="METLIFE SEGUROS"/>
    <s v="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lt;/p&gt;&lt;p&gt;&lt;strong&gt;GA Client ID:&lt;/strong&gt; 2039"/>
    <s v="&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
  </r>
  <r>
    <x v="3"/>
    <s v="Pagamentos, Boletos e Recebimentos"/>
    <n v="26564013"/>
    <s v="0"/>
    <s v="2623818535693"/>
    <s v="BELENUS LTDA"/>
    <s v="05.151.518/0001-40"/>
    <s v="Informações cobrança"/>
    <m/>
    <m/>
    <x v="1"/>
    <s v="Médio"/>
    <s v="1018 Financeiro | Desejo falar com o setor financeiro | Rogério Favari | carolineal@cielo.com.br"/>
    <x v="140"/>
    <d v="2026-08-27T00:00:00"/>
    <x v="15"/>
    <s v="ECOMMERCE BP SUPORTE FINANCEIRO N2"/>
    <s v="carolineal@cielo.com.br"/>
    <s v="BELENUS LTDA"/>
    <s v="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
  </r>
  <r>
    <x v="3"/>
    <s v="Cancelamento e Reemissão de Nota Fiscal"/>
    <n v="26550195"/>
    <s v="23313315"/>
    <s v="2623815527394"/>
    <s v="ASSOCIACAO DOS REGISTRADORES DAS PE SSOAS NATURAIS DO ESTADO"/>
    <s v="00.679.163/0001-42"/>
    <s v="Cancelamento de nf"/>
    <m/>
    <m/>
    <x v="1"/>
    <s v="Médio"/>
    <s v="1018 Financeiro | Desejo falar com o setor financeiro | ASSOCIACAO DOS REGISTRADORES DAS PE SSOAS NATURAIS DO ESTADO | ariane.pasilva@cielo.com.br"/>
    <x v="140"/>
    <d v="2026-08-26T00:00:00"/>
    <x v="15"/>
    <s v="ECOMMERCE BP SUPORTE FINANCEIRO N2"/>
    <s v="sitemarketing@cielo.com.br"/>
    <s v=""/>
    <m/>
    <e v="#N/A"/>
  </r>
  <r>
    <x v="5"/>
    <s v="Pagamentos, Boletos e Recebimentos"/>
    <n v="26540518"/>
    <s v="0"/>
    <s v="2623814521211"/>
    <s v="BRASILPLAST EMBALAGENS E DESCARTAVEIS LTDA"/>
    <s v="02.771.903/0001-00"/>
    <s v="Reenvio de boleto"/>
    <m/>
    <m/>
    <x v="0"/>
    <s v="Médio"/>
    <s v="1020 Estratégia Antifraude | Analises | FLÁVIO JUNIOR | marketing1@embol.com.br"/>
    <x v="140"/>
    <d v="2026-08-28T00:00:00"/>
    <x v="15"/>
    <s v="Amanda Alves Silva"/>
    <s v="marketing1@embol.com.br"/>
    <s v="EMBOL"/>
    <s v="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_x000a_    &quot;infoClientes&quot;: [_x000a_        {_x000a_            &quot;nomeCliente&quot;: &quot;FL\u00c1VIO JUNIOR&quot;,_x000a_          "/>
    <s v="&gt; boleto duplicado da NF 0119985"/>
  </r>
  <r>
    <x v="5"/>
    <s v="Pagamentos, Boletos e Recebimentos"/>
    <n v="26533107"/>
    <s v="0"/>
    <s v="2623812516578"/>
    <s v="VIVA GESTAO E ADMINISTRACAO DE PROPRIEDADES IMOBILIARIAS S.A."/>
    <s v="49.944.686/0001-68"/>
    <s v="Reenvio de boleto"/>
    <m/>
    <m/>
    <x v="0"/>
    <s v="Médio"/>
    <s v="1018 Financeiro | Desejo falar com o setor financeiro | Felipe Nichols | felipe@vivastays.co"/>
    <x v="140"/>
    <d v="2026-08-26T00:00:00"/>
    <x v="15"/>
    <s v="ECOMMERCE BP SUPORTE FINANCEIRO N2"/>
    <s v="felipe@vivastays.co"/>
    <s v="VIVA GESTAO E ADMINISTRACAO DE PROPRIEDADES IMOBILIARIAS SA"/>
    <s v="Olá, segue formulário enviado para Cielo E-commerce:&lt;p&gt;&lt;strong&gt;Sobre qual produto ou área deseja falar?:&lt;/strong&gt; Financeiro&lt;/p&gt;&lt;p&gt;&lt;strong&gt;Como podemos te ajudar?:&lt;/strong&gt; Desejo falar com o setor financeiro&lt;/p&gt;&lt;p&gt;&lt;strong&gt;Descrição do problema:&lt;/strong&gt; ola!_x000a__x000a_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
    <s v="&gt; ola!_x000a__x000a_gostaria de todos os boletos pendentes atualizados para pagamento, principalmente referente a NF 117684"/>
  </r>
  <r>
    <x v="0"/>
    <s v="Faturamento e Obrigações Fiscais"/>
    <n v="26532404"/>
    <s v="0"/>
    <s v="2623812516166"/>
    <s v="99 TECNOLOGIA LTDA"/>
    <s v="18.033.552/0001-61"/>
    <s v="Incluir PO NF"/>
    <m/>
    <m/>
    <x v="1"/>
    <s v="Médio"/>
    <s v="1018 Financeiro | Desejo falar com o setor financeiro | 99 TECNOLOGIA LTDA | ariane.pasilva@cielo.com.br"/>
    <x v="140"/>
    <d v="2026-08-26T00:00:00"/>
    <x v="15"/>
    <s v="ECOMMERCE BP SUPORTE FINANCEIRO N2"/>
    <s v="ariane.pasilva@cielo.com.br"/>
    <s v="99 TAXIS DESENVOLVIMENTO DE SOFT"/>
    <s v="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lt;/p&gt;&lt;p&gt;&lt;strong&gt;GA Client ID:&lt;/strong&gt; 1525925276.1786460073&lt;/p&gt;&lt;p&gt;&lt;strong&gt;Lead Hash ID:&lt;/strong&gt; 2a07344672c93c9ca782cc07cf9dc37d0cd4c270e817a8"/>
    <s v="&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
  </r>
  <r>
    <x v="5"/>
    <s v="Pagamentos, Boletos e Recebimentos"/>
    <n v="26529756"/>
    <s v="0"/>
    <s v="2623811514524"/>
    <s v="COVABRA SUPERMERCADOS LTDA"/>
    <s v="61.233.151/0005-08"/>
    <s v="Informações cobrança"/>
    <m/>
    <m/>
    <x v="1"/>
    <s v="Médio"/>
    <s v="1018 Financeiro | Desejo falar com o setor financeiro | COVABRA SUPERMERCADOS LTDA | ariane.pasilva@cielo.com.br"/>
    <x v="140"/>
    <d v="2026-08-26T00:00:00"/>
    <x v="15"/>
    <s v="ECOMMERCE BP SUPORTE FINANCEIRO N2"/>
    <s v="ariane.pasilva@cielo.com.br"/>
    <s v="COVABRA SUPERMERCADOS LTDA"/>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lt;/p&gt;&lt;p&gt;&lt;s"/>
    <s v="&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
  </r>
  <r>
    <x v="2"/>
    <s v="Pagamentos, Boletos e Recebimentos"/>
    <n v="26528907"/>
    <s v="0"/>
    <s v="2623811514049"/>
    <s v="DENTAL MACEIO LTDA"/>
    <s v="24.166.332/0001-09"/>
    <s v="Informações cobrança"/>
    <m/>
    <m/>
    <x v="1"/>
    <s v="Médio"/>
    <s v="1018 Financeiro | Desejo falar com o setor financeiro | DENTAL MACEIÓ LTDA | financeiro@dentalmac.com.br"/>
    <x v="140"/>
    <d v="2026-08-26T00:00:00"/>
    <x v="15"/>
    <s v="ECOMMERCE BP SUPORTE FINANCEIRO N2"/>
    <s v="financeiro@dentalmac.com.br"/>
    <s v="DENTAL MAC"/>
    <s v="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r>
  <r>
    <x v="5"/>
    <s v="Pagamentos, Boletos e Recebimentos"/>
    <n v="26520449"/>
    <s v="0"/>
    <s v="2623810508780"/>
    <s v="CENTER MEGA COMERCIO DE MATERIAIS PARA CONSTRUCAO LTDA"/>
    <s v="05.164.667/0001-43"/>
    <s v="Informações cobrança"/>
    <m/>
    <m/>
    <x v="1"/>
    <s v="Médio"/>
    <s v="1018 Financeiro | Desejo falar com o setor financeiro | Dayane Mendes dos Santos | carolineal@cielo.com"/>
    <x v="140"/>
    <d v="2026-08-26T00:00:00"/>
    <x v="15"/>
    <s v="ECOMMERCE BP SUPORTE FINANCEIRO N2"/>
    <s v="carolineal@cielo.com"/>
    <s v=""/>
    <s v="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
    <s v="&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
  </r>
  <r>
    <x v="0"/>
    <s v="Faturamento e Obrigações Fiscais"/>
    <n v="26519885"/>
    <s v="0"/>
    <s v="2623810508421"/>
    <s v="CENTER MEGA COMERCIO DE MATERIAIS PARA CONSTRUCAO LTDA"/>
    <s v="05.164.667/0007-39"/>
    <s v="Correção descritivo nota fiscal"/>
    <m/>
    <m/>
    <x v="1"/>
    <s v="Médio"/>
    <s v="1018 Financeiro | Desejo falar com o setor financeiro | Dayane Mendes dos Santos | carolineal@cielo.com.br"/>
    <x v="140"/>
    <d v="2026-08-26T00:00:00"/>
    <x v="15"/>
    <s v="ECOMMERCE BP SUPORTE FINANCEIRO N2"/>
    <s v="carolineal@cielo.com.br"/>
    <s v="MEGAmAXX"/>
    <s v="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r>
  <r>
    <x v="2"/>
    <s v="Pagamentos, Boletos e Recebimentos"/>
    <n v="26518139"/>
    <s v="0"/>
    <s v="2623810507318"/>
    <s v="CENTERSPORT ARTIGOS ESPORTIVOS LTDA"/>
    <s v="30.685.695/0001-53"/>
    <s v="Informações cobrança"/>
    <m/>
    <m/>
    <x v="1"/>
    <s v="Médio"/>
    <s v="1018 Financeiro | Desejo falar com o setor financeiro | Vanderlei | financeiro01@centersport.com.br"/>
    <x v="140"/>
    <d v="2026-08-26T00:00:00"/>
    <x v="15"/>
    <s v="ECOMMERCE BP SUPORTE FINANCEIRO N2"/>
    <s v="financeiro01@centersport.com.br"/>
    <s v="CENTERSPORT ARTIGOS ESPORTIVOS LTDA"/>
    <s v="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r>
  <r>
    <x v="5"/>
    <s v="Contratos, Comercial e Cadastro"/>
    <n v="26819219"/>
    <s v="0"/>
    <s v="2624514697706"/>
    <s v="ZION MOVELARIA LTDA"/>
    <s v="62.422.232/0001-95"/>
    <s v="Alteração cadastral"/>
    <m/>
    <m/>
    <x v="0"/>
    <s v="Médio"/>
    <s v="1018 Financeiro | Desejo falar com o setor financeiro | Alex | financeiro@cadeirabossanova.com.br"/>
    <x v="141"/>
    <s v="02/09/2026"/>
    <x v="16"/>
    <s v="ECOMMERCE BP SUPORTE FINANCEIRO N2"/>
    <s v="financeiro@cadeirabossanova.com.br"/>
    <s v="ZION MOVELARIA LTDA"/>
    <s v="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lt;/p&gt;&lt;p&gt;&lt;strong&gt;Data e hora do erro:&lt;/strong&gt; 02-09-2026 14:37&lt;/p&gt;&lt;p&gt;&lt;str"/>
    <s v="&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
  </r>
  <r>
    <x v="5"/>
    <s v="Cancelamento e Reemissão de Nota Fiscal"/>
    <n v="26797359"/>
    <s v="0"/>
    <s v="2624510683019"/>
    <s v="LUCAS CARVALHO DE MANCILHA"/>
    <s v="42.927.255/0001-44"/>
    <s v="Cancelamento de nf"/>
    <m/>
    <m/>
    <x v="1"/>
    <s v="Médio"/>
    <s v="1018 Financeiro | Desejo falar com o setor financeiro | LUCAS CARVALHO DE MANCILHA | ariane.pasilva@cielo.com.br"/>
    <x v="141"/>
    <s v="02/09/2026"/>
    <x v="16"/>
    <s v="ECOMMERCE BP SUPORTE FINANCEIRO N2"/>
    <s v="ariane.pasilva@cielo.com.br"/>
    <s v="TAKE ME THERE"/>
    <s v="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lt;/p&gt;&lt;p&gt;&lt;strong&gt;GA Client ID:&lt;/strong&gt; 9342157.1788180899&lt;/p&gt;&lt;p&gt;&lt;strong&gt;Lea"/>
    <s v="&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
  </r>
  <r>
    <x v="6"/>
    <m/>
    <m/>
    <m/>
    <m/>
    <m/>
    <m/>
    <m/>
    <m/>
    <m/>
    <x v="5"/>
    <m/>
    <m/>
    <x v="142"/>
    <m/>
    <x v="17"/>
    <m/>
    <m/>
    <m/>
    <m/>
    <m/>
  </r>
</pivotCacheRecords>
</file>

<file path=xl/pivotCache/pivotCacheRecords3.xml><?xml version="1.0" encoding="utf-8"?>
<pivotCacheRecords xmlns="http://schemas.openxmlformats.org/spreadsheetml/2006/main" count="401">
  <r>
    <x v="0"/>
    <x v="0"/>
    <n v="12555846"/>
    <n v="0"/>
    <n v="2512611298969"/>
    <s v="SUPERMERCADOS BOA LJ01"/>
    <m/>
    <s v="Ajuste de cobrança / faturamento"/>
    <m/>
    <m/>
    <x v="0"/>
    <s v="Médio"/>
    <s v="Análise e Ajuste Condições | Boa Supermercado e Superpão | 1018 | 213299"/>
    <d v="2025-05-06T00:00:0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s v="125558460"/>
    <x v="0"/>
    <s v="Encerrado"/>
    <n v="462"/>
    <s v=""/>
  </r>
  <r>
    <x v="0"/>
    <x v="0"/>
    <n v="13696702"/>
    <n v="0"/>
    <n v="2517719314576"/>
    <s v="www soares com br"/>
    <m/>
    <s v="Ajuste de cobrança / faturamento"/>
    <m/>
    <m/>
    <x v="0"/>
    <s v="Médio"/>
    <s v="1018 Financeiro | Desejo falar com o setor financeiro | Fernanda Camarneira | fernanda.scamarneira@cielo.com.br"/>
    <d v="2025-06-26T00:00:00"/>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136967020"/>
    <x v="0"/>
    <s v="Encerrado"/>
    <n v="411"/>
    <s v=""/>
  </r>
  <r>
    <x v="0"/>
    <x v="0"/>
    <n v="13768449"/>
    <n v="0"/>
    <n v="2518211378652"/>
    <s v="CIELO SAINSTITUICAO DE PAGAMENTO"/>
    <m/>
    <s v="Ajuste de cobrança / faturamento"/>
    <m/>
    <m/>
    <x v="0"/>
    <s v="Médio"/>
    <s v="1018 Financeiro | Desejo falar com o setor financeiro | Danilo | danilo_nunes@carrefour.com"/>
    <d v="2025-07-01T00:00:00"/>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137684490"/>
    <x v="0"/>
    <s v="Encerrado"/>
    <n v="406"/>
    <s v=""/>
  </r>
  <r>
    <x v="1"/>
    <x v="1"/>
    <n v="13810507"/>
    <n v="0"/>
    <n v="2518315414788"/>
    <s v="CIELO SAINSTITUICAO DE PAGAMENTO"/>
    <m/>
    <s v="Cancelamento de contrato"/>
    <m/>
    <m/>
    <x v="0"/>
    <s v="Médio"/>
    <s v="1003 Cancelamento de Contrato: Contábil Hub"/>
    <d v="2025-07-02T00:00:00"/>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138105070"/>
    <x v="1"/>
    <s v="Encerrado"/>
    <n v="387"/>
    <s v=""/>
  </r>
  <r>
    <x v="0"/>
    <x v="0"/>
    <n v="15816740"/>
    <n v="0"/>
    <n v="2526910101742"/>
    <s v="HOSTGATOR BRASIL LTDA."/>
    <s v="15.754.475/0001-40"/>
    <s v="Dúvidas sobre cobrança"/>
    <m/>
    <m/>
    <x v="0"/>
    <s v="Médio"/>
    <s v="1011 Velocity Check | Estou em produção e tenho uma dúvida | Monica Murer | monica.murer@newfold.com"/>
    <d v="2025-09-26T00:00:00"/>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158167400"/>
    <x v="0"/>
    <s v="Encerrado"/>
    <n v="319"/>
    <s v=""/>
  </r>
  <r>
    <x v="0"/>
    <x v="2"/>
    <n v="16424808"/>
    <n v="0"/>
    <n v="2529414584699"/>
    <s v="OBRAS SOCIAIS DA ARQUIDIOCESE DE APARECIDA"/>
    <s v="45.201.019/0001-34"/>
    <s v="Cancelamento de NF"/>
    <m/>
    <m/>
    <x v="0"/>
    <s v="Médio"/>
    <s v="1018 Financeiro | Desejo falar com o setor financeiro | Pâmela | pamela.cristina@santuarionacional.com"/>
    <d v="2025-10-21T00:00:00"/>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s v="164248080"/>
    <x v="2"/>
    <s v="Encerrado"/>
    <n v="295"/>
    <s v=""/>
  </r>
  <r>
    <x v="0"/>
    <x v="0"/>
    <n v="17076598"/>
    <n v="0"/>
    <n v="2531710061695"/>
    <s v="COVABRA SUPERMERCADOS LTDA"/>
    <s v="61.233.151/0016-60"/>
    <s v="Cobrança retroativa"/>
    <m/>
    <m/>
    <x v="0"/>
    <s v="Médio"/>
    <s v="1018 Financeiro | Desejo falar com o setor financeiro | Caroline Mendes | carolineal@cielo.com.br"/>
    <d v="2025-11-13T00:00:00"/>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170765980"/>
    <x v="2"/>
    <s v="Encerrado"/>
    <n v="272"/>
    <s v=""/>
  </r>
  <r>
    <x v="1"/>
    <x v="3"/>
    <n v="17118848"/>
    <n v="0"/>
    <n v="2531812093794"/>
    <s v="MAFE ACESSORIOS SEMIJOIAS LTDA"/>
    <s v="38.356.562/0001-45"/>
    <s v="Reenvio de boleto / NF"/>
    <m/>
    <m/>
    <x v="0"/>
    <s v="Médio"/>
    <s v="1018 Financeiro | Desejo falar com o setor financeiro | Giulia | giuliac@cielo.com.br"/>
    <d v="2025-11-14T00:00:00"/>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s v="171188480"/>
    <x v="3"/>
    <s v="Encerrado"/>
    <n v="256"/>
    <s v=""/>
  </r>
  <r>
    <x v="2"/>
    <x v="1"/>
    <n v="17218498"/>
    <n v="0"/>
    <n v="2532215161936"/>
    <s v="STYLO FARMA CURITIBA"/>
    <m/>
    <s v="Cancelamento de contrato"/>
    <m/>
    <m/>
    <x v="0"/>
    <s v="Médio"/>
    <s v="Cancelamento Braspag"/>
    <d v="2025-11-18T00:00:00"/>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s v="172184980"/>
    <x v="4"/>
    <s v="Encerrado"/>
    <n v="255"/>
    <s v=""/>
  </r>
  <r>
    <x v="0"/>
    <x v="2"/>
    <n v="17351325"/>
    <n v="0"/>
    <n v="2532815256004"/>
    <s v="PMZ DISTRIBUIDORA S.A"/>
    <s v="22.763.502/0017-74"/>
    <s v="Cancelamento de NF"/>
    <m/>
    <m/>
    <x v="0"/>
    <s v="Médio"/>
    <s v="1018 Financeiro | Desejo falar com o setor financeiro | Clarissa Rissi | clarissa.rissi@cielo.com.br"/>
    <d v="2025-11-24T00:00:00"/>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s v="173513250"/>
    <x v="2"/>
    <s v="Encerrado"/>
    <n v="261"/>
    <s v=""/>
  </r>
  <r>
    <x v="0"/>
    <x v="0"/>
    <n v="17584342"/>
    <n v="0"/>
    <n v="2533610419559"/>
    <s v="MOMENTUM EMPREENDIMENTOS IMOBILIARIOS LTDA"/>
    <s v="47.686.555/0001-00"/>
    <s v="Contestação de cobrança"/>
    <m/>
    <m/>
    <x v="0"/>
    <s v="Médio"/>
    <s v="1018 Financeiro | Desejo falar com o setor financeiro | GIOVANNA | giovannabellotto@momentum.com.br"/>
    <d v="2025-12-02T00:00:0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175843420"/>
    <x v="2"/>
    <s v="Encerrado"/>
    <n v="253"/>
    <s v=""/>
  </r>
  <r>
    <x v="0"/>
    <x v="1"/>
    <n v="17677815"/>
    <n v="0"/>
    <n v="2533814485145"/>
    <s v="WHITE MARTINS GASES INDUSTRIAIS LTDA"/>
    <s v="35.820.448/0001-36"/>
    <s v="Renegociação contrato"/>
    <m/>
    <m/>
    <x v="0"/>
    <s v="Médio"/>
    <s v="1018 Financeiro | Desejo falar com o setor financeiro | Caroline Mendes | carolineal@cielo.com.br"/>
    <d v="2025-12-04T00:00:00"/>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s v="176778150"/>
    <x v="2"/>
    <s v="Encerrado"/>
    <n v="251"/>
    <s v=""/>
  </r>
  <r>
    <x v="1"/>
    <x v="4"/>
    <n v="17839281"/>
    <n v="0"/>
    <n v="2534413598590"/>
    <s v="PROPARTS COMERCIO DE ARTIGOS ESPORTIVOS E TECNOLOGIA LTDA"/>
    <s v="68.365.501/0001-05"/>
    <s v="Verificação Faturamento"/>
    <m/>
    <m/>
    <x v="0"/>
    <s v="Médio"/>
    <s v="1018 Financeiro | Desejo falar com o setor financeiro | Larissa Venancio | larissave@cielo.com.br"/>
    <d v="2025-12-10T00:00:00"/>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178392810"/>
    <x v="5"/>
    <s v="Encerrado"/>
    <n v="282"/>
    <s v=""/>
  </r>
  <r>
    <x v="1"/>
    <x v="2"/>
    <n v="18039556"/>
    <n v="0"/>
    <n v="2535111741853"/>
    <s v="PASSARELA CALCADOS VIRTUAL"/>
    <s v="45.512.555/0024-47"/>
    <s v="Cancelamento de NF"/>
    <m/>
    <m/>
    <x v="0"/>
    <s v="Médio"/>
    <s v="1018 Financeiro | Desejo falar com o setor financeiro | PASSARELA MODAS LTDA EM RECUPERACAO | ariane.pasilva@cielo.com.br"/>
    <d v="2025-12-17T00:00:00"/>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s v="180395560"/>
    <x v="6"/>
    <s v="Encerrado"/>
    <n v="252"/>
    <s v=""/>
  </r>
  <r>
    <x v="3"/>
    <x v="0"/>
    <n v="18108887"/>
    <n v="0"/>
    <n v="2535310790641"/>
    <s v="TAM LINHAS AEREAS S/A."/>
    <s v="02.012.862/0001-60"/>
    <s v="Dúvidas sobre cobrança"/>
    <m/>
    <m/>
    <x v="0"/>
    <s v="Alta"/>
    <s v="1018 Financeiro | Desejo falar com o setor financeiro | Mariane Oliveira dos Santos | mariane.santos@cielo.com.br"/>
    <d v="2025-12-19T00:00:00"/>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181088870"/>
    <x v="7"/>
    <s v="Encerrado"/>
    <n v="277"/>
    <s v=""/>
  </r>
  <r>
    <x v="0"/>
    <x v="0"/>
    <n v="18167620"/>
    <n v="0"/>
    <n v="2535616833624"/>
    <s v="LIMFI COMERCIO DE MODA FEMININA"/>
    <s v="08.518.361/0001-36"/>
    <s v="Contestação de cobrança"/>
    <s v="Resolvido "/>
    <m/>
    <x v="0"/>
    <s v="Alta"/>
    <s v="1018 Financeiro | Desejo falar com o setor financeiro | Aria | ariane.pasilva@cielo.com.br"/>
    <d v="2025-12-22T00:00:00"/>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s v="181676200"/>
    <x v="8"/>
    <s v="Encerrado"/>
    <n v="275"/>
    <s v=""/>
  </r>
  <r>
    <x v="1"/>
    <x v="3"/>
    <n v="18201926"/>
    <n v="0"/>
    <n v="2535717858088"/>
    <s v="REBORN TECNOLOGIA E SERVICOS LTDA"/>
    <s v="59.627.567/0001-35"/>
    <s v="Prorrogação / Reenvio de boleto"/>
    <m/>
    <m/>
    <x v="0"/>
    <s v="Médio"/>
    <s v="1018 Financeiro | Desejo falar com o setor financeiro | Giulia | giuliac@cielo.com.br"/>
    <d v="2025-12-23T00:00:00"/>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s v="182019260"/>
    <x v="9"/>
    <s v="Encerrado"/>
    <n v="230"/>
    <s v=""/>
  </r>
  <r>
    <x v="2"/>
    <x v="1"/>
    <n v="18271042"/>
    <n v="0"/>
    <n v="2536318908852"/>
    <s v="4 BIO MEDICAMENTOS S.A."/>
    <s v="07.015.691/0001-46"/>
    <s v="Atualização Condições Comerciais"/>
    <m/>
    <m/>
    <x v="0"/>
    <s v="Alta"/>
    <s v="1018 Financeiro | Desejo falar com o setor financeiro | Mariane Oliveira dos Santos | mariane.santos@cielo.com.br"/>
    <d v="2025-12-29T00:00:00"/>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s v="182710420"/>
    <x v="7"/>
    <s v="Encerrado"/>
    <n v="267"/>
    <s v=""/>
  </r>
  <r>
    <x v="0"/>
    <x v="2"/>
    <n v="18252534"/>
    <n v="0"/>
    <n v="2536311895901"/>
    <s v="AFINZ INSTITUICAO DE PAGAMENTO S.A."/>
    <s v="60.114.865/0001-00"/>
    <s v="Cancelamento de NF"/>
    <s v="Aguardando o Gerente comercial ajustar com o time de salesforce o cadastro do cliente no sap"/>
    <m/>
    <x v="1"/>
    <s v="Alta"/>
    <s v="1018 Financeiro | Desejo falar com o setor financeiro | Joice Rosa | joice.dsilva@cielo.com.br"/>
    <d v="2025-12-29T00:00:00"/>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s v="182525340"/>
    <x v="10"/>
    <s v="Aberto"/>
    <n v="270"/>
    <n v="270.00023"/>
  </r>
  <r>
    <x v="1"/>
    <x v="2"/>
    <n v="18250972"/>
    <n v="0"/>
    <n v="0"/>
    <s v="PRODUTO SH"/>
    <s v="19.112.842/0002-44"/>
    <s v="Cancelamento de NF / reemissão"/>
    <m/>
    <m/>
    <x v="0"/>
    <s v="Médio"/>
    <s v="1018 Financeiro | Desejo falar com o setor financeiro | INFRACOMMERCE TATIX COMERCIO E PARTICIPACOES LTDA | ariane.pasilva@cielo.com.br"/>
    <d v="2025-12-29T00:00:00"/>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s v="182509720"/>
    <x v="11"/>
    <s v="Encerrado"/>
    <n v="194"/>
    <s v=""/>
  </r>
  <r>
    <x v="3"/>
    <x v="2"/>
    <n v="18250214"/>
    <n v="0"/>
    <n v="2536310894312"/>
    <s v=""/>
    <s v="19.112.842/0002-44"/>
    <s v="Cancelamento de NF"/>
    <m/>
    <m/>
    <x v="0"/>
    <s v="Alta"/>
    <s v="1018 Financeiro | Desejo falar com o setor financeiro | INFRACOMMERCE TATIX COMERCIO E PARTICIPACOES LTDA | ariane.pasilva@cielo.com.br"/>
    <d v="2025-12-29T00:00:00"/>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s v="182502140"/>
    <x v="12"/>
    <s v="Encerrado"/>
    <n v="269"/>
    <s v=""/>
  </r>
  <r>
    <x v="0"/>
    <x v="2"/>
    <n v="18245555"/>
    <n v="0"/>
    <n v="2536309891162"/>
    <s v="PARDO SERVICOS IMOBILIARIOS E ADMINISTRACAO HOTELEIRA S/A"/>
    <s v="30.050.246/0001-39"/>
    <s v="Cancelamento de NF"/>
    <s v="Aguardando a verificação do Everton ou da Vanessa se já enviamos o DA para o Calil"/>
    <m/>
    <x v="1"/>
    <s v="Alta"/>
    <s v="1018 Financeiro | Desejo falar com o setor financeiro | Ariane de Paula Silva | ariane.pasilva@cielo.com.br"/>
    <d v="2025-12-29T00:00:00"/>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s v="182455550"/>
    <x v="10"/>
    <s v="Aberto"/>
    <n v="270"/>
    <n v="270.00026"/>
  </r>
  <r>
    <x v="2"/>
    <x v="2"/>
    <n v="18245159"/>
    <n v="0"/>
    <n v="2536308890842"/>
    <s v=""/>
    <s v="09.509.776/0001-06"/>
    <s v="Cancelamento de NF"/>
    <m/>
    <m/>
    <x v="0"/>
    <s v="Alta"/>
    <s v="1018 Financeiro | Desejo falar com o setor financeiro | Ariane de Paula Silva | ariane.pasilva@cielo.com.br"/>
    <d v="2025-12-29T00:00:00"/>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s v="182451590"/>
    <x v="7"/>
    <s v="Encerrado"/>
    <n v="267"/>
    <s v=""/>
  </r>
  <r>
    <x v="4"/>
    <x v="2"/>
    <n v="18244519"/>
    <n v="0"/>
    <n v="2536308890373"/>
    <s v="EDITORA SANAR"/>
    <s v="18.990.682/0001-92"/>
    <s v="Cancelamento de NF"/>
    <m/>
    <m/>
    <x v="1"/>
    <s v="Alta"/>
    <s v="1018 Financeiro | Desejo falar com o setor financeiro | Ariane de Paula Silva | ariane.pasilva@cielo.com.br"/>
    <d v="2025-12-29T00:00:00"/>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s v="182445190"/>
    <x v="10"/>
    <s v="Aberto"/>
    <n v="270"/>
    <n v="270.00028"/>
  </r>
  <r>
    <x v="3"/>
    <x v="2"/>
    <n v="18273616"/>
    <n v="0"/>
    <n v="2536408910812"/>
    <s v="COVABRA SUPERMERCADOS LTDA"/>
    <s v="61.233.151/0005-08"/>
    <s v="Cancelamento de NF"/>
    <m/>
    <m/>
    <x v="0"/>
    <s v="Alta"/>
    <s v="1018 Financeiro | Desejo falar com o setor financeiro | COVABRA SUPERMERCADOS LTDA | ariane.pasilva@cielo.com.br"/>
    <d v="2025-12-30T00:00:00"/>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s v="182736160"/>
    <x v="8"/>
    <s v="Encerrado"/>
    <n v="267"/>
    <s v=""/>
  </r>
  <r>
    <x v="0"/>
    <x v="2"/>
    <n v="18345627"/>
    <n v="0"/>
    <n v="0"/>
    <s v="SOLEAH"/>
    <s v="18.539.846/0001-60"/>
    <s v="Cancelamento de NF / reemissão"/>
    <m/>
    <m/>
    <x v="0"/>
    <s v="Médio"/>
    <s v="1018 Financeiro | Desejo falar com o setor financeiro | M.P. IDALGO INDUSTRIA E COMERCIO DE ACESSORIOS DE MODA LTDA | ariane.pasilva@cielo.com.br"/>
    <d v="2026-01-05T00:00:00"/>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183456270"/>
    <x v="13"/>
    <s v="Encerrado"/>
    <n v="197"/>
    <s v=""/>
  </r>
  <r>
    <x v="4"/>
    <x v="5"/>
    <n v="18438855"/>
    <n v="0"/>
    <n v="2600717028611"/>
    <s v="GLOBO COMUNICACAO E PARTICIPACOES S/A"/>
    <s v="27.865.757/0069-92"/>
    <s v="Sem solicitação encerrar"/>
    <m/>
    <m/>
    <x v="0"/>
    <s v="Médio"/>
    <s v="1018 Financeiro | Desejo falar com o setor financeiro | Fernanda Santana Camarneira | fernanda.scamarneira@cielo.com.br"/>
    <d v="2026-01-07T00:00:0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184388550"/>
    <x v="14"/>
    <s v="Encerrado"/>
    <n v="213"/>
    <s v=""/>
  </r>
  <r>
    <x v="2"/>
    <x v="5"/>
    <n v="18470317"/>
    <n v="0"/>
    <n v="2600815050333"/>
    <s v="KALUNGA SA"/>
    <s v="43.283.811/0001-50"/>
    <s v="Sem solicitação encerrar"/>
    <m/>
    <m/>
    <x v="0"/>
    <s v="Médio"/>
    <s v="1018 Financeiro | Desejo falar com o setor financeiro | KALUNGA SA | ariane.pasilva@cielo.com.br"/>
    <d v="2026-01-08T00:00:00"/>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184703170"/>
    <x v="15"/>
    <s v="Encerrado"/>
    <n v="210"/>
    <s v=""/>
  </r>
  <r>
    <x v="2"/>
    <x v="5"/>
    <n v="18507331"/>
    <n v="0"/>
    <n v="2600916075566"/>
    <s v="COVABRA SUPERMERCADOS LTDA"/>
    <s v="61.233.151/0005-08"/>
    <s v="Outros"/>
    <m/>
    <m/>
    <x v="0"/>
    <s v="Médio"/>
    <s v="1018 Financeiro | Desejo falar com o setor financeiro | Caroline Mendes | carolineal@cielo.com.br"/>
    <d v="2026-01-09T00:00:00"/>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185073310"/>
    <x v="15"/>
    <s v="Encerrado"/>
    <n v="209"/>
    <s v=""/>
  </r>
  <r>
    <x v="0"/>
    <x v="2"/>
    <n v="18493953"/>
    <n v="0"/>
    <n v="2600911066390"/>
    <s v="BLOMME LTDA"/>
    <s v="50.998.581/0001-70"/>
    <s v="Cancelamento de NF"/>
    <m/>
    <s v="Comercial"/>
    <x v="0"/>
    <s v="Médio"/>
    <s v="1018 Financeiro | Desejo falar com o setor financeiro | BLOMME LTDA | ariane.pasilva@cielo.com.br"/>
    <d v="2026-01-09T00:00:00"/>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s v="184939530"/>
    <x v="16"/>
    <s v="Encerrado"/>
    <n v="0"/>
    <s v=""/>
  </r>
  <r>
    <x v="0"/>
    <x v="0"/>
    <n v="18597237"/>
    <n v="0"/>
    <n v="2601317140800"/>
    <s v="SAVEGNAGO-SUPERMERCADOS LTDA"/>
    <s v="71.322.150/0001-60"/>
    <s v="Contestação de cobrança"/>
    <m/>
    <m/>
    <x v="0"/>
    <s v="Médio"/>
    <s v="1018 Financeiro | Desejo falar com o setor financeiro | Lenon Oliveira | lenon.oliveira@savegnago.com.br"/>
    <d v="2026-01-13T00:00:00"/>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s v="185972370"/>
    <x v="17"/>
    <s v="Encerrado"/>
    <n v="204"/>
    <s v=""/>
  </r>
  <r>
    <x v="0"/>
    <x v="1"/>
    <n v="18623547"/>
    <n v="0"/>
    <n v="2601414159330"/>
    <s v="ESCOLAWEB LTDA"/>
    <s v="11.615.383/0001-29"/>
    <s v="Congelamento de contrato"/>
    <m/>
    <m/>
    <x v="0"/>
    <s v="Médio"/>
    <s v="1018 Financeiro | Desejo falar com o setor financeiro | Isabella | isabella.lestingi@cielo.com.br"/>
    <d v="2026-01-14T00:00:00"/>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s v="186235470"/>
    <x v="4"/>
    <s v="Encerrado"/>
    <n v="198"/>
    <s v=""/>
  </r>
  <r>
    <x v="0"/>
    <x v="2"/>
    <n v="18604102"/>
    <n v="0"/>
    <n v="2601409145692"/>
    <s v="GUEDES &amp; PAIXAO LTDA"/>
    <s v="16.928.871/0036-30"/>
    <s v="Cancelamento de Nota Fiscal"/>
    <s v="Aguardando DA"/>
    <m/>
    <x v="0"/>
    <s v="Alta"/>
    <s v="1018 Financeiro | Desejo falar com o setor financeiro | Raphael Palmeira | raphael.palmeira@cielo.com.br"/>
    <d v="2026-01-14T00:00:00"/>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s v="186041020"/>
    <x v="7"/>
    <s v="Encerrado"/>
    <n v="251"/>
    <s v=""/>
  </r>
  <r>
    <x v="4"/>
    <x v="1"/>
    <n v="18762416"/>
    <n v="0"/>
    <n v="2601918257712"/>
    <s v="ZAPPING DO BRASIL LTDA"/>
    <s v="34.308.177/0001-71"/>
    <s v="Pendente Retorno Comercial"/>
    <m/>
    <m/>
    <x v="0"/>
    <s v="Médio"/>
    <s v="1018 Financeiro | Desejo falar com o setor financeiro | Clarissa Rissi | clarissa.rissi@cielo.com.br"/>
    <d v="2026-01-19T00:00:00"/>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s v="187624160"/>
    <x v="14"/>
    <s v="Encerrado"/>
    <n v="201"/>
    <s v=""/>
  </r>
  <r>
    <x v="2"/>
    <x v="1"/>
    <n v="18751902"/>
    <n v="0"/>
    <n v="2601915250536"/>
    <s v="EMPORIO CHAP"/>
    <m/>
    <s v="Pendente Retorno Comercial"/>
    <m/>
    <m/>
    <x v="0"/>
    <s v="Médio"/>
    <s v="1002 Portais E-commerce | Estou com um problema em produção e preciso de ajuda | Raquel Bencini | raquel.bencini@mbrf.com"/>
    <d v="2026-01-19T00:00:00"/>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s v="187519020"/>
    <x v="0"/>
    <s v="Encerrado"/>
    <n v="204"/>
    <s v=""/>
  </r>
  <r>
    <x v="2"/>
    <x v="2"/>
    <n v="18831004"/>
    <n v="0"/>
    <n v="2602114306856"/>
    <s v="REDE RECORD DE TELEVISAO EOU RECORD TV"/>
    <s v="60.628.369/0001-75"/>
    <s v="Cancelamento de NF / reemissão"/>
    <m/>
    <m/>
    <x v="1"/>
    <s v="Médio"/>
    <s v="1018 Financeiro | Desejo falar com o setor financeiro | vinicius ferraz | vferraz@recordtv.com.br"/>
    <d v="2026-01-21T00:00:00"/>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s v="188310040"/>
    <x v="10"/>
    <s v="Aberto"/>
    <n v="247"/>
    <n v="247.0004"/>
  </r>
  <r>
    <x v="0"/>
    <x v="2"/>
    <n v="18823102"/>
    <n v="0"/>
    <n v="2602112300919"/>
    <s v="COMERCIAL E IMPORTADORA DE PNEUS LTDA"/>
    <s v="61.234.985/0001-04"/>
    <s v="Cancelamento de NF"/>
    <m/>
    <m/>
    <x v="0"/>
    <s v="Médio"/>
    <s v="1018 Financeiro | Desejo falar com o setor financeiro | COMERCIAL E IMPORTADORA DE PNEUS LTDA | ariane.pasilva@cielo.com.br"/>
    <d v="2026-01-21T00:00:00"/>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s v="188231020"/>
    <x v="18"/>
    <s v="Encerrado"/>
    <n v="224"/>
    <s v=""/>
  </r>
  <r>
    <x v="2"/>
    <x v="2"/>
    <n v="18822614"/>
    <n v="0"/>
    <n v="2602112300585"/>
    <s v=""/>
    <s v="22.675.768/0001-06"/>
    <s v="Cancelamento de NF / reemissão"/>
    <m/>
    <m/>
    <x v="0"/>
    <s v="Médio"/>
    <s v="1018 Financeiro | Desejo falar com o setor financeiro | GSE COMERCIO DE ROUPAS LTDA | ariane.pasilva@cielo.com.br"/>
    <d v="2026-01-21T00:00:00"/>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s v="188226140"/>
    <x v="0"/>
    <s v="Encerrado"/>
    <n v="202"/>
    <s v=""/>
  </r>
  <r>
    <x v="4"/>
    <x v="5"/>
    <n v="18890788"/>
    <n v="0"/>
    <n v="2602222348735"/>
    <s v=""/>
    <m/>
    <s v="Sem solicitação encerrar"/>
    <m/>
    <m/>
    <x v="0"/>
    <s v="Médio"/>
    <s v="1018 Financeiro | Desejo falar com o setor financeiro | Daiani | daiani.sopran@herval.com.br"/>
    <d v="2026-01-22T00:00:00"/>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s v="188907880"/>
    <x v="14"/>
    <s v="Encerrado"/>
    <n v="198"/>
    <s v=""/>
  </r>
  <r>
    <x v="0"/>
    <x v="2"/>
    <n v="18863113"/>
    <n v="0"/>
    <n v="2602211329882"/>
    <s v="NEWLAND VEICULOS LTDA"/>
    <s v="41.597.303/0001-10"/>
    <s v="Cancelamento de NF"/>
    <m/>
    <m/>
    <x v="0"/>
    <s v="Médio"/>
    <s v="1018 Financeiro | Desejo falar com o setor financeiro | Emiliana Lima | emiliana.lima@newland.com.br"/>
    <d v="2026-01-22T00:00:00"/>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s v="188631130"/>
    <x v="19"/>
    <s v="Encerrado"/>
    <n v="197"/>
    <s v=""/>
  </r>
  <r>
    <x v="0"/>
    <x v="2"/>
    <n v="18915650"/>
    <n v="0"/>
    <n v="2602314366053"/>
    <s v=""/>
    <s v="55.213.538/0001-76"/>
    <s v="Cancelamento de NF / reemissão"/>
    <m/>
    <m/>
    <x v="0"/>
    <s v="Alta"/>
    <s v="1018 Financeiro | Desejo falar com o setor financeiro | WISHPAG LTDA | ariane.pasilva@cielo.com.br"/>
    <d v="2026-01-23T00:00:00"/>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s v="189156500"/>
    <x v="20"/>
    <s v="Encerrado"/>
    <n v="209"/>
    <s v=""/>
  </r>
  <r>
    <x v="2"/>
    <x v="2"/>
    <n v="18899169"/>
    <n v="0"/>
    <n v="2602310354728"/>
    <s v="CINEMARK BRASIL S.A."/>
    <s v="00.779.721/0001-41"/>
    <s v="Cancelamento de NF / reemissão"/>
    <m/>
    <m/>
    <x v="0"/>
    <s v="Médio"/>
    <s v="1018 Financeiro | Desejo falar com o setor financeiro | CINEMARK BRASIL S.A. | ariane.pasilva@cielo.com.br"/>
    <d v="2026-01-23T00:00:00"/>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s v="188991690"/>
    <x v="15"/>
    <s v="Encerrado"/>
    <n v="195"/>
    <s v=""/>
  </r>
  <r>
    <x v="2"/>
    <x v="2"/>
    <n v="18973729"/>
    <n v="0"/>
    <n v="2602617408016"/>
    <s v="BERTOLINI S/A"/>
    <s v="87.556.650/0015-00"/>
    <s v="Cancelamento de NF / reemissão"/>
    <m/>
    <m/>
    <x v="0"/>
    <s v="Médio"/>
    <s v="1018 Financeiro | Desejo falar com o setor financeiro | BERTOLINI S/A | bordini@cielo.com.br"/>
    <d v="2026-01-26T00:00:00"/>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s v="189737290"/>
    <x v="21"/>
    <s v="Encerrado"/>
    <n v="60"/>
    <s v=""/>
  </r>
  <r>
    <x v="4"/>
    <x v="0"/>
    <n v="18967500"/>
    <n v="0"/>
    <n v="2602615403575"/>
    <s v=""/>
    <s v="61.763.443/0001-29"/>
    <s v="Contestação de cobrança"/>
    <m/>
    <m/>
    <x v="1"/>
    <s v="Médio"/>
    <s v="1018 Financeiro | Desejo falar com o setor financeiro | Pedro Sales Queiroz Martins | pedro.martins@bateriasmoura.com"/>
    <d v="2026-01-26T00:00:00"/>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s v="189675000"/>
    <x v="10"/>
    <s v="Aberto"/>
    <n v="242"/>
    <n v="242.00048"/>
  </r>
  <r>
    <x v="2"/>
    <x v="2"/>
    <n v="18983285"/>
    <n v="0"/>
    <n v="2602709414783"/>
    <s v="ECOFILLER LTDA"/>
    <s v="63.936.441/0001-10"/>
    <s v="Cancelamento de NF / reemissão"/>
    <m/>
    <m/>
    <x v="0"/>
    <s v="Médio"/>
    <s v="1018 Financeiro | Desejo falar com o setor financeiro | Matheus Paulielo | matheus.psilva@cielo.com.br"/>
    <d v="2026-01-27T00:00:0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189832850"/>
    <x v="22"/>
    <s v="Encerrado"/>
    <n v="220"/>
    <s v=""/>
  </r>
  <r>
    <x v="2"/>
    <x v="2"/>
    <n v="19094173"/>
    <n v="0"/>
    <n v="2602914494650"/>
    <s v="AGRO-COMERCIAL AFUBRA LTDA"/>
    <s v="74.072.513/0001-44"/>
    <s v="Cancelamento de NF / reemissão"/>
    <m/>
    <m/>
    <x v="0"/>
    <s v="Médio"/>
    <s v="1018 Financeiro | Desejo falar com o setor financeiro | AGRO-COMERCIAL AFUBRA LTDA | ariane.pasilva@cielo.com.br"/>
    <d v="2026-01-29T00:00:00"/>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s v="190941730"/>
    <x v="15"/>
    <s v="Encerrado"/>
    <n v="189"/>
    <s v=""/>
  </r>
  <r>
    <x v="4"/>
    <x v="3"/>
    <n v="19076026"/>
    <n v="0"/>
    <n v="2602910481963"/>
    <s v="CLARO S.A."/>
    <s v="40.432.544/0062-69"/>
    <s v="Alteração de vencimento / prorrogação"/>
    <m/>
    <m/>
    <x v="0"/>
    <s v="Médio"/>
    <s v="1018 Financeiro | Desejo falar com o setor financeiro | CLARO S.A. | ariane.pasilva@cielo.com.br"/>
    <d v="2026-01-29T00:00:00"/>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s v="190760260"/>
    <x v="4"/>
    <s v="Encerrado"/>
    <n v="183"/>
    <s v=""/>
  </r>
  <r>
    <x v="0"/>
    <x v="2"/>
    <n v="19068976"/>
    <n v="0"/>
    <n v="0"/>
    <s v="CINEMARK BRASIL S.A."/>
    <s v="00.779.721/0001-41"/>
    <s v="Cancelamento de NF / reemissão"/>
    <m/>
    <m/>
    <x v="0"/>
    <s v="Médio"/>
    <s v="1018 Financeiro | Desejo falar com o setor financeiro | CINEMARK BRASIL S.A. | ariane.pasilva@cielo.com.br"/>
    <d v="2026-01-29T00:00:00"/>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s v="190689760"/>
    <x v="23"/>
    <s v="Encerrado"/>
    <n v="181"/>
    <s v=""/>
  </r>
  <r>
    <x v="1"/>
    <x v="3"/>
    <n v="19318187"/>
    <n v="0"/>
    <n v="2603615657622"/>
    <s v="PNEUBRAS COMERCIO DE PNEUS LTDA"/>
    <s v="08.678.386/0001-05"/>
    <s v="Alteração de vencimento / prorrogação"/>
    <m/>
    <m/>
    <x v="0"/>
    <s v="Médio"/>
    <s v="1018 Financeiro | Desejo falar com o setor financeiro | Yasmin Melo | yasmin.melo@pneubras.com"/>
    <d v="2026-02-05T00:00:00"/>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s v="193181870"/>
    <x v="24"/>
    <s v="Encerrado"/>
    <n v="175"/>
    <s v=""/>
  </r>
  <r>
    <x v="0"/>
    <x v="2"/>
    <n v="19294254"/>
    <n v="0"/>
    <n v="2603610640508"/>
    <s v="ASSOCIACAO ESCOLA SUPERIOR DE PROPAGANDA E MARKETING"/>
    <s v="61.825.675/0001-64"/>
    <s v="Cancelamento de NF / reemissão"/>
    <m/>
    <m/>
    <x v="0"/>
    <s v="Médio"/>
    <s v="1018 Financeiro | Desejo falar com o setor financeiro | Elaine Nascimento | elaine.nascimento@espm.br"/>
    <d v="2026-02-05T00:00:00"/>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192942540"/>
    <x v="12"/>
    <s v="Encerrado"/>
    <n v="231"/>
    <s v=""/>
  </r>
  <r>
    <x v="4"/>
    <x v="1"/>
    <n v="19334708"/>
    <n v="0"/>
    <n v="2603709669813"/>
    <s v="MASTER CARGAS BRASIL LTDA"/>
    <s v="03.537.589/0001-50"/>
    <s v="Cancelamento contrato (produto) / NF"/>
    <m/>
    <m/>
    <x v="0"/>
    <s v="Médio"/>
    <s v="1018 Financeiro | Desejo falar com o setor financeiro | Giulia | giuliac@cielo.com.br"/>
    <d v="2026-02-06T00:00:00"/>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s v="193347080"/>
    <x v="24"/>
    <s v="Encerrado"/>
    <n v="174"/>
    <s v=""/>
  </r>
  <r>
    <x v="0"/>
    <x v="2"/>
    <n v="19332816"/>
    <n v="0"/>
    <n v="2603709668429"/>
    <s v="SERASA SA"/>
    <s v="62.173.620/0093-06"/>
    <s v="Cancelamento de NF / reemissão"/>
    <m/>
    <m/>
    <x v="0"/>
    <s v="Médio"/>
    <s v="1018 Financeiro | Desejo falar com o setor financeiro | SERASA S.A. | ariane.pasilva@cielo.com.br"/>
    <d v="2026-02-06T00:00:00"/>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s v="193328160"/>
    <x v="24"/>
    <s v="Encerrado"/>
    <n v="174"/>
    <s v=""/>
  </r>
  <r>
    <x v="2"/>
    <x v="2"/>
    <n v="19467621"/>
    <n v="0"/>
    <n v="2604118768702"/>
    <s v=""/>
    <s v="02.916.265/0298-18"/>
    <s v="Cancelamento de NF / reemissão"/>
    <m/>
    <m/>
    <x v="0"/>
    <s v="Médio"/>
    <s v="1018 Financeiro | Desejo falar com o setor financeiro | Mariane Oliveira dos Santos | marianeodossantos@gmail.com"/>
    <d v="2026-02-10T00:00:00"/>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s v="194676210"/>
    <x v="24"/>
    <s v="Encerrado"/>
    <n v="170"/>
    <s v=""/>
  </r>
  <r>
    <x v="2"/>
    <x v="1"/>
    <n v="19467525"/>
    <n v="0"/>
    <n v="2604118768638"/>
    <s v="ALFA  AGENCIA DE VIAGENS LTDA"/>
    <s v="07.141.168/0001-66"/>
    <s v="Congelamento de contrato"/>
    <m/>
    <m/>
    <x v="0"/>
    <s v="Médio"/>
    <s v="1018 Financeiro | Desejo falar com o setor financeiro | ALFA AGENCIA DE VIAGENS LTDA | bordini@cielo.com.br"/>
    <d v="2026-02-10T00:00:00"/>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s v="194675250"/>
    <x v="24"/>
    <s v="Encerrado"/>
    <n v="170"/>
    <s v=""/>
  </r>
  <r>
    <x v="2"/>
    <x v="0"/>
    <n v="19443812"/>
    <n v="0"/>
    <n v="2604112751267"/>
    <s v="ASSOCIACAO ESCOLA SUPERIOR DE PROPAGANDA E MARKETING"/>
    <s v="61.825.675/0001-64"/>
    <s v="Contestação de cobrança"/>
    <m/>
    <m/>
    <x v="0"/>
    <s v="Médio"/>
    <s v="1001 Split de Pagamento | Carta de cancelamento Split | Elaine Nascimento | elaine.nascimento@espm.br"/>
    <d v="2026-02-10T00:00:00"/>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194438120"/>
    <x v="22"/>
    <s v="Encerrado"/>
    <n v="206"/>
    <s v=""/>
  </r>
  <r>
    <x v="4"/>
    <x v="6"/>
    <n v="19555123"/>
    <n v="0"/>
    <n v="2604317832446"/>
    <s v="BRF S.A."/>
    <s v="01.838.723/0001-27"/>
    <s v="questionar a volumetria cobrada referente ao produto 3DS"/>
    <m/>
    <m/>
    <x v="1"/>
    <s v="Alta"/>
    <s v="1018 Financeiro | Desejo falar com o setor financeiro | Mariane Oliveira dos Santos | mariane.santos@cielo.com.br"/>
    <d v="2026-02-12T00:00:00"/>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195551230"/>
    <x v="10"/>
    <s v="Aberto"/>
    <n v="225"/>
    <n v="225.0006"/>
  </r>
  <r>
    <x v="4"/>
    <x v="0"/>
    <n v="19575216"/>
    <n v="0"/>
    <n v="2604411846581"/>
    <s v="CENTER MEGA COMERCIO DE MATERIAIS PARA CONSTRUCAO LTDA"/>
    <s v="05.164.667/0007-39"/>
    <s v="Contestação de cobrança"/>
    <m/>
    <m/>
    <x v="1"/>
    <s v="Alta"/>
    <s v="1018 Financeiro | Desejo falar com o setor financeiro | Caroline Mendes | carolineal@cielo.com.br"/>
    <d v="2026-02-13T00:00:00"/>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195752160"/>
    <x v="10"/>
    <s v="Aberto"/>
    <n v="224"/>
    <n v="224.00061"/>
  </r>
  <r>
    <x v="0"/>
    <x v="1"/>
    <n v="19754719"/>
    <n v="0"/>
    <n v="2605409978915"/>
    <s v="CENTRAL DO CARNAVAL PRODUCOES ARTISTICAS LTDA"/>
    <s v="03.951.956/0001-67"/>
    <s v="Congelamento de contrato"/>
    <m/>
    <m/>
    <x v="0"/>
    <s v="Médio"/>
    <s v="1018 Financeiro | Desejo falar com o setor financeiro | Clarissa | clarissa.rissi@cielo.com.br"/>
    <d v="2026-02-23T00:00:00"/>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s v="197547190"/>
    <x v="23"/>
    <s v="Encerrado"/>
    <n v="156"/>
    <s v=""/>
  </r>
  <r>
    <x v="2"/>
    <x v="1"/>
    <n v="19754066"/>
    <n v="0"/>
    <n v="2605409978402"/>
    <s v="DSC PRODUCOES E EVENTOS LTDA"/>
    <s v="34.546.535/0001-84"/>
    <s v="Congelamento de contrato"/>
    <m/>
    <m/>
    <x v="0"/>
    <s v="Médio"/>
    <s v="1018 Financeiro | Desejo falar com o setor financeiro | Clarissa | clarissa.rissi@cielo.com.br"/>
    <d v="2026-02-23T00:00:00"/>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197540660"/>
    <x v="25"/>
    <s v="Encerrado"/>
    <n v="162"/>
    <s v=""/>
  </r>
  <r>
    <x v="2"/>
    <x v="2"/>
    <n v="19809905"/>
    <n v="0"/>
    <n v="2605511021859"/>
    <s v=""/>
    <s v="21.570.535/0001-78"/>
    <s v="Cancelamento de NF"/>
    <m/>
    <m/>
    <x v="0"/>
    <s v="Médio"/>
    <s v="1018 Financeiro | Desejo falar com o setor financeiro | Júlia Angelolozzi | julia.djesus@cielo.com.br"/>
    <d v="2026-02-24T00:00:00"/>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s v="198099050"/>
    <x v="26"/>
    <s v="Encerrado"/>
    <n v="170"/>
    <s v=""/>
  </r>
  <r>
    <x v="4"/>
    <x v="5"/>
    <n v="20009201"/>
    <n v="0"/>
    <n v="2606116169975"/>
    <s v="DROGARIA VITORIA LTDA"/>
    <s v="12.471.470/0005-46"/>
    <s v="Outros"/>
    <m/>
    <m/>
    <x v="0"/>
    <s v="Médio"/>
    <s v="1018 Financeiro | Desejo falar com o setor financeiro | Joice Rosa | joice.dsilva@cielo.com.br"/>
    <d v="2026-03-02T00:00:00"/>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s v="200092010"/>
    <x v="24"/>
    <s v="Encerrado"/>
    <n v="150"/>
    <s v=""/>
  </r>
  <r>
    <x v="0"/>
    <x v="2"/>
    <n v="20000723"/>
    <n v="0"/>
    <n v="2606114163429"/>
    <s v="LACLO INDUSTRIA E COMERCIO DE MO"/>
    <s v="55.012.418/0001-00"/>
    <s v="Cancelamento de NF / reemissão"/>
    <m/>
    <m/>
    <x v="0"/>
    <s v="Médio"/>
    <s v="1018 Financeiro | Desejo falar com o setor financeiro | Clarissa | clarissa.rissi@cielo.com.br"/>
    <d v="2026-03-02T00:00:00"/>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s v="200007230"/>
    <x v="24"/>
    <s v="Encerrado"/>
    <n v="150"/>
    <s v=""/>
  </r>
  <r>
    <x v="2"/>
    <x v="2"/>
    <n v="20000132"/>
    <n v="0"/>
    <n v="2606114162959"/>
    <s v="AUTOPASS S.A."/>
    <s v="07.140.538/0001-40"/>
    <s v="Cancelamento de NF / reemissão"/>
    <m/>
    <m/>
    <x v="0"/>
    <s v="Médio"/>
    <s v="1018 Financeiro | Desejo falar com o setor financeiro | Renata Sombra | renata.sombra@autopass.com.br"/>
    <d v="2026-03-02T00:00:00"/>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s v="200001320"/>
    <x v="24"/>
    <s v="Encerrado"/>
    <n v="150"/>
    <s v=""/>
  </r>
  <r>
    <x v="5"/>
    <x v="3"/>
    <n v="19985861"/>
    <n v="0"/>
    <n v="2606110151971"/>
    <s v="ZAPAY SERVICOS DE PAGAMENTOS S.A."/>
    <s v="28.593.387/0001-56"/>
    <s v="Reenvio de boleto / NF"/>
    <m/>
    <m/>
    <x v="0"/>
    <s v="Médio"/>
    <s v="1018 Financeiro | Desejo falar com o setor financeiro | Bianca dos Santos | bianca.lourdes@corpay.com.br"/>
    <d v="2026-03-02T00:00:00"/>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s v="199858610"/>
    <x v="27"/>
    <s v="Encerrado"/>
    <n v="147"/>
    <s v=""/>
  </r>
  <r>
    <x v="2"/>
    <x v="2"/>
    <n v="19985167"/>
    <n v="0"/>
    <n v="2606110151454"/>
    <s v="ART MED MANIPULACAO E HOMEOPATIA LTDA"/>
    <s v="03.090.536/0001-33"/>
    <s v="Cancelamento de NF"/>
    <m/>
    <m/>
    <x v="0"/>
    <s v="Médio"/>
    <s v="1018 Financeiro | Desejo falar com o setor financeiro | Oza Selvino | financeiro@farmaciaartmed.com.br"/>
    <d v="2026-03-02T00:00:00"/>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199851670"/>
    <x v="7"/>
    <s v="Encerrado"/>
    <n v="204"/>
    <s v=""/>
  </r>
  <r>
    <x v="2"/>
    <x v="2"/>
    <n v="20046202"/>
    <n v="0"/>
    <n v="2606215197400"/>
    <s v="BRAMEX COMERCIO E SERVICOS LTDA"/>
    <s v="07.173.309/0001-22"/>
    <s v="Cancelamento de NF / reemissão"/>
    <m/>
    <m/>
    <x v="0"/>
    <s v="Médio"/>
    <s v="1018 Financeiro | Desejo falar com o setor financeiro | Larissa Venancio Nascimento Araujo | larissave@cielo.com.br"/>
    <d v="2026-03-03T00:00:0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s v="200462020"/>
    <x v="24"/>
    <s v="Encerrado"/>
    <n v="149"/>
    <s v=""/>
  </r>
  <r>
    <x v="2"/>
    <x v="0"/>
    <n v="20025827"/>
    <s v="admin"/>
    <n v="2606210182305"/>
    <s v="GALLICA MANIPULACAO FARMACEUTICA LTDA"/>
    <s v="05.515.179/0001-33"/>
    <s v="Contestação de cobrança"/>
    <s v="Contestação de quantidades de transações "/>
    <m/>
    <x v="1"/>
    <s v="Alta"/>
    <s v="1018 Financeiro | Desejo falar com o setor financeiro | Gállica Manipulação Farmacêutica Ltda. | rachel@gallica.com.br"/>
    <d v="2026-03-03T00:00:0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s v="20025827admin"/>
    <x v="10"/>
    <s v="Aberto"/>
    <n v="206"/>
    <n v="206.00071"/>
  </r>
  <r>
    <x v="0"/>
    <x v="1"/>
    <n v="20063251"/>
    <n v="0"/>
    <n v="2606309209615"/>
    <s v="MINERAUX BEAUTY LTDA"/>
    <s v="41.889.603/0001-73"/>
    <s v="Cancelamento de contrato"/>
    <m/>
    <m/>
    <x v="0"/>
    <s v="Médio"/>
    <s v="1018 Financeiro | Desejo falar com o setor financeiro | MINERAUX BEAUTY LTDA | ariane.pasilva@cielo.com.br"/>
    <d v="2026-03-04T00:00:00"/>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s v="200632510"/>
    <x v="23"/>
    <s v="Encerrado"/>
    <n v="147"/>
    <s v=""/>
  </r>
  <r>
    <x v="2"/>
    <x v="2"/>
    <n v="20119729"/>
    <n v="0"/>
    <n v="2606412250783"/>
    <s v="PAYTRACK TECNOLOGIA LTDA"/>
    <s v="14.073.438/0001-04"/>
    <s v="Cancelamento de NF / reemissão"/>
    <m/>
    <m/>
    <x v="0"/>
    <s v="Médio"/>
    <s v="1018 Financeiro | Desejo falar com o setor financeiro | patrick Arlenn Rodrigues Cruz | patrick.cruz@paytrack.com.br"/>
    <d v="2026-03-05T00:00:00"/>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s v="201197290"/>
    <x v="24"/>
    <s v="Encerrado"/>
    <n v="147"/>
    <s v=""/>
  </r>
  <r>
    <x v="0"/>
    <x v="5"/>
    <n v="20102962"/>
    <n v="0"/>
    <n v="2606407238435"/>
    <s v=""/>
    <s v="03.541.088/0001-47"/>
    <s v="Sem solicitação encerrar"/>
    <m/>
    <m/>
    <x v="0"/>
    <s v="Médio"/>
    <s v="1018 Financeiro | Desejo falar com o setor financeiro | Mariane Oliveira dos Santos | mariane.santos@cielo.com.br"/>
    <d v="2026-03-05T00:00:00"/>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s v="201029620"/>
    <x v="19"/>
    <s v="Encerrado"/>
    <n v="155"/>
    <s v=""/>
  </r>
  <r>
    <x v="0"/>
    <x v="3"/>
    <n v="20192438"/>
    <n v="0"/>
    <n v="2606808304368"/>
    <s v="MOITINHO AUTOMOVEIS LTDA"/>
    <s v="22.134.988/0001-14"/>
    <s v="Reenvio de boleto / NF"/>
    <s v="Análise de nf foi emitida com desconto - cliente nunca efetuou o pagamento e quer desconto no pgto. Em torno de 20nfs"/>
    <m/>
    <x v="1"/>
    <s v="Alta"/>
    <s v="1018 Financeiro | Desejo falar com o setor financeiro | Silvio Cesar | silviocesar@riozen.com.br"/>
    <d v="2026-03-09T00:00:00"/>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s v="201924380"/>
    <x v="10"/>
    <s v="Aberto"/>
    <n v="200"/>
    <n v="200.00075"/>
  </r>
  <r>
    <x v="2"/>
    <x v="2"/>
    <n v="20258333"/>
    <n v="0"/>
    <n v="2606914352685"/>
    <s v="PANDORA"/>
    <s v="11.023.174/0010-87"/>
    <s v="Cancelamento de NF / reemissão"/>
    <m/>
    <m/>
    <x v="0"/>
    <s v="Médio"/>
    <s v="1018 Financeiro | Desejo falar com o setor financeiro | Larissa Venancio Nascimento Araujo | larissa.naraujo@cielo.com.br"/>
    <d v="2026-03-10T00:00:00"/>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202583330"/>
    <x v="24"/>
    <s v="Encerrado"/>
    <n v="142"/>
    <s v=""/>
  </r>
  <r>
    <x v="4"/>
    <x v="5"/>
    <n v="20248313"/>
    <n v="0"/>
    <n v="2606911345076"/>
    <s v="TECIDOS E ARMARINHOS MIGUEL BARTOLOMEU S/A"/>
    <s v="17.359.233/0001-88"/>
    <s v="Outros"/>
    <m/>
    <m/>
    <x v="0"/>
    <s v="Médio"/>
    <s v="1018 Financeiro | Desejo falar com o setor financeiro | Fernanda Camarneira | fernanda.scamarneira@cielo.com.br"/>
    <d v="2026-03-10T00:00:00"/>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s v="202483130"/>
    <x v="3"/>
    <s v="Encerrado"/>
    <n v="140"/>
    <s v=""/>
  </r>
  <r>
    <x v="4"/>
    <x v="5"/>
    <n v="20236835"/>
    <n v="0"/>
    <n v="0"/>
    <s v="IBM BRASIL-INDUSTRIA MAQUINAS E SERVICOS LIMITADA"/>
    <s v="33.372.251/0062-78"/>
    <s v="Solicitação de documentos (contrato, NF, histórico)"/>
    <m/>
    <m/>
    <x v="0"/>
    <s v="Médio"/>
    <s v="1002 Portais E-commerce | Estou com um problema em produção e preciso de ajuda | Cleber de Jesus da Silva | cleberjesus@ibm.com"/>
    <d v="2026-03-10T00:00:00"/>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202368350"/>
    <x v="28"/>
    <s v="Encerrado"/>
    <n v="134"/>
    <s v=""/>
  </r>
  <r>
    <x v="3"/>
    <x v="1"/>
    <n v="20314174"/>
    <n v="0"/>
    <n v="2607017393968"/>
    <s v="BALAROTI - COMERCIO DE MATERIAIS DE CONSTRUCAO S.A."/>
    <s v="77.044.618/0001-88"/>
    <s v="Dúvida comercial"/>
    <m/>
    <m/>
    <x v="1"/>
    <s v="Alta"/>
    <s v="1018 Financeiro | Desejo falar com o setor financeiro | Mariane Oliveira dos Santos | mariane.santos@cielo.com.br"/>
    <d v="2026-03-11T00:00:00"/>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s v="203141740"/>
    <x v="10"/>
    <s v="Aberto"/>
    <n v="198"/>
    <n v="198.00079"/>
  </r>
  <r>
    <x v="0"/>
    <x v="0"/>
    <n v="20287839"/>
    <n v="0"/>
    <n v="2607011374674"/>
    <s v="CINEMARK BRASIL S.A."/>
    <s v="00.779.721/0001-41"/>
    <s v="Contestação de cobrança"/>
    <m/>
    <m/>
    <x v="0"/>
    <s v="Médio"/>
    <s v="1018 Financeiro | Desejo falar com o setor financeiro | Debora | cobrancati@cinemark.com.br"/>
    <d v="2026-03-11T00:00:00"/>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s v="202878390"/>
    <x v="29"/>
    <s v="Encerrado"/>
    <n v="182"/>
    <s v=""/>
  </r>
  <r>
    <x v="2"/>
    <x v="0"/>
    <n v="20285063"/>
    <n v="0"/>
    <n v="2607010372602"/>
    <s v="INBRANDS S.A"/>
    <s v="09.054.385/0001-44"/>
    <s v="Contestação de cobrança"/>
    <s v="Cliente quer saber todas as tarifas reajustadas e percentuais aplicados desde 2020"/>
    <m/>
    <x v="1"/>
    <s v="Alta"/>
    <s v="1018 Financeiro | Desejo falar com o setor financeiro | Ingrid Soares | ingrid.soares@inbrands.com.br"/>
    <d v="2026-03-11T00:00:00"/>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202850630"/>
    <x v="10"/>
    <s v="Aberto"/>
    <n v="198"/>
    <n v="198.00081"/>
  </r>
  <r>
    <x v="0"/>
    <x v="5"/>
    <n v="20351095"/>
    <n v="0"/>
    <n v="2607116420789"/>
    <s v="HYPER CASH PAY LTDA"/>
    <s v="56.027.066/0001-20"/>
    <s v="Reenvio de informação"/>
    <m/>
    <m/>
    <x v="0"/>
    <s v="Médio"/>
    <s v="1018 Financeiro | Desejo falar com o setor financeiro | HYPER CASH PAY LTDA | ariane.pasilva@cielo.com.br"/>
    <d v="2026-03-12T00:00:00"/>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s v="203510950"/>
    <x v="19"/>
    <s v="Encerrado"/>
    <n v="148"/>
    <s v=""/>
  </r>
  <r>
    <x v="0"/>
    <x v="0"/>
    <n v="20376716"/>
    <n v="0"/>
    <n v="2607212439348"/>
    <s v="POUSADA PORTO MARE LTDA"/>
    <s v="08.071.439/0001-17"/>
    <s v="Duplicidade nf de antifraude"/>
    <m/>
    <m/>
    <x v="1"/>
    <s v="Médio"/>
    <s v="1018 Financeiro | Desejo falar com o setor financeiro | Rodrigo Alves Costa | rodrigo@pousadaportomare.com.br"/>
    <d v="2026-03-13T00:00:00"/>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s v="203767160"/>
    <x v="10"/>
    <s v="Aberto"/>
    <n v="196"/>
    <n v="196.00083"/>
  </r>
  <r>
    <x v="0"/>
    <x v="5"/>
    <n v="20484280"/>
    <n v="0"/>
    <n v="2607617520651"/>
    <s v="SOLEAH"/>
    <s v="18.539.846/0001-60"/>
    <s v="Sem solicitação encerrar"/>
    <m/>
    <m/>
    <x v="0"/>
    <s v="Médio"/>
    <s v="1018 Financeiro | Desejo falar com o setor financeiro | M.P. IDALGO INDUSTRIA E COMERCIO DE | ariane.pasilva@cielo.com.br"/>
    <d v="2026-03-17T00:00:00"/>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s v="204842800"/>
    <x v="19"/>
    <s v="Encerrado"/>
    <n v="143"/>
    <s v=""/>
  </r>
  <r>
    <x v="0"/>
    <x v="5"/>
    <n v="20480129"/>
    <n v="0"/>
    <n v="2607616517633"/>
    <s v="SAVEGNAGO-SUPERMERCADOS LTDA"/>
    <s v="71.322.150/0001-60"/>
    <s v="Carta de quitação / circularização"/>
    <s v="Pendente definição do formato de envio da carta visto que o cliente tem débitos pendentes - e validação com o jurídico. - Direcionado para o time de Cobrança para negociação dos débitos pendentes para emissão do documento"/>
    <s v="Em finalização"/>
    <x v="0"/>
    <s v="Alta"/>
    <s v="1018 Financeiro | Desejo falar com o setor financeiro | SAVEGNAGO-SUPERMERCADOS LTDA | lenon.oliveira@savegnago.com.br"/>
    <d v="2026-03-17T00:00:00"/>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s v="204801290"/>
    <x v="30"/>
    <s v="Encerrado"/>
    <n v="188"/>
    <s v=""/>
  </r>
  <r>
    <x v="0"/>
    <x v="0"/>
    <n v="20537850"/>
    <n v="0"/>
    <n v="2607810560847"/>
    <s v="AMWAY DO BRASIL LIMITADA"/>
    <s v="58.473.398/0001-63"/>
    <s v="Contestação de cobrança"/>
    <m/>
    <m/>
    <x v="0"/>
    <s v="Médio"/>
    <s v="1003 Gateway de Pagamento | Estou com um problema em produção e preciso de ajuda | Paula Maldonado Nishiwaki | paula.nishiwaki@amway.com"/>
    <d v="2026-03-19T00:00:00"/>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s v="205378500"/>
    <x v="31"/>
    <s v="Encerrado"/>
    <n v="57"/>
    <s v=""/>
  </r>
  <r>
    <x v="0"/>
    <x v="0"/>
    <n v="20718916"/>
    <n v="0"/>
    <n v="2608414692840"/>
    <s v="DROGARIA SOUZA E ROSA LTDA"/>
    <s v="13.032.018/0001-17"/>
    <s v="Dúvidas sobre cobrança"/>
    <s v="Notas mencionadas foram pagas. Como finalizar este chamado?"/>
    <m/>
    <x v="1"/>
    <s v="Médio"/>
    <s v="1018 Financeiro | Desejo falar com o setor financeiro | Gabriel Dias | gabriel.silva@febrafar.com.br"/>
    <d v="2026-03-25T00:00:0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s v="207189160"/>
    <x v="10"/>
    <s v="Aberto"/>
    <n v="184"/>
    <n v="184.00087"/>
  </r>
  <r>
    <x v="0"/>
    <x v="2"/>
    <n v="20707947"/>
    <n v="0"/>
    <n v="0"/>
    <s v="PAYTRACK TECNOLOGIA LTDA"/>
    <s v="14.073.438/0001-04"/>
    <s v="Cancelamento de NF / reemissão"/>
    <m/>
    <m/>
    <x v="0"/>
    <s v="Médio"/>
    <s v="1018 Financeiro | Desejo falar com o setor financeiro | PAYTRACK TECNOLOGIA LTDA | ariane.pasilva@cielo.com.br"/>
    <d v="2026-03-25T00:00:0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s v="207079470"/>
    <x v="32"/>
    <s v="Encerrado"/>
    <n v="110"/>
    <s v=""/>
  </r>
  <r>
    <x v="2"/>
    <x v="2"/>
    <n v="20697638"/>
    <n v="0"/>
    <n v="2608408677556"/>
    <s v="PLANNE SOFTWARE LTDA"/>
    <s v="28.580.044/0001-57"/>
    <s v="Cancelamento de NF / reemissão"/>
    <m/>
    <m/>
    <x v="0"/>
    <s v="Médio"/>
    <s v="1018 Financeiro | Desejo falar com o setor financeiro | Joice Rosa | joice.dsilva@cielo.com.br"/>
    <d v="2026-03-25T00:00:0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s v="206976380"/>
    <x v="9"/>
    <s v="Encerrado"/>
    <n v="138"/>
    <s v=""/>
  </r>
  <r>
    <x v="2"/>
    <x v="2"/>
    <n v="20696850"/>
    <n v="0"/>
    <n v="2608408676950"/>
    <s v="PLANNE SOFTWARE LTDA"/>
    <s v="28.580.044/0001-57"/>
    <s v="Cancelamento de NF / reemissão"/>
    <m/>
    <m/>
    <x v="0"/>
    <s v="Médio"/>
    <s v="1018 Financeiro | Desejo falar com o setor financeiro | PLANNE SOFTWARE LTDA | ariane.pasilva@cielo.com.br"/>
    <d v="2026-03-25T00:00:0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s v="206968500"/>
    <x v="9"/>
    <s v="Encerrado"/>
    <n v="138"/>
    <s v=""/>
  </r>
  <r>
    <x v="2"/>
    <x v="2"/>
    <n v="20759808"/>
    <n v="0"/>
    <n v="2608514722169"/>
    <s v="DAGER COMERCIO ATACADISTA DE EMBALAGENS E ALIMENTOS LTDA"/>
    <s v="32.804.472/0001-93"/>
    <s v="Cancelamento de NF / reemissão"/>
    <m/>
    <m/>
    <x v="0"/>
    <s v="Médio"/>
    <s v="1018 Financeiro | Desejo falar com o setor financeiro | Mariane Oliveira dos Santos | mariane.santos@cielo.com.br"/>
    <d v="2026-03-26T00:00:00"/>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s v="207598080"/>
    <x v="4"/>
    <s v="Encerrado"/>
    <n v="127"/>
    <s v=""/>
  </r>
  <r>
    <x v="4"/>
    <x v="1"/>
    <n v="20751396"/>
    <n v="0"/>
    <n v="2608511715964"/>
    <s v=""/>
    <s v="58.119.199/0001-51"/>
    <s v="Atualização contrato"/>
    <s v="Atualização cadastral. Perguntar à Emilly se ela consegue atender."/>
    <m/>
    <x v="1"/>
    <s v="Alta"/>
    <s v="1018 Financeiro | Desejo falar com o setor financeiro | Larissa Venancio Nascimento Araujo | larissave@cielo.com.br"/>
    <d v="2026-03-26T00:00:00"/>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207513960"/>
    <x v="10"/>
    <s v="Aberto"/>
    <n v="183"/>
    <n v="183.00092"/>
  </r>
  <r>
    <x v="4"/>
    <x v="0"/>
    <n v="20800477"/>
    <n v="0"/>
    <n v="2608614752010"/>
    <s v="CARREFOUR COMERCIO E INDUSTRIA LTDA"/>
    <s v="45.543.915/0001-81"/>
    <s v="Ajuste de cobrança / faturamento"/>
    <m/>
    <m/>
    <x v="0"/>
    <s v="Médio"/>
    <s v="1018 Financeiro | Desejo falar com o setor financeiro | Mariane Oliveira dos Santos | mariane.santos@cielo.com.br"/>
    <d v="2026-03-27T00:00:00"/>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s v="208004770"/>
    <x v="33"/>
    <s v="Encerrado"/>
    <n v="151"/>
    <s v=""/>
  </r>
  <r>
    <x v="4"/>
    <x v="5"/>
    <n v="20796608"/>
    <n v="0"/>
    <n v="2608613748976"/>
    <s v="EMPREENDIMENTOS PAGUE MENOS S/A"/>
    <s v="06.626.253/0001-51"/>
    <s v="Outros"/>
    <m/>
    <m/>
    <x v="0"/>
    <s v="Médio"/>
    <s v="1018 Financeiro | Desejo falar com o setor financeiro | Fernanda Camarneira | fernanda.scamarneira@cielo.com.br"/>
    <d v="2026-03-27T00:00:00"/>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207966080"/>
    <x v="3"/>
    <s v="Encerrado"/>
    <n v="123"/>
    <s v=""/>
  </r>
  <r>
    <x v="5"/>
    <x v="3"/>
    <n v="20857247"/>
    <n v="0"/>
    <n v="2608917794084"/>
    <s v="COVABRA SUPERMERCADOS LTDA"/>
    <s v="463.315.688-83"/>
    <s v="Reenvio de boleto / NF"/>
    <m/>
    <m/>
    <x v="0"/>
    <s v="Médio"/>
    <s v="1018 Financeiro | Desejo falar com o setor financeiro | Nick | nick.xavier@covabra.com.br"/>
    <d v="2026-03-30T00:00:00"/>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s v="208572470"/>
    <x v="27"/>
    <s v="Encerrado"/>
    <n v="119"/>
    <s v=""/>
  </r>
  <r>
    <x v="4"/>
    <x v="5"/>
    <n v="20837028"/>
    <n v="0"/>
    <n v="2608912779586"/>
    <s v="DAGER COMERCIO ATACADISTA DE EMBALAGENS E ALIMENTOS LTDA"/>
    <s v="32.804.472/0001-93"/>
    <s v="Outros"/>
    <m/>
    <m/>
    <x v="1"/>
    <s v="Médio"/>
    <s v="1018 Financeiro | Desejo falar com o setor financeiro | Ricardo de Oliveira Braga | ricardo.sonhodafesta@gmail.com"/>
    <d v="2026-03-30T00:00:00"/>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208370280"/>
    <x v="10"/>
    <s v="Aberto"/>
    <n v="179"/>
    <n v="179.00096"/>
  </r>
  <r>
    <x v="0"/>
    <x v="0"/>
    <n v="20821255"/>
    <n v="0"/>
    <n v="2608907768475"/>
    <s v="SBF COMERCIO DE PRODUTOS ESPORTIVOS S.A."/>
    <s v="06.347.409/0001-65"/>
    <s v="Contestação de cobrança"/>
    <s v="Vamos analisar internamente se redirecionaremos para o time da Belotti"/>
    <m/>
    <x v="1"/>
    <s v="Alta"/>
    <s v="1018 Financeiro | Desejo falar com o setor financeiro | SBF COMERCIO DE PRODUTOS ESPORTIVOS S.A | bruno.bbarbosa@gruposbf.com.br"/>
    <d v="2026-03-30T00:00:00"/>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s v="208212550"/>
    <x v="10"/>
    <s v="Aberto"/>
    <n v="179"/>
    <n v="179.00097"/>
  </r>
  <r>
    <x v="4"/>
    <x v="0"/>
    <n v="20891641"/>
    <n v="0"/>
    <n v="2609016817637"/>
    <s v="ASSOCIACAO ESCOLA SUPERIOR DE PROPAGANDA E MARKETING"/>
    <s v="61.825.675/0001-64"/>
    <s v="Contestação de cobrança"/>
    <m/>
    <m/>
    <x v="1"/>
    <s v="Alta"/>
    <s v="1018 Financeiro | Desejo falar com o setor financeiro | ASSOCIACAO ESCOLA SUPERIOR DE PROPA GANDA E MARKETING | ariane.pasilva@cielo.com.br"/>
    <d v="2026-03-31T00:00:00"/>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208916410"/>
    <x v="10"/>
    <s v="Aberto"/>
    <n v="178"/>
    <n v="178.00098"/>
  </r>
  <r>
    <x v="4"/>
    <x v="0"/>
    <n v="20887541"/>
    <n v="0"/>
    <n v="0"/>
    <s v="BRASIL EDUCACAO S/A"/>
    <s v="05.648.257/0031-93"/>
    <s v="Contestação de cobrança"/>
    <m/>
    <m/>
    <x v="0"/>
    <s v="Médio"/>
    <s v="1018 Financeiro | Desejo falar com o setor financeiro | BRASIL EDUCACAO S/A | ariane.pasilva@cielo.com.br"/>
    <d v="2026-03-31T00:00:00"/>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s v="208875410"/>
    <x v="34"/>
    <s v="Encerrado"/>
    <n v="108"/>
    <s v=""/>
  </r>
  <r>
    <x v="4"/>
    <x v="5"/>
    <n v="20883974"/>
    <n v="0"/>
    <n v="0"/>
    <s v=""/>
    <s v="526.553.288-92"/>
    <s v="Outros"/>
    <m/>
    <m/>
    <x v="0"/>
    <s v="Médio"/>
    <s v="1018 Financeiro | Desejo falar com o setor financeiro | felipe alvarez de carvalho sanches | felipe.sanches@supermercadospaguemenos.com.br"/>
    <d v="2026-03-31T00:00:00"/>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s v="208839740"/>
    <x v="35"/>
    <s v="Encerrado"/>
    <n v="114"/>
    <s v=""/>
  </r>
  <r>
    <x v="0"/>
    <x v="2"/>
    <n v="20921984"/>
    <n v="0"/>
    <n v="2609112838485"/>
    <s v="I-RETAIL SERVICOS DE CONSULTORIA DE MODA E PARTICIPACOES LTDA."/>
    <s v="09.168.232/0001-28"/>
    <s v="Cancelamento de NF / reemissão"/>
    <m/>
    <m/>
    <x v="0"/>
    <s v="Alta"/>
    <s v="1018 Financeiro | Desejo falar com o setor financeiro | I-RETAIL SERVICOS DE CONSULTORIA DE | ariane.pasilva@cielo.com.br"/>
    <d v="2026-04-01T00:00:00"/>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209219840"/>
    <x v="36"/>
    <s v="Encerrado"/>
    <n v="0"/>
    <s v=""/>
  </r>
  <r>
    <x v="2"/>
    <x v="3"/>
    <n v="21029459"/>
    <n v="0"/>
    <n v="2609616912930"/>
    <s v="VOAI TECH LTDA"/>
    <s v="17.891.555/0001-73"/>
    <s v="Reenvio de boleto / NF"/>
    <m/>
    <m/>
    <x v="0"/>
    <s v="Médio"/>
    <s v="1018 Financeiro | Desejo falar com o setor financeiro | Gabriel | gabriel@retailon.com.br"/>
    <d v="2026-04-06T00:00:00"/>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s v="210294590"/>
    <x v="4"/>
    <s v="Encerrado"/>
    <n v="116"/>
    <s v=""/>
  </r>
  <r>
    <x v="0"/>
    <x v="0"/>
    <n v="21014425"/>
    <n v="0"/>
    <n v="2609613902347"/>
    <s v="VSTP EDUCACAO S.A."/>
    <s v="11.319.526/0001-55"/>
    <s v="Contestação de cobrança"/>
    <m/>
    <m/>
    <x v="0"/>
    <s v="Médio"/>
    <s v="1018 Financeiro | Desejo falar com o setor financeiro | Matheus Mendonça de Oliveira | matheus.oliveira@fiap.com.br"/>
    <d v="2026-04-06T00:00:00"/>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210144250"/>
    <x v="37"/>
    <s v="Encerrado"/>
    <n v="155"/>
    <s v=""/>
  </r>
  <r>
    <x v="2"/>
    <x v="2"/>
    <n v="20997522"/>
    <n v="0"/>
    <n v="0"/>
    <s v="PRODUTO SH"/>
    <s v="19.112.842/0002-44"/>
    <s v="Cancelamento de NF / reemissão"/>
    <m/>
    <m/>
    <x v="0"/>
    <s v="Médio"/>
    <s v="1018 Financeiro | Desejo falar com o setor financeiro | INFRACOMMERCE TATIX COMERCIO E PARTICIPACOES LTDA | ariane.pasilva@cielo.com.br"/>
    <d v="2026-04-06T00:00:00"/>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s v="209975220"/>
    <x v="35"/>
    <s v="Encerrado"/>
    <n v="108"/>
    <s v=""/>
  </r>
  <r>
    <x v="4"/>
    <x v="5"/>
    <n v="21079864"/>
    <n v="0"/>
    <n v="2609717947140"/>
    <s v="RIVER SECURITIZADORA"/>
    <s v="37.030.090/0001-73"/>
    <s v="Outros"/>
    <m/>
    <m/>
    <x v="1"/>
    <s v="Médio"/>
    <s v="1018 Financeiro | Desejo falar com o setor financeiro | Júlia Angelolozzi | julia.djesus@cielo.com.br"/>
    <d v="2026-04-07T00:00:00"/>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s v="210798640"/>
    <x v="10"/>
    <s v="Aberto"/>
    <n v="171"/>
    <n v="171.00105"/>
  </r>
  <r>
    <x v="0"/>
    <x v="2"/>
    <n v="21124852"/>
    <n v="0"/>
    <n v="0"/>
    <s v="FAROL COMUNICACAO E SERVICOS"/>
    <s v="21.011.165/0001-39"/>
    <s v="Cancelamento de NF / reemissão"/>
    <m/>
    <m/>
    <x v="0"/>
    <s v="Médio"/>
    <s v="1003 Gateway de Pagamento | Configurações da loja | Júlia Angelozzi | julia.djesus@cielo.com.br"/>
    <d v="2026-04-08T00:00:00"/>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211248520"/>
    <x v="38"/>
    <s v="Encerrado"/>
    <n v="97"/>
    <s v=""/>
  </r>
  <r>
    <x v="0"/>
    <x v="5"/>
    <n v="21195472"/>
    <n v="0"/>
    <n v="2610009024222"/>
    <s v="CSX ACADEMIA DE EDUCACAO FISICA LTDA"/>
    <s v="45.219.137/0001-70"/>
    <s v="Carta de quitação / circularização"/>
    <s v="carta de quitação "/>
    <m/>
    <x v="1"/>
    <s v="Alta"/>
    <s v="1018 Financeiro | Desejo falar com o setor financeiro | CSX ACADEMIA DE EDUCACAO FISICA LTD | ariane.pasilva@cielo.com.br"/>
    <d v="2026-04-10T00:00:00"/>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s v="211954720"/>
    <x v="10"/>
    <s v="Aberto"/>
    <n v="168"/>
    <n v="168.00107"/>
  </r>
  <r>
    <x v="0"/>
    <x v="2"/>
    <n v="21249982"/>
    <n v="0"/>
    <n v="0"/>
    <s v="PAGUEVELOZ INSTITUICAO DE PAGAMENTO LTDA"/>
    <s v="03.816.413/0001-37"/>
    <s v="Cancelamento de NF / reemissão"/>
    <m/>
    <m/>
    <x v="0"/>
    <s v="Médio"/>
    <s v="1018 Financeiro | Desejo falar com o setor financeiro | PAGUEVELOZ INSTITUICAO DE PAGAMENTO | ariane.pasilva@cielo.com.br"/>
    <d v="2026-04-13T00:00:0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s v="212499820"/>
    <x v="32"/>
    <s v="Encerrado"/>
    <n v="91"/>
    <s v=""/>
  </r>
  <r>
    <x v="5"/>
    <x v="1"/>
    <n v="21338462"/>
    <n v="0"/>
    <n v="0"/>
    <s v="ELEVE"/>
    <s v="31.178.848/0001-39"/>
    <s v="Cancelamento de contrato"/>
    <m/>
    <m/>
    <x v="0"/>
    <s v="Médio"/>
    <s v="1018 Financeiro | Desejo falar com o setor financeiro | Michelle Eleve Life | financeiro01@elevelife.com.br"/>
    <d v="2026-04-14T00:00:00"/>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213384620"/>
    <x v="35"/>
    <s v="Encerrado"/>
    <n v="100"/>
    <s v=""/>
  </r>
  <r>
    <x v="0"/>
    <x v="3"/>
    <n v="21310956"/>
    <n v="0"/>
    <n v="0"/>
    <s v="C&amp;A MODAS S.A."/>
    <s v="45.242.914/0001-05"/>
    <s v="Reenvio de boleto / NF"/>
    <m/>
    <m/>
    <x v="0"/>
    <s v="Médio"/>
    <s v="1018 Financeiro | Desejo falar com o setor financeiro | Mariane Oliveira dos Santos | mariane.santos@cielo.com.br"/>
    <d v="2026-04-14T00:00:00"/>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213109560"/>
    <x v="32"/>
    <s v="Encerrado"/>
    <n v="90"/>
    <s v=""/>
  </r>
  <r>
    <x v="2"/>
    <x v="2"/>
    <n v="21396645"/>
    <n v="0"/>
    <n v="0"/>
    <s v="RIVER SECURITIZADORA"/>
    <s v="37.030.090/0001-73"/>
    <s v="Cancelamento de NF / reemissão"/>
    <m/>
    <m/>
    <x v="0"/>
    <s v="Médio"/>
    <s v="1018 Financeiro | Desejo falar com o setor financeiro | Júlia Angelozzi | julia.djesus@cielo.com.br"/>
    <d v="2026-04-15T00:00:00"/>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213966450"/>
    <x v="34"/>
    <s v="Encerrado"/>
    <n v="93"/>
    <s v=""/>
  </r>
  <r>
    <x v="2"/>
    <x v="2"/>
    <n v="21362802"/>
    <n v="0"/>
    <n v="0"/>
    <s v="IBM BRASIL-INDUSTRIA MAQUINAS E SERVICOS LIMITADA"/>
    <s v="33.372.251/0062-78"/>
    <s v="Cancelamento de NF / reemissão"/>
    <m/>
    <m/>
    <x v="0"/>
    <s v="Médio"/>
    <s v="1002 Portais E-commerce | Estou com um problema em produção e preciso de ajuda | Cleber de Jesus da Silva | cleberjesus@ibm.com"/>
    <d v="2026-04-15T00:00:00"/>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213628020"/>
    <x v="34"/>
    <s v="Encerrado"/>
    <n v="93"/>
    <s v=""/>
  </r>
  <r>
    <x v="2"/>
    <x v="2"/>
    <n v="21451225"/>
    <n v="0"/>
    <n v="0"/>
    <s v=""/>
    <s v="43.790.915/0001-50"/>
    <s v="Cancelamento de NF / reemissão"/>
    <m/>
    <m/>
    <x v="0"/>
    <s v="Médio"/>
    <s v="1018 Financeiro | Desejo falar com o setor financeiro | DOM BEBE COMERCIO DE PRODUTOS LTDA | bordini@cielo.com.br"/>
    <d v="2026-04-16T00:00:00"/>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214512250"/>
    <x v="28"/>
    <s v="Encerrado"/>
    <n v="97"/>
    <s v=""/>
  </r>
  <r>
    <x v="2"/>
    <x v="0"/>
    <n v="21496236"/>
    <n v="0"/>
    <n v="2610716226904"/>
    <s v="H PLUS ADMINISTRACAO E HOTELARIA LTDA"/>
    <s v="05.217.384/0020-85"/>
    <s v="Contestação de cobrança"/>
    <m/>
    <m/>
    <x v="0"/>
    <s v="Médio"/>
    <s v="1004 Gestão de Risco (Antifraude) | Configurações da loja | Kelly Castro | controller.palmas@hplus.com.br"/>
    <d v="2026-04-17T00:00:00"/>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s v="214962360"/>
    <x v="39"/>
    <s v="Encerrado"/>
    <n v="119"/>
    <s v=""/>
  </r>
  <r>
    <x v="2"/>
    <x v="2"/>
    <n v="21602868"/>
    <n v="0"/>
    <n v="2611217299885"/>
    <s v="OBJETIVO 1220 COMERCIO DE COSMETICOS LTDA"/>
    <s v="30.318.916/0001-55"/>
    <s v="Cancelamento de NF / reemissão"/>
    <m/>
    <m/>
    <x v="0"/>
    <s v="Médio"/>
    <s v="1018 Financeiro | Desejo falar com o setor financeiro | OBJETIVO 1220 COMERCIO DE COSMETICO | ariane.pasilva@cielo.com.br"/>
    <d v="2026-04-22T00:00:00"/>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s v="216028680"/>
    <x v="9"/>
    <s v="Encerrado"/>
    <n v="110"/>
    <s v=""/>
  </r>
  <r>
    <x v="4"/>
    <x v="3"/>
    <n v="21590451"/>
    <n v="0"/>
    <n v="2611214291586"/>
    <s v=""/>
    <m/>
    <s v="Alteração de vencimento / prorrogação"/>
    <m/>
    <m/>
    <x v="0"/>
    <s v="Médio"/>
    <s v="1018 Financeiro | Desejo falar com o setor financeiro | Raphael Felipe Palmeira | raphael.palmeira@cielo.com.br"/>
    <d v="2026-04-22T00:00:00"/>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215904510"/>
    <x v="33"/>
    <s v="Encerrado"/>
    <n v="125"/>
    <s v=""/>
  </r>
  <r>
    <x v="0"/>
    <x v="3"/>
    <n v="21588282"/>
    <n v="0"/>
    <n v="0"/>
    <s v="COVABRA SUPERMERCADOS LTDA"/>
    <s v="61.233.151/0005-08"/>
    <s v="Reenvio de boleto / NF"/>
    <m/>
    <m/>
    <x v="0"/>
    <s v="Médio"/>
    <s v="1018 Financeiro | Desejo falar com o setor financeiro | Caroline Alves | carolineal@cielo.com.br"/>
    <d v="2026-04-22T00:00:00"/>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215882820"/>
    <x v="32"/>
    <s v="Encerrado"/>
    <n v="82"/>
    <s v=""/>
  </r>
  <r>
    <x v="2"/>
    <x v="2"/>
    <n v="21573732"/>
    <n v="0"/>
    <n v="2611211280254"/>
    <s v="NEXTION PAY"/>
    <s v="50.726.492/0001-75"/>
    <s v="Cancelamento de NF / reemissão"/>
    <s v="Solicitei DA do Everton."/>
    <m/>
    <x v="1"/>
    <s v="Alta"/>
    <s v="1018 Financeiro | Desejo falar com o setor financeiro | NEXTION PAY TECNOLOGIA LTDA | ariane.pasilva@cielo.com.br"/>
    <d v="2026-04-22T00:00:00"/>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s v="215737320"/>
    <x v="10"/>
    <s v="Aberto"/>
    <n v="156"/>
    <n v="156.00118"/>
  </r>
  <r>
    <x v="5"/>
    <x v="3"/>
    <n v="21559707"/>
    <n v="0"/>
    <n v="2611208270971"/>
    <s v="NICOM COM MATS CONSTR"/>
    <s v="60.403.110/0006-30"/>
    <s v="Reenvio de boleto / NF"/>
    <m/>
    <m/>
    <x v="0"/>
    <s v="Médio"/>
    <s v="1003 Gateway de Pagamento | Estou com um problema em produção e preciso de ajuda | fabio ferreira da silva | marketing@nicom.com.br"/>
    <d v="2026-04-22T00:00:00"/>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s v="215597070"/>
    <x v="1"/>
    <s v="Encerrado"/>
    <n v="93"/>
    <s v=""/>
  </r>
  <r>
    <x v="2"/>
    <x v="0"/>
    <n v="21808345"/>
    <n v="0"/>
    <n v="2611817435033"/>
    <s v="Arezzo&amp;CO"/>
    <m/>
    <s v="Dúvidas sobre cobrança"/>
    <m/>
    <s v="Está em fase final de cancelamento"/>
    <x v="0"/>
    <s v="Alta"/>
    <s v="1018 Financeiro | Desejo falar com o setor financeiro | Weslei Dornelles Morais | weslei.morais@arezzo.com.br"/>
    <d v="2026-04-28T00:00:00"/>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218083450"/>
    <x v="12"/>
    <s v="Encerrado"/>
    <n v="149"/>
    <s v=""/>
  </r>
  <r>
    <x v="2"/>
    <x v="2"/>
    <n v="21790747"/>
    <s v="subs"/>
    <n v="2611814423623"/>
    <s v=""/>
    <s v="424.759.828-70"/>
    <s v="Reemissão de NF (incluir PO)"/>
    <m/>
    <m/>
    <x v="0"/>
    <s v="Médio"/>
    <s v="1018 Financeiro | Desejo falar com o setor financeiro | Sara Ordeno | sara.maozita@dasa.com.br"/>
    <d v="2026-04-28T00:00:00"/>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s v="21790747subs"/>
    <x v="33"/>
    <s v="Encerrado"/>
    <n v="119"/>
    <s v=""/>
  </r>
  <r>
    <x v="2"/>
    <x v="2"/>
    <n v="21789283"/>
    <n v="0"/>
    <n v="0"/>
    <s v="SANEAR BRASIL PRODUTOS E SERVICOS LTDA"/>
    <s v="15.348.666/0003-74"/>
    <s v="Cancelamento de NF / reemissão"/>
    <m/>
    <m/>
    <x v="0"/>
    <s v="Médio"/>
    <s v="1018 Financeiro | Desejo falar com o setor financeiro | Tatiana Ribeiro | marketing@sanearbrasil.com.br"/>
    <d v="2026-04-28T00:00:00"/>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s v="217892830"/>
    <x v="40"/>
    <s v="Encerrado"/>
    <n v="79"/>
    <s v=""/>
  </r>
  <r>
    <x v="0"/>
    <x v="2"/>
    <n v="21889153"/>
    <n v="0"/>
    <n v="0"/>
    <s v="SELIA - SERVICOS DE GESTAO EMPRESARIAL LTDA"/>
    <s v="17.388.003/0007-32"/>
    <s v="Cancelamento de NF / reemissão"/>
    <m/>
    <m/>
    <x v="0"/>
    <s v="Médio"/>
    <s v="1018 Financeiro | Desejo falar com o setor financeiro | Sabrina Stilben | sabrina.stilben@seliafullservice.com.br"/>
    <d v="2026-04-30T00:00:00"/>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s v="218891530"/>
    <x v="32"/>
    <s v="Encerrado"/>
    <n v="74"/>
    <s v=""/>
  </r>
  <r>
    <x v="2"/>
    <x v="2"/>
    <n v="21872472"/>
    <n v="0"/>
    <n v="2612010477743"/>
    <s v="WS AUDIOLOGY SOLUCOES AUDITIVAS LTDA"/>
    <s v="14.011.614/0001-83"/>
    <s v="Cancelamento de NF"/>
    <m/>
    <m/>
    <x v="0"/>
    <s v="Médio"/>
    <s v="1018 Financeiro | Desejo falar com o setor financeiro | camila basilio de souza | camila.basilio@wsa.com"/>
    <d v="2026-04-30T00:00:00"/>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s v="218724720"/>
    <x v="17"/>
    <s v="Encerrado"/>
    <n v="97"/>
    <s v=""/>
  </r>
  <r>
    <x v="0"/>
    <x v="2"/>
    <n v="21945415"/>
    <n v="0"/>
    <n v="0"/>
    <s v="CINEMARK BRASIL S.A."/>
    <s v="00.779.721/0001-41"/>
    <s v="Cancelamento de NF / reemissão"/>
    <m/>
    <m/>
    <x v="0"/>
    <s v="Médio"/>
    <s v="1018 Financeiro | Desejo falar com o setor financeiro | Debora | cobrancati@cinemark.com.br"/>
    <d v="2026-05-04T00:00:00"/>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s v="219454150"/>
    <x v="32"/>
    <s v="Encerrado"/>
    <n v="70"/>
    <s v=""/>
  </r>
  <r>
    <x v="2"/>
    <x v="2"/>
    <n v="22010034"/>
    <n v="0"/>
    <n v="2612517570790"/>
    <s v=""/>
    <s v="37.030.090/0001-73"/>
    <s v="Cancelamento de NF / reemissão"/>
    <m/>
    <m/>
    <x v="0"/>
    <s v="Médio"/>
    <s v="1018 Financeiro | Desejo falar com o setor financeiro | Júlia Angelozzi | julia.djesus@cielo.com.br"/>
    <d v="2026-05-05T00:00:00"/>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s v="220100340"/>
    <x v="41"/>
    <s v="Encerrado"/>
    <n v="1"/>
    <s v=""/>
  </r>
  <r>
    <x v="0"/>
    <x v="2"/>
    <n v="22004578"/>
    <n v="0"/>
    <n v="0"/>
    <s v="BRASIF S/A EXPORTACAO IMPORTACAO"/>
    <s v="52.226.073/0001-08"/>
    <s v="Cancelamento de NF / reemissão"/>
    <m/>
    <m/>
    <x v="0"/>
    <s v="Médio"/>
    <s v="1018 Financeiro | Desejo falar com o setor financeiro | Mariane Oliveira dos Santos | mariane.santos@cielo.com.br"/>
    <d v="2026-05-05T00:00:00"/>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s v="220045780"/>
    <x v="32"/>
    <s v="Encerrado"/>
    <n v="69"/>
    <s v=""/>
  </r>
  <r>
    <x v="0"/>
    <x v="2"/>
    <n v="21996121"/>
    <n v="0"/>
    <n v="0"/>
    <s v="BALAROTI - COMERCIO DE MATERIAIS DE CONSTRUCAO S.A."/>
    <s v="77.044.618/0001-88"/>
    <s v="Cancelamento de NF / reemissão"/>
    <m/>
    <m/>
    <x v="0"/>
    <s v="Médio"/>
    <s v="1018 Financeiro | Desejo falar com o setor financeiro | Mariane Oliveira dos Santos | mariane.santos@cielo.com.br"/>
    <d v="2026-05-05T00:00:00"/>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s v="219961210"/>
    <x v="42"/>
    <s v="Encerrado"/>
    <n v="66"/>
    <s v=""/>
  </r>
  <r>
    <x v="0"/>
    <x v="2"/>
    <n v="21980987"/>
    <n v="0"/>
    <n v="2612511551172"/>
    <s v=""/>
    <s v="145.118.997-46"/>
    <s v="Cancelamento de NF / Reemissão (Mudança CNPJ)"/>
    <s v="cessão contratual não migrou o contrato no billing"/>
    <s v="falta encerrar"/>
    <x v="0"/>
    <s v="Médio"/>
    <s v="1018 Financeiro | Desejo falar com o setor financeiro | Kelly | kelly.oliveira@hortifruti.com.br"/>
    <d v="2026-05-05T00:00:00"/>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s v="219809870"/>
    <x v="43"/>
    <s v="Encerrado"/>
    <n v="121"/>
    <s v=""/>
  </r>
  <r>
    <x v="2"/>
    <x v="2"/>
    <n v="22101893"/>
    <n v="0"/>
    <n v="2612715632566"/>
    <s v="ELO CONSULTORIA E SOLUCOES LTDA"/>
    <s v="54.709.015/0001-52"/>
    <s v="Cancelamento de NF / reemissão"/>
    <m/>
    <m/>
    <x v="0"/>
    <s v="Médio"/>
    <s v="1018 Financeiro | Desejo falar com o setor financeiro | ELO CONSULTORIA E SOLUCOES LTDA | ariane.pasilva@cielo.com.br"/>
    <d v="2026-05-07T00:00:0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s v="221018930"/>
    <x v="39"/>
    <s v="Encerrado"/>
    <n v="99"/>
    <s v=""/>
  </r>
  <r>
    <x v="2"/>
    <x v="2"/>
    <n v="22091039"/>
    <n v="0"/>
    <n v="0"/>
    <s v="TECNOLOGIA E PAGAMENTOS KING LTDA"/>
    <s v="46.250.852/0001-38"/>
    <s v="Cancelamento de NF / reemissão"/>
    <m/>
    <m/>
    <x v="0"/>
    <s v="Médio"/>
    <s v="1001 Split de Pagamento | Estou em produção e tenho uma dúvida | Gabriel Alexandre Brites | gabriel_1510_britess@hotmail.com"/>
    <d v="2026-05-07T00:00:0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220910390"/>
    <x v="35"/>
    <s v="Encerrado"/>
    <n v="77"/>
    <s v=""/>
  </r>
  <r>
    <x v="0"/>
    <x v="3"/>
    <n v="22209508"/>
    <n v="0"/>
    <n v="2613116705546"/>
    <s v="DISVECO LTDA"/>
    <s v="02.971.360/0001-66"/>
    <s v="Alteração de vencimento / prorrogação"/>
    <m/>
    <m/>
    <x v="0"/>
    <s v="Alta"/>
    <s v="1018 Financeiro | Desejo falar com o setor financeiro | Fernanda | fernanda.scamarneira@cielo.com.br"/>
    <d v="2026-05-11T00:00:00"/>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s v="222095080"/>
    <x v="35"/>
    <s v="Encerrado"/>
    <n v="73"/>
    <s v=""/>
  </r>
  <r>
    <x v="0"/>
    <x v="2"/>
    <n v="22173103"/>
    <n v="0"/>
    <n v="2613109680970"/>
    <s v="I-RETAIL SERVICOS DE CONSULTORIA DE MODA E PARTICIPACOES LTDA."/>
    <s v="09.168.232/0001-28"/>
    <s v="Cancelamento de NF / reemissão"/>
    <m/>
    <m/>
    <x v="0"/>
    <s v="Médio"/>
    <s v="1018 Financeiro | Desejo falar com o setor financeiro | I-RETAIL SERVICOS DE CONSULTORIA DE | ariane.pasilva@cielo.com.br"/>
    <d v="2026-05-11T00:00:00"/>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s v="221731030"/>
    <x v="1"/>
    <s v="Encerrado"/>
    <n v="74"/>
    <s v=""/>
  </r>
  <r>
    <x v="0"/>
    <x v="2"/>
    <n v="22331164"/>
    <n v="0"/>
    <n v="0"/>
    <s v="ALFA  AGENCIA DE VIAGENS LTDA"/>
    <s v="07.141.168/0001-66"/>
    <s v="Cancelamento de NF / reemissão"/>
    <m/>
    <m/>
    <x v="0"/>
    <s v="Médio"/>
    <s v="1018 Financeiro | Desejo falar com o setor financeiro | ALFA  AGENCIA DE VIAGENS LTDA | ariane.pasilva@cielo.com.br"/>
    <d v="2026-05-14T00:00:00"/>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s v="223311640"/>
    <x v="32"/>
    <s v="Encerrado"/>
    <n v="60"/>
    <s v=""/>
  </r>
  <r>
    <x v="2"/>
    <x v="2"/>
    <n v="22395904"/>
    <n v="0"/>
    <n v="0"/>
    <s v=""/>
    <s v="13.328.409/0001-83"/>
    <s v="Cancelamento de NF / reemissão"/>
    <m/>
    <m/>
    <x v="0"/>
    <s v="Médio"/>
    <s v="1018 Financeiro | Desejo falar com o setor financeiro | SIXPEL DISTRIBUIDORA LTDA | ariane.pasilva@cielo.com.br"/>
    <d v="2026-05-15T00:00:00"/>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s v="223959040"/>
    <x v="38"/>
    <s v="Encerrado"/>
    <n v="60"/>
    <s v=""/>
  </r>
  <r>
    <x v="2"/>
    <x v="2"/>
    <n v="22426805"/>
    <n v="0"/>
    <n v="0"/>
    <s v="COVABRA SUPERMERCADOS LTDA"/>
    <s v="61.233.151/0005-08"/>
    <s v="Cancelamento de NF / reemissão"/>
    <m/>
    <m/>
    <x v="0"/>
    <s v="Médio"/>
    <s v="1018 Financeiro | Desejo falar com o setor financeiro | COVABRA SUPERMERCADOS LTDA | ariane.pasilva@cielo.com.br"/>
    <d v="2026-05-18T00:00:00"/>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s v="224268050"/>
    <x v="44"/>
    <s v="Encerrado"/>
    <n v="63"/>
    <s v=""/>
  </r>
  <r>
    <x v="5"/>
    <x v="1"/>
    <n v="22559395"/>
    <n v="0"/>
    <n v="2614015942033"/>
    <s v="ST1 INTERNET"/>
    <s v="48.131.899/0001-08"/>
    <s v="Cancelamento de contrato"/>
    <m/>
    <m/>
    <x v="0"/>
    <s v="Médio"/>
    <s v="1018 Financeiro | Desejo falar com o setor financeiro | NMA SERVICOS DE TELECOMUNICACOES LTDA | bordini@cielo.com.br"/>
    <d v="2026-05-20T00:00:00"/>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225593950"/>
    <x v="1"/>
    <s v="Encerrado"/>
    <n v="65"/>
    <s v=""/>
  </r>
  <r>
    <x v="2"/>
    <x v="2"/>
    <n v="22536383"/>
    <n v="0"/>
    <n v="2614010926684"/>
    <s v="WS AUDIOLOGY SOLUCOES AUDITIVAS LTDA"/>
    <s v="14.011.614/0001-83"/>
    <s v="Alterar data de emissão da NF"/>
    <m/>
    <m/>
    <x v="0"/>
    <s v="Médio"/>
    <s v="1018 Financeiro | Desejo falar com o setor financeiro | Matheus | matheus.psilva@cielo.com.br"/>
    <d v="2026-05-20T00:00:00"/>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s v="225363830"/>
    <x v="7"/>
    <s v="Encerrado"/>
    <n v="125"/>
    <s v=""/>
  </r>
  <r>
    <x v="3"/>
    <x v="3"/>
    <n v="22532509"/>
    <n v="0"/>
    <n v="2614009924039"/>
    <s v=""/>
    <m/>
    <s v="Reenvio de boleto / NF"/>
    <m/>
    <m/>
    <x v="0"/>
    <s v="Médio"/>
    <s v="RES: BOLETO ENVIADO"/>
    <d v="2026-05-20T00:00:00"/>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s v="225325090"/>
    <x v="45"/>
    <s v="Encerrado"/>
    <n v="0"/>
    <s v=""/>
  </r>
  <r>
    <x v="2"/>
    <x v="4"/>
    <n v="23202351"/>
    <n v="0"/>
    <n v="2615912370986"/>
    <s v="FENG - FAN ENGAGEMENT MARKETING E INTELIGENCIA LTDA."/>
    <s v="29.815.956/0001-23"/>
    <s v="Dúvida sobre adiantamento"/>
    <m/>
    <m/>
    <x v="0"/>
    <s v="Médio"/>
    <s v="1018 Financeiro | Desejo falar com o setor financeiro | FENG - FAN ENGAGEMENT MARKETING E I NTELIGENCIA LTDA. | ariane.pasilva@cielo.com.br"/>
    <d v="2026-06-08T00:00:00"/>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s v="232023510"/>
    <x v="43"/>
    <s v="Encerrado"/>
    <n v="87"/>
    <s v=""/>
  </r>
  <r>
    <x v="2"/>
    <x v="2"/>
    <n v="24303316"/>
    <n v="0"/>
    <n v="0"/>
    <s v="MIC INDUSTRIA DE CONFECCAO LTDA"/>
    <s v="59.769.329/0001-64"/>
    <s v="Cancelamento de NF / reemissão"/>
    <m/>
    <m/>
    <x v="0"/>
    <s v="Médio"/>
    <s v="1018 Financeiro | Desejo falar com o setor financeiro | Júlia Angelozzi | julia.djesus@cielo.com.br"/>
    <d v="2026-07-03T00:00:00"/>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s v="243033160"/>
    <x v="40"/>
    <s v="Encerrado"/>
    <n v="13"/>
    <s v=""/>
  </r>
  <r>
    <x v="4"/>
    <x v="2"/>
    <n v="24289294"/>
    <n v="0"/>
    <n v="2618414076373"/>
    <s v="VOLTATTO SUPRIMENTOS LTDA"/>
    <s v="59.557.054/0001-03"/>
    <s v="Cancelamento de Nota Fiscal"/>
    <m/>
    <s v="Financeiro"/>
    <x v="0"/>
    <s v="Médio"/>
    <s v="1018 Financeiro | Desejo falar com o setor financeiro | VOLTATTO SUPRIMENTOS LTDA | ariane.pasilva@cielo.com.br"/>
    <d v="2026-07-03T00:00:00"/>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s v="242892940"/>
    <x v="46"/>
    <s v="Encerrado"/>
    <n v="52"/>
    <s v=""/>
  </r>
  <r>
    <x v="0"/>
    <x v="0"/>
    <n v="24852096"/>
    <n v="0"/>
    <n v="2619810441333"/>
    <s v="CLAUDINO S A LOJAS DE DEPARTAMENTOS"/>
    <s v="06.862.627/0001-38"/>
    <s v="Contestação de cobrança"/>
    <m/>
    <m/>
    <x v="0"/>
    <s v="Médio"/>
    <s v="1018 Financeiro | Desejo falar com o setor financeiro | Antonio Marcos | antonio.marcos@paraiba.email"/>
    <d v="2026-07-17T00:00:00"/>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s v="248520960"/>
    <x v="9"/>
    <s v="Encerrado"/>
    <n v="24"/>
    <s v=""/>
  </r>
  <r>
    <x v="0"/>
    <x v="0"/>
    <n v="23195519"/>
    <n v="0"/>
    <n v="2615911366904"/>
    <s v="DROGARIA SOUZA E ROSA LTDA"/>
    <s v="13.032.018/0001-17"/>
    <s v="Contestação de cobrança"/>
    <m/>
    <m/>
    <x v="2"/>
    <s v="Médio"/>
    <s v="1002 Portais E-commerce | Estou com um problema em produção e preciso de ajuda | Nathiele Freitas | nathalie@febrafar.com.br"/>
    <d v="2026-06-08T00:00:00"/>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231955190"/>
    <x v="10"/>
    <s v="Aberto"/>
    <n v="109"/>
    <n v="109.00144"/>
  </r>
  <r>
    <x v="5"/>
    <x v="3"/>
    <n v="24793120"/>
    <n v="0"/>
    <n v="2619710403552"/>
    <s v="INBRANDS S.A"/>
    <s v="09.054.385/0001-44"/>
    <s v="Reenvio de boleto / NF"/>
    <m/>
    <m/>
    <x v="0"/>
    <s v="Médio"/>
    <s v="1018 Financeiro | Desejo falar com o setor financeiro | Leonardo Gonçalves de Noronha | leonardo.noronha@inbrands.com.br"/>
    <d v="2026-07-16T00:00:00"/>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s v="247931200"/>
    <x v="23"/>
    <s v="Encerrado"/>
    <n v="13"/>
    <s v=""/>
  </r>
  <r>
    <x v="5"/>
    <x v="3"/>
    <n v="24753144"/>
    <n v="0"/>
    <n v="2619614377755"/>
    <s v=""/>
    <s v="073.270.713-77"/>
    <s v="Alteração de vencimento / prorrogação"/>
    <m/>
    <m/>
    <x v="0"/>
    <s v="Médio"/>
    <s v="1018 Financeiro | Desejo falar com o setor financeiro | Sayra | sayra.martins@odontoprev.com.br"/>
    <d v="2026-07-15T00:00:0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s v="247531440"/>
    <x v="24"/>
    <s v="Encerrado"/>
    <n v="15"/>
    <s v=""/>
  </r>
  <r>
    <x v="0"/>
    <x v="0"/>
    <n v="23399799"/>
    <n v="0"/>
    <n v="2616215501375"/>
    <s v=""/>
    <m/>
    <s v="Contestação de cobrança"/>
    <m/>
    <m/>
    <x v="2"/>
    <s v="Médio"/>
    <s v="1018 Financeiro | Desejo falar com o setor financeiro | Nathalie Freitas | nathalie@febrafar.com.br"/>
    <d v="2026-06-11T00:00:00"/>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233997990"/>
    <x v="10"/>
    <s v="Aberto"/>
    <n v="106"/>
    <n v="106.00147"/>
  </r>
  <r>
    <x v="2"/>
    <x v="1"/>
    <n v="24744414"/>
    <n v="23784562"/>
    <n v="2619612371975"/>
    <s v=""/>
    <m/>
    <s v="Atualização cadastral"/>
    <m/>
    <m/>
    <x v="0"/>
    <s v="Médio"/>
    <s v="Alteração de e-mail"/>
    <d v="2026-07-15T00:00:00"/>
    <d v="2026-07-15T00:00:00"/>
    <s v="jul/2026"/>
    <s v="ECOMMERCE BP SUPORTE FINANCEIRO N2"/>
    <s v=""/>
    <s v=""/>
    <s v="Alteração de e-mail"/>
    <s v="Alteração de e-mail"/>
    <s v="2474441423784562"/>
    <x v="15"/>
    <s v="Encerrado"/>
    <n v="22"/>
    <s v=""/>
  </r>
  <r>
    <x v="4"/>
    <x v="1"/>
    <n v="24738030"/>
    <n v="0"/>
    <n v="2619611368041"/>
    <s v="GRAN CICLO EMPREENDIMENTOS"/>
    <s v="22.475.070/0001-39"/>
    <s v="Renegociação comercial"/>
    <m/>
    <s v="Cliente"/>
    <x v="2"/>
    <s v="Médio"/>
    <s v="1018 Financeiro | Desejo falar com o setor financeiro | Caio Cesar Santos Pereira | grancicloap.vendas@gmail.com"/>
    <d v="2026-07-15T00:00:0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s v="247380300"/>
    <x v="10"/>
    <s v="Aberto"/>
    <n v="72"/>
    <n v="72.00149"/>
  </r>
  <r>
    <x v="0"/>
    <x v="0"/>
    <n v="23388127"/>
    <n v="0"/>
    <n v="2616213493833"/>
    <s v=""/>
    <s v="27.421.763/0001-62"/>
    <s v="Duplicidade De Cobrança"/>
    <m/>
    <m/>
    <x v="2"/>
    <s v="Médio"/>
    <s v="1018 Financeiro | Desejo falar com o setor financeiro | Jéssica | jessica.abreu@bateriasmoura.com"/>
    <d v="2026-06-11T00:00:00"/>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s v="233881270"/>
    <x v="10"/>
    <s v="Aberto"/>
    <n v="106"/>
    <n v="106.0015"/>
  </r>
  <r>
    <x v="2"/>
    <x v="0"/>
    <n v="24733530"/>
    <n v="0"/>
    <n v="2619610365169"/>
    <s v="DOM DIGITAL LTDA"/>
    <s v="52.711.237/0001-84"/>
    <s v="Estorno / Devolução financeira"/>
    <m/>
    <s v="Risco / Compliance (ou Interno Cielo) / Comercial"/>
    <x v="0"/>
    <s v="Médio"/>
    <s v="1018 Financeiro | Desejo falar com o setor financeiro | Raphael Felipe Palmeira | raphael.palmeira@cielo.com.br"/>
    <d v="2026-07-15T00:00:0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s v="247335300"/>
    <x v="43"/>
    <s v="Encerrado"/>
    <n v="50"/>
    <s v=""/>
  </r>
  <r>
    <x v="0"/>
    <x v="3"/>
    <n v="24725908"/>
    <n v="0"/>
    <n v="2619609360212"/>
    <s v="COMERCIAL E IMPORTADORA DE PNEUS LTDA"/>
    <s v="61.234.985/0001-04"/>
    <s v="Consulta de débitos"/>
    <m/>
    <s v="Cliente"/>
    <x v="0"/>
    <s v="Médio"/>
    <s v="1018 Financeiro | Desejo falar com o setor financeiro | Yasmin Xavier Senhuk | yasmin.senhuk@pirelli.com"/>
    <d v="2026-07-15T00:00:0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s v="247259080"/>
    <x v="43"/>
    <s v="Encerrado"/>
    <n v="50"/>
    <s v=""/>
  </r>
  <r>
    <x v="4"/>
    <x v="2"/>
    <n v="24716711"/>
    <n v="23595875"/>
    <n v="2619518353748"/>
    <s v="ALFA OPERADORA"/>
    <s v="07.141.168/0001-66"/>
    <s v="Cancelamento de Nota Fiscal"/>
    <m/>
    <s v="Financeiro"/>
    <x v="0"/>
    <s v="Médio"/>
    <s v="RES: Recebemos sua solicitação &quot;1018 Financeiro | Desejo falar com o setor financeiro | ALFA AGENCIA DE VIAGENS LTDA | ariane.pasilva@cielo.com.br&quot;"/>
    <d v="2026-07-14T00:00:00"/>
    <d v="2026-07-14T00:00:00"/>
    <s v="jul/2026"/>
    <s v="ECOMMERCE BP SUPORTE FINANCEIRO N2"/>
    <s v="ariane.pasilva@cielo.com.br"/>
    <s v="ALFA OPERADORA"/>
    <s v="Outros"/>
    <s v="Outros"/>
    <s v="2471671123595875"/>
    <x v="47"/>
    <s v="Encerrado"/>
    <n v="63"/>
    <s v=""/>
  </r>
  <r>
    <x v="4"/>
    <x v="1"/>
    <n v="24716261"/>
    <n v="23632412"/>
    <n v="2619518353404"/>
    <s v=""/>
    <m/>
    <s v="Alteração cadastral"/>
    <m/>
    <s v="Cliente"/>
    <x v="1"/>
    <s v="Médio"/>
    <s v="RES: Recebemos sua solicitação &quot;1018 Financeiro | Desejo falar com o setor financeiro | Fernanda Labes | fernanda.labes@mbrf.com&quot;"/>
    <d v="2026-07-14T00:00:00"/>
    <d v="2026-07-14T00:00:00"/>
    <s v="jul/2026"/>
    <s v="ECOMMERCE BP SUPORTE FINANCEIRO N2"/>
    <s v="fernanda.labes@mbrf.com"/>
    <s v=""/>
    <s v="Outros"/>
    <s v="Outros"/>
    <s v="2471626123632412"/>
    <x v="10"/>
    <s v="Aberto"/>
    <n v="73"/>
    <n v="73.00154000000001"/>
  </r>
  <r>
    <x v="4"/>
    <x v="0"/>
    <n v="24715652"/>
    <n v="23642685"/>
    <n v="2619517353058"/>
    <s v="OSTENSA"/>
    <m/>
    <s v="Cobrança de Setup"/>
    <m/>
    <s v="Comercial"/>
    <x v="2"/>
    <s v="Médio"/>
    <s v="RES: Recebemos sua solicitação &quot;1018 Financeiro | Desejo falar com o setor financeiro | Júlia Angelozzi | julia.djesus@cielo.com.br&quot;"/>
    <d v="2026-07-14T00:00:00"/>
    <d v="2026-07-14T00:00:00"/>
    <s v="jul/2026"/>
    <s v="ECOMMERCE BP SUPORTE FINANCEIRO N2"/>
    <s v="julia.djesus@cielo.com.br"/>
    <s v="OSTENSA"/>
    <s v="Outros"/>
    <s v="Outros"/>
    <s v="2471565223642685"/>
    <x v="10"/>
    <s v="Aberto"/>
    <n v="73"/>
    <n v="73.00154999999999"/>
  </r>
  <r>
    <x v="4"/>
    <x v="1"/>
    <n v="24713901"/>
    <n v="23663062"/>
    <n v="2619517351980"/>
    <s v="EGR COMERCIO DE PRODUTOS DIVERSOS LTDA"/>
    <m/>
    <s v="Congelamento de contrato"/>
    <m/>
    <s v="Cliente"/>
    <x v="0"/>
    <s v="Médio"/>
    <s v="Congelamento de contrato"/>
    <d v="2026-07-14T00:00:00"/>
    <d v="2026-07-14T00:00:00"/>
    <s v="jul/2026"/>
    <s v="ECOMMERCE BP SUPORTE FINANCEIRO N2"/>
    <s v="patricia.dlima@cielo.com.br"/>
    <s v="EGR COMERCIO DE PRODUTOS DIVERSOS LTDA"/>
    <s v="Congelamento de contrato"/>
    <s v="Congelamento de contrato"/>
    <s v="2471390123663062"/>
    <x v="47"/>
    <s v="Encerrado"/>
    <n v="63"/>
    <s v=""/>
  </r>
  <r>
    <x v="4"/>
    <x v="4"/>
    <n v="24713448"/>
    <n v="23739607"/>
    <n v="2619517351689"/>
    <s v="FORMULA"/>
    <m/>
    <s v="Alteração de dados fiscais"/>
    <m/>
    <s v="Cliente"/>
    <x v="2"/>
    <s v="Médio"/>
    <s v="Notas com NBS"/>
    <d v="2026-07-14T00:00:00"/>
    <d v="2026-07-14T00:00:00"/>
    <s v="jul/2026"/>
    <s v="ECOMMERCE BP SUPORTE FINANCEIRO N2"/>
    <s v=""/>
    <s v="FORMULA"/>
    <s v="Notas com NBS"/>
    <s v="Notas com NBS"/>
    <s v="2471344823739607"/>
    <x v="10"/>
    <s v="Aberto"/>
    <n v="73"/>
    <n v="73.00157"/>
  </r>
  <r>
    <x v="0"/>
    <x v="3"/>
    <n v="23451522"/>
    <n v="0"/>
    <n v="2616315534591"/>
    <s v="TB COMERCIO DE PRESENTES S.A."/>
    <s v="08.613.254/0001-97"/>
    <s v="Alteração de vencimento / Prorrogação / Reenvio de boleto"/>
    <m/>
    <m/>
    <x v="2"/>
    <s v="Médio"/>
    <s v="1018 Financeiro | Desejo falar com o setor financeiro | Daniela Sato | daniela.sato@taniabulhoes.com.br"/>
    <d v="2026-06-12T00:00:00"/>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s v="234515220"/>
    <x v="10"/>
    <s v="Aberto"/>
    <n v="105"/>
    <n v="105.00158"/>
  </r>
  <r>
    <x v="5"/>
    <x v="3"/>
    <n v="24703893"/>
    <n v="23863833"/>
    <n v="2619515345563"/>
    <s v=""/>
    <m/>
    <s v="Reemissão de boleto"/>
    <m/>
    <m/>
    <x v="0"/>
    <s v="Médio"/>
    <s v="Reemissão de boleto"/>
    <d v="2026-07-14T00:00:00"/>
    <d v="2026-07-14T00:00:00"/>
    <s v="jul/2026"/>
    <s v="ECOMMERCE BP SUPORTE FINANCEIRO N2"/>
    <s v=""/>
    <s v=""/>
    <s v="Reemissão de boleto"/>
    <s v="Reemissão de boleto"/>
    <s v="2470389323863833"/>
    <x v="24"/>
    <s v="Encerrado"/>
    <n v="16"/>
    <s v=""/>
  </r>
  <r>
    <x v="4"/>
    <x v="0"/>
    <n v="24702890"/>
    <n v="23937053"/>
    <n v="2619515344942"/>
    <s v=""/>
    <m/>
    <s v="Estorno de cobrança"/>
    <m/>
    <s v="Billing / Financeiro (a confirmar)"/>
    <x v="2"/>
    <s v="Médio"/>
    <s v="RES: Recebemos sua solicitação &quot;1018 Financeiro | Desejo falar com o setor financeiro | Rodrigo Alves Costa | rodrigo@pousadaportomare.com.br&quot;"/>
    <d v="2026-07-14T00:00:00"/>
    <d v="2026-07-14T00:00:00"/>
    <s v="jul/2026"/>
    <s v="ECOMMERCE BP SUPORTE FINANCEIRO N2"/>
    <s v="rodrigo@pousadaportomare.com.br"/>
    <s v=""/>
    <s v="Outros"/>
    <s v="Outros"/>
    <s v="2470289023937053"/>
    <x v="10"/>
    <s v="Aberto"/>
    <n v="73"/>
    <n v="73.0016"/>
  </r>
  <r>
    <x v="3"/>
    <x v="5"/>
    <n v="24701700"/>
    <n v="23981755"/>
    <n v="2619515344194"/>
    <s v="SERASA SA"/>
    <m/>
    <s v="Carta de quitação"/>
    <m/>
    <s v="Cliente"/>
    <x v="2"/>
    <s v="Médio"/>
    <s v="Carta de quitação"/>
    <d v="2026-07-14T00:00:00"/>
    <d v="2026-07-14T00:00:00"/>
    <s v="jul/2026"/>
    <s v="ECOMMERCE BP SUPORTE FINANCEIRO N2"/>
    <s v=""/>
    <s v="SERASA SA"/>
    <s v="Carta de quitação"/>
    <s v="Carta de quitação"/>
    <s v="2470170023981755"/>
    <x v="10"/>
    <s v="Aberto"/>
    <n v="73"/>
    <n v="73.00161"/>
  </r>
  <r>
    <x v="4"/>
    <x v="3"/>
    <n v="24700529"/>
    <n v="23981968"/>
    <n v="2619515343454"/>
    <s v=""/>
    <m/>
    <s v="Alteração de vencimento"/>
    <m/>
    <s v="Cliente"/>
    <x v="2"/>
    <s v="Médio"/>
    <s v="RES: Recebemos sua solicitação &quot;1018 Financeiro | Desejo falar com o setor financeiro | Francieli B. de Souza | francieli.souza@vulcabras.com&quot;"/>
    <d v="2026-07-14T00:00:00"/>
    <d v="2026-07-14T00:00:00"/>
    <s v="jul/2026"/>
    <s v="ECOMMERCE BP SUPORTE FINANCEIRO N2"/>
    <s v="francieli.souza@vulcabras.com"/>
    <s v=""/>
    <s v="Outros"/>
    <s v="Outros"/>
    <s v="2470052923981968"/>
    <x v="10"/>
    <s v="Aberto"/>
    <n v="73"/>
    <n v="73.00162"/>
  </r>
  <r>
    <x v="5"/>
    <x v="3"/>
    <n v="24699726"/>
    <n v="23982723"/>
    <n v="2619515342914"/>
    <s v="EUROP ASSISTANCE"/>
    <m/>
    <s v="Reemissão de boleto"/>
    <m/>
    <m/>
    <x v="0"/>
    <s v="Médio"/>
    <s v="Reemissão de boleto"/>
    <d v="2026-07-14T00:00:00"/>
    <d v="2026-07-14T00:00:00"/>
    <s v="jul/2026"/>
    <s v="ECOMMERCE BP SUPORTE FINANCEIRO N2"/>
    <s v=""/>
    <s v="EUROP ASSISTANCE"/>
    <s v="Reemissão de boleto"/>
    <s v="Reemissão de boleto"/>
    <s v="2469972623982723"/>
    <x v="24"/>
    <s v="Encerrado"/>
    <n v="16"/>
    <s v=""/>
  </r>
  <r>
    <x v="2"/>
    <x v="3"/>
    <n v="24685955"/>
    <n v="24094797"/>
    <n v="2619512334010"/>
    <s v="CASAS PEDRO"/>
    <m/>
    <s v="Consulta financeira"/>
    <m/>
    <s v="Cliente"/>
    <x v="0"/>
    <s v="Médio"/>
    <s v="NF pendentes e boletos emitidos"/>
    <d v="2026-07-14T00:00:00"/>
    <d v="2026-07-14T00:00:00"/>
    <s v="jul/2026"/>
    <s v="ECOMMERCE BP SUPORTE FINANCEIRO N2"/>
    <s v=""/>
    <s v="CASAS PEDRO"/>
    <s v="NF pendentes e boletos emitidos"/>
    <s v="NF pendentes e boletos emitidos"/>
    <s v="2468595524094797"/>
    <x v="48"/>
    <s v="Encerrado"/>
    <n v="59"/>
    <s v=""/>
  </r>
  <r>
    <x v="0"/>
    <x v="3"/>
    <n v="24684359"/>
    <n v="24102558"/>
    <n v="2619512332994"/>
    <s v=""/>
    <m/>
    <s v="Cancelamento de boletos"/>
    <m/>
    <m/>
    <x v="0"/>
    <s v="Médio"/>
    <s v="Cancelamento de boleto"/>
    <d v="2026-07-14T00:00:00"/>
    <d v="2026-07-14T00:00:00"/>
    <s v="jul/2026"/>
    <s v="ECOMMERCE BP SUPORTE FINANCEIRO N2"/>
    <s v=""/>
    <s v=""/>
    <s v="Cancelamento de boleto"/>
    <s v="Cancelamento de boleto"/>
    <s v="2468435924102558"/>
    <x v="24"/>
    <s v="Encerrado"/>
    <n v="16"/>
    <s v=""/>
  </r>
  <r>
    <x v="0"/>
    <x v="3"/>
    <n v="24669412"/>
    <n v="23046096"/>
    <n v="2619510323604"/>
    <s v="INTER JAPAN VEICULOS"/>
    <m/>
    <s v="Cancelamento de boletos"/>
    <m/>
    <m/>
    <x v="0"/>
    <s v="Médio"/>
    <s v="Cancelamento de boletos"/>
    <d v="2026-07-14T00:00:00"/>
    <d v="2026-07-14T00:00:00"/>
    <s v="jul/2026"/>
    <s v="ECOMMERCE BP SUPORTE FINANCEIRO N2"/>
    <s v=""/>
    <s v="INTER JAPAN VEICULOS"/>
    <s v="Cancelamento de boletos"/>
    <s v="Cancelamento de boletos"/>
    <s v="2466941223046096"/>
    <x v="25"/>
    <s v="Encerrado"/>
    <n v="21"/>
    <s v=""/>
  </r>
  <r>
    <x v="0"/>
    <x v="0"/>
    <n v="23763272"/>
    <n v="0"/>
    <n v="2617308741539"/>
    <s v="MARISA COM BR"/>
    <s v="491.888.758-90"/>
    <s v="Conciliação / divergência simples"/>
    <m/>
    <m/>
    <x v="2"/>
    <s v="Médio"/>
    <s v="1018 Financeiro | Desejo falar com o setor financeiro | Giovana Gonçalves Bello | giovana.gbello@marisa.com.br"/>
    <d v="2026-06-22T00:00:00"/>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s v="237632720"/>
    <x v="10"/>
    <s v="Aberto"/>
    <n v="95"/>
    <n v="95.00167"/>
  </r>
  <r>
    <x v="0"/>
    <x v="2"/>
    <n v="23831268"/>
    <n v="0"/>
    <n v="2617410785778"/>
    <s v="SUPERMERCADO HORTIFRUTI VILA DAS FRUTAS LTDA"/>
    <s v="16.774.414/0001-08"/>
    <s v="Cancelamento de NF"/>
    <m/>
    <m/>
    <x v="2"/>
    <s v="Médio"/>
    <s v="1018 Financeiro | Desejo falar com o setor financeiro | Júlia Angelozzi | julia.djesus@cielo.com.br"/>
    <d v="2026-06-23T00:00:00"/>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s v="238312680"/>
    <x v="10"/>
    <s v="Aberto"/>
    <n v="94"/>
    <n v="94.00167999999999"/>
  </r>
  <r>
    <x v="0"/>
    <x v="2"/>
    <n v="24650614"/>
    <n v="24163051"/>
    <n v="2619417311581"/>
    <s v=""/>
    <m/>
    <s v="Cancelamento de Nota Fiscal"/>
    <m/>
    <s v="Financeiro"/>
    <x v="0"/>
    <s v="Alta"/>
    <s v="Cancelamento de NF de 2024"/>
    <d v="2026-07-13T00:00:00"/>
    <d v="2026-07-13T00:00:00"/>
    <s v="jul/2026"/>
    <s v="ECOMMERCE BP SUPORTE FINANCEIRO N2"/>
    <s v="ariane.pasilva@cielo.com.br"/>
    <s v=""/>
    <s v="Cancelamento de NF de 2024"/>
    <s v="Cancelamento de NF de 2024"/>
    <s v="2465061424163051"/>
    <x v="7"/>
    <s v="Encerrado"/>
    <n v="71"/>
    <s v=""/>
  </r>
  <r>
    <x v="0"/>
    <x v="2"/>
    <n v="24041087"/>
    <n v="0"/>
    <n v="2618008919419"/>
    <s v="FISIA COMERCIO DE PRODUTOS ESPORTIVOS S.A."/>
    <s v="59.546.515/0001-34"/>
    <s v="Reemissão de NF (incluir PO)"/>
    <m/>
    <m/>
    <x v="0"/>
    <s v="Médio"/>
    <s v="1018 Financeiro | Desejo falar com o setor financeiro | FISIA COMERCIO DE PRODUTOS ESPORTIV | bruno.bbarbosa@gruposbf.com.br"/>
    <d v="2026-06-29T00:00:0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s v="240410870"/>
    <x v="49"/>
    <s v="Encerrado"/>
    <n v="16"/>
    <s v=""/>
  </r>
  <r>
    <x v="0"/>
    <x v="2"/>
    <n v="24041048"/>
    <n v="0"/>
    <n v="2618007919377"/>
    <s v="SBF COMERCIO DE PRODUTOS ESPORTIVOS S.A."/>
    <s v="06.347.409/0001-65"/>
    <s v="Reemissão de NF (incluir PO)"/>
    <m/>
    <m/>
    <x v="0"/>
    <s v="Médio"/>
    <s v="1018 Financeiro | Desejo falar com o setor financeiro | SBF COMERCIO DE PRODUTOS ESPORTIVOS | bruno.bbarbosa@gruposbf.com.br"/>
    <d v="2026-06-29T00:00:0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s v="240410480"/>
    <x v="49"/>
    <s v="Encerrado"/>
    <n v="16"/>
    <s v=""/>
  </r>
  <r>
    <x v="0"/>
    <x v="2"/>
    <n v="24649394"/>
    <n v="24199383"/>
    <n v="2619417310816"/>
    <s v=""/>
    <m/>
    <s v="Cancelamento de Nota Fiscal"/>
    <m/>
    <s v="Não identificado"/>
    <x v="0"/>
    <s v="Médio"/>
    <s v="Cancelamento de notas"/>
    <d v="2026-07-13T00:00:00"/>
    <d v="2026-07-13T00:00:00"/>
    <s v="jul/2026"/>
    <s v="ECOMMERCE BP SUPORTE FINANCEIRO N2"/>
    <s v=""/>
    <s v=""/>
    <s v="Cancelamento de notas"/>
    <s v="Cancelamento de notas"/>
    <s v="2464939424199383"/>
    <x v="43"/>
    <s v="Encerrado"/>
    <n v="52"/>
    <s v=""/>
  </r>
  <r>
    <x v="4"/>
    <x v="2"/>
    <n v="24648974"/>
    <n v="23880445"/>
    <n v="2619416310563"/>
    <s v="DSC PRODUCOES E EVENTOS LTDA"/>
    <s v="34.546.535/0001-84"/>
    <s v="Cancelamento de Nota Fiscal"/>
    <m/>
    <s v="Financeiro"/>
    <x v="2"/>
    <s v="Médio"/>
    <s v="RES: Recebemos sua solicitação &quot;1018 Financeiro | Desejo falar com o setor financeiro | DSC PRODUCOES E EVENTOS LTDA | ariane.pasilva@cielo.com.br&quot;"/>
    <d v="2026-07-13T00:00:00"/>
    <d v="2026-07-13T00:00:00"/>
    <s v="jul/2026"/>
    <s v="ECOMMERCE BP SUPORTE FINANCEIRO N2"/>
    <s v="ariane.pasilva@cielo.com.br"/>
    <s v="Bloco do Urso DSC"/>
    <s v="Outros"/>
    <s v="Outros"/>
    <s v="2464897423880445"/>
    <x v="10"/>
    <s v="Aberto"/>
    <n v="74"/>
    <n v="74.00172999999999"/>
  </r>
  <r>
    <x v="4"/>
    <x v="2"/>
    <n v="24648419"/>
    <n v="24202566"/>
    <n v="2619416310186"/>
    <s v="DIAS FINANCE LTDA"/>
    <s v="55.861.253/0001-41"/>
    <s v="Cancelamento de Nota Fiscal"/>
    <m/>
    <s v="Comercial"/>
    <x v="2"/>
    <s v="Alta"/>
    <s v="RES: Recebemos sua solicitação &quot;1018 Financeiro | Desejo falar com o setor financeiro | DIAS FINANCE LTDA | ariane.pasilva@cielo.com.br&quot;"/>
    <d v="2026-07-13T00:00:00"/>
    <d v="2026-07-13T00:00:00"/>
    <s v="jul/2026"/>
    <s v="ECOMMERCE BP SUPORTE FINANCEIRO N2"/>
    <s v="ariane.pasilva@cielo.com.br"/>
    <s v=""/>
    <s v="Outros"/>
    <s v="Outros"/>
    <s v="2464841924202566"/>
    <x v="10"/>
    <s v="Aberto"/>
    <n v="74"/>
    <n v="74.00174"/>
  </r>
  <r>
    <x v="4"/>
    <x v="2"/>
    <n v="24648100"/>
    <n v="23958526"/>
    <n v="2619416309981"/>
    <s v="TEM NA TRENA LTDA"/>
    <s v="37.333.375/0001-83"/>
    <s v="Cancelamento de Nota Fiscal"/>
    <m/>
    <s v="Comercial"/>
    <x v="2"/>
    <s v="Alta"/>
    <s v="RES: Recebemos sua solicitação &quot;1018 Financeiro | Desejo falar com o setor financeiro | TEM NA TRENA LTDA | ariane.pasilva@cielo.com.br&quot;"/>
    <d v="2026-07-13T00:00:00"/>
    <d v="2026-07-13T00:00:00"/>
    <s v="jul/2026"/>
    <s v="ECOMMERCE BP SUPORTE FINANCEIRO N2"/>
    <s v="ariane.pasilva@cielo.com.br"/>
    <s v="TEM NA TRENA LTDA"/>
    <s v="Outros"/>
    <s v="Outros"/>
    <s v="2464810023958526"/>
    <x v="10"/>
    <s v="Aberto"/>
    <n v="74"/>
    <n v="74.00175"/>
  </r>
  <r>
    <x v="0"/>
    <x v="0"/>
    <n v="24100662"/>
    <n v="0"/>
    <n v="2618112956151"/>
    <s v="T F L COMERCIO DE VESTUARIO LTDA."/>
    <s v="10.495.056/0057-72"/>
    <s v="Contestação de cobrança"/>
    <m/>
    <m/>
    <x v="2"/>
    <s v="Médio"/>
    <s v="1018 Financeiro | Desejo falar com o setor financeiro | HAYRA RAMOS | hayra.vieira@skazi.com.br"/>
    <d v="2026-06-30T00:00:00"/>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s v="241006620"/>
    <x v="10"/>
    <s v="Aberto"/>
    <n v="87"/>
    <n v="87.00176"/>
  </r>
  <r>
    <x v="4"/>
    <x v="2"/>
    <n v="24647455"/>
    <n v="24320970"/>
    <n v="2619416309583"/>
    <s v=""/>
    <m/>
    <s v="Cancelamento de Nota Fiscal"/>
    <m/>
    <s v="Comercial"/>
    <x v="0"/>
    <s v="Médio"/>
    <s v="RES: Recebemos sua solicitação &quot;1018 Financeiro | Desejo falar com o setor financeiro | A55 SOCIEDADE DE CREDITO DIRETO S.A | ariane.pasilva@cielo.com.br&quot;"/>
    <d v="2026-07-13T00:00:00"/>
    <d v="2026-07-13T00:00:00"/>
    <s v="jul/2026"/>
    <s v="ECOMMERCE BP SUPORTE FINANCEIRO N2"/>
    <s v="ariane.pasilva@cielo.com.br"/>
    <s v=""/>
    <s v="Outros"/>
    <s v="Outros"/>
    <s v="2464745524320970"/>
    <x v="50"/>
    <s v="Encerrado"/>
    <n v="46"/>
    <s v=""/>
  </r>
  <r>
    <x v="4"/>
    <x v="2"/>
    <n v="24647219"/>
    <n v="23958938"/>
    <n v="2619416309423"/>
    <s v="PRO SECULO"/>
    <s v="20.736.476/0001-00"/>
    <s v="Cancelamento de Nota Fiscal"/>
    <m/>
    <s v="Comercial"/>
    <x v="2"/>
    <s v="Médio"/>
    <s v="RES: Recebemos sua solicitação &quot;1018 Financeiro | Desejo falar com o setor financeiro | PRO SECULO LTDA | ariane.pasilva@cielo.com.br&quot;"/>
    <d v="2026-07-13T00:00:00"/>
    <d v="2026-07-13T00:00:00"/>
    <s v="jul/2026"/>
    <s v="ECOMMERCE BP SUPORTE FINANCEIRO N2"/>
    <s v="ariane.pasilva@cielo.com.br"/>
    <s v="PRO SECULO"/>
    <s v="Outros"/>
    <s v="Outros"/>
    <s v="2464721923958938"/>
    <x v="10"/>
    <s v="Aberto"/>
    <n v="74"/>
    <n v="74.00178"/>
  </r>
  <r>
    <x v="0"/>
    <x v="0"/>
    <n v="24491673"/>
    <n v="0"/>
    <n v="2618917207316"/>
    <s v="ECCO BARI CONFECCOES SOB MEDIDA LTDA."/>
    <s v="18.580.601/0001-86"/>
    <s v="Contestação de cobrança"/>
    <m/>
    <m/>
    <x v="2"/>
    <s v="Médio"/>
    <s v="1018 Financeiro | Desejo falar com o setor financeiro | Suely Farias | suely@brnc.com.br"/>
    <d v="2026-07-08T00:00:00"/>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244916730"/>
    <x v="10"/>
    <s v="Aberto"/>
    <n v="79"/>
    <n v="79.00179"/>
  </r>
  <r>
    <x v="0"/>
    <x v="2"/>
    <n v="24645572"/>
    <n v="23995421"/>
    <n v="2619416308316"/>
    <s v="XP FRANQUIAS LTDA"/>
    <m/>
    <s v="Cancelamento de Nota Fiscal"/>
    <m/>
    <s v="Financeiro"/>
    <x v="0"/>
    <s v="Alta"/>
    <s v="cancelamento de NT"/>
    <d v="2026-07-13T00:00:00"/>
    <d v="2026-07-13T00:00:00"/>
    <s v="jul/2026"/>
    <s v="ECOMMERCE BP SUPORTE FINANCEIRO N2"/>
    <s v=""/>
    <s v="XP FRANQUIAS LTDA"/>
    <s v="cancelamento de NT"/>
    <s v="cancelamento de NT"/>
    <s v="2464557223995421"/>
    <x v="7"/>
    <s v="Encerrado"/>
    <n v="71"/>
    <s v=""/>
  </r>
  <r>
    <x v="0"/>
    <x v="0"/>
    <n v="24477760"/>
    <n v="0"/>
    <n v="2618915198436"/>
    <s v="ASSURANT SEGURADORA S.A."/>
    <s v="03.823.704/0001-52"/>
    <s v="Contestação de cobrança"/>
    <m/>
    <m/>
    <x v="2"/>
    <s v="Médio"/>
    <s v="1018 Financeiro | Desejo falar com o setor financeiro | Jessica | contastibrasil@assurant.com"/>
    <d v="2026-07-08T00:00:00"/>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s v="244777600"/>
    <x v="10"/>
    <s v="Aberto"/>
    <n v="79"/>
    <n v="79.00181000000001"/>
  </r>
  <r>
    <x v="0"/>
    <x v="2"/>
    <n v="24545440"/>
    <n v="0"/>
    <n v="2619110243508"/>
    <s v="DBDC - DISTRIBUIDORA BRASILEIRA DE COSMETICOS E PARTICIPACOES LTDA"/>
    <s v="36.148.685/0004-08"/>
    <s v="Cancelamento de Nota Fiscal"/>
    <m/>
    <s v="Comercial"/>
    <x v="2"/>
    <s v="Médio"/>
    <s v="1018 Financeiro | Desejo falar com o setor financeiro | DBDC - DISTRIBUIDORA BRASILEIRA DE | ariane.pasilva@cielo.com.br"/>
    <d v="2026-07-10T00:00:00"/>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s v="245454400"/>
    <x v="10"/>
    <s v="Aberto"/>
    <n v="77"/>
    <n v="77.00182"/>
  </r>
  <r>
    <x v="2"/>
    <x v="0"/>
    <n v="24641345"/>
    <n v="24086122"/>
    <n v="2619415305683"/>
    <s v="DROGARIAS NISSEI"/>
    <m/>
    <s v="Contestação de cobrança"/>
    <m/>
    <m/>
    <x v="2"/>
    <s v="Médio"/>
    <s v="Alteração de boleto errado"/>
    <d v="2026-07-13T00:00:00"/>
    <d v="2026-07-13T00:00:00"/>
    <s v="jul/2026"/>
    <s v="ECOMMERCE BP SUPORTE FINANCEIRO N2"/>
    <s v=""/>
    <s v="DROGARIAS NISSEI"/>
    <s v="Alteração de boleto errado"/>
    <s v="Alteração de boleto errado"/>
    <s v="2464134524086122"/>
    <x v="10"/>
    <s v="Aberto"/>
    <n v="74"/>
    <n v="74.00183"/>
  </r>
  <r>
    <x v="4"/>
    <x v="0"/>
    <n v="24641238"/>
    <n v="24477760"/>
    <n v="2619415305611"/>
    <s v=""/>
    <m/>
    <s v="Contestação de cobrança"/>
    <m/>
    <m/>
    <x v="2"/>
    <s v="Médio"/>
    <s v="RE: Recebemos sua solicitação &quot;1018 Financeiro | Desejo falar com o setor financeiro | Jessica | contastibrasil@assurant.com&quot;"/>
    <d v="2026-07-13T00:00:00"/>
    <d v="2026-07-13T00:00:00"/>
    <s v="jul/2026"/>
    <s v="ECOMMERCE BP SUPORTE FINANCEIRO N2"/>
    <s v="contastibrasil@assurant.com"/>
    <s v=""/>
    <s v="RE: Recebemos sua solicitação &quot;1018 Financeiro | Desejo falar com o setor financeiro | Jessica | contastibrasil@assurant.com&quot;"/>
    <s v="Outros"/>
    <s v="2464123824477760"/>
    <x v="10"/>
    <s v="Aberto"/>
    <n v="74"/>
    <n v="74.00184"/>
  </r>
  <r>
    <x v="0"/>
    <x v="3"/>
    <n v="24656252"/>
    <n v="0"/>
    <n v="2619418314852"/>
    <s v=""/>
    <m/>
    <s v="Alteração de prazo de pagamento"/>
    <m/>
    <s v="Cliente"/>
    <x v="2"/>
    <s v="Médio"/>
    <s v="1018 Financeiro | Desejo falar com o setor financeiro | Daiani Sopran | daiani.sopran@herval.com.br"/>
    <d v="2026-07-13T00:00:00"/>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s v="246562520"/>
    <x v="10"/>
    <s v="Aberto"/>
    <n v="74"/>
    <n v="74.00185"/>
  </r>
  <r>
    <x v="4"/>
    <x v="0"/>
    <n v="24639267"/>
    <n v="24093861"/>
    <n v="0"/>
    <s v="UNIDADE DE EDUCACAO PROF A DIST"/>
    <m/>
    <s v="Contestação de cobrança"/>
    <m/>
    <m/>
    <x v="0"/>
    <s v="Médio"/>
    <s v="RE: Recebemos sua solicitação &quot;1018 Financeiro | Desejo falar com o setor financeiro | Mariane Oliveira dos Santos | mariane.santos@cielo.com.br&quot;"/>
    <d v="2026-07-13T00:00:00"/>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s v="2463926724093861"/>
    <x v="13"/>
    <s v="Encerrado"/>
    <n v="8"/>
    <s v=""/>
  </r>
  <r>
    <x v="0"/>
    <x v="2"/>
    <n v="24651461"/>
    <n v="24143584"/>
    <n v="2619417312142"/>
    <s v=""/>
    <m/>
    <s v="Cancelamento de Nota Fiscal"/>
    <m/>
    <s v="Financeiro"/>
    <x v="2"/>
    <s v="Médio"/>
    <s v="Correção de nota fiscal"/>
    <d v="2026-07-13T00:00:00"/>
    <d v="2026-07-13T00:00:00"/>
    <s v="jul/2026"/>
    <s v="ECOMMERCE BP SUPORTE FINANCEIRO N2"/>
    <s v=""/>
    <s v=""/>
    <s v="Correção de nota fiscal"/>
    <s v="Correção de nota fiscal"/>
    <s v="2465146124143584"/>
    <x v="10"/>
    <s v="Aberto"/>
    <n v="74"/>
    <n v="74.00187"/>
  </r>
  <r>
    <x v="0"/>
    <x v="2"/>
    <n v="24650288"/>
    <n v="23663601"/>
    <n v="2619417311385"/>
    <s v=""/>
    <m/>
    <s v="Cancelamento de Nota Fiscal / Reemissão"/>
    <m/>
    <s v="Cliente"/>
    <x v="2"/>
    <s v="Médio"/>
    <s v="Substituição de NFS"/>
    <d v="2026-07-13T00:00:00"/>
    <d v="2026-07-13T00:00:00"/>
    <s v="jul/2026"/>
    <s v="ECOMMERCE BP SUPORTE FINANCEIRO N2"/>
    <s v=""/>
    <s v=""/>
    <s v="Substituição de NFS"/>
    <s v="Substituição de NFS"/>
    <s v="2465028823663601"/>
    <x v="10"/>
    <s v="Aberto"/>
    <n v="74"/>
    <n v="74.00188"/>
  </r>
  <r>
    <x v="0"/>
    <x v="2"/>
    <n v="24558378"/>
    <n v="0"/>
    <n v="2619113251350"/>
    <s v="DMC CONSULTORIA E GESTAO DE PROJ"/>
    <s v="36.719.374/0001-09"/>
    <s v="Cancelamento de Nota Fiscal"/>
    <m/>
    <s v="Financeiro"/>
    <x v="0"/>
    <s v="Médio"/>
    <s v="1018 Financeiro | Desejo falar com o setor financeiro | COMERC FINANCIAL TRADING COMERCIALIZADORA DE ENERGIA LTDA | ariane.pasilva@cielo.com.br"/>
    <d v="2026-07-10T00:00:00"/>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s v="245583780"/>
    <x v="6"/>
    <s v="Encerrado"/>
    <n v="47"/>
    <s v=""/>
  </r>
  <r>
    <x v="0"/>
    <x v="2"/>
    <n v="24649626"/>
    <n v="23875658"/>
    <n v="2619417310967"/>
    <s v="CENCOSUD"/>
    <m/>
    <s v="Cancelamento de Nota Fiscal / Reemissão"/>
    <m/>
    <s v="Financeiro"/>
    <x v="2"/>
    <s v="Médio"/>
    <s v="RE: Recebemos sua solicitação &quot;1018 Financeiro | Desejo falar com o setor financeiro | Mariane Oliveira dos Santos | mariane.santos@cielo.com.br&quot;"/>
    <d v="2026-07-13T00:00:00"/>
    <d v="2026-07-13T00:00:00"/>
    <s v="jul/2026"/>
    <s v="ECOMMERCE BP SUPORTE FINANCEIRO N2"/>
    <s v="mariane.santos@cielo.com.br"/>
    <s v="CENCOSUD"/>
    <s v="RE: Recebemos sua solicitação &quot;1018 Financeiro | Desejo falar com o setor financeiro | Mariane Oliveira dos Santos | mariane.santos@cielo.com.br&quot;"/>
    <s v="Outros"/>
    <s v="2464962623875658"/>
    <x v="10"/>
    <s v="Aberto"/>
    <n v="74"/>
    <n v="74.00190000000001"/>
  </r>
  <r>
    <x v="2"/>
    <x v="1"/>
    <n v="24501427"/>
    <n v="0"/>
    <n v="2619009214022"/>
    <s v="LOJAS SIMONETTI LTDA"/>
    <s v="31.743.818/0022-52"/>
    <s v="Atualização cadastral"/>
    <m/>
    <m/>
    <x v="0"/>
    <s v="Médio"/>
    <s v="1018 Financeiro | Desejo falar com o setor financeiro | Marcelo Manuel Quádrio Raposo | raposo@simonetti.com.br"/>
    <d v="2026-07-09T00:00:00"/>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245014270"/>
    <x v="15"/>
    <s v="Encerrado"/>
    <n v="28"/>
    <s v=""/>
  </r>
  <r>
    <x v="0"/>
    <x v="0"/>
    <n v="24647952"/>
    <n v="24229680"/>
    <n v="2619416309879"/>
    <s v=""/>
    <m/>
    <s v="Cobrança Taxa Setup"/>
    <m/>
    <m/>
    <x v="2"/>
    <s v="Médio"/>
    <s v="Cobrança de chave de loja"/>
    <d v="2026-07-13T00:00:00"/>
    <d v="2026-07-13T00:00:00"/>
    <s v="jul/2026"/>
    <s v="ECOMMERCE BP SUPORTE FINANCEIRO N2"/>
    <s v=""/>
    <s v=""/>
    <s v="Cobrança de chave de loja"/>
    <s v="Cobrança de chave de loja"/>
    <s v="2464795224229680"/>
    <x v="10"/>
    <s v="Aberto"/>
    <n v="74"/>
    <n v="74.00192"/>
  </r>
  <r>
    <x v="0"/>
    <x v="2"/>
    <n v="24646897"/>
    <n v="24363897"/>
    <n v="2619416309213"/>
    <s v="PAGUE MENOS COMERCIO DE PRODUTOS"/>
    <m/>
    <s v="Cancelamento de Nota Fiscal / Reemissão"/>
    <m/>
    <s v="Cliente"/>
    <x v="2"/>
    <s v="Médio"/>
    <s v="Substituição de NF"/>
    <d v="2026-07-13T00:00:00"/>
    <d v="2026-07-13T00:00:00"/>
    <s v="jul/2026"/>
    <s v="ECOMMERCE BP SUPORTE FINANCEIRO N2"/>
    <s v=""/>
    <s v="PAGUE MENOS COMERCIO DE PRODUTOS"/>
    <s v="Substituição de NF"/>
    <s v="Substituição de NF"/>
    <s v="2464689724363897"/>
    <x v="10"/>
    <s v="Aberto"/>
    <n v="74"/>
    <n v="74.00193"/>
  </r>
  <r>
    <x v="2"/>
    <x v="2"/>
    <n v="24433061"/>
    <n v="0"/>
    <n v="2618818169611"/>
    <s v="SUPER BEAL"/>
    <s v="78.116.670/0011-37"/>
    <s v="Cancelamento de Nota Fiscal"/>
    <m/>
    <s v="Comercial"/>
    <x v="0"/>
    <s v="Médio"/>
    <s v="1018 Financeiro | Desejo falar com o setor financeiro | Mariane Oliveira dos Santos | mariane.santos@cielo.com.br"/>
    <d v="2026-07-07T00:00:00"/>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s v="244330610"/>
    <x v="7"/>
    <s v="Encerrado"/>
    <n v="77"/>
    <s v=""/>
  </r>
  <r>
    <x v="4"/>
    <x v="1"/>
    <n v="24354227"/>
    <n v="0"/>
    <n v="2618714118937"/>
    <s v="APP MESA LTDA"/>
    <s v="59.078.413/0001-31"/>
    <s v="Atualização cadastral (email)"/>
    <m/>
    <m/>
    <x v="0"/>
    <s v="Médio"/>
    <s v="1018 Financeiro | Desejo falar com o setor financeiro | Diogo Lach | diogo@appmesa.com.br"/>
    <d v="2026-07-06T00:00:00"/>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s v="243542270"/>
    <x v="15"/>
    <s v="Encerrado"/>
    <n v="31"/>
    <s v=""/>
  </r>
  <r>
    <x v="5"/>
    <x v="1"/>
    <n v="24137862"/>
    <n v="0"/>
    <n v="2618208979541"/>
    <s v="DENTAL S. SEBASTIAO LTDA"/>
    <s v="09.228.091/0001-91"/>
    <s v="Congelamento de contrato"/>
    <m/>
    <m/>
    <x v="0"/>
    <s v="Médio"/>
    <s v="1018 Financeiro | Desejo falar com o setor financeiro | DENTAL S. SEBASTIAO LTDA | ariane.pasilva@cielo.com.br"/>
    <d v="2026-07-01T00:00:00"/>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s v="241378620"/>
    <x v="24"/>
    <s v="Encerrado"/>
    <n v="29"/>
    <s v=""/>
  </r>
  <r>
    <x v="5"/>
    <x v="3"/>
    <n v="24102558"/>
    <n v="0"/>
    <n v="2618112957235"/>
    <s v="FORTALEZA DE SANTA TERESINHA AGRICULTURA E PECUARIA S.A."/>
    <s v="11.606.543/0002-54"/>
    <s v="Prorrogação / Reenvio de boleto"/>
    <m/>
    <m/>
    <x v="0"/>
    <s v="Médio"/>
    <s v="1018 Financeiro | Desejo falar com o setor financeiro | LARISSA RODRIGUES DE MORAES | larissa.moraes@carapreta.com.br"/>
    <d v="2026-06-30T00:00:00"/>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241025580"/>
    <x v="9"/>
    <s v="Encerrado"/>
    <n v="41"/>
    <s v=""/>
  </r>
  <r>
    <x v="0"/>
    <x v="2"/>
    <n v="24643306"/>
    <n v="24429946"/>
    <n v="2619416306891"/>
    <s v=""/>
    <m/>
    <s v="Cancelamento de Nota Fiscal / Reemissão"/>
    <m/>
    <s v="Financeiro"/>
    <x v="2"/>
    <s v="Médio"/>
    <s v="Correção de NF"/>
    <d v="2026-07-13T00:00:00"/>
    <d v="2026-07-13T00:00:00"/>
    <s v="jul/2026"/>
    <s v="ECOMMERCE BP SUPORTE FINANCEIRO N2"/>
    <s v=""/>
    <s v=""/>
    <s v="Correção de NF"/>
    <s v="Correção de NF"/>
    <s v="2464330624429946"/>
    <x v="10"/>
    <s v="Aberto"/>
    <n v="74"/>
    <n v="74.00198"/>
  </r>
  <r>
    <x v="0"/>
    <x v="0"/>
    <n v="24642439"/>
    <n v="24475189"/>
    <n v="2619415306333"/>
    <s v="POUSADA PORTO MARE"/>
    <m/>
    <s v="Duplicidade De Cobrança"/>
    <m/>
    <m/>
    <x v="2"/>
    <s v="Alta"/>
    <s v="Notas cobradas em duplicidade"/>
    <d v="2026-07-13T00:00:00"/>
    <d v="2026-07-13T00:00:00"/>
    <s v="jul/2026"/>
    <s v="ECOMMERCE BP SUPORTE FINANCEIRO N2"/>
    <s v="ariane.pasilva@cielo.com.br"/>
    <s v="POUSADA PORTO MARE"/>
    <s v="Notas cobradas em duplicidade"/>
    <s v="Notas cobradas em duplicidade"/>
    <s v="2464243924475189"/>
    <x v="10"/>
    <s v="Aberto"/>
    <n v="74"/>
    <n v="74.00199000000001"/>
  </r>
  <r>
    <x v="0"/>
    <x v="2"/>
    <n v="24640504"/>
    <n v="24481056"/>
    <n v="2619415305171"/>
    <s v="PAGUE MENOS COMERCIO DE PRODUTOS"/>
    <m/>
    <s v="Cancelamento de Nota Fiscal / Reemissão"/>
    <m/>
    <s v="Cliente"/>
    <x v="2"/>
    <s v="Médio"/>
    <s v="Substituição de NF"/>
    <d v="2026-07-13T00:00:00"/>
    <d v="2026-07-13T00:00:00"/>
    <s v="jul/2026"/>
    <s v="ECOMMERCE BP SUPORTE FINANCEIRO N2"/>
    <s v=""/>
    <s v="PAGUE MENOS COMERCIO DE PRODUTOS"/>
    <s v="Substituição de NF"/>
    <s v="Substituição de NF"/>
    <s v="2464050424481056"/>
    <x v="10"/>
    <s v="Aberto"/>
    <n v="74"/>
    <n v="74.002"/>
  </r>
  <r>
    <x v="0"/>
    <x v="2"/>
    <n v="24638627"/>
    <n v="24481840"/>
    <n v="2619415303909"/>
    <s v=""/>
    <m/>
    <s v="Cancelamento de Nota Fiscal / Reemissão"/>
    <m/>
    <s v="Cliente"/>
    <x v="2"/>
    <s v="Médio"/>
    <s v="Substituição de nota"/>
    <d v="2026-07-13T00:00:00"/>
    <d v="2026-07-13T00:00:00"/>
    <s v="jul/2026"/>
    <s v="ECOMMERCE BP SUPORTE FINANCEIRO N2"/>
    <s v=""/>
    <s v=""/>
    <s v="Substituição de nota"/>
    <s v="Substituição de nota"/>
    <s v="2463862724481840"/>
    <x v="10"/>
    <s v="Aberto"/>
    <n v="74"/>
    <n v="74.00201"/>
  </r>
  <r>
    <x v="3"/>
    <x v="3"/>
    <n v="23794591"/>
    <n v="0"/>
    <n v="2617314761933"/>
    <s v="CIA BEAL DE ALIMENTOS"/>
    <s v="78.116.670/0005-99"/>
    <s v="Informação sobre forma de pagamento"/>
    <m/>
    <m/>
    <x v="2"/>
    <s v="Médio"/>
    <s v="1018 Financeiro | Desejo falar com o setor financeiro | Ana Paula Barbosa | ana.barbosa@superfestval.com.br"/>
    <d v="2026-06-22T00:00:00"/>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s v="237945910"/>
    <x v="10"/>
    <s v="Aberto"/>
    <n v="95"/>
    <n v="95.00202"/>
  </r>
  <r>
    <x v="2"/>
    <x v="2"/>
    <n v="23788626"/>
    <n v="0"/>
    <n v="2617313757986"/>
    <s v="GOODSTORAGE HOLDING PARTICIPACOES S.A."/>
    <s v="18.897.459/0001-03"/>
    <s v="Cancelamento de NF / reemissão"/>
    <m/>
    <m/>
    <x v="0"/>
    <s v="Médio"/>
    <s v="1018 Financeiro | Desejo falar com o setor financeiro | Giulia | giuliac@cielo.com.br"/>
    <d v="2026-06-22T00:00:00"/>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237886260"/>
    <x v="8"/>
    <s v="Encerrado"/>
    <n v="93"/>
    <s v=""/>
  </r>
  <r>
    <x v="5"/>
    <x v="1"/>
    <n v="23763676"/>
    <n v="0"/>
    <n v="2617309741839"/>
    <s v="ALDO MAIS SERVICOS ADMINISTRATIVOS LTDA"/>
    <s v="35.738.131/0001-55"/>
    <s v="Atualização cadastral (email)"/>
    <m/>
    <m/>
    <x v="0"/>
    <s v="Médio"/>
    <s v="1018 Financeiro | Desejo falar com o setor financeiro | Alessandro Dos santos pinheiro | Alessandro.pinheiro@grupoaldo.com.br"/>
    <d v="2026-06-22T00:00:00"/>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s v="237636760"/>
    <x v="15"/>
    <s v="Encerrado"/>
    <n v="45"/>
    <s v=""/>
  </r>
  <r>
    <x v="0"/>
    <x v="2"/>
    <n v="24610762"/>
    <n v="0"/>
    <n v="2619410286276"/>
    <s v="FG DROGARIA LTDA"/>
    <s v="03.373.748/0001-28"/>
    <s v="Cancelamento de Nota Fiscal"/>
    <m/>
    <s v="Comercial"/>
    <x v="2"/>
    <s v="Médio"/>
    <s v="1018 Financeiro | Desejo falar com o setor financeiro | FG DROGARIA LTDA | ariane.pasilva@cielo.com.br"/>
    <d v="2026-07-13T00:00:00"/>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s v="246107620"/>
    <x v="10"/>
    <s v="Aberto"/>
    <n v="74"/>
    <n v="74.00205"/>
  </r>
  <r>
    <x v="2"/>
    <x v="2"/>
    <n v="23663601"/>
    <n v="0"/>
    <n v="2616911676297"/>
    <s v=""/>
    <s v="424.759.828-70"/>
    <s v="Reemissão de NF (incluir PO)"/>
    <m/>
    <m/>
    <x v="0"/>
    <s v="Médio"/>
    <s v="1018 Financeiro | Desejo falar com o setor financeiro | Sara Ordeno | sara.maozita@dasa.com.br"/>
    <d v="2026-06-18T00:00:00"/>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s v="236636010"/>
    <x v="6"/>
    <s v="Encerrado"/>
    <n v="69"/>
    <s v=""/>
  </r>
  <r>
    <x v="1"/>
    <x v="4"/>
    <n v="23622236"/>
    <n v="0"/>
    <n v="2616814648438"/>
    <s v="METROPOLITAN LIFE SEGUROS E PREVIDENCIA PRIVADA SA"/>
    <s v="02.102.498/0001-29"/>
    <s v="Confirmação Dados Fatura"/>
    <m/>
    <m/>
    <x v="0"/>
    <s v="Médio"/>
    <s v="1017 Comercial | Desejo falar com a área de vendas | Jessica Ferreira | jessica.ferreira@metlife.com"/>
    <d v="2026-06-17T00:00:00"/>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s v="236222360"/>
    <x v="0"/>
    <s v="Encerrado"/>
    <n v="55"/>
    <s v=""/>
  </r>
  <r>
    <x v="2"/>
    <x v="2"/>
    <n v="23540305"/>
    <n v="0"/>
    <n v="2616709593884"/>
    <s v="RIO POTY BT FITNESS LTDA"/>
    <s v="21.988.733/0001-56"/>
    <s v="Cancelamento de NF / reemissão"/>
    <m/>
    <m/>
    <x v="0"/>
    <s v="Médio"/>
    <s v="1018 Financeiro | Desejo falar com o setor financeiro | Socorro Abreu | maria.abreu@sacavalcante.com.br"/>
    <d v="2026-06-16T00:00:00"/>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s v="235403050"/>
    <x v="0"/>
    <s v="Encerrado"/>
    <n v="56"/>
    <s v=""/>
  </r>
  <r>
    <x v="5"/>
    <x v="3"/>
    <n v="23535073"/>
    <n v="0"/>
    <n v="2616708590389"/>
    <s v=""/>
    <s v="073.270.713-77"/>
    <s v="Prorrogação / Reenvio de boleto"/>
    <m/>
    <m/>
    <x v="0"/>
    <s v="Médio"/>
    <s v="1018 Financeiro | Desejo falar com o setor financeiro | Sayra | sayra.martins@odontoprev.com.br"/>
    <d v="2026-06-16T00:00:00"/>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s v="235350730"/>
    <x v="0"/>
    <s v="Encerrado"/>
    <n v="56"/>
    <s v=""/>
  </r>
  <r>
    <x v="0"/>
    <x v="3"/>
    <n v="23487098"/>
    <n v="0"/>
    <n v="2616610558966"/>
    <s v="APP MESA LTDA"/>
    <s v="59.078.413/0001-31"/>
    <s v="Reenvio de boleto"/>
    <m/>
    <m/>
    <x v="0"/>
    <s v="Médio"/>
    <s v="1018 Financeiro | Desejo falar com o setor financeiro | Diogo Lach | diogo@appmesa.com.br"/>
    <d v="2026-06-15T00:00:00"/>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s v="234870980"/>
    <x v="9"/>
    <s v="Encerrado"/>
    <n v="56"/>
    <s v=""/>
  </r>
  <r>
    <x v="2"/>
    <x v="0"/>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s v="Alta"/>
    <s v="1018 Financeiro | Desejo falar com o setor financeiro | Fernanda Camarneira | fernanda.scamarneira@cielo.com.br"/>
    <d v="2026-06-12T00:00:00"/>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234572030"/>
    <x v="46"/>
    <s v="Encerrado"/>
    <n v="73"/>
    <s v=""/>
  </r>
  <r>
    <x v="0"/>
    <x v="0"/>
    <n v="24708880"/>
    <n v="23837903"/>
    <n v="2619516348796"/>
    <s v=""/>
    <m/>
    <s v="Contestação de cobrança"/>
    <m/>
    <s v="Não identificado / Cliente"/>
    <x v="2"/>
    <s v="Médio"/>
    <s v="Valores indevidos"/>
    <d v="2026-07-14T00:00:00"/>
    <d v="2026-07-14T00:00:00"/>
    <s v="jul/2026"/>
    <s v="ECOMMERCE BP SUPORTE FINANCEIRO N2"/>
    <s v=""/>
    <s v=""/>
    <s v="Valores indevidos"/>
    <s v="Valores indevidos"/>
    <s v="2470888023837903"/>
    <x v="10"/>
    <s v="Aberto"/>
    <n v="73"/>
    <n v="73.00212000000001"/>
  </r>
  <r>
    <x v="2"/>
    <x v="1"/>
    <n v="23445561"/>
    <n v="0"/>
    <n v="2616313530814"/>
    <s v="AMWAY DO BRASIL LIMITADA"/>
    <s v="58.473.398/0001-63"/>
    <s v="Atualização cadastral"/>
    <m/>
    <m/>
    <x v="0"/>
    <s v="Médio"/>
    <s v="1018 Financeiro | Desejo falar com o setor financeiro | Paula Maldonado Nishiwaki | paula.nishiwaki@amway.com"/>
    <d v="2026-06-12T00:00:00"/>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s v="234455610"/>
    <x v="15"/>
    <s v="Encerrado"/>
    <n v="55"/>
    <s v=""/>
  </r>
  <r>
    <x v="2"/>
    <x v="3"/>
    <n v="23441731"/>
    <n v="0"/>
    <n v="2616312528207"/>
    <s v="VENANCIO PRODUTOS FARMACEUTICOS LTDA."/>
    <s v="00.285.753/0001-90"/>
    <s v="Alteração de vencimento / Prorrogação / Reenvio de boleto"/>
    <m/>
    <m/>
    <x v="2"/>
    <s v="Médio"/>
    <s v="1018 Financeiro | Desejo falar com o setor financeiro | Ana Carolina Da Silva | ana.barcellos@venancio.com.br"/>
    <d v="2026-06-12T00:00:00"/>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s v="234417310"/>
    <x v="10"/>
    <s v="Aberto"/>
    <n v="105"/>
    <n v="105.00214"/>
  </r>
  <r>
    <x v="2"/>
    <x v="2"/>
    <n v="23441424"/>
    <n v="0"/>
    <n v="2616312528001"/>
    <s v="AMERICANAS SAEM RECUPERACAO JUDICIAL"/>
    <s v="00.776.574/2019-92"/>
    <s v="Cancelamento de NF"/>
    <m/>
    <m/>
    <x v="0"/>
    <s v="Alta"/>
    <s v="1018 Financeiro | Desejo falar com o setor financeiro | AMERICANAS S.A - EM RECUPERACAO JUD | ariane.pasilva@cielo.com.br"/>
    <d v="2026-06-12T00:00:00"/>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s v="234414240"/>
    <x v="49"/>
    <s v="Encerrado"/>
    <n v="33"/>
    <s v=""/>
  </r>
  <r>
    <x v="2"/>
    <x v="2"/>
    <n v="23438056"/>
    <n v="0"/>
    <n v="2616312525846"/>
    <s v=""/>
    <s v="057.479.637-16"/>
    <s v="Cancelamento de NF / Reemissão"/>
    <m/>
    <m/>
    <x v="2"/>
    <s v="Médio"/>
    <s v="1018 Financeiro | Desejo falar com o setor financeiro | Alexandre Câmara | alexandre.camara@casaspedro.com.br"/>
    <d v="2026-06-12T00:00:00"/>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234380560"/>
    <x v="10"/>
    <s v="Aberto"/>
    <n v="105"/>
    <n v="105.00216"/>
  </r>
  <r>
    <x v="3"/>
    <x v="1"/>
    <n v="23419942"/>
    <n v="0"/>
    <n v="2616307514024"/>
    <s v="GUEDES &amp; PAIXAO LTDA"/>
    <s v="16.928.871/0036-30"/>
    <s v="Alteração de cadastro (e-mail) / Reenvio de NF"/>
    <m/>
    <m/>
    <x v="0"/>
    <s v="Médio"/>
    <s v="1003 Gateway de Pagamento | Criação de loja (Gateway de Pagamento) | Rafael de Freitas Veloso | contasapagar@drogariaminasbrasil.com.br"/>
    <d v="2026-06-12T00:00:00"/>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234199420"/>
    <x v="18"/>
    <s v="Encerrado"/>
    <n v="82"/>
    <s v=""/>
  </r>
  <r>
    <x v="2"/>
    <x v="0"/>
    <n v="23405230"/>
    <n v="0"/>
    <n v="2616216504812"/>
    <s v="CENCOSUD BRASIL COMERCIAL LTDA."/>
    <s v="39.346.861/0350-38"/>
    <s v="Ajuste de cobrança / faturamento"/>
    <m/>
    <m/>
    <x v="0"/>
    <s v="Médio"/>
    <s v="1018 Financeiro | Desejo falar com o setor financeiro | Mariane Oliveira dos Santos | mariane.santos@cielo.com.br"/>
    <d v="2026-06-11T00:00:00"/>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s v="234052300"/>
    <x v="51"/>
    <s v="Encerrado"/>
    <n v="91"/>
    <s v=""/>
  </r>
  <r>
    <x v="2"/>
    <x v="1"/>
    <n v="23403160"/>
    <n v="0"/>
    <n v="2616215503456"/>
    <s v="WHITE MARTINS GASES INDUSTRIAIS LTDA"/>
    <s v="35.820.448/0001-36"/>
    <s v="Congelamento de contrato"/>
    <m/>
    <m/>
    <x v="0"/>
    <s v="Médio"/>
    <s v="1018 Financeiro | Desejo falar com o setor financeiro | Fernanda Camarneira | fernanda.scamarneira@cielo.com.br"/>
    <d v="2026-06-11T00:00:00"/>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s v="234031600"/>
    <x v="15"/>
    <s v="Encerrado"/>
    <n v="56"/>
    <s v=""/>
  </r>
  <r>
    <x v="5"/>
    <x v="4"/>
    <n v="23402960"/>
    <n v="0"/>
    <n v="2616215503322"/>
    <s v="DROGARIA MINAS BRASIL"/>
    <m/>
    <s v="Reenvio de NF"/>
    <m/>
    <m/>
    <x v="0"/>
    <s v="Médio"/>
    <s v="1001 Split de Pagamento | Portal Split | Kelly Rodrigues de Campos | kellyro@cielo.com.br"/>
    <d v="2026-06-11T00:00:00"/>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s v="234029600"/>
    <x v="0"/>
    <s v="Encerrado"/>
    <n v="61"/>
    <s v=""/>
  </r>
  <r>
    <x v="2"/>
    <x v="2"/>
    <n v="23401430"/>
    <n v="0"/>
    <n v="2616215502404"/>
    <s v=""/>
    <s v="07.061.124/0003-98"/>
    <s v="Cancelamento de NF"/>
    <m/>
    <m/>
    <x v="0"/>
    <s v="Médio"/>
    <s v="1018 Financeiro | Desejo falar com o setor financeiro | Giulia | giuliac@cielo.com.br"/>
    <d v="2026-06-11T00:00:00"/>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s v="234014300"/>
    <x v="19"/>
    <s v="Encerrado"/>
    <n v="57"/>
    <s v=""/>
  </r>
  <r>
    <x v="0"/>
    <x v="2"/>
    <n v="24744497"/>
    <n v="0"/>
    <n v="2619612372077"/>
    <s v="HOLI4U LTDA"/>
    <s v="60.219.112/0001-60"/>
    <s v="Cancelamento de Nota Fiscal / Reemissão"/>
    <m/>
    <s v="Cliente"/>
    <x v="2"/>
    <s v="Médio"/>
    <s v="1003 Gateway de Pagamento | Criação de loja (Gateway de Pagamento) | Sirlene Moura | financeiro@holi4u.com"/>
    <d v="2026-07-15T00:00:0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s v="247444970"/>
    <x v="10"/>
    <s v="Aberto"/>
    <n v="72"/>
    <n v="72.00221999999999"/>
  </r>
  <r>
    <x v="0"/>
    <x v="2"/>
    <n v="24738012"/>
    <n v="0"/>
    <n v="2619611368035"/>
    <s v="SUPERMERCADO HORTIFRUTI VILA DAS FRUTAS LTDA"/>
    <s v="16.774.414/0001-08"/>
    <s v="Cancelamento de Nota Fiscal"/>
    <m/>
    <s v="Comercial"/>
    <x v="2"/>
    <s v="Médio"/>
    <s v="1018 Financeiro | Desejo falar com o setor financeiro | HORTIFRUTI VILA DAS FRUTAS | ariane.pasilva@cielo.com.br"/>
    <d v="2026-07-15T00:00:0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s v="247380120"/>
    <x v="10"/>
    <s v="Aberto"/>
    <n v="72"/>
    <n v="72.00223"/>
  </r>
  <r>
    <x v="2"/>
    <x v="3"/>
    <n v="23357234"/>
    <n v="0"/>
    <n v="2616118473784"/>
    <s v="PAYAMIGO BRASIL MEIOS DE PAGAMENTO LTDA"/>
    <s v="26.183.032/0001-63"/>
    <s v="Mudança conta recebimento"/>
    <m/>
    <m/>
    <x v="0"/>
    <s v="Médio"/>
    <s v="1018 Financeiro | Desejo falar com o setor financeiro | Marcio | msanpoli@payamigo.com"/>
    <d v="2026-06-10T00:00:00"/>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s v="233572340"/>
    <x v="19"/>
    <s v="Encerrado"/>
    <n v="58"/>
    <s v=""/>
  </r>
  <r>
    <x v="4"/>
    <x v="1"/>
    <n v="23343714"/>
    <n v="0"/>
    <n v="2616115465482"/>
    <s v=""/>
    <s v="22.301.988/0001-61"/>
    <s v="Atualização cadastral (email)"/>
    <m/>
    <m/>
    <x v="0"/>
    <s v="Médio"/>
    <s v="1018 Financeiro | Desejo falar com o setor financeiro | MAITE VITÓRIA (PROMETEON) | maite.silva@prometeon.com"/>
    <d v="2026-06-10T00:00:00"/>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s v="233437140"/>
    <x v="15"/>
    <s v="Encerrado"/>
    <n v="57"/>
    <s v=""/>
  </r>
  <r>
    <x v="5"/>
    <x v="5"/>
    <n v="23306536"/>
    <n v="0"/>
    <n v="2616109441135"/>
    <s v="PARQUE DO CARACOL"/>
    <s v="14.625.224/0001-01"/>
    <s v="Sem ação, encerrar"/>
    <m/>
    <m/>
    <x v="0"/>
    <s v="Médio"/>
    <s v="1018 Financeiro | Desejo falar com o setor financeiro | Matheus Frade | matheus.frade@iter.com.br"/>
    <d v="2026-06-10T00:00:00"/>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s v="233065360"/>
    <x v="0"/>
    <s v="Encerrado"/>
    <n v="62"/>
    <s v=""/>
  </r>
  <r>
    <x v="0"/>
    <x v="2"/>
    <n v="24820605"/>
    <n v="0"/>
    <n v="2619715420945"/>
    <s v="FRUITFY INTERMEDIACOES E PAGAMENTOS LTDA"/>
    <s v="57.315.333/0001-27"/>
    <s v="Cancelamento de Nota Fiscal"/>
    <m/>
    <s v="Comercial"/>
    <x v="1"/>
    <s v="Médio"/>
    <s v="1018 Financeiro | Desejo falar com o setor financeiro | FRUITFY INTERMEDIACOES E PAGAMENTOS LTDA | ariane.pasilva@cielo.com.br"/>
    <d v="2026-07-16T00:00:00"/>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s v="248206050"/>
    <x v="10"/>
    <s v="Aberto"/>
    <n v="71"/>
    <n v="71.00227"/>
  </r>
  <r>
    <x v="4"/>
    <x v="3"/>
    <n v="23060590"/>
    <n v="0"/>
    <n v="2615410276736"/>
    <s v="MADEIRANIT MATERIAIS PARA CONSTRUCAO LTDA"/>
    <s v="22.655.614/0005-78"/>
    <s v="Regularização Pendências Financeiras"/>
    <m/>
    <m/>
    <x v="2"/>
    <s v="Médio"/>
    <s v="1018 Financeiro | Desejo falar com o setor financeiro | Leonardo Meira | leonardomeira@madeiranit.com.br"/>
    <d v="2026-06-03T00:00: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s v="230605900"/>
    <x v="10"/>
    <s v="Aberto"/>
    <n v="114"/>
    <n v="114.00228"/>
  </r>
  <r>
    <x v="0"/>
    <x v="0"/>
    <n v="22927989"/>
    <n v="0"/>
    <n v="2614916186114"/>
    <s v="RIQUENA NETO AR CONDICIONADO LTDA"/>
    <s v="08.382.929/0001-34"/>
    <s v="Contestação de cobrança"/>
    <m/>
    <m/>
    <x v="0"/>
    <s v="Médio"/>
    <s v="1018 Financeiro | Desejo falar com o setor financeiro | Amanda David | amanda.xavier@grupocapiau.com.br"/>
    <d v="2026-05-29T00:00:00"/>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s v="229279890"/>
    <x v="22"/>
    <s v="Encerrado"/>
    <n v="98"/>
    <s v=""/>
  </r>
  <r>
    <x v="2"/>
    <x v="2"/>
    <n v="22906012"/>
    <n v="0"/>
    <n v="2614911171796"/>
    <s v="INOVE ONLINE LTDA"/>
    <s v="59.515.022/0001-37"/>
    <s v="Cancelamento de NF / reemissão"/>
    <m/>
    <m/>
    <x v="0"/>
    <s v="Médio"/>
    <s v="1018 Financeiro | Desejo falar com o setor financeiro | INOVE ONLINE LTDA | ariane.pasilva@cielo.com.br"/>
    <d v="2026-05-29T00:00:00"/>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s v="229060120"/>
    <x v="38"/>
    <s v="Encerrado"/>
    <n v="46"/>
    <s v=""/>
  </r>
  <r>
    <x v="2"/>
    <x v="2"/>
    <n v="22902586"/>
    <n v="0"/>
    <n v="2614911169550"/>
    <s v="99 TECNOLOGIA LTDA"/>
    <s v="18.033.552/0001-61"/>
    <s v="Cancelamento de NF / Reemissão (Incluir PO)"/>
    <m/>
    <m/>
    <x v="0"/>
    <s v="Médio"/>
    <s v="1018 Financeiro | Desejo falar com o setor financeiro | 18033552000161 | ariane.pasilva@gmail.com.br"/>
    <d v="2026-05-29T00:00:00"/>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s v="229025860"/>
    <x v="46"/>
    <s v="Encerrado"/>
    <n v="87"/>
    <s v=""/>
  </r>
  <r>
    <x v="0"/>
    <x v="2"/>
    <n v="22899316"/>
    <n v="0"/>
    <n v="2614910167401"/>
    <s v="SONDA SUPERMERCADOS EXPORTACAO E IMPORTACAO S.A."/>
    <s v="01.937.635/0029-83"/>
    <s v="Cancelamento de NF / reemissão"/>
    <m/>
    <m/>
    <x v="0"/>
    <s v="Alta"/>
    <s v="1018 Financeiro | Desejo falar com o setor financeiro | Damiana Barbosa | damiana.barbosa@sondadelivery.com.br"/>
    <d v="2026-05-29T00:00:00"/>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s v="228993160"/>
    <x v="38"/>
    <s v="Encerrado"/>
    <n v="46"/>
    <s v=""/>
  </r>
  <r>
    <x v="2"/>
    <x v="2"/>
    <n v="22891770"/>
    <n v="0"/>
    <n v="2614908162289"/>
    <s v="PAGUE MENOS COMERCIO DE PRODUTOS ALIMENTICIOS LTDA"/>
    <s v="60.494.416/0033-12"/>
    <s v="Cancelamento de NF / reemissão"/>
    <m/>
    <m/>
    <x v="0"/>
    <s v="Alta"/>
    <s v="1018 Financeiro | Desejo falar com o setor financeiro | felipe alvarez de carvalho sanches | felipe.sanches@supermercadospaguemenos.com.br"/>
    <d v="2026-05-29T00:00:00"/>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s v="228917700"/>
    <x v="38"/>
    <s v="Encerrado"/>
    <n v="46"/>
    <s v=""/>
  </r>
  <r>
    <x v="4"/>
    <x v="1"/>
    <n v="22888561"/>
    <n v="0"/>
    <n v="2614818160038"/>
    <s v=""/>
    <s v="108.031.826-78"/>
    <s v="Dúvidas sobre contrato / cobrança"/>
    <m/>
    <m/>
    <x v="0"/>
    <s v="Médio"/>
    <s v="1003 Gateway de Pagamento | Estou em produção e tenho uma dúvida | Ronierison Sena | ronierison.sena@ext-onfly.com"/>
    <d v="2026-05-28T00:00:00"/>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s v="228885610"/>
    <x v="33"/>
    <s v="Encerrado"/>
    <n v="89"/>
    <s v=""/>
  </r>
  <r>
    <x v="5"/>
    <x v="1"/>
    <n v="22886625"/>
    <n v="0"/>
    <n v="2614817158985"/>
    <s v="ENGEPECAS EQUIPAMENTOS LTDA."/>
    <s v="05.063.653/0013-77"/>
    <s v="Atualização cadastral (email)"/>
    <m/>
    <m/>
    <x v="0"/>
    <s v="Médio"/>
    <s v="1018 Financeiro | Desejo falar com o setor financeiro | Wesley | ecommerce3@engepecas.com.br"/>
    <d v="2026-05-28T00:00:00"/>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s v="228866250"/>
    <x v="15"/>
    <s v="Encerrado"/>
    <n v="70"/>
    <s v=""/>
  </r>
  <r>
    <x v="0"/>
    <x v="2"/>
    <n v="22884811"/>
    <n v="0"/>
    <n v="2614817157845"/>
    <s v="BEMOL SERVICOS FINANCEIROS LTDA."/>
    <s v="35.410.271/0001-08"/>
    <s v="Cancelamento de NF / reemissão"/>
    <s v="A nota foi substituida e cliente incluido na lista de exceções. Chamado encerrado"/>
    <m/>
    <x v="0"/>
    <s v="Alta"/>
    <s v="1018 Financeiro | Desejo falar com o setor financeiro | André Menezes | andremenezes@bemol.com.br"/>
    <d v="2026-05-28T00:00:00"/>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228848110"/>
    <x v="49"/>
    <s v="Encerrado"/>
    <n v="48"/>
    <s v=""/>
  </r>
  <r>
    <x v="2"/>
    <x v="1"/>
    <n v="22884282"/>
    <n v="0"/>
    <n v="2614817157508"/>
    <s v=""/>
    <s v="340.720.088-93"/>
    <s v="Alteração cadastral (telefone)"/>
    <m/>
    <m/>
    <x v="0"/>
    <s v="Médio"/>
    <s v="1003 Gateway de Pagamento | Estou com um problema em produção e preciso de ajuda | Graciliene Borges da Silva | graciliene.silva@mbrf.com"/>
    <d v="2026-05-28T00:00:00"/>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228842820"/>
    <x v="19"/>
    <s v="Encerrado"/>
    <n v="71"/>
    <s v=""/>
  </r>
  <r>
    <x v="3"/>
    <x v="3"/>
    <n v="22878539"/>
    <n v="0"/>
    <n v="2614816153717"/>
    <s v="PANDURATA ALIMENTOS LTDA"/>
    <s v="70.940.994/0001-01"/>
    <s v="Alteração de vencimento / Prorrogação / Reenvio de boleto"/>
    <m/>
    <m/>
    <x v="0"/>
    <s v="Alta"/>
    <s v="1018 Financeiro | Desejo falar com o setor financeiro | Fabio Novais | fabiobn@bauducco.com.br"/>
    <d v="2026-05-28T00:00:00"/>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s v="228785390"/>
    <x v="5"/>
    <s v="Encerrado"/>
    <n v="113"/>
    <s v=""/>
  </r>
  <r>
    <x v="0"/>
    <x v="0"/>
    <n v="22877934"/>
    <n v="0"/>
    <n v="2614816153291"/>
    <s v="13A INFORMATICA E MATE"/>
    <s v="13.328.409/0001-83"/>
    <s v="Contestação de cobrança"/>
    <m/>
    <m/>
    <x v="0"/>
    <s v="Médio"/>
    <s v="1018 Financeiro | Desejo falar com o setor financeiro | Vanessa | vanessa@sixpel.com.br"/>
    <d v="2026-05-28T00:00:00"/>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s v="228779340"/>
    <x v="37"/>
    <s v="Encerrado"/>
    <n v="103"/>
    <s v=""/>
  </r>
  <r>
    <x v="0"/>
    <x v="3"/>
    <n v="22831321"/>
    <n v="0"/>
    <n v="2614717122471"/>
    <s v="GM COMERCIO DE CONFECCOES LTDA"/>
    <s v="62.090.265/0001-85"/>
    <s v="Reenvio de boleto"/>
    <m/>
    <m/>
    <x v="0"/>
    <s v="Médio"/>
    <s v="1018 Financeiro | Desejo falar com o setor financeiro | Mitchel | mitchel.lima92@gmail.com"/>
    <d v="2026-05-27T00:00:00"/>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s v="228313210"/>
    <x v="9"/>
    <s v="Encerrado"/>
    <n v="75"/>
    <s v=""/>
  </r>
  <r>
    <x v="4"/>
    <x v="3"/>
    <n v="22819696"/>
    <n v="0"/>
    <n v="2614714114917"/>
    <s v=""/>
    <s v="56.002.183/0001-39"/>
    <s v="Mudança conta recebimento"/>
    <m/>
    <m/>
    <x v="2"/>
    <s v="Médio"/>
    <s v="1018 Financeiro | Desejo falar com o setor financeiro | Francielle dos Santos Pereira | sac.millionspay@gmail.com"/>
    <d v="2026-05-27T00:00:00"/>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s v="228196960"/>
    <x v="10"/>
    <s v="Aberto"/>
    <n v="121"/>
    <n v="121.00241"/>
  </r>
  <r>
    <x v="2"/>
    <x v="2"/>
    <n v="22722766"/>
    <n v="0"/>
    <n v="2614516051755"/>
    <s v="PAGUE MENOS COMERCIO DE PRODUTOS ALIMENTICIOS LTDA"/>
    <s v="60.494.416/0033-12"/>
    <s v="Cancelamento de NF / reemissão"/>
    <m/>
    <m/>
    <x v="0"/>
    <s v="Alta"/>
    <s v="1018 Financeiro | Desejo falar com o setor financeiro | Felipe Alvarez de Carvalho Sanches | felipe.sanches@supermercadospaguemenos.com.br"/>
    <d v="2026-05-25T00:00:00"/>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227227660"/>
    <x v="4"/>
    <s v="Encerrado"/>
    <n v="67"/>
    <s v=""/>
  </r>
  <r>
    <x v="2"/>
    <x v="1"/>
    <n v="22696395"/>
    <n v="0"/>
    <n v="2614511034778"/>
    <s v=""/>
    <m/>
    <s v="Atualização cadastral"/>
    <m/>
    <m/>
    <x v="0"/>
    <s v="Médio"/>
    <s v="1018 Financeiro | Desejo falar com o setor financeiro | MV INFORMATICA NORDESTE LTDA | bordini@cielo.com.br"/>
    <d v="2026-05-25T00:00:00"/>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226963950"/>
    <x v="37"/>
    <s v="Encerrado"/>
    <n v="106"/>
    <s v=""/>
  </r>
  <r>
    <x v="5"/>
    <x v="3"/>
    <n v="22692172"/>
    <n v="0"/>
    <n v="2614510031891"/>
    <s v="CIA CAMINHO AEREO PAO DE ACUCAR"/>
    <s v="33.229.410/0001-68"/>
    <s v="Reenvio de boleto"/>
    <m/>
    <m/>
    <x v="0"/>
    <s v="Médio"/>
    <s v="1018 Financeiro | Desejo falar com o setor financeiro | Matheus Frade | matheus.frade@iter.com.br"/>
    <d v="2026-05-25T00:00:00"/>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s v="226921720"/>
    <x v="0"/>
    <s v="Encerrado"/>
    <n v="78"/>
    <s v=""/>
  </r>
  <r>
    <x v="2"/>
    <x v="5"/>
    <n v="22682610"/>
    <n v="0"/>
    <n v="2614508025411"/>
    <s v="MARIA EDUARDA FERNANDES DE MORAI"/>
    <s v="707.538.874-60"/>
    <s v="Restrição no Serasa"/>
    <m/>
    <m/>
    <x v="2"/>
    <s v="Médio"/>
    <s v="1018 Financeiro | Desejo falar com o setor financeiro | Maria Eduarda Fernandes de Morais | igorramon_25@icloud.com"/>
    <d v="2026-05-25T00:00:00"/>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s v="226826100"/>
    <x v="10"/>
    <s v="Aberto"/>
    <n v="123"/>
    <n v="123.00245"/>
  </r>
  <r>
    <x v="0"/>
    <x v="0"/>
    <n v="22677747"/>
    <n v="0"/>
    <n v="2614312021526"/>
    <s v=""/>
    <s v="57.535.099/0001-43"/>
    <s v="Contestação de cobrança"/>
    <m/>
    <m/>
    <x v="0"/>
    <s v="Médio"/>
    <s v="1018 Financeiro | Desejo falar com o setor financeiro | ANA CAROLINA FERREIRA | afontebrands@gmail.com"/>
    <d v="2026-05-23T00:00:00"/>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s v="226777470"/>
    <x v="37"/>
    <s v="Encerrado"/>
    <n v="108"/>
    <s v=""/>
  </r>
  <r>
    <x v="4"/>
    <x v="5"/>
    <n v="22447668"/>
    <n v="0"/>
    <n v="2613813866530"/>
    <s v="ATP S A"/>
    <s v="38.059.846/0001-70"/>
    <s v="Carta de quitação / circularização"/>
    <m/>
    <m/>
    <x v="0"/>
    <s v="Médio"/>
    <s v="1018 Financeiro | Desejo falar com o setor financeiro | ATP TECNOLOGIA E PRODUTOS S/A | faturasgetec@datalinkbpo.com.br"/>
    <d v="2026-05-18T00:00:00"/>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s v="224476680"/>
    <x v="18"/>
    <s v="Encerrado"/>
    <n v="107"/>
    <s v=""/>
  </r>
  <r>
    <x v="4"/>
    <x v="2"/>
    <n v="25085849"/>
    <n v="22457206"/>
    <n v="2620409593623"/>
    <s v="pluxeegroup"/>
    <s v="69.034.668/0001-56"/>
    <s v="Cancelamento de Nota Fiscal / Reemissão"/>
    <m/>
    <s v="Cliente"/>
    <x v="2"/>
    <s v="Médio"/>
    <s v="1018 Financeiro | Desejo falar com o setor financeiro | Jonas Mussa da Silva | jonas.silva@pluxeegroup.com"/>
    <d v="2026-07-23T00:00:00"/>
    <d v="2026-07-23T00:00:00"/>
    <s v="jul/2026"/>
    <s v="ECOMMERCE BP SUPORTE FINANCEIRO N2"/>
    <s v=""/>
    <s v=""/>
    <s v="Outros "/>
    <s v="Outros "/>
    <s v="2508584922457206"/>
    <x v="10"/>
    <s v="Aberto"/>
    <n v="64"/>
    <n v="64.00248000000001"/>
  </r>
  <r>
    <x v="2"/>
    <x v="3"/>
    <n v="25067405"/>
    <n v="0"/>
    <n v="2620316581441"/>
    <s v="MADEIRAMADEIRA COMERCIO ELETRONICO S/A"/>
    <s v="10.490.181/0001-35"/>
    <s v="Alteração de vencimento"/>
    <s v="Comercial solicitou avaliação do Financeiro para essa tratativa. Solicitamos ajuste contratual e DA da Supex para seguir com exceção."/>
    <m/>
    <x v="0"/>
    <s v="Alta"/>
    <s v="1018 Financeiro | Desejo falar com o setor financeiro | Mariane Oliveira dos Santos | mariane.santos@cielo.com.br"/>
    <d v="2026-07-22T00:00:00"/>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s v="250674050"/>
    <x v="39"/>
    <s v="Encerrado"/>
    <n v="23"/>
    <s v=""/>
  </r>
  <r>
    <x v="4"/>
    <x v="2"/>
    <n v="25065394"/>
    <n v="22801322"/>
    <n v="2620316580073"/>
    <s v="CORIS BRASIL TURISMO VIAGENS E ASSISTENCIA INTERNACIONAL LTDA"/>
    <s v="04.789.159/0001-98"/>
    <s v="Cancelamento de Nota Fiscal"/>
    <m/>
    <s v="Comercial"/>
    <x v="2"/>
    <s v="Médio"/>
    <s v="RES: Recebemos sua solicitação &quot;1018 Financeiro | Desejo falar com o setor financeiro | Joice Rosa | joice.dsilva@cielo.com.br&quot;"/>
    <d v="2026-07-22T00:00:00"/>
    <d v="2026-07-22T00:00:00"/>
    <s v="jul/2026"/>
    <s v="ECOMMERCE BP SUPORTE FINANCEIRO N2"/>
    <s v="joice.dsilva@cielo.com.br"/>
    <s v=""/>
    <s v="Outros "/>
    <s v="Outros "/>
    <s v="2506539422801322"/>
    <x v="10"/>
    <s v="Aberto"/>
    <n v="65"/>
    <n v="65.0025"/>
  </r>
  <r>
    <x v="0"/>
    <x v="2"/>
    <n v="25001569"/>
    <n v="0"/>
    <n v="2620215538552"/>
    <s v="BERTOLINI S/A"/>
    <s v="87.556.650/0015-00"/>
    <s v="Alterar data de emissão da NF"/>
    <m/>
    <m/>
    <x v="2"/>
    <s v="Médio"/>
    <s v="1018 Financeiro | Desejo falar com o setor financeiro | Suelen Thums | suelen.thums@bertolini.com.br"/>
    <d v="2026-07-21T00:00:00"/>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s v="250015690"/>
    <x v="10"/>
    <s v="Aberto"/>
    <n v="66"/>
    <n v="66.00251"/>
  </r>
  <r>
    <x v="2"/>
    <x v="1"/>
    <n v="25000127"/>
    <n v="0"/>
    <n v="2620215537614"/>
    <s v="BRF S.A."/>
    <s v="01.838.723/0001-27"/>
    <s v="Atualização cadastral"/>
    <m/>
    <m/>
    <x v="0"/>
    <s v="Médio"/>
    <s v="1003 Gateway de Pagamento | Estou com um problema em produção e preciso de ajuda | Fernanda Labes | fernanda.labes@mbrf.com"/>
    <d v="2026-07-21T00:00:00"/>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s v="250001270"/>
    <x v="15"/>
    <s v="Encerrado"/>
    <n v="16"/>
    <s v=""/>
  </r>
  <r>
    <x v="0"/>
    <x v="3"/>
    <n v="24967125"/>
    <n v="0"/>
    <n v="2620209516381"/>
    <s v="MINERVA S.A."/>
    <s v="67.620.377/0001-14"/>
    <s v="Alteração de vencimento"/>
    <m/>
    <m/>
    <x v="2"/>
    <s v="Médio"/>
    <s v="1018 Financeiro | Desejo falar com o setor financeiro | Monique Carvalho | monique.carvalho@minervafoods.com"/>
    <d v="2026-07-21T00:00:00"/>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s v="249671250"/>
    <x v="10"/>
    <s v="Aberto"/>
    <n v="66"/>
    <n v="66.00252999999999"/>
  </r>
  <r>
    <x v="0"/>
    <x v="2"/>
    <n v="24965285"/>
    <n v="0"/>
    <n v="2620209515150"/>
    <s v="VIDA FARMACIAS COLINA SORRISO COMERCIO DE MEDICAMENTOS LTDA"/>
    <s v="07.750.733/0001-92"/>
    <s v="Cancelamento de Nota Fiscal"/>
    <m/>
    <s v="Comercial"/>
    <x v="2"/>
    <s v="Médio"/>
    <s v="1018 Financeiro | Desejo falar com o setor financeiro | Joice Rosa | joice.dsilva@cielo.com.br"/>
    <d v="2026-07-21T00:00:00"/>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s v="249652850"/>
    <x v="10"/>
    <s v="Aberto"/>
    <n v="66"/>
    <n v="66.00254"/>
  </r>
  <r>
    <x v="0"/>
    <x v="2"/>
    <n v="24962733"/>
    <n v="0"/>
    <n v="2620208513329"/>
    <s v=""/>
    <s v="20.061.438/0001-97"/>
    <s v="Cancelamento de Nota Fiscal"/>
    <m/>
    <s v="Comercial"/>
    <x v="2"/>
    <s v="Médio"/>
    <s v="1018 Financeiro | Desejo falar com o setor financeiro | DROGARIA SAO GONCALO LTDA | ariane.pasilva@cielo.com.br"/>
    <d v="2026-07-21T00:00:00"/>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s v="249627330"/>
    <x v="10"/>
    <s v="Aberto"/>
    <n v="66"/>
    <n v="66.00255"/>
  </r>
  <r>
    <x v="0"/>
    <x v="2"/>
    <n v="24962638"/>
    <n v="0"/>
    <n v="2620208513261"/>
    <s v="VIDA FARMACIAS COLINA SORRISO COMERCIO DE MEDICAMENTOS LTDA"/>
    <s v="07.750.733/0001-92"/>
    <s v="Cancelamento de Nota Fiscal"/>
    <m/>
    <s v="Comercial"/>
    <x v="2"/>
    <s v="Médio"/>
    <s v="1018 Financeiro | Desejo falar com o setor financeiro | VIDA FARMACIAS COLINA SORRISO COMERCIO DE MEDICAMENTOS LTDA | ariane.pasilva@cielo.com.br"/>
    <d v="2026-07-21T00:00:00"/>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s v="249626380"/>
    <x v="10"/>
    <s v="Aberto"/>
    <n v="66"/>
    <n v="66.00256"/>
  </r>
  <r>
    <x v="0"/>
    <x v="0"/>
    <n v="24930082"/>
    <n v="0"/>
    <n v="2620113492394"/>
    <s v=""/>
    <s v="14.933.258/0001-55"/>
    <s v="Contestação de cobrança"/>
    <m/>
    <m/>
    <x v="0"/>
    <s v="Médio"/>
    <s v="1018 Financeiro | Desejo falar com o setor financeiro | APARECIDA SOARES BARBAIS | evertonbarbaismarques@yahoo.com.br"/>
    <d v="2026-07-20T00:00:00"/>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s v="249300820"/>
    <x v="37"/>
    <s v="Encerrado"/>
    <n v="50"/>
    <s v=""/>
  </r>
  <r>
    <x v="0"/>
    <x v="2"/>
    <n v="24912277"/>
    <n v="0"/>
    <n v="2620110481154"/>
    <s v="GIORDANI TURISMO LTDA"/>
    <s v="94.929.734/0001-01"/>
    <s v="Cancelamento de Nota Fiscal"/>
    <m/>
    <s v="Financeiro"/>
    <x v="0"/>
    <s v="Alta"/>
    <s v="1018 Financeiro | Desejo falar com o setor financeiro | GIORDANI TURISMO LTDA | ariane.pasilva@cielo.com.br"/>
    <d v="2026-07-20T00:00:00"/>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s v="249122770"/>
    <x v="20"/>
    <s v="Encerrado"/>
    <n v="31"/>
    <s v=""/>
  </r>
  <r>
    <x v="2"/>
    <x v="0"/>
    <n v="24873432"/>
    <n v="0"/>
    <n v="2619814455032"/>
    <s v="GIORDANI TURISMO LTDA"/>
    <s v="94.929.734/0001-01"/>
    <s v="Contestação de cobrança"/>
    <m/>
    <m/>
    <x v="2"/>
    <s v="Médio"/>
    <s v="1018 Financeiro | Desejo falar com o setor financeiro | Bruna Tatielli da Silva | contasapagar@giordaniturismo.com.br"/>
    <d v="2026-07-17T00:00:00"/>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s v="248734320"/>
    <x v="10"/>
    <s v="Aberto"/>
    <n v="70"/>
    <n v="70.00259"/>
  </r>
  <r>
    <x v="2"/>
    <x v="5"/>
    <n v="24208444"/>
    <n v="0"/>
    <n v="2618310025090"/>
    <s v="KOCH SUPERMERCADOS"/>
    <m/>
    <s v="Solicitação de documentos (contrato, NF, histórico)"/>
    <m/>
    <m/>
    <x v="1"/>
    <s v="Médio"/>
    <s v="1018 Financeiro | Desejo falar com o setor financeiro | Robson Serafini | leonardo.bicca.roseira@gmail.com"/>
    <d v="2026-07-02T00:00:0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242084440"/>
    <x v="10"/>
    <s v="Aberto"/>
    <n v="85"/>
    <n v="85.0026"/>
  </r>
  <r>
    <x v="0"/>
    <x v="0"/>
    <n v="23032472"/>
    <n v="0"/>
    <n v="2615315258153"/>
    <s v=""/>
    <s v="37.030.090/0001-73"/>
    <s v="Contestação de cobrança"/>
    <m/>
    <m/>
    <x v="0"/>
    <s v="Médio"/>
    <s v="1018 Financeiro | Desejo falar com o setor financeiro | Júlia Angelozzi | julia.djesus@cielo.com.br"/>
    <d v="2026-06-02T00:00:00"/>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s v="230324720"/>
    <x v="44"/>
    <s v="Encerrado"/>
    <n v="48"/>
    <s v=""/>
  </r>
  <r>
    <x v="2"/>
    <x v="2"/>
    <n v="22599187"/>
    <n v="0"/>
    <n v="2614112968781"/>
    <s v="METALURGICA MOR SA"/>
    <s v="95.422.218/0001-40"/>
    <s v="Cancelamento de NF"/>
    <m/>
    <m/>
    <x v="2"/>
    <s v="Médio"/>
    <s v="1018 Financeiro | Desejo falar com o setor financeiro | Joice Rosa | joice.dsilva@cielo.com.br"/>
    <d v="2026-05-21T00:00:00"/>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s v="225991870"/>
    <x v="10"/>
    <s v="Aberto"/>
    <n v="127"/>
    <n v="127.00262"/>
  </r>
  <r>
    <x v="2"/>
    <x v="1"/>
    <n v="22571428"/>
    <n v="0"/>
    <n v="2614017949937"/>
    <s v="ION DISTRIBUIDORA"/>
    <s v="58.364.521/0001-08"/>
    <s v="Cancelamento de contrato"/>
    <m/>
    <m/>
    <x v="0"/>
    <s v="Médio"/>
    <s v="1018 Financeiro | Desejo falar com o setor financeiro | Giulia | giuliac@cielo.com.br"/>
    <d v="2026-05-20T00:00:00"/>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s v="225714280"/>
    <x v="23"/>
    <s v="Encerrado"/>
    <n v="70"/>
    <s v=""/>
  </r>
  <r>
    <x v="4"/>
    <x v="5"/>
    <n v="22536738"/>
    <n v="0"/>
    <n v="2614010926918"/>
    <s v="FITEX INDUSTRIAL DE MODA LTDA"/>
    <s v="54.795.314/0001-57"/>
    <s v="Dúvida acesso ao portal"/>
    <m/>
    <m/>
    <x v="2"/>
    <s v="Médio"/>
    <s v="1002 Portais E-commerce | Estou com um problema em produção e preciso de ajuda | Guilherme Libman | guilherme.libman@lojatres.com"/>
    <d v="2026-05-20T00:00:00"/>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s v="225367380"/>
    <x v="10"/>
    <s v="Aberto"/>
    <n v="128"/>
    <n v="128.00264"/>
  </r>
  <r>
    <x v="2"/>
    <x v="0"/>
    <n v="14547065"/>
    <n v="0"/>
    <n v="2521711051108"/>
    <s v="QUOD"/>
    <m/>
    <s v="Cobrança retroativa"/>
    <m/>
    <m/>
    <x v="0"/>
    <s v="Alta"/>
    <s v="1018 Financeiro | Desejo falar com o setor financeiro | larissa | larissa.souza@quod.com.br"/>
    <d v="2025-08-05T00:00:00"/>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s v="145470650"/>
    <x v="12"/>
    <s v="Encerrado"/>
    <n v="415"/>
    <s v=""/>
  </r>
  <r>
    <x v="0"/>
    <x v="3"/>
    <n v="25169684"/>
    <n v="0"/>
    <s v="2620514646989"/>
    <s v=""/>
    <s v="419.720.948-74"/>
    <s v="Reenvio de boleto"/>
    <m/>
    <m/>
    <x v="0"/>
    <s v="Médio"/>
    <s v="1018 Financeiro | Desejo falar com o setor financeiro | Jelifer de Araujo Neves | jelifer.neves@jflrealty.com.br"/>
    <d v="2026-07-24T00:00:00"/>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s v="251696840"/>
    <x v="9"/>
    <s v="Encerrado"/>
    <n v="17"/>
    <s v=""/>
  </r>
  <r>
    <x v="2"/>
    <x v="2"/>
    <n v="25159172"/>
    <n v="0"/>
    <s v="2620512640445"/>
    <s v="VENTUREPAV SISTEMAS LTDA"/>
    <s v="53.768.953/0001-60"/>
    <s v="Cancelamento de Nota Fiscal"/>
    <m/>
    <s v="Comercial"/>
    <x v="2"/>
    <s v="Médio"/>
    <s v="1018 Financeiro | Desejo falar com o setor financeiro | VENTUREPAV SISTEMAS LTDA | ariane.pasilva@cielo.com.br"/>
    <d v="2026-07-24T00:00:00"/>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s v="251591720"/>
    <x v="10"/>
    <s v="Aberto"/>
    <n v="63"/>
    <n v="63.00267"/>
  </r>
  <r>
    <x v="0"/>
    <x v="3"/>
    <n v="25152431"/>
    <n v="0"/>
    <s v="2620511636321"/>
    <s v="MFC ACADEMIA LTDA"/>
    <s v="15.767.893/0001-72"/>
    <s v="Reenvio de boleto"/>
    <m/>
    <m/>
    <x v="0"/>
    <s v="Médio"/>
    <s v="1018 Financeiro | Desejo falar com o setor financeiro | Sandra De Oliveira Ferreira | sandra.ferreira@bodytech.com.br"/>
    <d v="2026-07-24T00:00:00"/>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s v="251524310"/>
    <x v="9"/>
    <s v="Encerrado"/>
    <n v="17"/>
    <s v=""/>
  </r>
  <r>
    <x v="2"/>
    <x v="2"/>
    <n v="25149720"/>
    <n v="0"/>
    <s v="2620510634643"/>
    <s v="SUPERMERCADO HORTIFRUTI VILA DAS FRUTAS LTDA"/>
    <s v="16.774.414/0001-08"/>
    <s v="Cancelamento de Nota Fiscal"/>
    <m/>
    <s v="Comercial"/>
    <x v="2"/>
    <s v="Alta"/>
    <s v="1018 Financeiro | Desejo falar com o setor financeiro | HORTIFRUTI VILA DAS FRUTAS | ariane.pasilva@cielo.com.br"/>
    <d v="2026-07-24T00:00:00"/>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s v="251497200"/>
    <x v="10"/>
    <s v="Aberto"/>
    <n v="63"/>
    <n v="63.00269"/>
  </r>
  <r>
    <x v="4"/>
    <x v="1"/>
    <n v="25120824"/>
    <n v="0"/>
    <s v="2620415616122"/>
    <s v="KASA MOTORS LTDA"/>
    <s v="05.471.879/0004-16"/>
    <s v="Atualização cadastral (email)"/>
    <m/>
    <m/>
    <x v="0"/>
    <s v="Médio"/>
    <s v="1018 Financeiro | Desejo falar com o setor financeiro | Erick | erick.faraujo@gruposaga.com.br"/>
    <d v="2026-07-23T00:00:00"/>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251208240"/>
    <x v="15"/>
    <s v="Encerrado"/>
    <n v="14"/>
    <s v=""/>
  </r>
  <r>
    <x v="5"/>
    <x v="1"/>
    <n v="25018289"/>
    <n v="0"/>
    <s v="2620218549022"/>
    <s v="COSTA CRUZEIROS SSA"/>
    <m/>
    <s v="Cancelamento de contrato"/>
    <m/>
    <m/>
    <x v="0"/>
    <s v="Médio"/>
    <s v="1003 Cancelamento de Contrato: COSTA CRUZEIROS"/>
    <d v="2026-07-21T00:00:00"/>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250182890"/>
    <x v="23"/>
    <s v="Encerrado"/>
    <n v="8"/>
    <s v=""/>
  </r>
  <r>
    <x v="4"/>
    <x v="5"/>
    <n v="25253452"/>
    <n v="0"/>
    <n v="2620817700439"/>
    <s v=""/>
    <m/>
    <s v="Outros"/>
    <m/>
    <m/>
    <x v="0"/>
    <s v="Médio"/>
    <s v="1009 Checkout | Erro para finalização do pagamento do Checkout Cielo pelo portador | Lucas Chaves Ricarte | lucas.ricarte@beachpark.com.br"/>
    <d v="2026-07-27T00:00:00"/>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252534520"/>
    <x v="23"/>
    <s v="Encerrado"/>
    <n v="2"/>
    <s v=""/>
  </r>
  <r>
    <x v="0"/>
    <x v="0"/>
    <n v="25248760"/>
    <n v="0"/>
    <n v="2620816697623"/>
    <s v="GOODSTORAGE HOLDING PARTICIPACOES S.A."/>
    <s v="18.897.459/0001-03"/>
    <s v="Contestação de cobrança"/>
    <m/>
    <m/>
    <x v="0"/>
    <s v="Médio"/>
    <s v="1018 Financeiro | Desejo falar com o setor financeiro | GOODSTORAGE HOLDING PARTICIPACOES S | ariane.pasilva@cielo.com.br"/>
    <d v="2026-07-27T00:00:00"/>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s v="252487600"/>
    <x v="15"/>
    <s v="Encerrado"/>
    <n v="10"/>
    <s v=""/>
  </r>
  <r>
    <x v="2"/>
    <x v="2"/>
    <n v="25248269"/>
    <n v="0"/>
    <n v="2620816697314"/>
    <s v="GOODSTORAGE HOLDING PARTICIPACOES S.A."/>
    <s v="18.897.459/0001-03"/>
    <s v="Cancelamento de NF / reemissão"/>
    <m/>
    <s v="Financeiro"/>
    <x v="0"/>
    <s v="Médio"/>
    <s v="1018 Financeiro | Desejo falar com o setor financeiro | GOODSTORAGE HOLDING PARTICIPACOES S | ariane.pasilva@cielo.com.br"/>
    <d v="2026-07-27T00:00:00"/>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s v="252482690"/>
    <x v="33"/>
    <s v="Encerrado"/>
    <n v="29"/>
    <s v=""/>
  </r>
  <r>
    <x v="2"/>
    <x v="2"/>
    <n v="25247817"/>
    <n v="0"/>
    <n v="2620816697033"/>
    <s v=""/>
    <s v="34.383.831/0001-01"/>
    <s v="Cancelamento de NF / reemissão"/>
    <m/>
    <m/>
    <x v="0"/>
    <s v="Médio"/>
    <s v="1018 Financeiro | Desejo falar com o setor financeiro | LUX INVEST CAPITAL LTDA | ariane.pasilva@cielo.com.br"/>
    <d v="2026-07-27T00:00:00"/>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s v="252478170"/>
    <x v="0"/>
    <s v="Encerrado"/>
    <n v="15"/>
    <s v=""/>
  </r>
  <r>
    <x v="2"/>
    <x v="2"/>
    <n v="25221967"/>
    <n v="0"/>
    <n v="2620812680732"/>
    <s v=""/>
    <s v="02.890.199/0001-04"/>
    <s v="Cancelamento de Nota Fiscal"/>
    <m/>
    <s v="Comercial"/>
    <x v="2"/>
    <s v="Alta"/>
    <s v="1018 Financeiro | Desejo falar com o setor financeiro | NIMBI S.A. | ariane.pasilva@cielo.com.br"/>
    <d v="2026-07-27T00:00:00"/>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s v="252219670"/>
    <x v="10"/>
    <s v="Aberto"/>
    <n v="60"/>
    <n v="60.00276"/>
  </r>
  <r>
    <x v="2"/>
    <x v="2"/>
    <n v="25299212"/>
    <n v="0"/>
    <n v="2620915729640"/>
    <s v="FARMAVILAS COMERCIO DE MEDICAMEN"/>
    <s v="59.878.420/0001-18"/>
    <s v="Cancelamento de Nota Fiscal"/>
    <m/>
    <s v="Comercial"/>
    <x v="2"/>
    <s v="Médio"/>
    <s v="1018 Financeiro | Desejo falar com o setor financeiro | FARMAVILAS COMERCIO DE MEDICAMENTOS | ariane.pasilva@cielo.com.br"/>
    <d v="2026-07-28T00:00:00"/>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s v="252992120"/>
    <x v="10"/>
    <s v="Aberto"/>
    <n v="59"/>
    <n v="59.00277"/>
  </r>
  <r>
    <x v="0"/>
    <x v="2"/>
    <n v="25296859"/>
    <n v="0"/>
    <n v="2620915728194"/>
    <s v="CONSTRUDECOR S/A"/>
    <s v="03.439.316/0001-72"/>
    <s v="Cancelamento de Nota Fiscal"/>
    <m/>
    <s v="Comercial"/>
    <x v="1"/>
    <s v="Médio"/>
    <s v="1018 Financeiro | Desejo falar com o setor financeiro | CONSTRUDECOR S/A | ariane.pasilva@cielo.com.br"/>
    <d v="2026-07-28T00:00:00"/>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s v="252968590"/>
    <x v="10"/>
    <s v="Aberto"/>
    <n v="59"/>
    <n v="59.00278"/>
  </r>
  <r>
    <x v="3"/>
    <x v="3"/>
    <n v="25277161"/>
    <n v="0"/>
    <n v="2620911715829"/>
    <s v="MAIS VENDAS TECNOLOGIA LTDA"/>
    <s v="64.484.980/0001-28"/>
    <s v="Alteração de vencimento / Prorrogação / Reenvio de boleto"/>
    <m/>
    <m/>
    <x v="2"/>
    <s v="Médio"/>
    <s v="1018 Financeiro | Desejo falar com o setor financeiro | Rodrigo Rossi | rodrigomrossi@gmail.com"/>
    <d v="2026-07-28T00:00:00"/>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252771610"/>
    <x v="10"/>
    <s v="Aberto"/>
    <n v="59"/>
    <n v="59.00279"/>
  </r>
  <r>
    <x v="4"/>
    <x v="1"/>
    <n v="25276254"/>
    <n v="0"/>
    <n v="2620911715219"/>
    <s v=""/>
    <s v="07.220.448/0001-60"/>
    <s v="Dúvidas sobre contrato / cobrança"/>
    <m/>
    <m/>
    <x v="2"/>
    <s v="Médio"/>
    <s v="1018 Financeiro | Desejo falar com o setor financeiro | Fernanda | fernanda.scamarneira@cielo.com.br"/>
    <d v="2026-07-28T00:00:00"/>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s v="252762540"/>
    <x v="10"/>
    <s v="Aberto"/>
    <n v="59"/>
    <n v="59.0028"/>
  </r>
  <r>
    <x v="0"/>
    <x v="3"/>
    <n v="25272654"/>
    <n v="0"/>
    <n v="2620910712922"/>
    <s v="OBRAS SOCIAIS DA ARQUIDIOCESE DE APARECIDA"/>
    <s v="45.201.019/0001-34"/>
    <s v="Reenvio de boleto / NF"/>
    <m/>
    <m/>
    <x v="0"/>
    <s v="Médio"/>
    <s v="1018 Financeiro | Desejo falar com o setor financeiro | João Paulo | adm.ecommerce@santuarionacional.com"/>
    <d v="2026-07-28T00:00:00"/>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s v="252726540"/>
    <x v="15"/>
    <s v="Encerrado"/>
    <n v="9"/>
    <s v=""/>
  </r>
  <r>
    <x v="2"/>
    <x v="2"/>
    <n v="25264548"/>
    <n v="0"/>
    <n v="2620909707808"/>
    <s v=""/>
    <s v="34.383.831/0001-01"/>
    <s v="Cancelamento de NF / reemissão"/>
    <m/>
    <m/>
    <x v="0"/>
    <s v="Médio"/>
    <s v="1018 Financeiro | Desejo falar com o setor financeiro | LUX INVEST CAPITAL LTDA | ariane.pasilva@cielo.com.br"/>
    <d v="2026-07-28T00:00:00"/>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s v="252645480"/>
    <x v="39"/>
    <s v="Encerrado"/>
    <n v="17"/>
    <s v=""/>
  </r>
  <r>
    <x v="5"/>
    <x v="1"/>
    <n v="25189739"/>
    <n v="0"/>
    <n v="2620518659166"/>
    <s v="AVATIM"/>
    <m/>
    <s v="Cancelamento de contrato"/>
    <m/>
    <m/>
    <x v="0"/>
    <s v="Médio"/>
    <s v="1003 Cancelamento de Contrato: AVATIM CHEIROS DA TERRA PATRIMONIAL E ROYALTIES LTDA"/>
    <d v="2026-07-24T00:00:00"/>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251897390"/>
    <x v="3"/>
    <s v="Encerrado"/>
    <n v="4"/>
    <s v=""/>
  </r>
  <r>
    <x v="0"/>
    <x v="1"/>
    <n v="25445503"/>
    <n v="25445188"/>
    <s v="2621212821090"/>
    <s v=""/>
    <m/>
    <s v="Dúvidas sobre contrato / cobrança"/>
    <m/>
    <m/>
    <x v="0"/>
    <s v="Médio"/>
    <s v="ERRATA: 1018 Financeiro | Desejo falar com o setor financeiro | Danilo | danilo_nunes@carrefour.com"/>
    <d v="2026-07-31T00:00:00"/>
    <d v="2026-07-31T00:00:00"/>
    <s v="jul/2026"/>
    <s v="ECOMMERCE BP SUPORTE FINANCEIRO N2"/>
    <s v="paloma.reis@atento.com"/>
    <s v=""/>
    <m/>
    <e v="#N/A"/>
    <s v="2544550325445188"/>
    <x v="15"/>
    <s v="Encerrado"/>
    <n v="6"/>
    <s v=""/>
  </r>
  <r>
    <x v="4"/>
    <x v="1"/>
    <n v="25425697"/>
    <n v="0"/>
    <s v="2621209808980"/>
    <s v="FRIGELAR COMERCIO E INDUSTRIA LTDA"/>
    <s v="92.660.406/0001-19"/>
    <s v="Atualização cadastral (email)"/>
    <m/>
    <m/>
    <x v="0"/>
    <s v="Médio"/>
    <s v="1018 Financeiro | Desejo falar com o setor financeiro | Marcelo Cunha | marcelocunha@frigelar.com.br"/>
    <d v="2026-07-31T00:00:00"/>
    <d v="2026-07-31T00:00:00"/>
    <s v="jul/2026"/>
    <s v="ECOMMERCE BP SUPORTE FINANCEIRO N2"/>
    <s v="marcelocunha@frigelar.com.br"/>
    <s v=""/>
    <s v="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_x000a_Para recebimento de NF e Boleto para pagamento._x000a_FRIGELAR COMERCIO E INDUSTRIA LTDA&lt;/p&gt;&lt;p&gt;&lt;strong&gt;GA Client ID:&lt;/strong&gt; 1799915683.1785499788&lt;/p&gt;&lt;p&gt;&lt;strong&gt;Lead Hash ID:&lt;/strong&gt; c42d82075b1d072c5f6b5b9ad648249b72dd5beff3fc6fdab64266d2bdcefd96&lt;/p&gt;&lt;p&gt;&lt;strong&gt;Lead Form ID:&lt;/strong&gt; c42d82"/>
    <s v="&gt; alterar e-mail cadastrado: ecommerce@frigelar.com.br para midia@frigelar.com.br_x000a_Para recebimento de NF e Boleto para pagamento._x000a_FRIGELAR COMERCIO E INDUSTRIA LTDA"/>
    <s v="254256970"/>
    <x v="15"/>
    <s v="Encerrado"/>
    <n v="6"/>
    <s v=""/>
  </r>
  <r>
    <x v="4"/>
    <x v="1"/>
    <n v="25371036"/>
    <n v="0"/>
    <s v="2621108774808"/>
    <s v="AQUABRAZIL OUTDOORS PESCA E NAUTICA LTDA"/>
    <s v="97.533.479/0001-63"/>
    <s v="Atualização cadastral (email)"/>
    <m/>
    <m/>
    <x v="0"/>
    <s v="Médio"/>
    <s v="1018 Financeiro | Desejo falar com o setor financeiro | JACKSON HENRIQUE ALVES CAETANO | jackson.caetano@jcesa.com.br"/>
    <d v="2026-07-30T00:00:00"/>
    <d v="2026-07-30T00:00:00"/>
    <s v="jul/2026"/>
    <s v="ECOMMERCE BP SUPORTE FINANCEIRO N2"/>
    <s v="jackson.caetano@jcesa.com.br"/>
    <s v="AQUABRAZIL OUTDOORS PESCA E NAUT"/>
    <s v="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_x000a__x000a_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
    <s v="&gt; Bom dia, _x000a__x000a_Por gentileza retirar o e-mail do Renato Fiedler (rpfiedler@nordtech.com.br) de qualquer tratativa, notas e boletos, é o presidente da empresa. Direcionar somente para Pedido@toyama.com.br"/>
    <s v="253710360"/>
    <x v="15"/>
    <s v="Encerrado"/>
    <n v="7"/>
    <s v=""/>
  </r>
  <r>
    <x v="2"/>
    <x v="0"/>
    <n v="25363817"/>
    <n v="0"/>
    <s v="2621017770360"/>
    <s v=""/>
    <s v="064.940.011-90"/>
    <s v="Dúvidas sobre cobrança"/>
    <m/>
    <m/>
    <x v="2"/>
    <s v="Médio"/>
    <s v="1018 Financeiro | Desejo falar com o setor financeiro | Amanda Oliveira | amanda.coliveira@gruposaga.com.br"/>
    <d v="2026-07-29T00:00:00"/>
    <d v="2026-07-29T00:00:00"/>
    <s v="jul/2026"/>
    <s v="ECOMMERCE BP SUPORTE FINANCEIRO N2"/>
    <s v="amanda.coliveira@gruposaga.com.br"/>
    <s v=""/>
    <s v="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253638170"/>
    <x v="10"/>
    <s v="Aberto"/>
    <n v="58"/>
    <n v="58.00287"/>
  </r>
  <r>
    <x v="4"/>
    <x v="1"/>
    <n v="25362063"/>
    <n v="0"/>
    <s v="2621017769362"/>
    <s v=""/>
    <s v="390.731.268-60"/>
    <s v="Atualização cadastral (email)"/>
    <m/>
    <m/>
    <x v="0"/>
    <s v="Médio"/>
    <s v="1018 Financeiro | Desejo falar com o setor financeiro | Priscila | priscila.farias@momentum.com.br"/>
    <d v="2026-07-29T00:00:00"/>
    <d v="2026-07-29T00:00:00"/>
    <s v="jul/2026"/>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253620630"/>
    <x v="15"/>
    <s v="Encerrado"/>
    <n v="8"/>
    <s v=""/>
  </r>
  <r>
    <x v="2"/>
    <x v="2"/>
    <n v="25319444"/>
    <n v="0"/>
    <s v="2621009742145"/>
    <s v="MAGALUPAY INSTITUICAO DE PAGAMENTO S.A."/>
    <s v="13.884.775/0001-19"/>
    <s v="Cancelamento de Nota Fiscal"/>
    <m/>
    <s v="Comercial"/>
    <x v="0"/>
    <s v="Médio"/>
    <s v="1018 Financeiro | Desejo falar com o setor financeiro | MAGALUPAY INSTITUICAO DE PAGAMENTO | ariane.pasilva@cielo.com.br"/>
    <d v="2026-07-29T00:00:00"/>
    <d v="2026-07-29T00:00:00"/>
    <s v="jul/2026"/>
    <s v="ECOMMERCE BP SUPORTE FINANCEIRO N2"/>
    <s v="ariane.pasilva@cielo.com.br"/>
    <s v=""/>
    <s v="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_x000a_Favor realizar o cancelamento | baixa, da nota fiscal: 076229. _x000a_Sairá do centro de custo da comercial Stelo._x000a__x000a_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
    <s v="&gt; Time financeiro, bom dia. Tudo bem?_x000a_Favor realizar o cancelamento | baixa, da nota fiscal: 076229. _x000a_Sairá do centro de custo da comercial Stelo._x000a__x000a_DA do time de cobrança em anexo."/>
    <s v="253194440"/>
    <x v="39"/>
    <s v="Encerrado"/>
    <n v="16"/>
    <s v=""/>
  </r>
  <r>
    <x v="0"/>
    <x v="0"/>
    <n v="25318868"/>
    <n v="0"/>
    <s v="2621009741772"/>
    <s v="NUTRADO INDUSTRIA E COMERCIO DE COMPLEMENTOS ALIMENTARES S.A"/>
    <s v="40.161.679/0001-15"/>
    <s v="Negociação Inadimplência"/>
    <m/>
    <m/>
    <x v="0"/>
    <s v="Médio"/>
    <s v="1018 Financeiro | Desejo falar com o setor financeiro | Arthur Jacob | ajacob@nutrado.com.br"/>
    <d v="2026-07-29T00:00:00"/>
    <d v="2026-07-29T00:00:00"/>
    <s v="jul/2026"/>
    <s v="ECOMMERCE BP SUPORTE FINANCEIRO N2"/>
    <s v="ajacob@nutrado.com.br"/>
    <s v="NUTRADO SA"/>
    <s v="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253188680"/>
    <x v="25"/>
    <s v="Encerrado"/>
    <n v="6"/>
    <s v=""/>
  </r>
  <r>
    <x v="3"/>
    <x v="3"/>
    <n v="25591416"/>
    <n v="0"/>
    <s v="2621617915054"/>
    <s v="ESCOLAS BESA LTDA"/>
    <s v="26.643.740/0001-30"/>
    <s v="Alteração de vencimento / Prorrogação / Reenvio de boleto"/>
    <m/>
    <m/>
    <x v="0"/>
    <s v="Médio"/>
    <s v="1018 Financeiro | Desejo falar com o setor financeiro | Amanda Zabalza | amanda.zabalza@cfvila.com.br"/>
    <d v="2026-08-04T00:00:00"/>
    <d v="2026-08-04T00:00:00"/>
    <s v="ago/2026"/>
    <s v="ECOMMERCE BP SUPORTE FINANCEIRO N2"/>
    <s v="amanda.zabalza@cfvila.com.br"/>
    <s v=""/>
    <s v="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255914160"/>
    <x v="25"/>
    <s v="Encerrado"/>
    <n v="0"/>
    <s v=""/>
  </r>
  <r>
    <x v="0"/>
    <x v="0"/>
    <n v="25421213"/>
    <n v="0"/>
    <n v="2621120805751"/>
    <s v=""/>
    <m/>
    <s v="Contestação de cobrança"/>
    <m/>
    <m/>
    <x v="1"/>
    <s v="Médio"/>
    <s v="1018 Financeiro | Desejo falar com o setor financeiro | Danilo | danilo_nunes@carrefour.com"/>
    <d v="2026-07-30T00:00:00"/>
    <d v="2026-08-05T00:00:00"/>
    <s v="jul/2026"/>
    <s v="ECOMMERCE BP SUPORTE FINANCEIRO N2"/>
    <s v="danilo_nunes@carrefour.com"/>
    <s v=""/>
    <s v="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254212130"/>
    <x v="10"/>
    <s v="Aberto"/>
    <n v="57"/>
    <n v="57.00292"/>
  </r>
  <r>
    <x v="3"/>
    <x v="2"/>
    <n v="25578004"/>
    <n v="0"/>
    <s v="2621615906618"/>
    <s v="CENTRO CULTURAL AFRORIO"/>
    <s v="11.697.918/0001-58"/>
    <s v="Cancelamento de Nota Fiscal"/>
    <m/>
    <s v="Comercial"/>
    <x v="0"/>
    <s v="Alta"/>
    <s v="1018 Financeiro | Desejo falar com o setor financeiro | CENTRO CULTURAL AFRORIO | ariane.pasilva@cielo.com.br"/>
    <d v="2026-08-04T00:00:00"/>
    <d v="2026-08-04T00:00:00"/>
    <s v="ago/2026"/>
    <s v="ECOMMERCE BP SUPORTE FINANCEIRO N2"/>
    <s v="ariane.pasilva@cielo.com.br"/>
    <s v=""/>
    <s v="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_x000a__x000a_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
    <s v="&gt; Prezados, boa tarde. Favor realizar o cancelamento de todas as notas fiscais._x000a__x000a_Inclusive não emitir nota fiscal referente a multa, se emitirmos o DA já consta para cancelamento delas também."/>
    <s v="255780040"/>
    <x v="10"/>
    <s v="Aberto"/>
    <n v="-46238"/>
    <n v="-46237.99707"/>
  </r>
  <r>
    <x v="2"/>
    <x v="2"/>
    <n v="25577329"/>
    <n v="0"/>
    <s v="2621615906210"/>
    <s v="DBDCDISTRIBUIDORA BRASILEIRA DE COSMETICOS E PARTICIPACOES EIRELI"/>
    <s v="36.148.685/0001-65"/>
    <s v="Cancelamento de Nota Fiscal / Reemissão"/>
    <m/>
    <s v="Comercial"/>
    <x v="2"/>
    <s v="Médio"/>
    <s v="1018 Financeiro | Desejo falar com o setor financeiro | DBDC - Distribuidora Brasileira de Cosméticos e Participações LTDA | ariane.pasilva@cielo.com.br"/>
    <d v="2026-08-04T00:00:00"/>
    <d v="2026-08-04T00:00:00"/>
    <s v="ago/2026"/>
    <s v="ECOMMERCE BP SUPORTE FINANCEIRO N2"/>
    <s v="ariane.pasilva@cielo.com.br"/>
    <s v="DBDCDISTRIBUIDORA BRASILEIRA DE COSMETICOS E PARTICIPACOES EIRELI"/>
    <s v="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
    <s v="&gt; Prezados, boa tarde. Favor cancelar a NF emitida para o cliente: DBDC - Distribuidora Brasileira de Cosméticos e Participações LTDA - CNPJ: 36.148.685/0001-65._x000a__x000a_DA comercial em anexo."/>
    <s v="255773290"/>
    <x v="10"/>
    <s v="Aberto"/>
    <n v="52"/>
    <n v="52.00294"/>
  </r>
  <r>
    <x v="0"/>
    <x v="0"/>
    <n v="25551256"/>
    <n v="0"/>
    <s v="2621610889860"/>
    <s v=""/>
    <s v="97.755.177/0001-30"/>
    <s v="Dúvidas sobre cobrança"/>
    <m/>
    <m/>
    <x v="0"/>
    <s v="Médio"/>
    <s v="1018 Financeiro | Desejo falar com o setor financeiro | Eduardo Loesch | eloesch@piccadilly.com.br"/>
    <d v="2026-08-04T00:00:00"/>
    <d v="2026-08-04T00:00:00"/>
    <s v="ago/2026"/>
    <s v="ECOMMERCE BP SUPORTE FINANCEIRO N2"/>
    <s v="eloesch@piccadilly.com.br"/>
    <s v=""/>
    <s v="Olá, segue formulário enviado para Cielo E-commerce:&lt;p&gt;&lt;strong&gt;Descrição do problema:&lt;/strong&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
    <s v="&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
    <s v="255512560"/>
    <x v="25"/>
    <s v="Encerrado"/>
    <n v="0"/>
    <s v=""/>
  </r>
  <r>
    <x v="3"/>
    <x v="3"/>
    <n v="25549020"/>
    <n v="0"/>
    <s v="2621610888473"/>
    <s v="MILLIONS PAY INTERMEDIADORA DE P"/>
    <s v="56.002.183/0001-39"/>
    <s v="Falha do repasse seller"/>
    <m/>
    <m/>
    <x v="0"/>
    <s v="Médio"/>
    <s v="1018 Financeiro | Desejo falar com o setor financeiro | Franciane dos Santos Pereira | contato@sejmillionspay.com"/>
    <d v="2026-08-04T00:00:00"/>
    <d v="2026-08-04T00:00:00"/>
    <s v="ago/2026"/>
    <s v="ECOMMERCE BP SUPORTE FINANCEIRO N2"/>
    <s v="contato@sejmillionspay.com"/>
    <s v="MILLIONS PAY INTERMEDIADORA DE P"/>
    <s v="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
    <s v="&gt; Olá, preciso de ajuda com esse seller a transação de saque dele retornou assim. Porem as anteriores deram certo o repasse."/>
    <s v="255490200"/>
    <x v="25"/>
    <s v="Encerrado"/>
    <n v="0"/>
    <s v=""/>
  </r>
  <r>
    <x v="0"/>
    <x v="0"/>
    <n v="25507555"/>
    <n v="0"/>
    <s v="2621513861639"/>
    <s v=""/>
    <m/>
    <s v="Dúvidas sobre cobrança"/>
    <m/>
    <m/>
    <x v="2"/>
    <s v="Médio"/>
    <s v="1018 Financeiro | Desejo falar com o setor financeiro | Daiani Sopran | daiani.sopran@herval.com.br"/>
    <d v="2026-08-03T00:00:00"/>
    <d v="2026-08-03T00:00:00"/>
    <s v="ago/2026"/>
    <s v="ECOMMERCE BP SUPORTE FINANCEIRO N2"/>
    <s v="daiani.sopran@herval.com.br"/>
    <s v=""/>
    <s v="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255075550"/>
    <x v="10"/>
    <s v="Aberto"/>
    <n v="53"/>
    <n v="53.00297"/>
  </r>
  <r>
    <x v="3"/>
    <x v="3"/>
    <n v="25499168"/>
    <n v="0"/>
    <s v="2621511856488"/>
    <s v=""/>
    <m/>
    <s v="Alteração de vencimento"/>
    <m/>
    <m/>
    <x v="0"/>
    <s v="Médio"/>
    <s v="1018 Financeiro | Desejo falar com o setor financeiro | Daiani Sopran | daiani.sopran@herval.com.br"/>
    <d v="2026-08-03T00:00:00"/>
    <d v="2026-08-03T00:00:00"/>
    <s v="ago/2026"/>
    <s v="ECOMMERCE BP SUPORTE FINANCEIRO N2"/>
    <s v="daiani.sopran@herval.com.br"/>
    <s v=""/>
    <s v="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254991680"/>
    <x v="52"/>
    <s v="Encerrado"/>
    <n v="0"/>
    <s v=""/>
  </r>
  <r>
    <x v="0"/>
    <x v="2"/>
    <n v="25498504"/>
    <n v="0"/>
    <s v="2621511856088"/>
    <s v="EVENTPLACE SOLUCOES DIGITAIS LTDA"/>
    <s v="26.335.362/0001-27"/>
    <s v="Cancelamento de Nota Fiscal"/>
    <m/>
    <s v="Comercial"/>
    <x v="2"/>
    <s v="Médio"/>
    <s v="1018 Financeiro | Desejo falar com o setor financeiro | EVENTPLACE SOLUCOES DIGITAIS LTDA | bordini@cielo.com.br"/>
    <d v="2026-08-03T00:00:00"/>
    <d v="2026-08-03T00:00:00"/>
    <s v="ago/2026"/>
    <s v="ECOMMERCE BP SUPORTE FINANCEIRO N2"/>
    <s v="bordini@cielo.com.br"/>
    <s v="EVENTPAY SOLUCOES"/>
    <s v="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254985040"/>
    <x v="10"/>
    <s v="Aberto"/>
    <n v="53"/>
    <n v="53.00299"/>
  </r>
  <r>
    <x v="0"/>
    <x v="2"/>
    <n v="25480801"/>
    <n v="0"/>
    <s v="2621508844696"/>
    <s v="PAO DE ACUCAR 1302 BRIGADEIRO"/>
    <s v="47.508.411/0004-07"/>
    <s v="Cancelamento de Nota Fiscal"/>
    <m/>
    <s v="Financeiro"/>
    <x v="2"/>
    <s v="Médio"/>
    <s v="1018 Financeiro | Desejo falar com o setor financeiro | COMPANHIA BRASILEIRA DE DISTRIBUICAO | ariane.pasilva@cielo.com.br"/>
    <d v="2026-08-03T00:00:00"/>
    <d v="2026-08-03T00:00:00"/>
    <s v="ago/2026"/>
    <s v="ECOMMERCE BP SUPORTE FINANCEIRO N2"/>
    <s v="ariane.pasilva@cielo.com.br"/>
    <s v="PAO DE ACUCAR 1302 BRIGADEIRO"/>
    <s v="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
    <s v="&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
    <s v="254808010"/>
    <x v="10"/>
    <s v="Aberto"/>
    <n v="53"/>
    <n v="53.003"/>
  </r>
  <r>
    <x v="2"/>
    <x v="0"/>
    <n v="25466908"/>
    <n v="0"/>
    <s v="2621217834489"/>
    <s v=""/>
    <s v="740.078.669-53"/>
    <s v="Dúvidas sobre cobrança"/>
    <m/>
    <m/>
    <x v="0"/>
    <s v="Médio"/>
    <s v="1018 Financeiro | Desejo falar com o setor financeiro | Rita de Cassia Tulchaski | rita.cassia@pr.senac.br"/>
    <d v="2026-07-31T00:00:00"/>
    <d v="2026-07-31T00:00:00"/>
    <s v="jul/2026"/>
    <s v="ECOMMERCE BP SUPORTE FINANCEIRO N2"/>
    <s v="rita.cassia@pr.senac.br"/>
    <s v=""/>
    <s v="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
    <s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
    <s v="254669080"/>
    <x v="46"/>
    <s v="Encerrado"/>
    <n v="24"/>
    <s v=""/>
  </r>
  <r>
    <x v="2"/>
    <x v="2"/>
    <n v="25461091"/>
    <n v="0"/>
    <s v="2621216831013"/>
    <s v="CASA UNICA MATERIAIS PARA CONSTRUCAO LTDA"/>
    <s v="25.618.174/0001-43"/>
    <s v="Cancelamento de Nota Fiscal / Reemissão"/>
    <m/>
    <s v="Financeiro"/>
    <x v="0"/>
    <s v="Médio"/>
    <s v="1018 Financeiro | Desejo falar com o setor financeiro | CASA UNICA MATERIAIS PARA CONSTRUCALTDA | ariane.pasilva@cielo.com.br"/>
    <d v="2026-07-31T00:00:00"/>
    <d v="2026-07-31T00:00:00"/>
    <s v="jul/2026"/>
    <s v="ECOMMERCE BP SUPORTE FINANCEIRO N2"/>
    <s v="ariane.pasilva@cielo.com.br"/>
    <s v=""/>
    <s v="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_x000a__x000a_Por favor realizar o cancelamento das NFS emitidas em 29/07/2026, foi emitida de forma indevida._x000a__x000a_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
    <s v="&gt; Time financeiro, boa tarde. Tudo bem?_x000a__x000a_Por favor realizar o cancelamento das NFS emitidas em 29/07/2026, foi emitida de forma indevida._x000a__x000a_O contrato possui pacote de gateway, ou seja, é para emitir uma nota | boleto para os 3 serviços:"/>
    <s v="254610910"/>
    <x v="48"/>
    <s v="Encerrado"/>
    <n v="42"/>
    <s v=""/>
  </r>
  <r>
    <x v="2"/>
    <x v="0"/>
    <n v="25709607"/>
    <n v="0"/>
    <n v="2621816990566"/>
    <s v="EDITORA GLOBO S/A"/>
    <s v="04.067.191/0001-60"/>
    <s v="Contestação de cobrança"/>
    <m/>
    <s v="Reemissão de nota fiscal com Emi em andamento"/>
    <x v="0"/>
    <s v="Médio"/>
    <s v="1018 Financeiro | Desejo falar com o setor financeiro | Fernanda | fernanda.scamarneira@cielo.com.br"/>
    <d v="2026-08-06T00:00:00"/>
    <d v="2026-08-06T00:00:00"/>
    <s v="ago/2026"/>
    <s v="ECOMMERCE BP SUPORTE FINANCEIRO N2"/>
    <s v="fernanda.scamarneira@cielo.com.br"/>
    <s v="EDITORA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_x000a_Enviei na contestação da prévia mas estou abrindo essa chamado para formalizar conforme solicitado pelo time financeiro. 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
    <s v="&gt; O faturamento do pagador do mês da Editora Globo está errado, o valor está incorreto. _x000a_Enviei na contestação da prévia mas estou abrindo essa chamado para formalizar conforme solicitado pelo time financeiro. _x000a_Obrigada!"/>
    <s v="257096070"/>
    <x v="37"/>
    <s v="Encerrado"/>
    <n v="33"/>
    <s v=""/>
  </r>
  <r>
    <x v="3"/>
    <x v="2"/>
    <n v="25704891"/>
    <n v="0"/>
    <n v="2621816987537"/>
    <s v="VOLTBRAS ELETROPOSTOS AGENCIAMENTO LTDA"/>
    <s v="32.150.686/0001-93"/>
    <s v="Cancelamento de Nota Fiscal"/>
    <m/>
    <s v="Comercial"/>
    <x v="1"/>
    <s v="Médio"/>
    <s v="1018 Financeiro | Desejo falar com o setor financeiro | VOLTBRAS ELETROPOSTOS AGENCIAMENTO LTDA | ariane.pasilva@cielo.com.br"/>
    <d v="2026-08-06T00:00:00"/>
    <d v="2026-08-07T00:00:00"/>
    <s v="ago/2026"/>
    <s v="ECOMMERCE BP SUPORTE FINANCEIRO N2"/>
    <s v="ariane.pasilva@cielo.com.br"/>
    <s v="VOLTBRAS ELETROPOSTOS"/>
    <s v="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_x000a__x000a_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
    <s v="&gt; Prezado time financeiro._x000a__x000a_Favor cancelar a nota de SETUP do cliente. DA comercial em anexo."/>
    <s v="257048910"/>
    <x v="10"/>
    <s v="Aberto"/>
    <n v="50"/>
    <n v="50.00304"/>
  </r>
  <r>
    <x v="3"/>
    <x v="3"/>
    <n v="25704610"/>
    <n v="0"/>
    <n v="2621816987369"/>
    <s v="MESTRE MARCENEIRO LTDA"/>
    <s v="12.878.141/0001-90"/>
    <s v="Mudança conta recebimento"/>
    <m/>
    <m/>
    <x v="0"/>
    <s v="Médio"/>
    <s v="1018 Financeiro | Desejo falar com o setor financeiro | Mario Henrique | mario.henrique@mestremarceneiro.com"/>
    <d v="2026-08-06T00:00:00"/>
    <d v="2026-08-06T00:00:00"/>
    <s v="ago/2026"/>
    <s v="ECOMMERCE BP SUPORTE FINANCEIRO N2"/>
    <s v="mario.henrique@mestremarceneiro.com"/>
    <s v="MESTRE MARCENEIRO"/>
    <s v="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_x000a_Banco: Banco do Brasil_x000a_Agênica: 2857-6_x000a_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
    <s v="&gt; Preciso trocar o domicílio bancário do Master para a seguinte conta:_x000a_Banco: Banco do Brasil_x000a_Agênica: 2857-6_x000a_C/C: 82565-4"/>
    <s v="257046100"/>
    <x v="15"/>
    <s v="Encerrado"/>
    <n v="0"/>
    <s v=""/>
  </r>
  <r>
    <x v="3"/>
    <x v="0"/>
    <n v="25687981"/>
    <n v="0"/>
    <n v="2621813976658"/>
    <s v="DIMESUL LTDA"/>
    <s v="87.927.661/0001-45"/>
    <s v="Contestação de cobrança"/>
    <m/>
    <s v="Chamado cancelado mas foi resolvido"/>
    <x v="0"/>
    <s v="Médio"/>
    <s v="1018 Financeiro | Desejo falar com o setor financeiro | Matheus Alves Pereira | matheusp@grupopanvel.com.br"/>
    <d v="2026-08-06T00:00:00"/>
    <d v="2026-08-06T00:00:00"/>
    <s v="ago/2026"/>
    <s v="ECOMMERCE BP SUPORTE FINANCEIRO N2"/>
    <s v="matheusp@grupopanvel.com.br"/>
    <s v="DIMESUL LTDA"/>
    <s v="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lt;/p&gt;&lt;p&gt;&lt;strong&gt;GA Client ID:&lt;/strong&gt; 368531649.1770310159&lt;/p&gt;&lt;p&gt;&lt;strong&gt;Lea"/>
    <s v="&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
    <s v="256879810"/>
    <x v="37"/>
    <s v="Encerrado"/>
    <n v="33"/>
    <s v=""/>
  </r>
  <r>
    <x v="3"/>
    <x v="2"/>
    <n v="25679977"/>
    <n v="0"/>
    <n v="2621811971773"/>
    <s v="SAVEGNAGO-SUPERMERCADOS LTDA"/>
    <s v="71.322.150/0001-60"/>
    <s v="Alterar data de emissão da NF"/>
    <m/>
    <m/>
    <x v="2"/>
    <s v="Médio"/>
    <s v="1018 Financeiro | Desejo falar com o setor financeiro | Lenon Oliveira | lenon.oliveira@savegnago.com.br"/>
    <d v="2026-08-06T00:00:00"/>
    <d v="2026-08-06T00:00:00"/>
    <s v="ago/2026"/>
    <s v="ECOMMERCE BP SUPORTE FINANCEIRO N2"/>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
    <s v="&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
    <s v="256799770"/>
    <x v="10"/>
    <s v="Aberto"/>
    <n v="50"/>
    <n v="50.00307"/>
  </r>
  <r>
    <x v="3"/>
    <x v="0"/>
    <n v="25652435"/>
    <n v="0"/>
    <n v="2621717954072"/>
    <s v="INOVE ONLINE LTDA"/>
    <s v="59.515.022/0001-37"/>
    <s v="Contestação de cobrança"/>
    <m/>
    <m/>
    <x v="0"/>
    <s v="Médio"/>
    <s v="1018 Financeiro | Desejo falar com o setor financeiro | Inove Online | inoveonline0904@gmail.com"/>
    <d v="2026-08-05T00:00:00"/>
    <d v="2026-08-05T00:00:00"/>
    <s v="ago/2026"/>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
    <s v="&gt; Recebi a cobrança de 699,24, sendo que o valor acordado em contrato sempre foi de 400 reais, gostaria de entender o motivo de ter aumentando quase 300 reais!"/>
    <s v="256524350"/>
    <x v="17"/>
    <s v="Encerrado"/>
    <n v="0"/>
    <s v=""/>
  </r>
  <r>
    <x v="0"/>
    <x v="0"/>
    <n v="25587767"/>
    <n v="0"/>
    <s v="2621616912823"/>
    <s v="VISA DO BRASIL EMPREENDIMENTOS LTDA"/>
    <s v="31.551.765/0001-43"/>
    <s v="Dúvidas sobre cobrança"/>
    <m/>
    <m/>
    <x v="2"/>
    <s v="Médio"/>
    <s v="1018 Financeiro | Desejo falar com o setor financeiro | VISA DO BRASIL EMPREENDIMENTOS LTDA | ariane.pasilva@cielo.com.br"/>
    <d v="2026-08-04T00:00:00"/>
    <d v="2026-08-04T00:00:00"/>
    <s v="ago/2026"/>
    <s v="ECOMMERCE BP SUPORTE FINANCEIRO N2"/>
    <s v="ariane.pasilva@cielo.com.br"/>
    <s v=""/>
    <s v="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_x000a__x000a_Por favor, preciso saber se as transações que estamos cobrando das notas fiscais do cliente: 31551765000143_x000a__x000a_são relacionados ao MID:BBA85CEC-60E0-4E61-B105-A63B118ACA08?_x000a__x000a_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
    <s v="&gt; Time financeiro, boa tarde. Tudo bem?_x000a__x000a_Por favor, preciso saber se as transações que estamos cobrando das notas fiscais do cliente: 31551765000143_x000a__x000a_são relacionados ao MID:BBA85CEC-60E0-4E61-B105-A63B118ACA08?_x000a__x000a_Se não, a qual MID está relacionada?"/>
    <s v="255877670"/>
    <x v="10"/>
    <s v="Aberto"/>
    <n v="52"/>
    <n v="52.00309"/>
  </r>
  <r>
    <x v="2"/>
    <x v="2"/>
    <n v="25587571"/>
    <n v="0"/>
    <n v="2621616912722"/>
    <s v="PAGSEGURO INTERNET INSTITUICAO DE PAGAMENTO S.A."/>
    <s v="08.561.701/0001-01"/>
    <s v="Mudança de código NF"/>
    <m/>
    <m/>
    <x v="2"/>
    <s v="Médio"/>
    <s v="1003 Gateway de Pagamento | Criação de loja (Gateway de Pagamento) | Guilherme Ribeiro | grribeiro@pagbank.com"/>
    <d v="2026-08-04T00:00:00"/>
    <d v="2026-08-05T00:00:00"/>
    <s v="ago/2026"/>
    <s v="ECOMMERCE BP SUPORTE FINANCEIRO N2"/>
    <s v="grribeiro@pagbank.com"/>
    <s v=""/>
    <s v="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
    <s v="&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
    <s v="255875710"/>
    <x v="10"/>
    <s v="Aberto"/>
    <n v="52"/>
    <n v="52.0031"/>
  </r>
  <r>
    <x v="0"/>
    <x v="3"/>
    <n v="25611580"/>
    <n v="0"/>
    <n v="2621710927926"/>
    <s v="BRASIF S/A EXPORTACAO IMPORTACAO"/>
    <s v="52.226.073/0001-08"/>
    <s v="Consulta prazo pagamento"/>
    <m/>
    <m/>
    <x v="2"/>
    <s v="Médio"/>
    <s v="1018 Financeiro | Desejo falar com o setor financeiro | Mariane Oliveira dos Santos | mariane.santos@cielo.com.br"/>
    <d v="2026-08-05T00:00:00"/>
    <d v="2026-08-05T00:00:00"/>
    <s v="ago/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lt;/p&gt;&lt;p&gt;&lt;strong&gt;ID da transação:&lt;/strong&gt; &lt;/p&gt;&lt;p&gt;&lt;strong&gt;Código do erro:&lt;/strong&gt; &lt;/p&gt;&lt;p&gt;&lt;strong&gt;Sobre qual produto ou área deseja falar?:&lt;/strong&gt; Financeiro&lt;/p&gt;&lt;p&gt;&lt;strong&gt;Como podemos te ajudar?:&lt;/strong&gt; Des"/>
    <s v="&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
    <s v="256115800"/>
    <x v="10"/>
    <s v="Aberto"/>
    <n v="51"/>
    <n v="51.00311"/>
  </r>
  <r>
    <x v="2"/>
    <x v="2"/>
    <n v="26015915"/>
    <s v="0"/>
    <s v="2622519186379"/>
    <s v="CINEMARK BRASIL S.A."/>
    <s v="00.779.721/0001-41"/>
    <s v="Inclusão de PO NF"/>
    <m/>
    <m/>
    <x v="0"/>
    <s v="Médio"/>
    <s v="1018 Financeiro | Desejo falar com o setor financeiro | Debora | cobrancati@cinemark.com.br"/>
    <d v="2026-08-13T00:00:00"/>
    <d v="2026-08-14T00:00:00"/>
    <s v="ago/2026"/>
    <s v="ECOMMERCE BP SUPORTE FINANCEIRO N2"/>
    <s v="cobrancati@cinemark.com.br"/>
    <s v=""/>
    <s v="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_x000a_OC000777457 - Antifraude jun.26_x000a_OC000778663 - 3DS_x000a_OC000778818 - Cartão_x000a_OC000779006 - Pagador&lt;/p&gt;&lt;p&gt;&lt;strong&gt;GA Client ID:&lt;/strong&gt; 1764456801.1765984201&lt;/p&gt;&lt;p&gt;&lt;strong&gt;Lead Hash ID:&lt;/strong&gt; ae4e7ca904ec5ec8b89ceeb86ba8a422c0fbd84abebe218fe785dc0bd6b548d1&lt;/p&gt;&lt;p&gt;&lt;strong&gt;Lead Form ID:&lt;/strong&gt; ae4e7ca9"/>
    <s v="&gt; Inclusão da P.O nas NF Pagador, 3DS e Cartão Protegido_x000a_OC000777457 - Antifraude jun.26_x000a_OC000778663 - 3DS_x000a_OC000778818 - Cartão_x000a_OC000779006 - Pagador"/>
    <s v="260159150"/>
    <x v="53"/>
    <s v="Encerrado"/>
    <n v="5"/>
    <s v=""/>
  </r>
  <r>
    <x v="3"/>
    <x v="2"/>
    <n v="26011491"/>
    <s v="0"/>
    <s v="2622517183903"/>
    <s v=""/>
    <s v="04.525.527/0001-90"/>
    <s v="Cancelamento de Nota fiscal"/>
    <m/>
    <s v="Financeiro"/>
    <x v="2"/>
    <s v="Médio"/>
    <s v="1018 Financeiro | Desejo falar com o setor financeiro | CHAT-TECH INFORMATICA E SERVICOS LT | ariane.pasilva@cielo.com.br"/>
    <d v="2026-08-13T00:00:00"/>
    <d v="2026-08-14T00:00:00"/>
    <s v="ago/2026"/>
    <s v="ECOMMERCE BP SUPORTE FINANCEIRO N2"/>
    <s v="ariane.pasilva@cielo.com.br"/>
    <s v=""/>
    <s v="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_x000a__x000a_Conforme evidência a funcionária do financeiro em 2023 afirmou que a o serviço estava sendo bloqueado em30/05/2023._x000a__x000a_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
    <s v="&gt; Favor cancelar todas as notas do cliente._x000a__x000a_Conforme evidência a funcionária do financeiro em 2023 afirmou que a o serviço estava sendo bloqueado em30/05/2023._x000a__x000a_Desvio da antiga funcionária, pois continuamos faturando até março/2026 de forma indevida."/>
    <s v="260114910"/>
    <x v="10"/>
    <s v="Aberto"/>
    <n v="43"/>
    <n v="43.00313"/>
  </r>
  <r>
    <x v="0"/>
    <x v="1"/>
    <n v="25860869"/>
    <s v="0"/>
    <s v="2622311088706"/>
    <s v="SOCIEDADE BIBLICA DO BRASIL"/>
    <s v="33.579.376/0001-51"/>
    <s v="Atualização de Cadastro"/>
    <m/>
    <s v="Cliente"/>
    <x v="2"/>
    <s v="Médio"/>
    <s v="1018 Financeiro | Desejo falar com o setor financeiro | Daniela Alves | daniela.alves@sbb.org.br"/>
    <d v="2026-08-11T00:00:00"/>
    <d v="2026-08-11T00:00:00"/>
    <s v="ago/2026"/>
    <s v="ECOMMERCE BP SUPORTE FINANCEIRO N2"/>
    <s v="daniela.alves@sbb.org.br"/>
    <s v=""/>
    <s v="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lt;/p&gt;&lt;p&gt;&lt;strong&gt;Como podemos te ajudar?:&lt;/strong&gt; Desejo falar com o setor financeiro"/>
    <s v="&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
    <s v="258608690"/>
    <x v="10"/>
    <s v="Aberto"/>
    <n v="45"/>
    <n v="45.00314"/>
  </r>
  <r>
    <x v="2"/>
    <x v="4"/>
    <n v="26000391"/>
    <s v="0"/>
    <s v="2622515177145"/>
    <s v="EDITORA GLOBO S/A"/>
    <s v="04.067.191/0001-60"/>
    <s v="Informações sobre faturamento"/>
    <m/>
    <s v="Cliente"/>
    <x v="2"/>
    <s v="Médio"/>
    <s v="1018 Financeiro | Desejo falar com o setor financeiro | Fernanda | fernanda.scamarneira@cielo.com.br"/>
    <d v="2026-08-13T00:00:00"/>
    <d v="2026-08-13T00:00:00"/>
    <s v="ago/2026"/>
    <s v="ECOMMERCE BP SUPORTE FINANCEIRO N2"/>
    <s v="fernanda.scamarneira@cielo.com.br"/>
    <s v="EDITORA O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_x000a_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
    <s v="&gt; Preciso saber quais MIDs estão sendo puxado na cobrança do Cartão protegido do cliente Editora Globo: _x000a_CNPJ 04.067.191/0001-60"/>
    <s v="260003910"/>
    <x v="10"/>
    <s v="Aberto"/>
    <n v="43"/>
    <n v="43.00315"/>
  </r>
  <r>
    <x v="3"/>
    <x v="3"/>
    <n v="25998980"/>
    <s v="0"/>
    <s v="2622515176301"/>
    <s v="KASA MOTORS LTDA"/>
    <s v="05.471.879/0001-73"/>
    <s v="Prorrogação de Boleto"/>
    <m/>
    <s v="Cliente"/>
    <x v="2"/>
    <s v="Médio"/>
    <s v="1002 Portais E-commerce | Estou em produção e tenho uma dúvida | Paulo César Martins de Souza | admpecastoygyn@gruposaga.com.br"/>
    <d v="2026-08-13T00:00:00"/>
    <d v="2026-08-14T00:00:00"/>
    <s v="ago/2026"/>
    <s v="ECOMMERCE BP SUPORTE FINANCEIRO N2"/>
    <s v="admpecastoygyn@gruposaga.com.br"/>
    <s v="KASA MOTORS GYN"/>
    <s v="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
    <s v="&gt; Estamos com um boleto vencido, porém houve a troca de adm. e eu estou no lugar do antigo. Queria ver a possibilidade de prorrogação de boleto da NF0118075"/>
    <s v="259989800"/>
    <x v="10"/>
    <s v="Aberto"/>
    <n v="43"/>
    <n v="43.00316"/>
  </r>
  <r>
    <x v="0"/>
    <x v="2"/>
    <n v="26003147"/>
    <s v="0"/>
    <s v="2622516178899"/>
    <s v="PAGUE MENOS COMERCIO DE PRODUTOS ALIMENTICIOS LTDA"/>
    <s v="60.494.416/0033-12"/>
    <s v="Cancelamento de Nota Fiscal / Reemissão"/>
    <m/>
    <s v="Comercial"/>
    <x v="2"/>
    <s v="Médio"/>
    <s v="1018 Financeiro | Desejo falar com o setor financeiro | Super Mercado Pague Menos | ariane.pasilva@cielo.com.br"/>
    <d v="2026-08-13T00:00:00"/>
    <d v="2026-08-13T00:00:00"/>
    <s v="ago/2026"/>
    <s v="ECOMMERCE BP SUPORTE FINANCEIRO N2"/>
    <s v="ariane.pasilva@cielo.com.br"/>
    <s v="PAGUE MENOS COMERCIO DE PRODUTOS"/>
    <s v="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_x000a__x000a_Em anexo, segue DA comercial para substituição das notas já emitidas. _x000a__x000a_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
    <s v="&gt; Prezados, boa tarde. Tudo bem?_x000a__x000a_Em anexo, segue DA comercial para substituição das notas já emitidas. _x000a__x000a_Emitindo no 1° dia útil de cada mês."/>
    <s v="260031470"/>
    <x v="10"/>
    <s v="Aberto"/>
    <n v="43"/>
    <n v="43.00317"/>
  </r>
  <r>
    <x v="2"/>
    <x v="4"/>
    <n v="25986550"/>
    <s v="0"/>
    <s v="2622513168542"/>
    <s v="A. P. A. COMERCIO DE MOVEIS LTDA"/>
    <s v="07.382.118/0001-70"/>
    <s v="Requisito fiscal do cliente"/>
    <m/>
    <s v="Cliente"/>
    <x v="2"/>
    <s v="Médio"/>
    <s v="1003 Gateway de Pagamento | Estou em produção e tenho uma dúvida | VICTOR HUGO LIMA DA SILVA | victor.hugo@apamoveis.com.br"/>
    <d v="2026-08-13T00:00:00"/>
    <d v="2026-08-13T00:00:00"/>
    <s v="ago/2026"/>
    <s v="ECOMMERCE BP SUPORTE FINANCEIRO N2"/>
    <s v="victor.hugo@apamoveis.com.br"/>
    <s v="APA MOVEIS"/>
    <s v="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259865500"/>
    <x v="10"/>
    <s v="Aberto"/>
    <n v="43"/>
    <n v="43.00318"/>
  </r>
  <r>
    <x v="3"/>
    <x v="3"/>
    <n v="25976644"/>
    <s v="0"/>
    <s v="2622511162443"/>
    <s v="R11 TRAVEL VIAGENS E TURISMO LTDA."/>
    <s v="24.763.731/0001-57"/>
    <s v="Prorrogação de Boleto"/>
    <m/>
    <s v="Cliente"/>
    <x v="2"/>
    <s v="Médio"/>
    <s v="1018 Financeiro | Desejo falar com o setor financeiro | Leonardo | financeiro@r11travel.com.br"/>
    <d v="2026-08-13T00:00:00"/>
    <d v="2026-08-13T00:00:00"/>
    <s v="ago/2026"/>
    <s v="ECOMMERCE BP SUPORTE FINANCEIRO N2"/>
    <s v="financeiro@r11travel.com.br"/>
    <s v=""/>
    <s v="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259766440"/>
    <x v="10"/>
    <s v="Aberto"/>
    <n v="43"/>
    <n v="43.00319"/>
  </r>
  <r>
    <x v="0"/>
    <x v="1"/>
    <n v="25992473"/>
    <s v="0"/>
    <s v="2622514172257"/>
    <s v="COMPANHIA SULAMERICANA DE DISTRIBUICAO"/>
    <s v="11.517.841/0001-97"/>
    <s v="Atualização de Cadastro"/>
    <m/>
    <s v="Cliente"/>
    <x v="2"/>
    <s v="Médio"/>
    <s v="1018 Financeiro | Desejo falar com o setor financeiro | Fernando Macedo | fernando.macedo@plurix.com"/>
    <d v="2026-08-13T00:00:00"/>
    <d v="2026-08-13T00:00:00"/>
    <s v="ago/2026"/>
    <s v="ECOMMERCE BP SUPORTE FINANCEIRO N2"/>
    <s v="fernando.macedo@plurix.com"/>
    <s v=""/>
    <s v="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_x000a__x000a_Favor retirar a valdirene.carniel@grupoamigao.com da lista de recebimento das faturas do Amigão (COMPANHIA SULAMERICANA DE DISTRIBUICAO) e inserir o diego.calefi@grupoamigao.com_x000a__x000a_Obrigado!&lt;/p&gt;&lt;p&gt;&lt;strong&gt;Data e hora do erro:&lt;/strong&gt; 13-08-2026 14:20&lt;/p&gt;&lt;p&gt;&lt;strong&gt;GA Client ID:&lt;/strong&gt; 315681571.1754943942&lt;/p&gt;&lt;p&gt;&lt;strong&gt;Lead Hash ID:&lt;/strong&gt; fce90bb775fd17d34a595625434849361c8355eab844"/>
    <s v="&gt; Boa tarde!_x000a__x000a_Favor retirar a valdirene.carniel@grupoamigao.com da lista de recebimento das faturas do Amigão (COMPANHIA SULAMERICANA DE DISTRIBUICAO) e inserir o diego.calefi@grupoamigao.com_x000a__x000a_Obrigado!"/>
    <s v="259924730"/>
    <x v="10"/>
    <s v="Aberto"/>
    <n v="43"/>
    <n v="43.0032"/>
  </r>
  <r>
    <x v="3"/>
    <x v="2"/>
    <n v="25929004"/>
    <s v="0"/>
    <s v="2622413132142"/>
    <s v=""/>
    <s v="58.119.199/0001-51"/>
    <s v="Cancelamento de Nota Fiscal / Reemissão"/>
    <m/>
    <s v="Foi reaberto com outra solicitação - pedimos para abrir um novo chamado"/>
    <x v="0"/>
    <s v="Médio"/>
    <s v="1018 Financeiro | Desejo falar com o setor financeiro | Larissa Venancio | larissave@cielo.com.br"/>
    <d v="2026-08-12T00:00:00"/>
    <d v="2026-08-12T00:00:00"/>
    <s v="ago/2026"/>
    <s v="ECOMMERCE BP SUPORTE FINANCEIRO N2"/>
    <s v="larissave@cielo.com.br"/>
    <s v=""/>
    <s v="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259290040"/>
    <x v="54"/>
    <s v="Encerrado"/>
    <n v="33"/>
    <s v=""/>
  </r>
  <r>
    <x v="2"/>
    <x v="0"/>
    <n v="25927767"/>
    <s v="0"/>
    <s v="2622412131364"/>
    <s v="SONDA SUPERMERCADOS EXPORTACAO E IMPORTACAO S.A."/>
    <s v="01.937.635/0029-83"/>
    <s v="Cobrança de Chaves de Loja"/>
    <m/>
    <s v="Solicitação Comercial"/>
    <x v="2"/>
    <s v="Médio"/>
    <s v="1018 Financeiro | Desejo falar com o setor financeiro | Larissa Venancio | larissave@cielo.com.br"/>
    <d v="2026-08-12T00:00:00"/>
    <d v="2026-08-12T00:00:00"/>
    <s v="ago/2026"/>
    <s v="ECOMMERCE BP SUPORTE FINANCEIRO N2"/>
    <s v="larissave@cielo.com.br"/>
    <s v="SONDA DELIVERY"/>
    <s v="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lt;/p&gt;&lt;p&gt;&lt;strong&gt;GA Client ID:&lt;/strong&gt; 2039273388.1743804731&lt;/p&gt;&lt;p&gt;&lt;strong&gt;Lead "/>
    <s v="&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
    <s v="259277670"/>
    <x v="10"/>
    <s v="Aberto"/>
    <n v="44"/>
    <n v="44.00322"/>
  </r>
  <r>
    <x v="3"/>
    <x v="3"/>
    <n v="25914441"/>
    <s v="0"/>
    <s v="2622410122956"/>
    <s v="BLUMAR/BRAZIL NUTS RIO TURISMO LTDA"/>
    <s v="40.339.657/0001-00"/>
    <s v="Solicitação de Boleto"/>
    <m/>
    <s v="Cliente"/>
    <x v="2"/>
    <s v="Médio"/>
    <s v="1018 Financeiro | Desejo falar com o setor financeiro | welton sousa de melo | weltonsousa@blumar.com.br"/>
    <d v="2026-08-12T00:00:00"/>
    <d v="2026-08-12T00:00:00"/>
    <s v="ago/2026"/>
    <s v="ECOMMERCE BP SUPORTE FINANCEIRO N2"/>
    <s v="weltonsousa@blumar.com.br"/>
    <s v="BLUMAR CONGRESS"/>
    <s v="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_x000a__x000a_Preciso do boleto para pagamento que vence dia 14/08_x000a__x000a_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
    <s v="&gt; Bom dia _x000a__x000a_Preciso do boleto para pagamento que vence dia 14/08_x000a__x000a_cnpj 40339657000100"/>
    <s v="259144410"/>
    <x v="10"/>
    <s v="Aberto"/>
    <n v="44"/>
    <n v="44.00323"/>
  </r>
  <r>
    <x v="5"/>
    <x v="1"/>
    <n v="25910090"/>
    <s v="0"/>
    <s v="2622410120195"/>
    <s v="NERIA ENERGIA E SOLUCOES LTDA"/>
    <s v="11.844.665/0001-06"/>
    <s v="Atualização de Cadastro"/>
    <m/>
    <s v="Comercial"/>
    <x v="0"/>
    <s v="Médio"/>
    <s v="1018 Financeiro | Desejo falar com o setor financeiro | Raphael Felipe Palmeira | raphael.palmeira@cielo.com.br"/>
    <d v="2026-08-12T00:00:00"/>
    <d v="2026-08-14T00:00:00"/>
    <s v="ago/2026"/>
    <s v="ECOMMERCE BP SUPORTE FINANCEIRO N2"/>
    <s v="raphael.palmeira@cielo.com.br"/>
    <s v="NERIA COMERCIALIZADORA VAREJISTA DE ENERGIA LTDA"/>
    <s v="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259100900"/>
    <x v="39"/>
    <s v="Encerrado"/>
    <n v="2"/>
    <s v=""/>
  </r>
  <r>
    <x v="0"/>
    <x v="0"/>
    <n v="25974810"/>
    <s v="0"/>
    <s v="2622510161267"/>
    <s v="EDITORA E LIVRARIA SEFER LTDA"/>
    <s v="60.047.743/0001-49"/>
    <s v="Contestação de cobrança"/>
    <m/>
    <s v="Em análise"/>
    <x v="2"/>
    <s v="Médio"/>
    <s v="1018 Financeiro | Desejo falar com o setor financeiro | EDITORA E LIVRARIA SEFER LTDA | ariane.pasilva@cielo.com.br"/>
    <d v="2026-08-13T00:00:00"/>
    <d v="2026-08-13T00:00:00"/>
    <s v="ago/2026"/>
    <s v="ECOMMERCE BP SUPORTE FINANCEIRO N2"/>
    <s v="ariane.pasilva@cielo.com.br"/>
    <s v=""/>
    <s v="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_x000a_Já cobramos o setup na nota:114015_x000a__x000a_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
    <s v="&gt; Prezados, favor cancelar a nota:116129_x000a_Já cobramos o setup na nota:114015_x000a__x000a_O contrato só prevê uma cobrança de setup."/>
    <s v="259748100"/>
    <x v="10"/>
    <s v="Aberto"/>
    <n v="43"/>
    <n v="43.00325"/>
  </r>
  <r>
    <x v="2"/>
    <x v="3"/>
    <n v="25793618"/>
    <s v="0"/>
    <s v="2622210046249"/>
    <s v="MYPLACE INDUSTRIA"/>
    <m/>
    <s v="Prorrogação de Boleto"/>
    <m/>
    <s v="Cliente"/>
    <x v="0"/>
    <s v="Médio"/>
    <s v="Prorrogação myPLACE - Setup"/>
    <d v="2026-08-10T00:00:00"/>
    <d v="2026-08-11T00:00:00"/>
    <s v="ago/2026"/>
    <s v="ECOMMERCE BP SUPORTE FINANCEIRO N2"/>
    <s v="gerencia.ecommerce@myplace.com.br"/>
    <s v="MYPLACE INDUSTRI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_x000a_Bom dia,_x000a__x000a__x000a_Tivemos alguns imprevistos e, por isso, ainda não conseguimos avançar com a implantação._x000a__x000a_Como seguimos analisando todos os pontos necessários para concluir essa etapa, gostaria de verificar se é possível prorrogar o vencimento do boleto referente ao setup por mais 15 dias._x000a__x000a_Esse prazo já seria suficiente para nos organizarmos._x000a__x000a__x000a_Obrigada!_x000a__x000a_--_x000a_Att,_x000a__x000a_[https://ci3.googleusercontent.com/mail-sig/AIorK4zkE066u-Yp0MiEgALiSNIECadUOIhu_M5wAsj5LuGtUp6UU3HXQtyJrN1ZDNkFYUuOnKpoQUvDNlh2][X]"/>
    <e v="#N/A"/>
    <s v="257936180"/>
    <x v="0"/>
    <s v="Encerrado"/>
    <n v="1"/>
    <s v=""/>
  </r>
  <r>
    <x v="2"/>
    <x v="0"/>
    <n v="25792655"/>
    <s v="0"/>
    <s v="2622210045738"/>
    <s v="E-PECA DESENVOLVIMENTO DE SISTEMAS LTDA"/>
    <s v="25.382.893/0001-08"/>
    <s v="Cobrança Setup"/>
    <m/>
    <s v="Solicitação Comercial"/>
    <x v="2"/>
    <s v="Médio"/>
    <s v="1018 Financeiro | Desejo falar com o setor financeiro | Júlia Angelozzi | julia.djesus@cielo.com.br"/>
    <d v="2026-08-10T00:00:00"/>
    <d v="2026-08-10T00:00:00"/>
    <s v="ago/2026"/>
    <s v="ECOMMERCE BP SUPORTE FINANCEIRO N2"/>
    <s v="julia.djesus@cielo.com.br"/>
    <s v="E-PECA"/>
    <s v="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_x000a_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
    <s v="&gt; Bom dia, pessoal!_x000a_Sou a gerente comercial da E-PECA DESENVOLVIMENTO DE SISTEMAS LTDA, CNPJ 25.382.893/0001-08. Preciso que realizem a geração da cobrança de um setup para o cliente devido a geração de uma nova chave na solução de Split de Pagamentos."/>
    <s v="257926550"/>
    <x v="10"/>
    <s v="Aberto"/>
    <n v="46"/>
    <n v="46.00327"/>
  </r>
  <r>
    <x v="2"/>
    <x v="5"/>
    <n v="26187138"/>
    <s v="0"/>
    <s v="2623015294461"/>
    <s v="TERRA FORTE DO NORDESTE COMERCIO DE VEICULOS LTDA"/>
    <s v="46.401.065/0001-40"/>
    <s v="Informações geral"/>
    <m/>
    <m/>
    <x v="0"/>
    <s v="Médio"/>
    <s v="1018 Financeiro | Desejo falar com o setor financeiro | lainia | lainiasantos@terramaceio.com.br"/>
    <d v="2026-08-18T00:00:00"/>
    <d v="2026-08-18T00:00:00"/>
    <s v="ago/2026"/>
    <s v="ECOMMERCE BP SUPORTE FINANCEIRO N2"/>
    <s v="lainiasantos@terramaceio.com.br"/>
    <s v="TERRA MACEIO"/>
    <s v="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_x000a_Poderia confirmar?_x000a_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
    <s v="&gt; Dia 27-07-26, fizemos o cancelando do pedido: 21931 através do portal Rede Toyota_x000a_Poderia confirmar?_x000a_Identificação do pagamento:"/>
    <s v="261871380"/>
    <x v="18"/>
    <s v="Encerrado"/>
    <n v="15"/>
    <s v=""/>
  </r>
  <r>
    <x v="2"/>
    <x v="3"/>
    <n v="26186115"/>
    <s v="0"/>
    <s v="2623015293826"/>
    <s v="PAYAMIGO BRASIL MEIOS DE PAGAMENTO LTDA"/>
    <s v="26.183.032/0001-63"/>
    <s v="Troca de conta para depósito"/>
    <m/>
    <m/>
    <x v="2"/>
    <s v="Médio"/>
    <s v="1018 Financeiro | Desejo falar com o setor financeiro | Marcio dos Santos | msantos@payamigo.com"/>
    <d v="2026-08-18T00:00:00"/>
    <d v="2026-08-18T00:00:00"/>
    <s v="ago/2026"/>
    <s v="ECOMMERCE BP SUPORTE FINANCEIRO N2"/>
    <s v="msantos@payamigo.com"/>
    <s v="PAYAMIGO STERRAMEDIA"/>
    <s v="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_x000a_Agência: 0001_x000a_Número da conta: 80065820-5_x000a_Tipo: Conta de pagamento_x000a_CNPJ: 26.183.032/0001-63_x000a_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
    <s v="&gt; Banco: 290 - PagSeguro Internet Instituição de Pagamento S.A._x000a_Agência: 0001_x000a_Número da conta: 80065820-5_x000a_Tipo: Conta de pagamento_x000a_CNPJ: 26.183.032/0001-63_x000a_Nome: PAYAMIGO BRASIL MEIOS DE PAGAMENTO LTDA"/>
    <s v="261861150"/>
    <x v="10"/>
    <s v="Aberto"/>
    <n v="38"/>
    <n v="38.00329"/>
  </r>
  <r>
    <x v="4"/>
    <x v="0"/>
    <n v="26158573"/>
    <s v="0"/>
    <s v="2623010276710"/>
    <s v="BERTOLINI S/A"/>
    <s v="87.556.650/0015-00"/>
    <s v="Contestação de cobrança"/>
    <m/>
    <m/>
    <x v="2"/>
    <s v="Médio"/>
    <s v="1018 Financeiro | Desejo falar com o setor financeiro | Suelen Thums | suelen.thums@bertolini.com.br"/>
    <d v="2026-08-18T00:00:00"/>
    <d v="2026-08-18T00:00:00"/>
    <s v="ago/2026"/>
    <s v="ECOMMERCE BP SUPORTE FINANCEIRO N2"/>
    <s v="suelen.thums@bertolini.com.br"/>
    <s v="BERTOLINI SA"/>
    <s v="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_x000a_Foi por conta do aumento de transações no período? _x000a_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 v="&gt; Quero entender o motivo do valor do antifraude ter mais que dobrado de um mês para o outro. No mês passado pagamos R$ 259,15, e neste mês a nota (119956) foi emitida no valor de 601,73._x000a_Foi por conta do aumento de transações no período? _x000a_Aguardo."/>
    <s v="261585730"/>
    <x v="10"/>
    <s v="Aberto"/>
    <n v="38"/>
    <n v="38.0033"/>
  </r>
  <r>
    <x v="4"/>
    <x v="1"/>
    <n v="26158420"/>
    <s v="0"/>
    <s v="2623010276608"/>
    <s v="PROPARTS COMERCIO DE ARTIGOS ESPORTIVOS E TECNOLOGIA LTDA"/>
    <s v="68.365.501/0001-05"/>
    <s v="Informação sobre contrato"/>
    <m/>
    <m/>
    <x v="2"/>
    <s v="Médio"/>
    <s v="1018 Financeiro | Desejo falar com o setor financeiro | Caroline Mendes | carolineal@cielo.com.br"/>
    <d v="2026-08-18T00:00:00"/>
    <d v="2026-08-18T00:00:00"/>
    <s v="ago/2026"/>
    <s v="ECOMMERCE BP SUPORTE FINANCEIRO N2"/>
    <s v="carolineal@cielo.com.br"/>
    <s v="Garmin  Loja Moema 01 POS2 Fisic"/>
    <s v="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261584200"/>
    <x v="10"/>
    <s v="Aberto"/>
    <n v="38"/>
    <n v="38.00331"/>
  </r>
  <r>
    <x v="4"/>
    <x v="2"/>
    <n v="26123054"/>
    <s v="0"/>
    <s v="2622915254208"/>
    <s v="ALFA  AGENCIA DE VIAGENS LTDA"/>
    <s v="07.141.168/0001-66"/>
    <s v="Cancelamento de NF"/>
    <m/>
    <m/>
    <x v="2"/>
    <s v="Médio"/>
    <s v="1018 Financeiro | Desejo falar com o setor financeiro | ALFA AGENCIA DE VIAGENS LTDA | ariane.pasilva@cielo.com.br"/>
    <d v="2026-08-17T00:00:00"/>
    <d v="2026-08-17T00:00:00"/>
    <s v="ago/2026"/>
    <s v="ECOMMERCE BP SUPORTE FINANCEIRO N2"/>
    <s v="ariane.pasilva@cielo.com.br"/>
    <s v="ALFA TRAVEL TURISMO"/>
    <s v="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_x000a__x000a_Será necessário novamente cancelar as notas fiscais emitidas para o cliente desde julho:_x000a_117864_x000a_120138_x000a_120190_x000a__x000a_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
    <s v="&gt; Prezado time financeiro, boa tarde. Tudo bem?_x000a__x000a_Será necessário novamente cancelar as notas fiscais emitidas para o cliente desde julho:_x000a_117864_x000a_120138_x000a_120190_x000a__x000a_O serviço foi cancelado. Segue chamado no SF: CANCELAMENTO# 00001839"/>
    <s v="261230540"/>
    <x v="10"/>
    <s v="Aberto"/>
    <n v="39"/>
    <n v="39.00332"/>
  </r>
  <r>
    <x v="4"/>
    <x v="4"/>
    <n v="26120128"/>
    <s v="0"/>
    <s v="2622915252385"/>
    <s v="ECORI ENERGIA SOLAR LTDA"/>
    <s v="13.329.758/0001-10"/>
    <s v="Dúvida sobre faturamento"/>
    <m/>
    <m/>
    <x v="2"/>
    <s v="Médio"/>
    <s v="1004 Gestão de Risco (Antifraude) | Estou em produção e tenho uma dúvida | Marcelo | mparo.sjp@ecori.com.br"/>
    <d v="2026-08-17T00:00:00"/>
    <d v="2026-08-18T00:00:00"/>
    <s v="ago/2026"/>
    <s v="ECOMMERCE BP SUPORTE FINANCEIRO N2"/>
    <s v="mparo.sjp@ecori.com.br"/>
    <s v="ECORI  PISOS E REVESTIMENTOS EC"/>
    <s v="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lt;/p&gt;&lt;p&gt;&lt;strong&gt;GA Client ID:&lt;/strong&gt; 1027059026.1786989"/>
    <s v="&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
    <s v="261201280"/>
    <x v="10"/>
    <s v="Aberto"/>
    <n v="39"/>
    <n v="39.00333"/>
  </r>
  <r>
    <x v="2"/>
    <x v="1"/>
    <n v="26091612"/>
    <s v="0"/>
    <s v="2622910234580"/>
    <s v="LIDER INDUSTRIA E COMERCIO DE ESTOFADOS S/A"/>
    <s v="64.422.892/0001-00"/>
    <s v="Alteração de cadastro (e-mail)"/>
    <m/>
    <m/>
    <x v="2"/>
    <s v="Médio"/>
    <s v="1018 Financeiro | Desejo falar com o setor financeiro | Sara | sara@lider.design"/>
    <d v="2026-08-17T00:00:00"/>
    <d v="2026-08-17T00:00:00"/>
    <s v="ago/2026"/>
    <s v="ECOMMERCE BP SUPORTE FINANCEIRO N2"/>
    <s v="sara@lider.design"/>
    <s v="LIDER INTERIORES"/>
    <s v="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_x000a_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_x000a_    &quot;infoClientes&quot;: [_x000a_        {_x000a_            "/>
    <s v="&gt; Favor encaminhar as faturas referentes a estes dados para_x000a_contasacadastrar@lider.design"/>
    <s v="260916120"/>
    <x v="10"/>
    <s v="Aberto"/>
    <n v="39"/>
    <n v="39.00334"/>
  </r>
  <r>
    <x v="2"/>
    <x v="3"/>
    <n v="26087997"/>
    <s v="0"/>
    <s v="2622909232285"/>
    <s v="VENANCIO PRODUTOS FARMACEUTICOS LTDA."/>
    <s v="00.285.753/0001-90"/>
    <s v="Prorrogação de Boleto"/>
    <m/>
    <m/>
    <x v="2"/>
    <s v="Médio"/>
    <s v="1018 Financeiro | Desejo falar com o setor financeiro | Ana Carolina Lopes | ana.barcellos@venancio.com.br"/>
    <d v="2026-08-17T00:00:00"/>
    <d v="2026-08-17T00:00:00"/>
    <s v="ago/2026"/>
    <s v="ECOMMERCE BP SUPORTE FINANCEIRO N2"/>
    <s v="ana.barcellos@venancio.com.br"/>
    <s v="DROGARIA VENANCIO"/>
    <s v="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
    <s v="&gt; Bom dia, Solicitamos, por gentileza, a prorrogação do boleto com vencimento para 14/08/2026, nf.119860, para o dia 24/08."/>
    <s v="260879970"/>
    <x v="10"/>
    <s v="Aberto"/>
    <n v="39"/>
    <n v="39.00335"/>
  </r>
  <r>
    <x v="4"/>
    <x v="4"/>
    <n v="26053298"/>
    <s v="0"/>
    <s v="2622615209868"/>
    <s v="BRAVIUM S.A"/>
    <s v="01.336.140/0001-06"/>
    <s v="Dúvida sobre faturamento"/>
    <m/>
    <m/>
    <x v="2"/>
    <s v="Médio"/>
    <s v="1018 Financeiro | Desejo falar com o setor financeiro | DIEGO GOMES | Diego.gomes@bravium.com.br"/>
    <d v="2026-08-14T00:00:00"/>
    <d v="2026-08-14T00:00:00"/>
    <s v="ago/2026"/>
    <s v="ECOMMERCE BP SUPORTE FINANCEIRO N2"/>
    <s v="diego.gomes@bravium.com.br"/>
    <s v="MC SURPREENDA"/>
    <s v="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_x000a_NF 86398  R$ 7.613,57_x000a_NF 86413  R$ 7.613,57_x000a__x000a_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
    <s v="&gt; Recebemos duas notas ambas com o mesmo valor _x000a_NF 86398  R$ 7.613,57_x000a_NF 86413  R$ 7.613,57_x000a__x000a_Precisamos da confirmação qual é a nota valida e o comprovante de cancelamento por gentileza."/>
    <s v="260532980"/>
    <x v="10"/>
    <s v="Aberto"/>
    <n v="42"/>
    <n v="42.00336"/>
  </r>
  <r>
    <x v="2"/>
    <x v="1"/>
    <n v="26038292"/>
    <s v="0"/>
    <s v="2622611200489"/>
    <s v="HSYSTEM TECNOLOGIA LTDA"/>
    <s v="16.991.645/0001-73"/>
    <s v="Cadastro de MIDs"/>
    <m/>
    <m/>
    <x v="2"/>
    <s v="Médio"/>
    <s v="1018 Financeiro | Desejo falar com o setor financeiro | Mariane | mariane.santos@cielo.com.br"/>
    <d v="2026-08-14T00:00:00"/>
    <d v="2026-08-14T00:00:00"/>
    <s v="ago/2026"/>
    <s v="ECOMMERCE BP SUPORTE FINANCEIRO N2"/>
    <s v="mariane.santos@cielo.com.br"/>
    <s v=""/>
    <s v="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
    <s v="&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
    <s v="260382920"/>
    <x v="10"/>
    <s v="Aberto"/>
    <n v="42"/>
    <n v="42.00337"/>
  </r>
  <r>
    <x v="2"/>
    <x v="0"/>
    <n v="26091331"/>
    <s v="0"/>
    <s v="2622910234394"/>
    <s v="INBRANDS S.A"/>
    <s v="09.054.385/0001-44"/>
    <s v="Contestação de cobrança"/>
    <m/>
    <m/>
    <x v="2"/>
    <s v="Médio"/>
    <s v="1020 Estratégia Antifraude | Analises | Leonardo Gonçalves de Noronha | leonardo.noronha@inbrands.com.br"/>
    <d v="2026-08-17T00:00:00"/>
    <d v="2026-08-19T00:00:00"/>
    <s v="ago/2026"/>
    <s v="ECOMMERCE BP SUPORTE FINANCEIRO N2"/>
    <s v="leonardo.noronha@inbrands.com.br"/>
    <s v="ELLUS FABRICA PE"/>
    <s v="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260913310"/>
    <x v="10"/>
    <s v="Aberto"/>
    <n v="39"/>
    <n v="39.00338"/>
  </r>
  <r>
    <x v="2"/>
    <x v="3"/>
    <n v="26197883"/>
    <s v="0"/>
    <s v="2623017301047"/>
    <s v="FENG - FAN ENGAGEMENT MARKETING E INTELIGENCIA LTDA."/>
    <s v="29.815.956/0001-23"/>
    <s v="Informação conta para depósito"/>
    <m/>
    <m/>
    <x v="2"/>
    <s v="Médio"/>
    <s v="1018 Financeiro | Desejo falar com o setor financeiro | Marcos Paulo | marcos.paulo@fengbrasil.com.br"/>
    <d v="2026-08-18T00:00:00"/>
    <d v="2026-08-19T00:00:00"/>
    <s v="ago/2026"/>
    <s v="ECOMMERCE BP SUPORTE FINANCEIRO N2"/>
    <s v="marcos.paulo@fengbrasil.com.br"/>
    <s v="Botafogo Camisa 7"/>
    <s v="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
    <s v="&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
    <s v="261978830"/>
    <x v="10"/>
    <s v="Aberto"/>
    <n v="38"/>
    <n v="38.00339"/>
  </r>
  <r>
    <x v="2"/>
    <x v="1"/>
    <n v="26205622"/>
    <s v="0"/>
    <s v="2623108306151"/>
    <s v="QUANTITY SERVICOS E COMERCIO DE PRODUTOS PARA SAUDE S.A."/>
    <s v="13.612.214/0001-60"/>
    <s v="Atualização de Cadastro"/>
    <m/>
    <m/>
    <x v="2"/>
    <s v="Médio"/>
    <s v="1018 Financeiro | Desejo falar com o setor financeiro | Francielly R S Buchele | francielly.silva@dentalspeed.com"/>
    <d v="2026-08-19T00:00:00"/>
    <d v="2026-08-19T00:00:00"/>
    <s v="ago/2026"/>
    <s v="ECOMMERCE BP SUPORTE FINANCEIRO N2"/>
    <s v="francielly.silva@dentalspeed.com"/>
    <s v="DENTAL SPEED GRAPH"/>
    <s v="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_x000a_Gentileza incluir o e-mail abaixo para recebimentos das notas fiscais e boletos e manter os que já existem:_x000a__x000a_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
    <s v="&gt; Bom dia!_x000a_Gentileza incluir o e-mail abaixo para recebimentos das notas fiscais e boletos e manter os que já existem:_x000a__x000a_camila.medeiros@dentalspeed.com"/>
    <s v="262056220"/>
    <x v="10"/>
    <s v="Aberto"/>
    <n v="37"/>
    <n v="37.0034"/>
  </r>
  <r>
    <x v="4"/>
    <x v="3"/>
    <n v="26218687"/>
    <s v="0"/>
    <s v="2623110314547"/>
    <s v="MAX FERRAMENTAS LTDA"/>
    <m/>
    <s v="Informações sobre pagamento"/>
    <m/>
    <m/>
    <x v="2"/>
    <s v="Médio"/>
    <s v="Enc.: POXA, SEU BOLETO ESTÁ VENCIDO!"/>
    <d v="2026-08-19T00:00:00"/>
    <d v="2026-08-19T00:00:00"/>
    <s v="ago/2026"/>
    <s v="ECOMMERCE BP SUPORTE FINANCEIRO N2"/>
    <s v="rita.barboza@ogrupomaxi.com.br"/>
    <s v="MAX FERRAMENTAS LTD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Preciso de um contato para tratar a situação abaixo._x000a__x000a__x000a_[Cópia de Cópia de Assinatura Maxi 2026.png]_x000a__x000a__x000a__x000a__x000a_============ Mensagem encaminhada ============_x000a_De: &lt;cobranca.ecommerce@cielo.com.br&gt;_x000a_Para: &lt;rita.barboza@maxiferramentas.com.br&gt;, &lt;thiago.rolim@maxiferramentas.com.br&gt;, &lt;alexrolim@maxiferramentas.com.br&gt;_x000a_Data: sex., 24 jul. 2026 10:20:18 -0300_x000a_Assunto: POXA, SEU BOLETO ESTÁ VENCIDO!_x000a_============ Mensagem encaminhada ============_x000a__x000a_[braspag]_x000a_Poxa, seu boleto está_x000a_vencido!_x000a_ _x000a_[braspag]_x000a_ _x000a_Olá, cliente Braspag!_x000a__x000a_Estamos acompanhando MA"/>
    <e v="#N/A"/>
    <s v="262186870"/>
    <x v="10"/>
    <s v="Aberto"/>
    <n v="37"/>
    <n v="37.00341"/>
  </r>
  <r>
    <x v="4"/>
    <x v="5"/>
    <n v="26243275"/>
    <s v="0"/>
    <s v="2623115330650"/>
    <s v="INSIDE SISTEMAS LTDA"/>
    <s v="05.623.256/0001-79"/>
    <s v="Acesso admin"/>
    <m/>
    <m/>
    <x v="2"/>
    <s v="Médio"/>
    <s v="1003 Gateway de Pagamento | Configurações da loja | Ricardo | faturamento@insidesistemas.com.br"/>
    <d v="2026-08-19T00:00:00"/>
    <d v="2026-08-20T00:00:00"/>
    <s v="ago/2026"/>
    <s v="ECOMMERCE BP SUPORTE FINANCEIRO N2"/>
    <s v="faturamento@insidesistemas.com.br"/>
    <s v="INSIDE SISTEMAS"/>
    <s v="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_x000a_    &quot;infoClientes"/>
    <s v="&gt; Preciso entender sobre a cobrança mensal para o CNPJ 05.623.256/0001-79"/>
    <s v="262432750"/>
    <x v="10"/>
    <s v="Aberto"/>
    <n v="37"/>
    <n v="37.00342"/>
  </r>
  <r>
    <x v="4"/>
    <x v="1"/>
    <n v="26288802"/>
    <s v="0"/>
    <s v="2623212359359"/>
    <s v="WHITE MARTINS GASES INDUSTRIAIS LTDA"/>
    <s v="35.820.448/0001-36"/>
    <s v="Congelamento de contrato"/>
    <m/>
    <m/>
    <x v="2"/>
    <s v="Médio"/>
    <s v="1018 Financeiro | Desejo falar com o setor financeiro | Mariane Oliveira dos Santos | mariane.santos@cielo.com.br"/>
    <d v="2026-08-20T00:00:00"/>
    <d v="2026-08-20T00:00:00"/>
    <s v="ago/2026"/>
    <s v="ECOMMERCE BP SUPORTE FINANCEIRO N2"/>
    <s v="mariane.santos@cielo.com.br"/>
    <s v="WHITE MARTINS GILDA"/>
    <s v="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262888020"/>
    <x v="10"/>
    <s v="Aberto"/>
    <n v="36"/>
    <n v="36.00343"/>
  </r>
  <r>
    <x v="4"/>
    <x v="4"/>
    <n v="26395526"/>
    <s v="0"/>
    <s v="2623609429491"/>
    <s v="LAMARK E-COMMERCE SOLUTIONS LTDA"/>
    <s v="63.321.008/0001-70"/>
    <s v="Dúvida sobre faturamento"/>
    <m/>
    <m/>
    <x v="2"/>
    <s v="Médio"/>
    <s v="1018 Financeiro | Desejo falar com o setor financeiro | Rafael Roque | rafael.silva@tbfg.com.br"/>
    <d v="2026-08-24T00:00:00"/>
    <d v="2026-08-24T00:00:00"/>
    <s v="ago/2026"/>
    <s v="ECOMMERCE BP SUPORTE FINANCEIRO N2"/>
    <s v="rafael.silva@tbfg.com.br"/>
    <m/>
    <s v="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lt;/p&gt;&lt;p&gt;&lt;strong&gt;Como podemos te ajudar"/>
    <s v="&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
    <s v="263955260"/>
    <x v="10"/>
    <s v="Aberto"/>
    <n v="32"/>
    <n v="32.00344"/>
  </r>
  <r>
    <x v="3"/>
    <x v="2"/>
    <n v="26346273"/>
    <s v="0"/>
    <s v="2623312396077"/>
    <s v="N. R. BENNESBY COMERCIO DE UTENSILI"/>
    <s v="37.882.316/0001-64"/>
    <s v="Cancelamento de NF"/>
    <m/>
    <m/>
    <x v="1"/>
    <s v="Médio"/>
    <s v="1018 Financeiro | Desejo falar com o setor financeiro | N. R. BENNESBY COMERCIO DE UTENSILI | ariane.pasilva@cielo.com.br"/>
    <d v="2026-08-21T00:00:00"/>
    <d v="2026-08-21T00:00:00"/>
    <s v="ago/2026"/>
    <s v="ECOMMERCE BP SUPORTE FINANCEIRO N2"/>
    <s v="ariane.pasilva@cielo.com.br"/>
    <m/>
    <s v="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_x000a__x000a_Favor seguir com o cancelamento das notas (todas)._x000a__x000a_Em anexo, DA comercial.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
    <s v="&gt; Time financeiro, boa tarde. Tudo bem?_x000a__x000a_Favor seguir com o cancelamento das notas (todas)._x000a__x000a_Em anexo, DA comercial._x000a__x000a_Obrigada."/>
    <s v="263462730"/>
    <x v="10"/>
    <s v="Aberto"/>
    <n v="35"/>
    <n v="35.00345"/>
  </r>
  <r>
    <x v="3"/>
    <x v="2"/>
    <n v="26341250"/>
    <s v="0"/>
    <s v="2623311392729"/>
    <s v="UNINTER EDUCACIONAL S/A"/>
    <s v="02.261.854/0001-57"/>
    <s v="Cancelamento de NF"/>
    <m/>
    <m/>
    <x v="0"/>
    <s v="Médio"/>
    <s v="1018 Financeiro | Desejo falar com o setor financeiro | UNINTER EDUCACIONAL S/A | ariane.pasilva@cielo.com.br"/>
    <d v="2026-08-21T00:00:00"/>
    <d v="2026-08-21T00:00:00"/>
    <s v="ago/2026"/>
    <s v="ECOMMERCE BP SUPORTE FINANCEIRO N2"/>
    <s v="ariane.pasilva@cielo.com.br"/>
    <m/>
    <s v="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_x000a__x000a_Poderia, por favor cancelar todas as notas desse cliente?_x000a__x000a_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
    <s v="&gt; Time financeiro, bom dia. Tudo bem?_x000a__x000a_Poderia, por favor cancelar todas as notas desse cliente?_x000a__x000a_Em anexo DA comercial."/>
    <s v="263412500"/>
    <x v="8"/>
    <s v="Encerrado"/>
    <n v="33"/>
    <s v=""/>
  </r>
  <r>
    <x v="2"/>
    <x v="3"/>
    <n v="26503309"/>
    <s v="0"/>
    <s v="2623717497663"/>
    <s v="INOVE ONLINE LTDA"/>
    <s v="59.515.022/0001-37"/>
    <s v="Informações cobrança"/>
    <m/>
    <m/>
    <x v="0"/>
    <s v="Médio"/>
    <s v="1018 Financeiro | Desejo falar com o setor financeiro | Inove Online | inoveonline0904@gmail.com"/>
    <d v="2026-08-25T00:00:00"/>
    <d v="2026-08-26T00:00:00"/>
    <s v="ago/2026"/>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
    <s v="&gt; Quero saber se tenho alguma pendencia financeira com voces! se puderem me encaminhar as guias com os descritivos por email caso tenha por gentileza"/>
    <s v="265033090"/>
    <x v="43"/>
    <s v="Encerrado"/>
    <n v="9"/>
    <s v=""/>
  </r>
  <r>
    <x v="2"/>
    <x v="2"/>
    <n v="26476108"/>
    <s v="0"/>
    <s v="2623712480655"/>
    <s v="SMILES VIAGENS E TURISMO S.A."/>
    <s v="27.413.812/0001-15"/>
    <s v="Cancelamento de NF / reemissão"/>
    <m/>
    <m/>
    <x v="2"/>
    <s v="Médio"/>
    <s v="1018 Financeiro | Desejo falar com o setor financeiro | SMILES VIAGENS E TURISMO S.A. | ariane.pasilva@cielo.com.br"/>
    <d v="2026-08-25T00:00:00"/>
    <d v="2026-08-25T00:00:00"/>
    <s v="ago/2026"/>
    <s v="ECOMMERCE BP SUPORTE FINANCEIRO N2"/>
    <s v="ariane.pasilva@cielo.com.br"/>
    <s v="SMILES VIAGENS E TURISMO SA"/>
    <s v="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264761080"/>
    <x v="10"/>
    <s v="Aberto"/>
    <n v="31"/>
    <n v="31.00348"/>
  </r>
  <r>
    <x v="3"/>
    <x v="5"/>
    <n v="26448888"/>
    <s v="26404867"/>
    <s v="2623620463112"/>
    <s v="BRISANET SERVIOS DE TELECOMUNICACOES S.A."/>
    <s v="04.601.397/0001-28"/>
    <s v="Informações geral"/>
    <m/>
    <m/>
    <x v="2"/>
    <s v="Médio"/>
    <s v="Re: Solicitação de detalhamento de transações e identificação de créditos"/>
    <d v="2026-08-24T00:00:00"/>
    <d v="2026-08-25T00:00:00"/>
    <s v="ago/2026"/>
    <s v="ECOMMERCE BP SUPORTE FINANCEIRO N2"/>
    <s v="patricianogueira@grupobrisanet.com.br"/>
    <s v=""/>
    <m/>
    <e v="#N/A"/>
    <s v="2644888826404867"/>
    <x v="10"/>
    <s v="Aberto"/>
    <n v="32"/>
    <n v="32.00349"/>
  </r>
  <r>
    <x v="0"/>
    <x v="1"/>
    <n v="26446053"/>
    <s v="0"/>
    <s v="2623618461443"/>
    <s v="BRASILSEG COMPANHIA DE SEGUROS"/>
    <s v="28.196.889/0001-43"/>
    <s v="Atualização cadastral reajuste contrato"/>
    <m/>
    <m/>
    <x v="2"/>
    <s v="Médio"/>
    <s v="1018 Financeiro | Desejo falar com o setor financeiro | Larissa Venancio Nascimento Araujo | larissave@cielo.com.br"/>
    <d v="2026-08-24T00:00:00"/>
    <d v="2026-08-25T00:00:00"/>
    <s v="ago/2026"/>
    <s v="ECOMMERCE BP SUPORTE FINANCEIRO N2"/>
    <s v="larissave@cielo.com.br"/>
    <s v="BB SEGUROS ALIANCA BR"/>
    <s v="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264460530"/>
    <x v="10"/>
    <s v="Aberto"/>
    <n v="32"/>
    <n v="32.0035"/>
  </r>
  <r>
    <x v="3"/>
    <x v="3"/>
    <n v="26443578"/>
    <s v="0"/>
    <s v="2623617460010"/>
    <s v="CENTER MEGA COMERCIO DE MATERIAIS PARA CONSTRUCAO LTDA"/>
    <s v="05.164.667/0001-43"/>
    <s v="Informações cobrança"/>
    <m/>
    <s v="Cliente"/>
    <x v="0"/>
    <s v="Médio"/>
    <s v="1018 Financeiro | Desejo falar com o setor financeiro | Maria Eduarda | marketing01@centermega.com.br"/>
    <d v="2026-08-24T00:00:00"/>
    <d v="2026-08-25T00:00:00"/>
    <s v="ago/2026"/>
    <s v="ECOMMERCE BP SUPORTE FINANCEIRO N2"/>
    <s v="marketing01@centermega.com.br"/>
    <s v="CENTER MEGA C M CONSTR"/>
    <s v="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_x000a__x000a_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
    <s v="&gt; Estamos com uma cobrança duplcada em nosso banco. _x000a__x000a_Nós recebemos por email a 119965 a qual realizamos o incluimento do pagamento porém o nosso financeiro contastou a cobrança duplicada da nota 2119965 e precisamos que ela seja retirada do banco"/>
    <s v="264435780"/>
    <x v="54"/>
    <s v="Encerrado"/>
    <n v="21"/>
    <s v=""/>
  </r>
  <r>
    <x v="3"/>
    <x v="0"/>
    <n v="26431641"/>
    <s v="0"/>
    <s v="2623615452431"/>
    <s v="PNEUBRAS COMERCIO DE PNEUS LTDA"/>
    <s v="08.678.386/0001-05"/>
    <s v="Contestação de cobrança"/>
    <m/>
    <m/>
    <x v="2"/>
    <s v="Médio"/>
    <s v="1018 Financeiro | Desejo falar com o setor financeiro | José Deyfeson Fernandes Ribeiro | jose.ribeiro@pneubras.com"/>
    <d v="2026-08-24T00:00:00"/>
    <d v="2026-08-24T00:00:00"/>
    <s v="ago/2026"/>
    <s v="ECOMMERCE BP SUPORTE FINANCEIRO N2"/>
    <s v="jose.ribeiro@pneubras.com"/>
    <s v="PNEUBRAS"/>
    <s v="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264316410"/>
    <x v="10"/>
    <s v="Aberto"/>
    <n v="32"/>
    <n v="32.00352"/>
  </r>
  <r>
    <x v="3"/>
    <x v="2"/>
    <n v="26428781"/>
    <s v="0"/>
    <s v="2623615450589"/>
    <s v="EVENTPLACE SOLUCOES DIGITAIS LTDA"/>
    <s v="26.335.362/0001-27"/>
    <s v="Cancelamento de NF"/>
    <m/>
    <m/>
    <x v="2"/>
    <s v="Médio"/>
    <s v="1018 Financeiro | Desejo falar com o setor financeiro | EVENTPLACE SOLUCOES DIGITAIS LTDA | ariane.pasilva@cielo.com.br"/>
    <d v="2026-08-24T00:00:00"/>
    <d v="2026-08-24T00:00:00"/>
    <s v="ago/2026"/>
    <s v="ECOMMERCE BP SUPORTE FINANCEIRO N2"/>
    <s v="ariane.pasilva@cielo.com.br"/>
    <s v=""/>
    <s v="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
    <s v="&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
    <s v="264287810"/>
    <x v="10"/>
    <s v="Aberto"/>
    <n v="32"/>
    <n v="32.00353"/>
  </r>
  <r>
    <x v="3"/>
    <x v="4"/>
    <n v="26416830"/>
    <s v="0"/>
    <s v="2623612442746"/>
    <s v="PAGUEVELOZ INSTITUICAO DE PAGAMENTO LTDA"/>
    <s v="03.816.413/0001-37"/>
    <s v="Correção descritivo nota fiscal"/>
    <m/>
    <m/>
    <x v="2"/>
    <s v="Médio"/>
    <s v="1018 Financeiro | Desejo falar com o setor financeiro | PAGUEVELOZ INSTITUICAO DE PAGAMENTO | ariane.pasilva@cielo.com.br"/>
    <d v="2026-08-24T00:00:00"/>
    <d v="2026-08-24T00:00:00"/>
    <s v="ago/2026"/>
    <s v="ECOMMERCE BP SUPORTE FINANCEIRO N2"/>
    <s v="ariane.pasilva@cielo.com.br"/>
    <s v=""/>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_x000a__x000a_O cliente precisa que na nota fiscal:63191_x000a_Conste o NR° DA PO:97873921 _x000a__x000a_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
    <s v="&gt; Pessoal, boa tarde._x000a__x000a_O cliente precisa que na nota fiscal:63191_x000a_Conste o NR° DA PO:97873921 _x000a__x000a_Por favor, podem corrigir?"/>
    <s v="264168300"/>
    <x v="10"/>
    <s v="Aberto"/>
    <n v="32"/>
    <n v="32.00354"/>
  </r>
  <r>
    <x v="3"/>
    <x v="2"/>
    <n v="26415900"/>
    <s v="0"/>
    <s v="2623612442177"/>
    <s v="MV INFORMATICA NORDESTE LTDA"/>
    <s v="92.306.257/0007-80"/>
    <s v="Cancelamento de NF"/>
    <m/>
    <m/>
    <x v="0"/>
    <s v="Médio"/>
    <s v="1018 Financeiro | Desejo falar com o setor financeiro | MV INFORMATICA NORDESTE LTDA | ariane.pasilva@cielo.com.br"/>
    <d v="2026-08-24T00:00:00"/>
    <d v="2026-08-24T00:00:00"/>
    <s v="ago/2026"/>
    <s v="ECOMMERCE BP SUPORTE FINANCEIRO N2"/>
    <s v="ariane.pasilva@cielo.com.br"/>
    <s v=""/>
    <s v="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_x000a__x000a_Por favor cancelar as notas emitidas para esse cliente._x000a__x000a_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
    <s v="&gt; Prezados, boa tarde. Tudo bem?_x000a__x000a_Por favor cancelar as notas emitidas para esse cliente._x000a__x000a_Conforme firmado em contrato, o vencimento era para 90 dias após assinatura."/>
    <s v="264159000"/>
    <x v="55"/>
    <s v="Encerrado"/>
    <n v="3"/>
    <s v=""/>
  </r>
  <r>
    <x v="3"/>
    <x v="2"/>
    <n v="26412747"/>
    <s v="0"/>
    <s v="2623612440280"/>
    <s v="SYNAPCOM COMERCIO ELETRONICO"/>
    <s v="27.932.734/0001-65"/>
    <s v="Cancelamento de NF"/>
    <m/>
    <m/>
    <x v="0"/>
    <s v="Médio"/>
    <s v="1018 Financeiro | Desejo falar com o setor financeiro | INFRACOMMERCE SYNAPCOM COMERCIO ELE | arianede@cielo.com.br"/>
    <d v="2026-08-24T00:00:00"/>
    <d v="2026-08-24T00:00:00"/>
    <s v="ago/2026"/>
    <s v="ECOMMERCE BP SUPORTE FINANCEIRO N2"/>
    <s v="arianede@cielo.com.br"/>
    <s v="SYNAPCOM COMERCIO ELETRONICO"/>
    <s v="Olá, segue formulário enviado para Cielo E-commerce:&lt;p&gt;&lt;strong&gt;Descrição do problema:&lt;/strong&gt; Time financeiro, boa tarde. Tudo bem?_x000a__x000a_Favor cancelar toas as notas fiscais desse cliente. _x000a__x000a_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
    <s v="&gt; Time financeiro, boa tarde. Tudo bem?_x000a__x000a_Favor cancelar toas as notas fiscais desse cliente. _x000a__x000a_Em anexo DA comercial."/>
    <s v="264127470"/>
    <x v="8"/>
    <s v="Encerrado"/>
    <n v="30"/>
    <s v=""/>
  </r>
  <r>
    <x v="3"/>
    <x v="2"/>
    <n v="26412296"/>
    <s v="0"/>
    <s v="2623612439987"/>
    <s v="SYNAPCOM COMERCIO ELETRONICO"/>
    <s v="27.932.734/0001-65"/>
    <s v="Cancelamento de NF"/>
    <s v="Duplicidade de abertura"/>
    <m/>
    <x v="0"/>
    <s v="Médio"/>
    <s v="1018 Financeiro | Desejo falar com o setor financeiro | INFRACOMMERCE SYNAPCOM COMERCIO ELE | ariane.pasilva@cielo.com.br"/>
    <d v="2026-08-24T00:00:00"/>
    <d v="2026-08-24T00:00:00"/>
    <s v="ago/2026"/>
    <s v="ECOMMERCE BP SUPORTE FINANCEIRO N2"/>
    <s v="ariane.pasilva@cielo.com.br"/>
    <s v="SYNAPCOM COMERCIO ELETRONICO"/>
    <s v="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_x000a__x000a_Favor cancelar toas as notas fiscais desse cliente. _x000a__x000a_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
    <s v="&gt; Time financeiro, boa tarde. Tudo bem?_x000a__x000a_Favor cancelar toas as notas fiscais desse cliente. _x000a__x000a_Em anexo DA comercial."/>
    <s v="264122960"/>
    <x v="55"/>
    <s v="Encerrado"/>
    <n v="3"/>
    <s v=""/>
  </r>
  <r>
    <x v="3"/>
    <x v="4"/>
    <n v="26742015"/>
    <s v="0"/>
    <s v="2624410647554"/>
    <s v="GUEDES &amp; PAIXAO LTDA"/>
    <s v="16.928.871/0036-30"/>
    <s v="Informações sobre faturamento"/>
    <m/>
    <m/>
    <x v="0"/>
    <s v="Médio"/>
    <s v="1003 Gateway de Pagamento | Estou em produção e tenho uma dúvida | Rafael de Freitas Veloso | contasapagar@drogariaminasbrasil.com.br"/>
    <d v="2026-09-01T00:00:00"/>
    <d v="2026-09-01T00:00:00"/>
    <s v="set/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
    <s v="&gt; Gentileza solicito o envio da nota fiscal da qual o boleto venceu dia 28/08/2026 e não recebemos por e-mail,consegue me ajudar?"/>
    <s v="267420150"/>
    <x v="18"/>
    <s v="Encerrado"/>
    <n v="1"/>
    <s v=""/>
  </r>
  <r>
    <x v="2"/>
    <x v="1"/>
    <n v="26731758"/>
    <s v="0"/>
    <s v="2624407640926"/>
    <s v="TELEXPERTS TELECOMUNICACOES S.A"/>
    <s v="07.625.852/0001-13"/>
    <s v="Congelamento de contrato"/>
    <m/>
    <m/>
    <x v="0"/>
    <s v="Médio"/>
    <s v="1018 Financeiro | Desejo falar com o setor financeiro | Raphael Felipe Palmeira | raphael.palmeira@cielo.com.br"/>
    <d v="2026-09-01T00:00:00"/>
    <d v="2026-09-01T00:00:00"/>
    <s v="set/2026"/>
    <s v="ECOMMERCE BP SUPORTE FINANCEIRO N2"/>
    <s v="raphael.palmeira@cielo.com.br"/>
    <s v="TELECALL"/>
    <s v="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_x000a__x000a_Contrato de congelamento está em anexo.&lt;/p&gt;&lt;p&gt;&lt;strong&gt;GA Client ID:&lt;/strong&gt; 1129026650.1776880361&lt;/p&gt;&lt;p&gt;&lt;strong&gt;Lead Hash ID:&lt;/strong&gt; 654a4c7ca2026bcbc95880a2d287c298f308e2f60d1edb738fdc9f171b5ec4b2&lt;/p&gt;&lt;p&gt;&lt;strong&gt;Lead Form ID:&lt;"/>
    <s v="&gt; Favor efetuar o congelamento por 90 dias dos boletos emitidos e qualquer serviço do cliente TELEXPERTS TELECOMUNICACOES S.A. _x000a__x000a_Contrato de congelamento está em anexo."/>
    <s v="267317580"/>
    <x v="47"/>
    <s v="Encerrado"/>
    <n v="14"/>
    <s v=""/>
  </r>
  <r>
    <x v="2"/>
    <x v="5"/>
    <n v="26710998"/>
    <s v="0"/>
    <s v="2624314628043"/>
    <s v="INOVE ONLINE LTDA"/>
    <s v="59.515.022/0001-37"/>
    <s v="Informações geral"/>
    <m/>
    <m/>
    <x v="2"/>
    <s v="Médio"/>
    <s v="1018 Financeiro | Desejo falar com o setor financeiro | Inove Online | inoveonline0904@gmail.com"/>
    <d v="2026-08-31T00:00:00"/>
    <d v="2026-08-31T00:00:00"/>
    <s v="ago/2026"/>
    <s v="ECOMMERCE BP SUPORTE FINANCEIRO N2"/>
    <s v="inoveonline0904@gmail.com"/>
    <s v="INOVE ONLINE LTDA"/>
    <s v="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267109980"/>
    <x v="10"/>
    <s v="Aberto"/>
    <n v="25"/>
    <n v="25.0036"/>
  </r>
  <r>
    <x v="0"/>
    <x v="1"/>
    <n v="26564108"/>
    <s v="0"/>
    <s v="2623818535748"/>
    <s v="METROPOLITAN LIFE SEGUROS E PREVIDENCIA PRIVADA SA"/>
    <s v="02.102.498/0001-29"/>
    <s v="Atualização cadastral reajuste contrato"/>
    <m/>
    <m/>
    <x v="2"/>
    <s v="Médio"/>
    <s v="1018 Financeiro | Desejo falar com o setor financeiro | Larissa Venancio | larissave@cielo.com.br"/>
    <d v="2026-08-26T00:00:00"/>
    <d v="2026-08-27T00:00:00"/>
    <s v="ago/2026"/>
    <s v="ECOMMERCE BP SUPORTE FINANCEIRO N2"/>
    <s v="larissave@cielo.com.br"/>
    <s v="METLIFE SEGUROS"/>
    <s v="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lt;/p&gt;&lt;p&gt;&lt;strong&gt;GA Client ID:&lt;/strong&gt; 2039"/>
    <s v="&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
    <s v="265641080"/>
    <x v="10"/>
    <s v="Aberto"/>
    <n v="30"/>
    <n v="30.00361"/>
  </r>
  <r>
    <x v="3"/>
    <x v="3"/>
    <n v="26691392"/>
    <s v="0"/>
    <s v="2624310615918"/>
    <s v="EMBRACON ADMINISTRADORA DE CONSORCIO LTDA"/>
    <s v="58.113.812/0001-23"/>
    <s v="Reenvio de boleto / NF"/>
    <m/>
    <m/>
    <x v="0"/>
    <s v="Médio"/>
    <s v="1003 Gateway de Pagamento | Minha operação está parada e preciso de uma ajuda urgente | Patrícia Teodoro | patricia.teodoro@embracon.com.br"/>
    <d v="2026-08-31T00:00:00"/>
    <d v="2026-08-31T00:00:00"/>
    <s v="ago/2026"/>
    <s v="ECOMMERCE BP SUPORTE FINANCEIRO N2"/>
    <s v="patricia.teodoro@embracon.com.br"/>
    <s v="EMBRACON MATRIZ"/>
    <s v="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_x000a_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
    <s v="&gt; Não recebemos, nota fiscal e boleto para pagamento Braspag vencimento 12/09/2026_x000a_Tomador Embracon CNPJ:58.113.812/0001-23"/>
    <s v="266913920"/>
    <x v="18"/>
    <s v="Encerrado"/>
    <n v="2"/>
    <s v=""/>
  </r>
  <r>
    <x v="4"/>
    <x v="0"/>
    <n v="26665865"/>
    <s v="0"/>
    <s v="2624017598984"/>
    <s v="CLAUDINO S A LOJAS DE DEPARTAMENTOS"/>
    <s v="06.862.627/0001-38"/>
    <s v="Contestação de cobrança"/>
    <m/>
    <m/>
    <x v="2"/>
    <s v="Médio"/>
    <s v="1018 Financeiro | Desejo falar com o setor financeiro | Antônio Marcos | antonio.marcos@claudino.com"/>
    <d v="2026-08-28T00:00:00"/>
    <d v="2026-08-31T00:00:00"/>
    <s v="ago/2026"/>
    <s v="ECOMMERCE BP SUPORTE FINANCEIRO N2"/>
    <s v="antonio.marcos@claudino.com"/>
    <s v="ARMAZEM PARAIBA"/>
    <s v="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
    <s v="&gt; Gostaria que fosse revisado a fatura do 03 DS, pois em nossos registros existem apenas 3.129 registros, na nota fiscal existe um registro de 3.929, gerando assim uma diferença de 800 registros a mais na fatura."/>
    <s v="266658650"/>
    <x v="10"/>
    <s v="Aberto"/>
    <n v="28"/>
    <n v="28.00363"/>
  </r>
  <r>
    <x v="0"/>
    <x v="4"/>
    <n v="26532404"/>
    <s v="0"/>
    <s v="2623812516166"/>
    <s v="99 TECNOLOGIA LTDA"/>
    <s v="18.033.552/0001-61"/>
    <s v="Incluir PO NF"/>
    <m/>
    <m/>
    <x v="2"/>
    <s v="Médio"/>
    <s v="1018 Financeiro | Desejo falar com o setor financeiro | 99 TECNOLOGIA LTDA | ariane.pasilva@cielo.com.br"/>
    <d v="2026-08-26T00:00:00"/>
    <d v="2026-08-26T00:00:00"/>
    <s v="ago/2026"/>
    <s v="ECOMMERCE BP SUPORTE FINANCEIRO N2"/>
    <s v="ariane.pasilva@cielo.com.br"/>
    <s v="99 TAXIS DESENVOLVIMENTO DE SOFT"/>
    <s v="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lt;/p&gt;&lt;p&gt;&lt;strong&gt;GA Client ID:&lt;/strong&gt; 1525925276.1786460073&lt;/p&gt;&lt;p&gt;&lt;strong&gt;Lead Hash ID:&lt;/strong&gt; 2a07344672c93c9ca782cc07cf9dc37d0cd4c270e817a8"/>
    <s v="&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
    <s v="265324040"/>
    <x v="10"/>
    <s v="Aberto"/>
    <n v="30"/>
    <n v="30.00364"/>
  </r>
  <r>
    <x v="0"/>
    <x v="1"/>
    <n v="26657987"/>
    <s v="0"/>
    <s v="2624015594187"/>
    <s v="MAZZAROPI HOTEIS E SERVICOS LTDA"/>
    <s v="55.395.735/0001-53"/>
    <s v="Congelamento de contrato"/>
    <m/>
    <m/>
    <x v="0"/>
    <s v="Médio"/>
    <s v="1018 Financeiro | Desejo falar com o setor financeiro | Patricia Lara de Lima | patriciala@cielo.com.br"/>
    <d v="2026-08-28T00:00:00"/>
    <d v="2026-08-28T00:00:00"/>
    <s v="ago/2026"/>
    <s v="ECOMMERCE BP SUPORTE FINANCEIRO N2"/>
    <s v="patriciala@cielo.com.br"/>
    <s v="HOTEL FAZENDA MAZZAROPI"/>
    <s v="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_x000a_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
    <s v="&gt; Time, boa tarde. Tudo bem?_x000a_Abrindo este chamado para seguir com o congelamento de cobranças do antifraude Cybersource (plano Advanced), nos meses de Julho, Agosto e Setembro, conforme acordado previamente com o cliente. Podem providenciar, por gentileza? Obrigada."/>
    <s v="266579870"/>
    <x v="56"/>
    <s v="Encerrado"/>
    <n v="19"/>
    <s v=""/>
  </r>
  <r>
    <x v="2"/>
    <x v="3"/>
    <n v="26647622"/>
    <s v="0"/>
    <s v="2624013587764"/>
    <s v="BEACH PARK HOTEIS E TURISMO S/A"/>
    <s v="11.805.397/0001-05"/>
    <s v="Mudança conta recebimento"/>
    <m/>
    <m/>
    <x v="2"/>
    <s v="Médio"/>
    <s v="1018 Financeiro | Desejo falar com o setor financeiro | Janderson dos Santos | cartao@beachpark.com.br"/>
    <d v="2026-08-28T00:00:00"/>
    <d v="2026-08-28T00:00:00"/>
    <s v="ago/2026"/>
    <s v="ECOMMERCE BP SUPORTE FINANCEIRO N2"/>
    <s v="cartao@beachpark.com.br"/>
    <s v="BEACH PARK HOTEIS"/>
    <s v="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lt;/p&gt;&lt;p&gt;&lt;strong&gt;GA Client ID:&lt;/strong&gt; 1890"/>
    <s v="&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
    <s v="266476220"/>
    <x v="10"/>
    <s v="Aberto"/>
    <n v="28"/>
    <n v="28.00366"/>
  </r>
  <r>
    <x v="3"/>
    <x v="4"/>
    <n v="26634599"/>
    <s v="0"/>
    <s v="2624010579947"/>
    <s v="GUEDES &amp; PAIXAO LTDA"/>
    <s v="16.928.871/0036-30"/>
    <s v="Informações sobre faturamento"/>
    <m/>
    <m/>
    <x v="0"/>
    <s v="Médio"/>
    <s v="1003 Gateway de Pagamento | Criação de loja (Gateway de Pagamento) | Guedes e Paixão LTDA | contasapagar@drogariaminasbrasil.com.br"/>
    <d v="2026-08-28T00:00:00"/>
    <d v="2026-08-28T00:00:00"/>
    <s v="ago/2026"/>
    <s v="ECOMMERCE BP SUPORTE FINANCEIRO N2"/>
    <s v="contasapagar@drogariaminasbrasil.com.br"/>
    <s v="DROGARIA MINAS BRASIL"/>
    <s v="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
    <s v="&gt; Bom dia! Tenho um boleto de número 1120428 no valor de R$6.224,74 vencendo hoje 28/08/2026 que não recebi a NF por e-mail. Poderia me encaminhar a segunda via da NF e informar do que se refere esse serviço?"/>
    <s v="266345990"/>
    <x v="18"/>
    <s v="Encerrado"/>
    <n v="5"/>
    <s v=""/>
  </r>
  <r>
    <x v="3"/>
    <x v="3"/>
    <n v="26580429"/>
    <s v="0"/>
    <s v="2623910546399"/>
    <s v="MOMENTUM EMPREENDIMENTOS IMOBILIARIOS LTDA"/>
    <s v="47.686.555/0001-00"/>
    <s v="Reenvio de boleto / NF"/>
    <m/>
    <m/>
    <x v="0"/>
    <s v="Médio"/>
    <s v="1018 Financeiro | Desejo falar com o setor financeiro | Priscila | priscila.farias@momentum.com.br"/>
    <d v="2026-08-27T00:00:00"/>
    <d v="2026-08-27T00:00:00"/>
    <s v="ago/2026"/>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
    <s v="&gt; Gostaria de saber se a nota fiscal referente ao mes de agosto foi enviado para pagamento, visto que o e-mail priscila.farias@momentum.com.br, nao recebeu ate o momento."/>
    <s v="265804290"/>
    <x v="55"/>
    <s v="Encerrado"/>
    <n v="0"/>
    <s v=""/>
  </r>
  <r>
    <x v="0"/>
    <x v="2"/>
    <n v="26577703"/>
    <s v="0"/>
    <s v="2623910544685"/>
    <s v="DBDC - DISTRIBUIDORA BRASILEIRA"/>
    <s v="36.148.685/0001-65"/>
    <s v="Cessão contratual"/>
    <m/>
    <m/>
    <x v="2"/>
    <s v="Médio"/>
    <s v="1018 Financeiro | Desejo falar com o setor financeiro | DBDC - DISTRIBUIDORA BRASILEIRA | rebecca.angelo@cielo.com"/>
    <d v="2026-08-27T00:00:00"/>
    <d v="2026-08-27T00:00:00"/>
    <s v="ago/2026"/>
    <s v="ECOMMERCE BP SUPORTE FINANCEIRO N2"/>
    <s v="rebecca.angelo@cielo.com"/>
    <s v="DBDCDISTRIBUIDORA BRASILEIRA DE COSMETICOS E PARTICIPACOES EIRELI"/>
    <s v="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
    <s v="&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
    <s v="265777030"/>
    <x v="10"/>
    <s v="Aberto"/>
    <n v="29"/>
    <n v="29.00369"/>
  </r>
  <r>
    <x v="0"/>
    <x v="0"/>
    <n v="26664094"/>
    <s v="0"/>
    <s v="2624016597883"/>
    <s v="PRUDENTIAL DO BRASIL SEGUROS S.A."/>
    <s v="21.986.074/0001-19"/>
    <s v="Contestação de cobrança"/>
    <m/>
    <s v="Precisa de análise através do BD para conferencia"/>
    <x v="1"/>
    <s v="Alta"/>
    <s v="1018 Financeiro | Desejo falar com o setor financeiro | Mariane Oliveira dos Santos | mariane.santos@cielo.com.br"/>
    <d v="2026-08-28T00:00:00"/>
    <d v="2026-08-28T00:00:00"/>
    <s v="ago/2026"/>
    <s v="ECOMMERCE BP SUPORTE FINANCEIRO N2"/>
    <s v="mariane.santos@cielo.com.br"/>
    <s v="PRUDENTIAL DO BRASIL"/>
    <s v="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266640940"/>
    <x v="10"/>
    <s v="Aberto"/>
    <n v="28"/>
    <n v="28.0037"/>
  </r>
  <r>
    <x v="3"/>
    <x v="3"/>
    <n v="26564013"/>
    <s v="0"/>
    <s v="2623818535693"/>
    <s v="BELENUS LTDA"/>
    <s v="05.151.518/0001-40"/>
    <s v="Informações cobrança"/>
    <m/>
    <m/>
    <x v="0"/>
    <s v="Médio"/>
    <s v="1018 Financeiro | Desejo falar com o setor financeiro | Rogério Favari | carolineal@cielo.com.br"/>
    <d v="2026-08-26T00:00:00"/>
    <d v="2026-08-27T00:00:00"/>
    <s v="ago/2026"/>
    <s v="ECOMMERCE BP SUPORTE FINANCEIRO N2"/>
    <s v="carolineal@cielo.com.br"/>
    <s v="BELENUS LTDA"/>
    <s v="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
    <s v="265640130"/>
    <x v="47"/>
    <s v="Encerrado"/>
    <n v="20"/>
    <s v=""/>
  </r>
  <r>
    <x v="4"/>
    <x v="2"/>
    <n v="26550195"/>
    <s v="23313315"/>
    <s v="2623815527394"/>
    <s v="ASSOCIACAO DOS REGISTRADORES DAS PE SSOAS NATURAIS DO ESTADO"/>
    <s v="00.679.163/0001-42"/>
    <s v="Cancelamento de nf"/>
    <m/>
    <m/>
    <x v="2"/>
    <s v="Médio"/>
    <s v="1018 Financeiro | Desejo falar com o setor financeiro | ASSOCIACAO DOS REGISTRADORES DAS PE SSOAS NATURAIS DO ESTADO | ariane.pasilva@cielo.com.br"/>
    <d v="2026-08-26T00:00:00"/>
    <d v="2026-08-26T00:00:00"/>
    <s v="ago/2026"/>
    <s v="ECOMMERCE BP SUPORTE FINANCEIRO N2"/>
    <s v="sitemarketing@cielo.com.br"/>
    <s v=""/>
    <m/>
    <e v="#N/A"/>
    <s v="2655019523313315"/>
    <x v="10"/>
    <s v="Aberto"/>
    <n v="30"/>
    <n v="30.00372"/>
  </r>
  <r>
    <x v="3"/>
    <x v="3"/>
    <n v="26540518"/>
    <s v="0"/>
    <s v="2623814521211"/>
    <s v="BRASILPLAST EMBALAGENS E DESCARTAVEIS LTDA"/>
    <s v="02.771.903/0001-00"/>
    <s v="Reenvio de boleto"/>
    <m/>
    <m/>
    <x v="0"/>
    <s v="Médio"/>
    <s v="1020 Estratégia Antifraude | Analises | FLÁVIO JUNIOR | marketing1@embol.com.br"/>
    <d v="2026-08-26T00:00:00"/>
    <d v="2026-08-28T00:00:00"/>
    <s v="ago/2026"/>
    <s v="Amanda Alves Silva"/>
    <s v="marketing1@embol.com.br"/>
    <s v="EMBOL"/>
    <s v="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_x000a_    &quot;infoClientes&quot;: [_x000a_        {_x000a_            &quot;nomeCliente&quot;: &quot;FL\u00c1VIO JUNIOR&quot;,_x000a_          "/>
    <s v="&gt; boleto duplicado da NF 0119985"/>
    <s v="265405180"/>
    <x v="18"/>
    <s v="Encerrado"/>
    <n v="7"/>
    <s v=""/>
  </r>
  <r>
    <x v="3"/>
    <x v="3"/>
    <n v="26533107"/>
    <s v="0"/>
    <s v="2623812516578"/>
    <s v="VIVA GESTAO E ADMINISTRACAO DE PROPRIEDADES IMOBILIARIAS S.A."/>
    <s v="49.944.686/0001-68"/>
    <s v="Reenvio de boleto"/>
    <m/>
    <m/>
    <x v="0"/>
    <s v="Médio"/>
    <s v="1018 Financeiro | Desejo falar com o setor financeiro | Felipe Nichols | felipe@vivastays.co"/>
    <d v="2026-08-26T00:00:00"/>
    <d v="2026-08-26T00:00:00"/>
    <s v="ago/2026"/>
    <s v="ECOMMERCE BP SUPORTE FINANCEIRO N2"/>
    <s v="felipe@vivastays.co"/>
    <s v="VIVA GESTAO E ADMINISTRACAO DE PROPRIEDADES IMOBILIARIAS SA"/>
    <s v="Olá, segue formulário enviado para Cielo E-commerce:&lt;p&gt;&lt;strong&gt;Sobre qual produto ou área deseja falar?:&lt;/strong&gt; Financeiro&lt;/p&gt;&lt;p&gt;&lt;strong&gt;Como podemos te ajudar?:&lt;/strong&gt; Desejo falar com o setor financeiro&lt;/p&gt;&lt;p&gt;&lt;strong&gt;Descrição do problema:&lt;/strong&gt; ola!_x000a__x000a_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
    <s v="&gt; ola!_x000a__x000a_gostaria de todos os boletos pendentes atualizados para pagamento, principalmente referente a NF 117684"/>
    <s v="265331070"/>
    <x v="18"/>
    <s v="Encerrado"/>
    <n v="7"/>
    <s v=""/>
  </r>
  <r>
    <x v="0"/>
    <x v="1"/>
    <n v="26697827"/>
    <s v="0"/>
    <s v="2624311619790"/>
    <s v="SDM COMERCIALIZADORA DE PRODUTOS ORGANICOS LTDA"/>
    <s v="15.428.902/0001-09"/>
    <s v="Cancelamento de contrato"/>
    <m/>
    <m/>
    <x v="2"/>
    <s v="Médio"/>
    <s v="1018 Financeiro | Desejo falar com o setor financeiro | THAYSA MORAES | financeiro@sitiodomoinho.com"/>
    <d v="2026-08-31T00:00:00"/>
    <d v="2026-08-31T00:00:00"/>
    <s v="ago/2026"/>
    <s v="ECOMMERCE BP SUPORTE FINANCEIRO N2"/>
    <s v="financeiro@sitiodomoinho.com"/>
    <s v="SITIO DO MOINHO"/>
    <s v="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266978270"/>
    <x v="10"/>
    <s v="Aberto"/>
    <n v="25"/>
    <n v="25.00375"/>
  </r>
  <r>
    <x v="3"/>
    <x v="3"/>
    <n v="26529756"/>
    <s v="0"/>
    <s v="2623811514524"/>
    <s v="COVABRA SUPERMERCADOS LTDA"/>
    <s v="61.233.151/0005-08"/>
    <s v="Informações cobrança"/>
    <m/>
    <m/>
    <x v="2"/>
    <s v="Médio"/>
    <s v="1018 Financeiro | Desejo falar com o setor financeiro | COVABRA SUPERMERCADOS LTDA | ariane.pasilva@cielo.com.br"/>
    <d v="2026-08-26T00:00:00"/>
    <d v="2026-08-26T00:00:00"/>
    <s v="ago/2026"/>
    <s v="ECOMMERCE BP SUPORTE FINANCEIRO N2"/>
    <s v="ariane.pasilva@cielo.com.br"/>
    <s v="COVABRA SUPERMERCADOS LTDA"/>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lt;/p&gt;&lt;p&gt;&lt;s"/>
    <s v="&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
    <s v="265297560"/>
    <x v="10"/>
    <s v="Aberto"/>
    <n v="30"/>
    <n v="30.00376"/>
  </r>
  <r>
    <x v="2"/>
    <x v="3"/>
    <n v="26528907"/>
    <s v="0"/>
    <s v="2623811514049"/>
    <s v="DENTAL MACEIO LTDA"/>
    <s v="24.166.332/0001-09"/>
    <s v="Informações cobrança"/>
    <m/>
    <m/>
    <x v="2"/>
    <s v="Médio"/>
    <s v="1018 Financeiro | Desejo falar com o setor financeiro | DENTAL MACEIÓ LTDA | financeiro@dentalmac.com.br"/>
    <d v="2026-08-26T00:00:00"/>
    <d v="2026-08-26T00:00:00"/>
    <s v="ago/2026"/>
    <s v="ECOMMERCE BP SUPORTE FINANCEIRO N2"/>
    <s v="financeiro@dentalmac.com.br"/>
    <s v="DENTAL MAC"/>
    <s v="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265289070"/>
    <x v="10"/>
    <s v="Aberto"/>
    <n v="30"/>
    <n v="30.00377"/>
  </r>
  <r>
    <x v="3"/>
    <x v="3"/>
    <n v="26520449"/>
    <s v="0"/>
    <s v="2623810508780"/>
    <s v="CENTER MEGA COMERCIO DE MATERIAIS PARA CONSTRUCAO LTDA"/>
    <s v="05.164.667/0001-43"/>
    <s v="Informações cobrança"/>
    <m/>
    <m/>
    <x v="0"/>
    <s v="Médio"/>
    <s v="1018 Financeiro | Desejo falar com o setor financeiro | Dayane Mendes dos Santos | carolineal@cielo.com"/>
    <d v="2026-08-26T00:00:00"/>
    <d v="2026-08-26T00:00:00"/>
    <s v="ago/2026"/>
    <s v="ECOMMERCE BP SUPORTE FINANCEIRO N2"/>
    <s v="carolineal@cielo.com"/>
    <s v=""/>
    <s v="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
    <s v="&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
    <s v="265204490"/>
    <x v="47"/>
    <s v="Encerrado"/>
    <n v="20"/>
    <s v=""/>
  </r>
  <r>
    <x v="0"/>
    <x v="4"/>
    <n v="26519885"/>
    <s v="0"/>
    <s v="2623810508421"/>
    <s v="CENTER MEGA COMERCIO DE MATERIAIS PARA CONSTRUCAO LTDA"/>
    <s v="05.164.667/0007-39"/>
    <s v="Correção descritivo nota fiscal"/>
    <m/>
    <m/>
    <x v="0"/>
    <s v="Médio"/>
    <s v="1018 Financeiro | Desejo falar com o setor financeiro | Dayane Mendes dos Santos | carolineal@cielo.com.br"/>
    <d v="2026-08-26T00:00:00"/>
    <d v="2026-08-26T00:00:00"/>
    <s v="ago/2026"/>
    <s v="ECOMMERCE BP SUPORTE FINANCEIRO N2"/>
    <s v="carolineal@cielo.com.br"/>
    <s v="MEGAmAXX"/>
    <s v="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265198850"/>
    <x v="54"/>
    <s v="Encerrado"/>
    <n v="19"/>
    <s v=""/>
  </r>
  <r>
    <x v="3"/>
    <x v="3"/>
    <n v="26518139"/>
    <s v="0"/>
    <s v="2623810507318"/>
    <s v="CENTERSPORT ARTIGOS ESPORTIVOS LTDA"/>
    <s v="30.685.695/0001-53"/>
    <s v="Informações cobrança"/>
    <m/>
    <m/>
    <x v="0"/>
    <s v="Médio"/>
    <s v="1018 Financeiro | Desejo falar com o setor financeiro | Vanderlei | financeiro01@centersport.com.br"/>
    <d v="2026-08-26T00:00:00"/>
    <d v="2026-08-26T00:00:00"/>
    <s v="ago/2026"/>
    <s v="ECOMMERCE BP SUPORTE FINANCEIRO N2"/>
    <s v="financeiro01@centersport.com.br"/>
    <s v="CENTERSPORT ARTIGOS ESPORTIVOS LTDA"/>
    <s v="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265181390"/>
    <x v="47"/>
    <s v="Encerrado"/>
    <n v="20"/>
    <s v=""/>
  </r>
  <r>
    <x v="3"/>
    <x v="1"/>
    <n v="26819219"/>
    <s v="0"/>
    <s v="2624514697706"/>
    <s v="ZION MOVELARIA LTDA"/>
    <s v="62.422.232/0001-95"/>
    <s v="Alteração cadastral"/>
    <m/>
    <m/>
    <x v="0"/>
    <s v="Médio"/>
    <s v="1018 Financeiro | Desejo falar com o setor financeiro | Alex | financeiro@cadeirabossanova.com.br"/>
    <d v="2026-09-02T00:00:00"/>
    <d v="2026-09-02T00:00:00"/>
    <s v="set/2026"/>
    <s v="ECOMMERCE BP SUPORTE FINANCEIRO N2"/>
    <s v="financeiro@cadeirabossanova.com.br"/>
    <s v="ZION MOVELARIA LTDA"/>
    <s v="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lt;/p&gt;&lt;p&gt;&lt;strong&gt;Data e hora do erro:&lt;/strong&gt; 02-09-2026 14:37&lt;/p&gt;&lt;p&gt;&lt;str"/>
    <s v="&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
    <s v="268192190"/>
    <x v="22"/>
    <s v="Encerrado"/>
    <n v="2"/>
    <s v=""/>
  </r>
  <r>
    <x v="0"/>
    <x v="2"/>
    <n v="26797359"/>
    <s v="0"/>
    <s v="2624510683019"/>
    <s v="LUCAS CARVALHO DE MANCILHA"/>
    <s v="42.927.255/0001-44"/>
    <s v="Cancelamento de nf"/>
    <m/>
    <m/>
    <x v="2"/>
    <s v="Médio"/>
    <s v="1018 Financeiro | Desejo falar com o setor financeiro | LUCAS CARVALHO DE MANCILHA | ariane.pasilva@cielo.com.br"/>
    <d v="2026-09-02T00:00:00"/>
    <d v="2026-09-02T00:00:00"/>
    <s v="set/2026"/>
    <s v="ECOMMERCE BP SUPORTE FINANCEIRO N2"/>
    <s v="ariane.pasilva@cielo.com.br"/>
    <s v="TAKE ME THERE"/>
    <s v="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lt;/p&gt;&lt;p&gt;&lt;strong&gt;GA Client ID:&lt;/strong&gt; 9342157.1788180899&lt;/p&gt;&lt;p&gt;&lt;strong&gt;Lea"/>
    <s v="&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
    <s v="267973590"/>
    <x v="10"/>
    <s v="Aberto"/>
    <n v="23"/>
    <n v="23.00382"/>
  </r>
  <r>
    <x v="0"/>
    <x v="2"/>
    <n v="27143366"/>
    <s v="0"/>
    <s v="2625317903478"/>
    <s v="DISTRIBUIDORA DE ALIMENTOS FARTURA"/>
    <s v="03.720.882/0003-10"/>
    <s v="Cancelamento de nf"/>
    <m/>
    <m/>
    <x v="0"/>
    <s v="Médio"/>
    <s v="1018 Financeiro | Desejo falar com o setor financeiro | DISTRIBUIDORA DE ALIMENTOS FARTURA | ariane.pasilva@cielo.com.br"/>
    <d v="2026-09-10T00:00:00"/>
    <d v="2026-09-11T00:00:00"/>
    <s v="set/2026"/>
    <s v="ECOMMERCE BP SUPORTE FINANCEIRO N2"/>
    <s v="ariane.pasilva@cielo.com.br"/>
    <s v="SUPERMERCADINHOS SAO LUIZ"/>
    <s v="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_x000a__x000a_Por favor esclarecer o motivo de termos emitido as notas fiscal:056329, 057900 e 066386_x000a_,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
    <s v="&gt; Time financeiro, boa tarde. Tudo bem?_x000a__x000a_Por favor esclarecer o motivo de termos emitido as notas fiscal:056329, 057900 e 066386_x000a_, uma vez que o cancelamento ocorreu em 17/08/2023 18:05"/>
    <s v="271433660"/>
    <x v="54"/>
    <s v="Encerrado"/>
    <n v="4"/>
    <s v=""/>
  </r>
  <r>
    <x v="3"/>
    <x v="1"/>
    <n v="27130737"/>
    <s v="0"/>
    <s v="2625315895553"/>
    <s v="TAUSTE SUPERMERCADOS LTDA"/>
    <s v="65.897.910/0009-11"/>
    <s v="Dúvidas"/>
    <m/>
    <m/>
    <x v="0"/>
    <s v="Médio"/>
    <s v="1018 Financeiro | Desejo falar com o setor financeiro | Yasmim Santiago do Nascimento | delivery01@tauste.com.br"/>
    <d v="2026-09-10T00:00:00"/>
    <d v="2026-09-10T00:00:00"/>
    <s v="set/2026"/>
    <s v="ECOMMERCE BP SUPORTE FINANCEIRO N2"/>
    <s v="delivery01@tauste.com.br"/>
    <s v="TAUSTE SUPERMERCADOS"/>
    <s v="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_x000a_CNPJ: 65.897.9100/009-11_x000a__x000a_Normalmente, realizamos a entrada das notas fiscais e boletos do  “Cartão Protegido” e “Pagador” em nossa contabilidade nos últimos dias do mês. Porém, estamos passando por uma troca de sistema e, excepcionalmente, só conseguiremos realizar os lançamentos a partir do dia 01/10._x000a__x000a_Dessa forma, gostaria"/>
    <s v="&gt; TAUSTE SUPERMERCADOS LTDA_x000a_CNPJ: 65.897.9100/009-11_x000a__x000a_Normalmente, realizamos a entrada das notas fiscais e boletos do  “Cartão Protegido” e “Pagador” em nossa contabilidade nos últimos dias do mês. Porém, estamos passando por uma troca de sistema e, excepcionalmente, só conseguiremos realizar os lançamentos a partir do dia 01/10._x000a__x000a_Dessa forma, gostaria"/>
    <s v="271307370"/>
    <x v="48"/>
    <s v="Encerrado"/>
    <n v="1"/>
    <s v=""/>
  </r>
  <r>
    <x v="0"/>
    <x v="2"/>
    <n v="27115064"/>
    <s v="0"/>
    <s v="2625312885657"/>
    <s v="DENTAL S. SEBASTIAO LTDA"/>
    <s v="09.228.091/0001-91"/>
    <s v="cancelamento de nf"/>
    <m/>
    <m/>
    <x v="0"/>
    <s v="Médio"/>
    <s v="1018 Financeiro | Desejo falar com o setor financeiro | DENTAL S. SEBASTIAO LTDA | bordini@cielo.com.br"/>
    <d v="2026-09-10T00:00:00"/>
    <d v="2026-09-10T00:00:00"/>
    <s v="set/2026"/>
    <s v="ECOMMERCE BP SUPORTE FINANCEIRO N2"/>
    <s v="bordini@cielo.com.br"/>
    <s v=""/>
    <s v="Olá, segue formulário enviado para Cielo E-commerce:&lt;p&gt;&lt;strong&gt;Qual seu nome?:&lt;/strong&gt; DENTAL S. SEBASTIAO LTDA&lt;/p&gt;&lt;p&gt;&lt;strong&gt;Descrição do problema:&lt;/strong&gt; Olá prezados, espero que estejam bem!_x000a_Abrimos um chamado ( 27029761) para o cancelamento do contrato do cliente acima. O time ja efetuou o cancelamento , porém temos o DA para a NÃO cobrança da multa contratual e o cancelamento da NF _x000a_( 117702) do setup sem cobrança. Podem seguir com os próximos passos por gentileza?_x000a__x000a_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
    <s v="&gt; Olá prezados, espero que estejam bem!_x000a_Abrimos um chamado ( 27029761) para o cancelamento do contrato do cliente acima. O time ja efetuou o cancelamento , porém temos o DA para a NÃO cobrança da multa contratual e o cancelamento da NF _x000a_( 117702) do setup sem cobrança. Podem seguir com os próximos passos por gentileza?_x000a__x000a_Agradeço desde já a ajuda!"/>
    <s v="271150640"/>
    <x v="57"/>
    <s v="Encerrado"/>
    <n v="7"/>
    <s v=""/>
  </r>
  <r>
    <x v="3"/>
    <x v="3"/>
    <n v="27071506"/>
    <s v="0"/>
    <s v="2625215858478"/>
    <s v="AMC TEXTIL LTDA"/>
    <s v="75.364.570/0007-55"/>
    <s v="Solicitação de nota fiscal"/>
    <m/>
    <m/>
    <x v="0"/>
    <s v="Médio"/>
    <s v="1018 Financeiro | Desejo falar com o setor financeiro | sara zaina | sara.freitas@amctextil.com.br"/>
    <d v="2026-09-09T00:00:00"/>
    <d v="2026-09-09T00:00:00"/>
    <s v="set/2026"/>
    <s v="ECOMMERCE BP SUPORTE FINANCEIRO N2"/>
    <s v="sara.freitas@amctextil.com.br"/>
    <s v="COLCCI"/>
    <s v="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_x000a__x000a_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
    <s v="&gt; Boa tarde_x000a__x000a_estamos com um boleto em aberto no valor de 6761,com vencimento para o dia 15/09. numero do documento 2122082 gostaria de saber se e devido?pois ate agora não recebemos nenhuma nota"/>
    <s v="270715060"/>
    <x v="48"/>
    <s v="Encerrado"/>
    <n v="2"/>
    <s v=""/>
  </r>
  <r>
    <x v="2"/>
    <x v="2"/>
    <n v="27052744"/>
    <s v="0"/>
    <s v="2625211846343"/>
    <s v="MV INFORMATICA NORDESTE LTDA"/>
    <s v="92.306.257/0007-80"/>
    <s v="DÚVIDA SOBRE A COBRANÇA DO MINIMO MENSAL NO PERÍODO DE INTEGRAÇÃO"/>
    <m/>
    <m/>
    <x v="2"/>
    <s v="Médio"/>
    <s v="1018 Financeiro | Desejo falar com o setor financeiro | MV INFORMATICA NORDESTE LTDA | ariane.pasilva@cielo.com.br"/>
    <d v="2026-09-09T00:00:00"/>
    <d v="2026-09-09T00:00:00"/>
    <s v="set/2026"/>
    <s v="ECOMMERCE BP SUPORTE FINANCEIRO N2"/>
    <s v="ariane.pasilva@cielo.com.br"/>
    <s v=""/>
    <s v="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_x000a__x000a_Estou abrindo outro chamado, pois a tratativa do chamado:26415900, está &amp;quot;errada&amp;quot;._x000a__x000a_está em contrato que o cliente tinha 90 dias para integrar e somente esse período iriamos cobrar as faturas (mínimo mensal), sendo assim as notas de junho e julho são indevidas._x000a__x000a_Só podemos cobrar a partir de 13/08/2026._x000a__x000a_Segue DA financeiro em anexo e partes do contrato que evidência.&lt;/p&gt;&lt;p&gt;&lt;strong&gt;ID da transação:&lt;/strong&gt; &lt;/p&gt;&lt;p&gt;&lt;strong&gt;Código do erro:&lt;/strong&gt; &lt;/p&gt;&lt;p&gt;&lt;strong&gt;Sobre qual produto ou áre"/>
    <s v="&gt; Financeiro, bom dia. Tudo bem?_x000a__x000a_Estou abrindo outro chamado, pois a tratativa do chamado:26415900, está &amp;quot;errada&amp;quot;._x000a__x000a_está em contrato que o cliente tinha 90 dias para integrar e somente esse período iriamos cobrar as faturas (mínimo mensal), sendo assim as notas de junho e julho são indevidas._x000a__x000a_Só podemos cobrar a partir de 13/08/2026._x000a__x000a_Segue DA financeiro em anexo e partes do contrato que evidência."/>
    <s v="270527440"/>
    <x v="10"/>
    <s v="Aberto"/>
    <n v="16"/>
    <n v="16.00387"/>
  </r>
  <r>
    <x v="3"/>
    <x v="5"/>
    <n v="27004487"/>
    <s v="0"/>
    <s v="2625114815782"/>
    <s v="BMP UTILIDADES DOMESTICAS S.A."/>
    <s v="12.356.100/0039-07"/>
    <s v="PRECISO DE ACESSO AO ADMIN - CLIENTE CONTESTA A QTDE DE TRANSAÇÕES DO PAGADOR"/>
    <m/>
    <m/>
    <x v="2"/>
    <s v="Médio"/>
    <s v="1018 Financeiro | Desejo falar com o setor financeiro | Isabela Lourenço | canais.digitais.ecom@lojasmel.com"/>
    <d v="2026-09-08T00:00:00"/>
    <d v="2026-09-09T00:00:00"/>
    <s v="set/2026"/>
    <s v="ECOMMERCE BP SUPORTE FINANCEIRO N2"/>
    <s v="canais.digitais.ecom@lojasmel.com"/>
    <s v="INATIVO"/>
    <s v="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_x000a_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
    <s v="&gt; Em relação á Braspag, gostaria de tirar uma dúvida em relação às transações que foram enviadas na nota fiscal nº 0122166._x000a_Poderiam, por gentileza, verificar se as transações relacionadas a essa nota estão corretas e se os valores lançados estão de acordo"/>
    <s v="270044870"/>
    <x v="10"/>
    <s v="Aberto"/>
    <n v="17"/>
    <n v="17.00388"/>
  </r>
  <r>
    <x v="3"/>
    <x v="2"/>
    <n v="26988914"/>
    <s v="0"/>
    <s v="2625111806230"/>
    <s v="AZZAS 2154 S.A (AREZZO)"/>
    <s v="16.590.234/0020-39"/>
    <s v="cancelamento de nf"/>
    <m/>
    <m/>
    <x v="0"/>
    <s v="Médio"/>
    <s v="1018 Financeiro | Desejo falar com o setor financeiro | AZZAS 2154 S.A | ariane.pasilva@cielo.com.br"/>
    <d v="2026-09-08T00:00:00"/>
    <d v="2026-09-08T00:00:00"/>
    <s v="set/2026"/>
    <s v="ECOMMERCE BP SUPORTE FINANCEIRO N2"/>
    <s v="ariane.pasilva@cielo.com.br"/>
    <s v="AREZZO"/>
    <s v="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_x000a__x000a_Por favor, preciso que todas as notas para o grupo AREZZO:_x000a_16590234000176_x000a_47570781000113_x000a_16590234002039_x000a__x000a_Sejam canceladas e emitam 5 notas notas fiscais (dividindo o valor inteiro da soma da nota fiscal)._x000a__x000a_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
    <s v="&gt; Time financeiro, bom dia. Tudo bem?_x000a__x000a_Por favor, preciso que todas as notas para o grupo AREZZO:_x000a_16590234000176_x000a_47570781000113_x000a_16590234002039_x000a__x000a_Sejam canceladas e emitam 5 notas notas fiscais (dividindo o valor inteiro da soma da nota fiscal)._x000a__x000a_Em anexo, possui já o DA comercial e financeiro."/>
    <s v="269889140"/>
    <x v="30"/>
    <s v="Encerrado"/>
    <n v="13"/>
    <s v=""/>
  </r>
  <r>
    <x v="3"/>
    <x v="2"/>
    <n v="26895066"/>
    <s v="0"/>
    <s v="2624616745532"/>
    <s v=" JJGC. IND. E COM. MATERIAS DENTARIOS S/A"/>
    <s v="00.489.050/0001-84"/>
    <s v="cancelamento de nf"/>
    <m/>
    <m/>
    <x v="1"/>
    <s v="Médio"/>
    <s v="1018 Financeiro | Desejo falar com o setor financeiro | JJGC. IND. E COM. MATERIAS DENTARIOS S/A | ariane.pasilva@cielo.com.br"/>
    <d v="2026-09-03T00:00:00"/>
    <d v="2026-09-03T00:00:00"/>
    <s v="set/2026"/>
    <s v="ECOMMERCE BP SUPORTE FINANCEIRO N2"/>
    <s v="ariane.pasilva@cielo.com.br"/>
    <s v=""/>
    <s v="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_x000a__x000a_Por gentileza, apesar de na descrição constar apenas um CNPJ, o cancelamento são dois CNPJS (se trata do mesmo cliente)._x000a_Conforme DA em anexo, preciso que cancele todas as notas dos clientes:_x000a_00489050000184_x000a_00489050000265&lt;/p&gt;&lt;p&gt;&lt;strong&gt;GA Client ID:&lt;/strong&gt; 9342157.1788180899&lt;/p&gt;&lt;p&gt;&lt;strong&gt;Lead Hash ID:&lt;/strong&gt; 2a0734"/>
    <s v="&gt; Time financeiro, boa tarde. Tudo bem?_x000a__x000a_Por gentileza, apesar de na descrição constar apenas um CNPJ, o cancelamento são dois CNPJS (se trata do mesmo cliente)._x000a_Conforme DA em anexo, preciso que cancele todas as notas dos clientes:_x000a_00489050000184_x000a_00489050000265"/>
    <s v="268950660"/>
    <x v="10"/>
    <s v="Aberto"/>
    <n v="22"/>
    <n v="22.0039"/>
  </r>
  <r>
    <x v="3"/>
    <x v="2"/>
    <n v="26858033"/>
    <s v="0"/>
    <s v="2624610722171"/>
    <s v=" PGX INTERMEDIACOES"/>
    <s v="62.454.347/0001-61"/>
    <m/>
    <m/>
    <m/>
    <x v="2"/>
    <s v="Médio"/>
    <s v="1018 Financeiro | Desejo falar com o setor financeiro | PGX INTERMEDIACOES LTDA | ariane.pasilva@cielo.com.br"/>
    <d v="2026-09-03T00:00:00"/>
    <d v="2026-09-04T00:00:00"/>
    <s v="set/2026"/>
    <s v="ECOMMERCE BP SUPORTE FINANCEIRO N2"/>
    <s v="ariane.pasilva@cielo.com.br"/>
    <s v="PGX INTERMEDIACOES LTDA"/>
    <s v="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_x000a__x000a_Favor cancelar a nota fiscal de SETUP do cliente, área comercial não deu fechado ganho no SF, por isso não éramos para ter emitido a cobrança._x000a__x000a_Não tenho o DA comercial. _x000a__x000a_Poderiam verificar?_x000a__x000a_Por favor?&lt;/p&gt;&lt;p&gt;&lt;strong&gt;GA Client ID:&lt;/strong&gt; 9342157.1788180899&lt;/p&gt;&lt;p&gt;&lt;strong&gt;Lead Hash ID:&lt;/strong&gt; 2a07344672c93c9ca782cc07cf9dc37d0cd4c270e817a83b"/>
    <s v="&gt; Pessoal, bom dia. Tudo bem?_x000a__x000a_Favor cancelar a nota fiscal de SETUP do cliente, área comercial não deu fechado ganho no SF, por isso não éramos para ter emitido a cobrança._x000a__x000a_Não tenho o DA comercial. _x000a__x000a_Poderiam verificar?_x000a__x000a_Por favor?"/>
    <s v="268580330"/>
    <x v="10"/>
    <s v="Aberto"/>
    <n v="22"/>
    <n v="22.00391"/>
  </r>
  <r>
    <x v="3"/>
    <x v="5"/>
    <n v="26802191"/>
    <s v="0"/>
    <s v="2624511686165"/>
    <s v="LM DIGITAIS"/>
    <s v="62.454.347/0001-61"/>
    <s v="Cliente reclamando da integração do produto, direcionei para a fila do comercial"/>
    <m/>
    <m/>
    <x v="0"/>
    <s v="Médio"/>
    <s v="1001 Split de Pagamento | Minha operação está parada e preciso de uma ajuda urgente | LUCAS EDUARDO MOREIRA | contato.lmdigitais@gmail.com"/>
    <d v="2026-09-02T00:00:00"/>
    <d v="2026-09-03T00:00:00"/>
    <s v="set/2026"/>
    <s v="ECOMMERCE BP SUPORTE FINANCEIRO N2"/>
    <s v="contato.lmdigitais@gmail.com"/>
    <s v=""/>
    <s v="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_x000a__x000a_Cancelem todas as cobrancas em nosso nome ainda hoje ou entraremos com uma ação contra a cielo/braspag._x000a__x000a_Tenho todos os prints de tentativa de contato aq"/>
    <s v="&gt; bom dia , voces estao me mandando cobrancas e gerando cobrancas . Mas o suporte de voces nunca terminou meu cadastro nem minha integracao ja tentei varias vezes e eles nem se quer me respondem._x000a__x000a_Cancelem todas as cobrancas em nosso nome ainda hoje ou entraremos com uma ação contra a cielo/braspag._x000a__x000a_Tenho todos os prints de tentativa de contato aq"/>
    <s v="268021910"/>
    <x v="48"/>
    <s v="Encerrado"/>
    <n v="9"/>
    <s v=""/>
  </r>
  <r>
    <x v="0"/>
    <x v="0"/>
    <n v="27241800"/>
    <s v="0"/>
    <s v="2625712966100"/>
    <s v="HOTEL GUMZ LTDA"/>
    <s v="83.115.048/0001-72"/>
    <s v="Contestação de cobrança"/>
    <m/>
    <m/>
    <x v="2"/>
    <s v="Médio"/>
    <s v="1018 Financeiro | Desejo falar com o setor financeiro | Douglas Nascimento | reservas@hotelgumz.com.br"/>
    <s v="14/09/2026"/>
    <s v="14/09/2026"/>
    <s v="set/2026"/>
    <s v="ECOMMERCE BP SUPORTE FINANCEIRO N2"/>
    <s v="reservas@hotelgumz.com.br"/>
    <s v=""/>
    <s v="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_x000a__x000a_Aproveitando o contato para verificar sobre outro assunto, atualmente temos contrato com vocês dois produtos diferentes: Gateway (Pa"/>
    <s v="&gt; Recebemos duas notas e dois boletos referentes ao Antifraude do período 01/08/2026 à 31/08/2026: NF 0122517 e NF 0122610. Precisamos que um seja cancelado e que nos informe qual ficará ativo para nosso financeiro saber qual deve pagar_x000a__x000a_Aproveitando o contato para verificar sobre outro assunto, atualmente temos contrato com vocês dois produtos diferentes: Gateway (Pa"/>
    <s v="272418000"/>
    <x v="10"/>
    <s v="Aberto"/>
    <n v="11"/>
    <n v="11.00393"/>
  </r>
  <r>
    <x v="3"/>
    <x v="3"/>
    <n v="27220980"/>
    <s v="0"/>
    <s v="2625709953294"/>
    <s v="BUNGE ALIMENTOS S/A"/>
    <s v="84.046.101/0001-93"/>
    <s v="REENVIO DE BOLETO"/>
    <m/>
    <m/>
    <x v="0"/>
    <s v="Médio"/>
    <s v="1018 Financeiro | Desejo falar com o setor financeiro | Letícia Rosenbach de Souza | leticia.souza@bunge.com"/>
    <s v="14/09/2026"/>
    <s v="14/09/2026"/>
    <s v="set/2026"/>
    <s v="ECOMMERCE BP SUPORTE FINANCEIRO N2"/>
    <s v="leticia.souza@bunge.com"/>
    <s v=""/>
    <s v="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_x000a_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
    <s v="&gt; Solicito boleto atualizado da NF 120050, com vencimento para 18/09. _x000a_Obrigada!"/>
    <s v="272209800"/>
    <x v="47"/>
    <s v="Encerrado"/>
    <n v="1"/>
    <s v=""/>
  </r>
  <r>
    <x v="3"/>
    <x v="1"/>
    <n v="27188919"/>
    <s v="0"/>
    <s v="2625414932065"/>
    <s v="CENTER MEGA COMERCIO DE MATERIAIS PARA CONSTRUCAO LTDA"/>
    <s v="05.164.667/0001-43"/>
    <s v="ALTERAÇÃO CADASTRAL"/>
    <m/>
    <m/>
    <x v="0"/>
    <s v="Médio"/>
    <s v="1018 Financeiro | Desejo falar com o setor financeiro | DAYANE SOARES | marketing@centermega.com.br"/>
    <s v="11/09/2026"/>
    <s v="11/09/2026"/>
    <s v="set/2026"/>
    <s v="ECOMMERCE BP SUPORTE FINANCEIRO N2"/>
    <s v="marketing@centermega.com.br"/>
    <s v="CENTER MEGA C M CONSTR"/>
    <s v="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_x000a__x000a_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
    <s v="&gt; FAVOR EXCLUIR DO ENVIO DE COBRANÇAS E O E-MAIL DANIEL.GUTIERRES@AGENCIAFG.COM.BR _x000a__x000a_ele é da agencia desenvolvedora do site, não precisa receber as NFS de serviços do gatwey de pagamento"/>
    <s v="271889190"/>
    <x v="47"/>
    <s v="Encerrado"/>
    <n v="4"/>
    <s v=""/>
  </r>
  <r>
    <x v="3"/>
    <x v="2"/>
    <n v="27163544"/>
    <s v="0"/>
    <s v="2625410916258"/>
    <s v="DIMESUL - GESTAO IMOBILIARIA LTDA"/>
    <s v="87.927.661/0001-45"/>
    <s v="CANCELAMENTO DE NF"/>
    <m/>
    <m/>
    <x v="0"/>
    <s v="Médio"/>
    <s v="1018 Financeiro | Desejo falar com o setor financeiro | Mariane Oliveira dos Santos | mariane.santos@cielo.com.br"/>
    <s v="11/09/2026"/>
    <s v="11/09/2026"/>
    <s v="set/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_x000a_Por isso, vamos precisar seguir com o cancelamento das notas abaixo:_x000a_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
    <s v="&gt; Conforme conversamos via Teams, ocorreu a emissão de NFs para a Panvel referente ao ganho de uma oportunidade de POC, o que não deveria ter acontecido_x000a_Por isso, vamos precisar seguir com o cancelamento das notas abaixo:_x000a_119782 e 121050"/>
    <s v="271635440"/>
    <x v="47"/>
    <s v="Encerrado"/>
    <n v="4"/>
    <s v=""/>
  </r>
  <r>
    <x v="3"/>
    <x v="3"/>
    <n v="27159806"/>
    <s v="0"/>
    <s v="2625409913936"/>
    <s v="MK ECOMM LTDA"/>
    <s v="407.355.938-92"/>
    <s v="Prorrogação de Boleto"/>
    <m/>
    <m/>
    <x v="0"/>
    <s v="Médio"/>
    <s v="1010 Autenticação 3DS | Estou em produção e tenho uma dúvida | Rafael dos santos lins | rafael.lins@mondial.com.br"/>
    <s v="11/09/2026"/>
    <s v="11/09/2026"/>
    <s v="set/2026"/>
    <s v="ECOMMERCE BP SUPORTE FINANCEIRO N2"/>
    <s v="rafael.lins@mondial.com.br"/>
    <s v="MK ECOMM LTDA"/>
    <s v="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
    <s v="&gt; Preciso prorrogar a data de vencimento do boleto referente a Nota fiscal: 121513"/>
    <s v="271598060"/>
    <x v="47"/>
    <s v="Encerrado"/>
    <n v="4"/>
    <s v=""/>
  </r>
  <r>
    <x v="3"/>
    <x v="3"/>
    <n v="27383796"/>
    <s v="0"/>
    <s v="2625915060285"/>
    <s v="PAULISTA PRAIA HOTEL S/A"/>
    <s v="00.338.915/0001-01"/>
    <s v="REENVIO DE BOLETO"/>
    <m/>
    <m/>
    <x v="0"/>
    <s v="Médio"/>
    <s v="1018 Financeiro | Desejo falar com o setor financeiro | Roberta | cobrancasti@ponteshoteis.com.br"/>
    <s v="16/09/2026"/>
    <s v="16/09/2026"/>
    <s v="set/2026"/>
    <s v="ECOMMERCE BP SUPORTE FINANCEIRO N2"/>
    <s v="cobrancasti@ponteshoteis.com.br"/>
    <s v="PAULISTA PRAIA HOTEL SA"/>
    <s v="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_x000a__x000a_E POR FAVOR TIRAR O E-MAILs: julia.santana haysla.correia e adicionar o de rejane.santos@ponteshoteis.com.br&lt;/p&gt;&lt;p&gt;&lt;strong&gt;GA Client ID:&lt;/strong&gt; 1865374745.1789583997&lt;/p&gt;&lt;p&gt;&lt;strong&gt;Lead Hash ID:&lt;/strong&gt; d24c5b5a602a1dc55f46a7da46e20f2ec3c1e8546a9d0de9dcdb"/>
    <s v="&gt; PRECISO DA PRORROGAÇÃO DO BOLETO QUE VENCEU DIA 12 DA NOTA FSICAL 0121808, POIS NÃO RECEBI NO E-MAIL. _x000a__x000a_E POR FAVOR TIRAR O E-MAILs: julia.santana haysla.correia e adicionar o de rejane.santos@ponteshoteis.com.br"/>
    <s v="273837960"/>
    <x v="56"/>
    <s v="Encerrado"/>
    <n v="0"/>
    <s v=""/>
  </r>
  <r>
    <x v="0"/>
    <x v="2"/>
    <n v="27354721"/>
    <s v="0"/>
    <s v="2625910041830"/>
    <s v="SAVEGNAGO-SUPERMERCADOS LTDA"/>
    <s v="71.322.150/0001-60"/>
    <s v="Alterar data de emissão da NF"/>
    <m/>
    <m/>
    <x v="0"/>
    <s v="Médio"/>
    <s v="1018 Financeiro | Desejo falar com o setor financeiro | Lenon Oliveira | lenon.oliveira@savegnago.com.br"/>
    <s v="16/09/2026"/>
    <s v="16/09/2026"/>
    <s v="set/2026"/>
    <s v="ECOMMERCE BP SUPORTE FINANCEIRO N2"/>
    <s v="lenon.oliveira@savegnago.com.br"/>
    <s v="SAVEGNAGO Lj 1 Matriz Sertaozinho"/>
    <s v="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_x000a__x000a_Precisamos que as Notas Fiscais sejam emitidas e encaminhadas considerando:_x000a__x000a_Prazo limite de recebimento até o dia 25 de cada mês;_x000a_Antecedência mínima de 10 dias entre a emissão da NF e a data de pagamento;_x000a_Pagamentos realizados nos dias 10, 20 e 30;_x000a_PO criada e aprovada antes da emissão da NF._x000a__x000a_Atualmente recebemos faturamentos da Cielo em dois períodos do mês, o que t"/>
    <s v="&gt; Devido às novas regras do nosso processo financeiro, solicitamos o alinhamento do faturamento da Cielo para garantir que os pagamentos ocorram dentro dos prazos previstos._x000a__x000a_Precisamos que as Notas Fiscais sejam emitidas e encaminhadas considerando:_x000a__x000a_Prazo limite de recebimento até o dia 25 de cada mês;_x000a_Antecedência mínima de 10 dias entre a emissão da NF e a data de pagamento;_x000a_Pagamentos realizados nos dias 10, 20 e 30;_x000a_PO criada e aprovada antes da emissão da NF._x000a__x000a_Atualmente recebemos faturamentos da Cielo em dois períodos do mês, o que t"/>
    <s v="273547210"/>
    <x v="56"/>
    <s v="Encerrado"/>
    <n v="0"/>
    <s v=""/>
  </r>
  <r>
    <x v="3"/>
    <x v="0"/>
    <n v="27346722"/>
    <s v="0"/>
    <s v="2625909034920"/>
    <s v="AMC TEXTIL LTDA"/>
    <s v="75.364.570/0007-55"/>
    <s v="Contestação de cobrança"/>
    <m/>
    <m/>
    <x v="0"/>
    <s v="Médio"/>
    <s v="1018 Financeiro | Desejo falar com o setor financeiro | sara zaina | sara.freitas@amctextil.com.br"/>
    <s v="16/09/2026"/>
    <s v="16/09/2026"/>
    <s v="set/2026"/>
    <s v="ECOMMERCE BP SUPORTE FINANCEIRO N2"/>
    <s v="sara.freitas@amctextil.com.br"/>
    <s v="COLCCI"/>
    <s v="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_x000a__x000a_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
    <s v="&gt; Bom dia_x000a__x000a_Gostaria de verificar sobre uma possivel duplicidade de um boleto."/>
    <s v="273467220"/>
    <x v="5"/>
    <s v="Encerrado"/>
    <n v="2"/>
    <s v=""/>
  </r>
  <r>
    <x v="2"/>
    <x v="2"/>
    <n v="27339608"/>
    <s v="0"/>
    <s v="2625817029724"/>
    <s v="JARDIM DO ALCHYMIST RESTAURANTE LTDA"/>
    <s v="12.600.200/0001-64"/>
    <s v="Cancelamento de nf"/>
    <m/>
    <m/>
    <x v="2"/>
    <s v="Médio"/>
    <s v="1018 Financeiro | Desejo falar com o setor financeiro | JARDIM DO ALCHYMIST RESTAURANTE LTDA | bordini@cielo.com.br"/>
    <s v="15/09/2026"/>
    <s v="16/09/2026"/>
    <s v="set/2026"/>
    <s v="ECOMMERCE BP SUPORTE FINANCEIRO N2"/>
    <s v="bordini@cielo.com.br"/>
    <s v="JARDIM ALCHMISTY RESTAURANTE LTD"/>
    <s v="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_x000a__x000a_Este caso refere-se a um grupo composto pelos quatro CNPJs listados abaixo: _x000a__x000a_JARDIM DO ALCHYMIST RESTAURANTE LTDA_x000a_CNPJ: 12.600.200/0001-64_x000a__x000a_ALCHYMIST LAGOA ENCANTADA LTDA_x000a_CNPJ: 40.195.401/0001-69_x000a__x000a_ALCHYMIST PREHISTORIC PARK LTDA_x000a_CNPJ: 22.913.185/0001-68_x000a__x000a_OCEAN JERI TAXI AEREO LTDA_x000a_CNPJ: 23.351.345/0001-95_x000a__x000a_Em anexo esta o DA para validação da não cobrança de multa referente aos 4 contratos e o cancelamento da nota de setup._x000a__x000a_Segue abaix"/>
    <s v="&gt; Boa tarde, time, espero que estejam bem._x000a__x000a_Este caso refere-se a um grupo composto pelos quatro CNPJs listados abaixo: _x000a__x000a_JARDIM DO ALCHYMIST RESTAURANTE LTDA_x000a_CNPJ: 12.600.200/0001-64_x000a__x000a_ALCHYMIST LAGOA ENCANTADA LTDA_x000a_CNPJ: 40.195.401/0001-69_x000a__x000a_ALCHYMIST PREHISTORIC PARK LTDA_x000a_CNPJ: 22.913.185/0001-68_x000a__x000a_OCEAN JERI TAXI AEREO LTDA_x000a_CNPJ: 23.351.345/0001-95_x000a__x000a_Em anexo esta o DA para validação da não cobrança de multa referente aos 4 contratos e o cancelamento da nota de setup._x000a__x000a_Segue abaix"/>
    <s v="273396080"/>
    <x v="10"/>
    <s v="Aberto"/>
    <n v="10"/>
    <n v="10.00401"/>
  </r>
  <r>
    <x v="3"/>
    <x v="0"/>
    <n v="27324632"/>
    <s v="0"/>
    <s v="2625815020723"/>
    <s v="INSIDE SISTEMAS LTDA"/>
    <s v="05.623.256/0001-79"/>
    <s v="Contestação de cobrança"/>
    <s v="Cancelamento de contrato"/>
    <m/>
    <x v="0"/>
    <s v="Médio"/>
    <s v="1018 Financeiro | Desejo falar com o setor financeiro | Lucila | faturamento@insidesistemas.com.br"/>
    <s v="15/09/2026"/>
    <s v="15/09/2026"/>
    <s v="set/2026"/>
    <s v="ECOMMERCE BP SUPORTE FINANCEIRO N2"/>
    <s v="faturamento@insidesistemas.com.br"/>
    <s v="INSIDE SISTEMAS"/>
    <s v="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_x000a__x000a_Gentileza, esclarecer ao que se refere a cobrança da NFS-e 0121228, emitida contra o CNPJ 05.623.256/0001-79._x000a__x000a_Grata,_x000a_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
    <s v="&gt; Prezados (as), boa tarde!_x000a__x000a_Gentileza, esclarecer ao que se refere a cobrança da NFS-e 0121228, emitida contra o CNPJ 05.623.256/0001-79._x000a__x000a_Grata,_x000a_Lucila"/>
    <s v="273246320"/>
    <x v="5"/>
    <s v="Encerrado"/>
    <n v="3"/>
    <s v=""/>
  </r>
  <r>
    <x v="0"/>
    <x v="4"/>
    <n v="27293593"/>
    <s v="0"/>
    <s v="2625810998753"/>
    <s v="MOBIFACIL"/>
    <s v="15.912.466/0001-30"/>
    <s v="Reenvio de nf"/>
    <m/>
    <m/>
    <x v="2"/>
    <s v="Médio"/>
    <s v="1018 Financeiro | Desejo falar com o setor financeiro | Daniela Oliveira | daniela.oliveira@comporte.com.br"/>
    <s v="15/09/2026"/>
    <s v="15/09/2026"/>
    <s v="set/2026"/>
    <s v="ECOMMERCE BP SUPORTE FINANCEIRO N2"/>
    <s v="daniela.oliveira@comporte.com.br"/>
    <s v="MOBIFACIL"/>
    <s v="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_x000a__x000a_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
    <s v="&gt; Olá, bom dia_x000a__x000a_Poderiam nos encaminhar as NF's de Julho de 2024 e 2025 caso tenham disponivel?"/>
    <s v="272935930"/>
    <x v="10"/>
    <s v="Aberto"/>
    <n v="10"/>
    <n v="10.00403"/>
  </r>
  <r>
    <x v="3"/>
    <x v="2"/>
    <n v="27262060"/>
    <s v="0"/>
    <s v="2625715978869"/>
    <s v="ODONTOPREV SA"/>
    <s v="58.119.199/0001-51"/>
    <s v="Cancelamento de nf"/>
    <m/>
    <m/>
    <x v="2"/>
    <s v="Médio"/>
    <s v="1018 Financeiro | Desejo falar com o setor financeiro | Larissa Venâncio | larissave@cielo.com.br"/>
    <s v="14/09/2026"/>
    <s v="15/09/2026"/>
    <s v="set/2026"/>
    <s v="ECOMMERCE BP SUPORTE FINANCEIRO N2"/>
    <s v="larissave@cielo.com.br"/>
    <s v="ODONTOPREV SA"/>
    <s v="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_x000a__x000a_Conforme mencionado no Protocolo 2622413132142, agora que a Cessão Contratual foi executado, precisamos cancelar as NFs emitidas no CNPJ 58.119.199/0001-51 odontoprev e reemitir as NFs para Mediservice_x000a__x000a_Anexo segue o DA comercial para cancelamento das NFs Odontoprev e substituição das mesmas para MEdiservice (57.746.455/0013-01)._x000a_Fa"/>
    <s v="&gt; Boa tarde, _x000a__x000a_Conforme mencionado no Protocolo 2622413132142, agora que a Cessão Contratual foi executado, precisamos cancelar as NFs emitidas no CNPJ 58.119.199/0001-51 odontoprev e reemitir as NFs para Mediservice_x000a__x000a_Anexo segue o DA comercial para cancelamento das NFs Odontoprev e substituição das mesmas para MEdiservice (57.746.455/0013-01)._x000a_Fa"/>
    <s v="272620600"/>
    <x v="10"/>
    <s v="Aberto"/>
    <n v="11"/>
    <n v="11.00404"/>
  </r>
  <r>
    <x v="0"/>
    <x v="2"/>
    <n v="27391301"/>
    <s v="0"/>
    <s v="2625916064997"/>
    <s v="DBDC - DISTRIBUIDORA BRASILEIRA DE COSMETICOS E PARTICIPACOES LTDA"/>
    <s v="36.148.685/0004-08"/>
    <s v="Cancelamento de nf"/>
    <m/>
    <m/>
    <x v="0"/>
    <s v="Médio"/>
    <s v="1018 Financeiro | Desejo falar com o setor financeiro | DBDC - DISTRIBUIDORA BRASILEIRA DE | ariane.pasilva@cielo.com.br"/>
    <s v="16/09/2026"/>
    <s v="16/09/2026"/>
    <s v="set/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
    <s v="&gt; Prezados, favor cancelar as NFS do CNPJ:36148685000408_x000a__x000a_DA comercial em anexo."/>
    <s v="273913010"/>
    <x v="7"/>
    <s v="Encerrado"/>
    <n v="6"/>
    <s v=""/>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8.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9.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10.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10">
    <format action="formatting" dxfId="150">
      <pivotArea type="all" dataOnly="0" outline="0" fieldPosition="0"/>
    </format>
    <format action="formatting" dxfId="149">
      <pivotArea type="normal" dataOnly="1" outline="0" collapsedLevelsAreSubtotals="1" fieldPosition="0"/>
    </format>
    <format action="formatting" dxfId="148">
      <pivotArea type="origin" dataOnly="0" labelOnly="1" outline="0" fieldPosition="0"/>
    </format>
    <format action="formatting" dxfId="147">
      <pivotArea field="10" type="button" dataOnly="0" labelOnly="1" outline="0" axis="axisCol" fieldPosition="0"/>
    </format>
    <format action="formatting" dxfId="146">
      <pivotArea type="topRight" dataOnly="0" labelOnly="1" outline="0" fieldPosition="0"/>
    </format>
    <format action="formatting" dxfId="145">
      <pivotArea type="normal" dataOnly="0" labelOnly="1" grandRow="1" outline="0" fieldPosition="0"/>
    </format>
    <format action="formatting" dxfId="144">
      <pivotArea type="normal" dataOnly="0" labelOnly="1" outline="1" fieldPosition="0">
        <references count="1">
          <reference field="10"/>
        </references>
      </pivotArea>
    </format>
    <format action="formatting" dxfId="143">
      <pivotArea type="normal" dataOnly="0" labelOnly="1" grandCol="1" outline="0" fieldPosition="0"/>
    </format>
    <format action="formatting" dxfId="142">
      <pivotArea type="normal" dataOnly="1" outline="0" collapsedLevelsAreSubtotals="1" fieldPosition="0"/>
    </format>
    <format action="formatting" dxfId="141">
      <pivotArea type="normal" dataOnly="0" labelOnly="1" grandRow="1" outline="0" fieldPosition="0"/>
    </format>
  </formats>
  <pivotTableStyleInfo name="PivotStyleMedium5"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H4:K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140">
      <pivotArea type="normal" dataOnly="1" grandRow="1" outline="0" collapsedLevelsAreSubtotals="1" fieldPosition="0"/>
    </format>
    <format action="formatting" dxfId="139">
      <pivotArea type="normal" dataOnly="0" labelOnly="1" grandRow="1" outline="0" fieldPosition="0"/>
    </format>
    <format action="formatting" dxfId="138">
      <pivotArea type="normal" dataOnly="1" grandRow="1" outline="0" collapsedLevelsAreSubtotals="1" fieldPosition="0"/>
    </format>
    <format action="formatting" dxfId="137">
      <pivotArea type="normal" dataOnly="0" labelOnly="1" grandRow="1" outline="0" fieldPosition="0"/>
    </format>
    <format action="formatting" dxfId="136">
      <pivotArea type="normal" dataOnly="1" grandRow="1" outline="0" collapsedLevelsAreSubtotals="1" fieldPosition="0"/>
    </format>
    <format action="formatting" dxfId="135">
      <pivotArea type="normal" dataOnly="0" labelOnly="1" grandRow="1" outline="0" fieldPosition="0"/>
    </format>
    <format action="formatting" dxfId="134">
      <pivotArea type="all" dataOnly="0" outline="0" fieldPosition="0"/>
    </format>
    <format action="formatting" dxfId="133">
      <pivotArea type="normal" dataOnly="1" outline="0" collapsedLevelsAreSubtotals="1" fieldPosition="0"/>
    </format>
    <format action="formatting" dxfId="132">
      <pivotArea type="origin" dataOnly="0" labelOnly="1" outline="0" fieldPosition="0"/>
    </format>
    <format action="formatting" dxfId="131">
      <pivotArea field="23" type="button" dataOnly="0" labelOnly="1" outline="0" axis="axisCol" fieldPosition="0"/>
    </format>
    <format action="formatting" dxfId="130">
      <pivotArea field="22" type="button" dataOnly="0" labelOnly="1" outline="0" axis="axisCol" fieldPosition="1"/>
    </format>
    <format action="formatting" dxfId="129">
      <pivotArea field="21" type="button" dataOnly="0" labelOnly="1" outline="0" axis="axisCol" fieldPosition="2"/>
    </format>
    <format action="formatting" dxfId="128">
      <pivotArea type="normal" dataOnly="0" labelOnly="1" grandRow="1" outline="0" fieldPosition="0"/>
    </format>
    <format action="formatting" dxfId="127">
      <pivotArea type="normal" dataOnly="0" labelOnly="1" outline="1" fieldPosition="0">
        <references count="1">
          <reference field="23">
            <x v="1"/>
            <x v="2"/>
          </reference>
        </references>
      </pivotArea>
    </format>
    <format action="formatting" dxfId="126">
      <pivotArea type="normal" dataOnly="0" labelOnly="1" grandCol="1" outline="0" fieldPosition="0"/>
    </format>
    <format action="formatting" dxfId="125">
      <pivotArea type="normal" dataOnly="0" grandRow="1" outline="1" axis="axisRow" fieldPosition="0"/>
    </format>
    <format action="formatting" dxfId="124">
      <pivotArea type="normal" dataOnly="0" grandRow="1" outline="1" axis="axisRow"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R4:S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123">
      <pivotArea type="all" dataOnly="0" outline="0" fieldPosition="0"/>
    </format>
    <format action="formatting" dxfId="122">
      <pivotArea type="normal" dataOnly="1" outline="0" collapsedLevelsAreSubtotals="1" fieldPosition="0"/>
    </format>
    <format action="formatting" dxfId="121">
      <pivotArea type="origin" dataOnly="0" labelOnly="1" outline="0" fieldPosition="0"/>
    </format>
    <format action="formatting" dxfId="120">
      <pivotArea field="10" type="button" dataOnly="0" labelOnly="1" outline="0"/>
    </format>
    <format action="formatting" dxfId="119">
      <pivotArea type="topRight" dataOnly="0" labelOnly="1" outline="0" fieldPosition="0"/>
    </format>
    <format action="formatting" dxfId="118">
      <pivotArea type="normal" dataOnly="0" labelOnly="1" grandRow="1" outline="0" fieldPosition="0"/>
    </format>
    <format action="formatting" dxfId="117">
      <pivotArea type="normal" dataOnly="0" labelOnly="1" grandCol="1" outline="0" fieldPosition="0"/>
    </format>
    <format action="formatting" dxfId="116">
      <pivotArea type="normal" dataOnly="1" outline="0" collapsedLevelsAreSubtotals="1" fieldPosition="0"/>
    </format>
    <format action="formatting" dxfId="115">
      <pivotArea type="normal" dataOnly="0" labelOnly="1" grandRow="1" outline="0" fieldPosition="0"/>
    </format>
  </formats>
  <pivotTableStyleInfo name="PivotStyleMedium5"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ela dinâmica3"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5:B35" firstHeaderRow="1" firstDataRow="1"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1" x="2"/>
        <item t="data" sd="1" x="5"/>
        <item t="data" sd="1" x="4"/>
        <item t="data" sd="1" x="0"/>
        <item t="data" sd="1" x="1"/>
        <item t="data" sd="1" x="3"/>
        <item t="default" sd="1"/>
      </items>
    </pivotField>
    <pivotField axis="axisRow" showDropDowns="1" compact="1" outline="1" subtotalTop="1" dragToRow="1" dragToCol="1" dragToPage="1" dragToData="1" dragOff="1" showAll="0" topAutoShow="1" itemPageCount="10" sortType="manual" defaultSubtotal="1">
      <items count="8">
        <item t="data" sd="1" x="5"/>
        <item t="data" sd="1" x="2"/>
        <item t="data" sd="1" x="0"/>
        <item t="data" sd="1" x="1"/>
        <item t="data" sd="1" x="4"/>
        <item t="data" sd="1" x="3"/>
        <item t="data"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1"/>
        <item t="data" h="1" sd="1" x="0"/>
        <item t="data"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7"/>
        <item t="data" sd="1" x="15"/>
        <item t="data" sd="1" x="10"/>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2">
    <field x="0"/>
    <field x="1"/>
  </rowFields>
  <rowItems count="30">
    <i t="data" r="0" i="0">
      <x v="0"/>
    </i>
    <i t="data" r="1" i="0">
      <x v="0"/>
    </i>
    <i t="data" r="1" i="0">
      <x v="1"/>
    </i>
    <i t="data" r="1" i="0">
      <x v="2"/>
    </i>
    <i t="data" r="1" i="0">
      <x v="3"/>
    </i>
    <i t="data" r="1" i="0">
      <x v="4"/>
    </i>
    <i t="data" r="1" i="0">
      <x v="5"/>
    </i>
    <i t="data" r="0" i="0">
      <x v="2"/>
    </i>
    <i t="data" r="1" i="0">
      <x v="0"/>
    </i>
    <i t="data" r="1" i="0">
      <x v="1"/>
    </i>
    <i t="data" r="1" i="0">
      <x v="2"/>
    </i>
    <i t="data" r="1" i="0">
      <x v="3"/>
    </i>
    <i t="data" r="1" i="0">
      <x v="4"/>
    </i>
    <i t="data" r="1" i="0">
      <x v="5"/>
    </i>
    <i t="data" r="1" i="0">
      <x v="6"/>
    </i>
    <i t="data" r="0" i="0">
      <x v="3"/>
    </i>
    <i t="data" r="1" i="0">
      <x v="0"/>
    </i>
    <i t="data" r="1" i="0">
      <x v="1"/>
    </i>
    <i t="data" r="1" i="0">
      <x v="2"/>
    </i>
    <i t="data" r="1" i="0">
      <x v="3"/>
    </i>
    <i t="data" r="1" i="0">
      <x v="4"/>
    </i>
    <i t="data" r="1" i="0">
      <x v="5"/>
    </i>
    <i t="data" r="0" i="0">
      <x v="5"/>
    </i>
    <i t="data" r="1" i="0">
      <x v="0"/>
    </i>
    <i t="data" r="1" i="0">
      <x v="1"/>
    </i>
    <i t="data" r="1" i="0">
      <x v="2"/>
    </i>
    <i t="data" r="1" i="0">
      <x v="3"/>
    </i>
    <i t="data" r="1" i="0">
      <x v="4"/>
    </i>
    <i t="data" r="1" i="0">
      <x v="5"/>
    </i>
    <i t="grand" r="0" i="0">
      <x v="0"/>
    </i>
  </rowItems>
  <colItems count="1">
    <i t="data" r="0" i="0"/>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ela dinâmica5"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5:BL15" firstHeaderRow="1" firstDataRow="4"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0" x="2"/>
        <item t="data" sd="0" x="5"/>
        <item t="data" sd="0" x="4"/>
        <item t="data" sd="0" x="0"/>
        <item t="data" sd="0" x="1"/>
        <item t="data" sd="1" x="3"/>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1"/>
        <item t="data" sd="1" x="0"/>
        <item t="data" h="1"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0"/>
        <item t="data" sd="1" x="15"/>
        <item t="data" sd="1" x="17"/>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69">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367"/>
        <item t="default" sd="1"/>
      </items>
    </pivotField>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1" x="7"/>
        <item t="data" sd="1" x="8"/>
        <item t="data" sd="1" x="9"/>
        <item t="data" sd="0" x="10"/>
        <item t="data" sd="0" x="11"/>
        <item t="data" sd="0" x="12"/>
        <item t="data" sd="0" x="13"/>
        <item t="default" sd="1"/>
      </items>
    </pivotField>
  </pivotFields>
  <rowFields count="1">
    <field x="0"/>
  </rowFields>
  <rowItems count="7">
    <i t="data" r="0" i="0">
      <x v="0"/>
    </i>
    <i t="data" r="0" i="0">
      <x v="1"/>
    </i>
    <i t="data" r="0" i="0">
      <x v="2"/>
    </i>
    <i t="data" r="0" i="0">
      <x v="3"/>
    </i>
    <i t="data" r="0" i="0">
      <x v="4"/>
    </i>
    <i t="data" r="0" i="0">
      <x v="5"/>
    </i>
    <i t="grand" r="0" i="0">
      <x v="0"/>
    </i>
  </rowItems>
  <colFields count="3">
    <field x="27"/>
    <field x="26"/>
    <field x="22"/>
  </colFields>
  <colItems count="60">
    <i t="data" r="0" i="0">
      <x v="0"/>
    </i>
    <i t="data" r="0" i="0">
      <x v="1"/>
    </i>
    <i t="data" r="0" i="0">
      <x v="3"/>
    </i>
    <i t="data" r="0" i="0">
      <x v="4"/>
    </i>
    <i t="data" r="0" i="0">
      <x v="5"/>
    </i>
    <i t="data" r="0" i="0">
      <x v="7"/>
      <x v="191"/>
    </i>
    <i t="data" r="1" i="0">
      <x v="192"/>
    </i>
    <i t="data" r="1" i="0">
      <x v="194"/>
    </i>
    <i t="data" r="1" i="0">
      <x v="195"/>
    </i>
    <i t="data" r="1" i="0">
      <x v="196"/>
    </i>
    <i t="data" r="1" i="0">
      <x v="197"/>
    </i>
    <i t="data" r="1" i="0">
      <x v="198"/>
    </i>
    <i t="data" r="1" i="0">
      <x v="201"/>
    </i>
    <i t="data" r="1" i="0">
      <x v="202"/>
    </i>
    <i t="data" r="1" i="0">
      <x v="203"/>
    </i>
    <i t="data" r="1" i="0">
      <x v="204"/>
    </i>
    <i t="data" r="1" i="0">
      <x v="205"/>
    </i>
    <i t="data" r="1" i="0">
      <x v="208"/>
    </i>
    <i t="data" r="1" i="0">
      <x v="209"/>
    </i>
    <i t="data" r="1" i="0">
      <x v="210"/>
    </i>
    <i t="data" r="1" i="0">
      <x v="211"/>
    </i>
    <i t="data" r="1" i="0">
      <x v="212"/>
    </i>
    <i t="default" r="0" i="0">
      <x v="7"/>
    </i>
    <i t="data" r="0" i="0">
      <x v="8"/>
      <x v="215"/>
    </i>
    <i t="data" r="1" i="0">
      <x v="216"/>
    </i>
    <i t="data" r="1" i="0">
      <x v="217"/>
    </i>
    <i t="data" r="1" i="0">
      <x v="218"/>
    </i>
    <i t="data" r="1" i="0">
      <x v="219"/>
    </i>
    <i t="data" r="1" i="0">
      <x v="220"/>
    </i>
    <i t="data" r="1" i="0">
      <x v="222"/>
    </i>
    <i t="data" r="1" i="0">
      <x v="223"/>
    </i>
    <i t="data" r="1" i="0">
      <x v="224"/>
    </i>
    <i t="data" r="1" i="0">
      <x v="225"/>
    </i>
    <i t="data" r="1" i="0">
      <x v="226"/>
    </i>
    <i t="data" r="1" i="0">
      <x v="230"/>
    </i>
    <i t="data" r="1" i="0">
      <x v="232"/>
    </i>
    <i t="data" r="1" i="0">
      <x v="236"/>
    </i>
    <i t="data" r="1" i="0">
      <x v="237"/>
    </i>
    <i t="data" r="1" i="0">
      <x v="238"/>
    </i>
    <i t="data" r="1" i="0">
      <x v="239"/>
    </i>
    <i t="data" r="1" i="0">
      <x v="240"/>
    </i>
    <i t="default" r="0" i="0">
      <x v="8"/>
    </i>
    <i t="data" r="0" i="0">
      <x v="9"/>
      <x v="245"/>
    </i>
    <i t="data" r="1" i="0">
      <x v="246"/>
    </i>
    <i t="data" r="1" i="0">
      <x v="247"/>
    </i>
    <i t="data" r="1" i="0">
      <x v="251"/>
    </i>
    <i t="data" r="1" i="0">
      <x v="252"/>
    </i>
    <i t="data" r="1" i="0">
      <x v="253"/>
    </i>
    <i t="data" r="1" i="0">
      <x v="254"/>
    </i>
    <i t="data" r="1" i="0">
      <x v="257"/>
    </i>
    <i t="data" r="1" i="0">
      <x v="258"/>
    </i>
    <i t="data" r="1" i="0">
      <x v="259"/>
    </i>
    <i t="data" r="1" i="0">
      <x v="260"/>
    </i>
    <i t="data" r="1" i="0">
      <x v="261"/>
    </i>
    <i t="data" r="1" i="0">
      <x v="264"/>
    </i>
    <i t="data" r="1" i="0">
      <x v="265"/>
    </i>
    <i t="data" r="1" i="0">
      <x v="266"/>
    </i>
    <i t="data" r="1" i="0">
      <x v="267"/>
    </i>
    <i t="default" r="0" i="0">
      <x v="9"/>
    </i>
    <i t="grand" r="0" i="0">
      <x v="0"/>
    </i>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S4:T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90">
      <pivotArea type="all" dataOnly="0" outline="0" fieldPosition="0"/>
    </format>
    <format action="formatting" dxfId="89">
      <pivotArea type="normal" dataOnly="1" outline="0" collapsedLevelsAreSubtotals="1" fieldPosition="0"/>
    </format>
    <format action="formatting" dxfId="88">
      <pivotArea type="origin" dataOnly="0" labelOnly="1" outline="0" fieldPosition="0"/>
    </format>
    <format action="formatting" dxfId="87">
      <pivotArea field="10" type="button" dataOnly="0" labelOnly="1" outline="0"/>
    </format>
    <format action="formatting" dxfId="86">
      <pivotArea type="topRight" dataOnly="0" labelOnly="1" outline="0" fieldPosition="0"/>
    </format>
    <format action="formatting" dxfId="85">
      <pivotArea type="normal" dataOnly="0" labelOnly="1" grandRow="1" outline="0" fieldPosition="0"/>
    </format>
    <format action="formatting" dxfId="84">
      <pivotArea type="normal" dataOnly="0" labelOnly="1" grandCol="1" outline="0" fieldPosition="0"/>
    </format>
    <format action="formatting" dxfId="83">
      <pivotArea type="normal" dataOnly="1" outline="0" collapsedLevelsAreSubtotals="1" fieldPosition="0"/>
    </format>
    <format action="formatting" dxfId="82">
      <pivotArea type="normal" dataOnly="0" labelOnly="1" grandRow="1" outline="0" fieldPosition="0"/>
    </format>
  </formats>
  <pivotTableStyleInfo name="PivotStyleMedium5" showRowHeaders="1" showColHeaders="1" showRowStripes="0" showColStripes="0" showLastColumn="1"/>
</pivotTableDefinition>
</file>

<file path=xl/pivotTables/pivotTable8.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I4:L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81">
      <pivotArea type="normal" dataOnly="1" grandRow="1" outline="0" collapsedLevelsAreSubtotals="1" fieldPosition="0"/>
    </format>
    <format action="formatting" dxfId="80">
      <pivotArea type="normal" dataOnly="0" labelOnly="1" grandRow="1" outline="0" fieldPosition="0"/>
    </format>
    <format action="formatting" dxfId="79">
      <pivotArea type="normal" dataOnly="1" grandRow="1" outline="0" collapsedLevelsAreSubtotals="1" fieldPosition="0"/>
    </format>
    <format action="formatting" dxfId="78">
      <pivotArea type="normal" dataOnly="0" labelOnly="1" grandRow="1" outline="0" fieldPosition="0"/>
    </format>
    <format action="formatting" dxfId="77">
      <pivotArea type="normal" dataOnly="1" grandRow="1" outline="0" collapsedLevelsAreSubtotals="1" fieldPosition="0"/>
    </format>
    <format action="formatting" dxfId="76">
      <pivotArea type="normal" dataOnly="0" labelOnly="1" grandRow="1" outline="0" fieldPosition="0"/>
    </format>
    <format action="formatting" dxfId="75">
      <pivotArea type="all" dataOnly="0" outline="0" fieldPosition="0"/>
    </format>
    <format action="formatting" dxfId="74">
      <pivotArea type="normal" dataOnly="1" outline="0" collapsedLevelsAreSubtotals="1" fieldPosition="0"/>
    </format>
    <format action="formatting" dxfId="73">
      <pivotArea type="origin" dataOnly="0" labelOnly="1" outline="0" fieldPosition="0"/>
    </format>
    <format action="formatting" dxfId="72">
      <pivotArea field="23" type="button" dataOnly="0" labelOnly="1" outline="0" axis="axisCol" fieldPosition="0"/>
    </format>
    <format action="formatting" dxfId="71">
      <pivotArea field="22" type="button" dataOnly="0" labelOnly="1" outline="0" axis="axisCol" fieldPosition="1"/>
    </format>
    <format action="formatting" dxfId="70">
      <pivotArea field="21" type="button" dataOnly="0" labelOnly="1" outline="0" axis="axisCol" fieldPosition="2"/>
    </format>
    <format action="formatting" dxfId="69">
      <pivotArea type="normal" dataOnly="0" labelOnly="1" grandRow="1" outline="0" fieldPosition="0"/>
    </format>
    <format action="formatting" dxfId="68">
      <pivotArea type="normal" dataOnly="0" labelOnly="1" outline="1" fieldPosition="0">
        <references count="1">
          <reference field="23">
            <x v="1"/>
            <x v="2"/>
          </reference>
        </references>
      </pivotArea>
    </format>
    <format action="formatting" dxfId="67">
      <pivotArea type="normal" dataOnly="0" labelOnly="1" grandCol="1" outline="0" fieldPosition="0"/>
    </format>
    <format action="formatting" dxfId="66">
      <pivotArea type="normal" dataOnly="0" grandRow="1" outline="1" axis="axisRow" fieldPosition="0"/>
    </format>
    <format action="formatting" dxfId="65">
      <pivotArea type="normal" dataOnly="0" grandRow="1" outline="1" axis="axisRow" fieldPosition="0"/>
    </format>
  </formats>
  <pivotTableStyleInfo name="PivotStyleLight16" showRowHeaders="1" showColHeaders="1" showRowStripes="0" showColStripes="0" showLastColumn="1"/>
</pivotTableDefinition>
</file>

<file path=xl/pivotTables/pivotTable9.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20">
    <format action="formatting" dxfId="64">
      <pivotArea type="all" dataOnly="0" outline="0" fieldPosition="0"/>
    </format>
    <format action="formatting" dxfId="63">
      <pivotArea type="normal" dataOnly="1" outline="0" collapsedLevelsAreSubtotals="1" fieldPosition="0"/>
    </format>
    <format action="formatting" dxfId="62">
      <pivotArea type="origin" dataOnly="0" labelOnly="1" outline="0" fieldPosition="0"/>
    </format>
    <format action="formatting" dxfId="61">
      <pivotArea field="10" type="button" dataOnly="0" labelOnly="1" outline="0" axis="axisCol" fieldPosition="0"/>
    </format>
    <format action="formatting" dxfId="60">
      <pivotArea type="topRight" dataOnly="0" labelOnly="1" outline="0" fieldPosition="0"/>
    </format>
    <format action="formatting" dxfId="59">
      <pivotArea type="normal" dataOnly="0" labelOnly="1" grandRow="1" outline="0" fieldPosition="0"/>
    </format>
    <format action="formatting" dxfId="58">
      <pivotArea type="normal" dataOnly="0" labelOnly="1" outline="1" fieldPosition="0">
        <references count="1">
          <reference field="10"/>
        </references>
      </pivotArea>
    </format>
    <format action="formatting" dxfId="57">
      <pivotArea type="normal" dataOnly="0" labelOnly="1" grandCol="1" outline="0" fieldPosition="0"/>
    </format>
    <format action="formatting" dxfId="56">
      <pivotArea type="normal" dataOnly="1" outline="0" collapsedLevelsAreSubtotals="1" fieldPosition="0"/>
    </format>
    <format action="formatting" dxfId="55">
      <pivotArea type="normal" dataOnly="0" labelOnly="1" grandRow="1" outline="0" fieldPosition="0"/>
    </format>
    <format action="formatting" dxfId="54">
      <pivotArea type="normal" dataOnly="0" labelOnly="1" outline="1" fieldPosition="0">
        <references count="1">
          <reference field="10">
            <x v="3"/>
          </reference>
        </references>
      </pivotArea>
    </format>
    <format action="formatting" dxfId="53">
      <pivotArea field="11" type="button" dataOnly="0" labelOnly="1" outline="0" axis="axisRow" fieldPosition="0"/>
    </format>
    <format action="formatting" dxfId="52">
      <pivotArea type="normal" dataOnly="0" labelOnly="1" outline="1" fieldPosition="0">
        <references count="1">
          <reference field="10"/>
        </references>
      </pivotArea>
    </format>
    <format action="formatting" dxfId="51">
      <pivotArea type="normal" dataOnly="0" labelOnly="1" grandCol="1" outline="0" fieldPosition="0"/>
    </format>
    <format action="formatting" dxfId="50">
      <pivotArea field="11" type="button" dataOnly="0" labelOnly="1" outline="0" axis="axisRow" fieldPosition="0"/>
    </format>
    <format action="formatting" dxfId="49">
      <pivotArea type="normal" dataOnly="0" labelOnly="1" outline="1" fieldPosition="0">
        <references count="1">
          <reference field="10"/>
        </references>
      </pivotArea>
    </format>
    <format action="formatting" dxfId="48">
      <pivotArea type="normal" dataOnly="0" labelOnly="1" grandCol="1" outline="0" fieldPosition="0"/>
    </format>
    <format action="formatting" dxfId="47">
      <pivotArea field="11" type="button" dataOnly="0" labelOnly="1" outline="0" axis="axisRow" fieldPosition="0"/>
    </format>
    <format action="formatting" dxfId="46">
      <pivotArea type="normal" dataOnly="0" labelOnly="1" outline="1" fieldPosition="0">
        <references count="1">
          <reference field="10"/>
        </references>
      </pivotArea>
    </format>
    <format action="formatting" dxfId="45">
      <pivotArea type="normal" dataOnly="0" labelOnly="1" grandCol="1" outline="0" fieldPosition="0"/>
    </format>
  </formats>
  <pivotTableStyleInfo name="PivotStyleMedium5" showRowHeaders="1" showColHeaders="1" showRowStripes="0" showColStripes="0" showLastColumn="1"/>
</pivotTableDefinition>
</file>

<file path=xl/pivotTables/pivotTable10.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ela1" displayName="Tabela1" ref="B2:W35" headerRowCount="1" totalsRowShown="0" headerRowDxfId="114" dataDxfId="113">
  <autoFilter ref="B2:W35"/>
  <tableColumns count="22">
    <tableColumn id="1" name="#" dataDxfId="112" dataCellStyle="Vírgula">
      <calculatedColumnFormula>B2+1</calculatedColumnFormula>
    </tableColumn>
    <tableColumn id="15" name="Concluído" dataDxfId="111" dataCellStyle="Vírgula"/>
    <tableColumn id="2" name="Status" dataDxfId="110" dataCellStyle="Vírgula">
      <calculatedColumnFormula>IF(AND(P3="OK",OR(S3="OK",S3="N/A"),OR(V3="OK",V3="N/A")),"Aprovado",IF(OR(P3="Reprovado",S3="Reprovado",V3="Reprovado"),"Reprovado","Pendente"))</calculatedColumnFormula>
    </tableColumn>
    <tableColumn id="3" name="Data" dataDxfId="109"/>
    <tableColumn id="4" name="Assunto e-mail" dataDxfId="108"/>
    <tableColumn id="23" name="Chamado" dataDxfId="107">
      <calculatedColumnFormula>RIGHT(Tabela1[[#This Row],[Assunto e-mail]],8)</calculatedColumnFormula>
    </tableColumn>
    <tableColumn id="5" name="D.A Comercial" dataDxfId="106"/>
    <tableColumn id="6" name="Natureza" dataDxfId="105"/>
    <tableColumn id="7" name="Contexto" dataDxfId="104"/>
    <tableColumn id="8" name="R$ " dataDxfId="103" dataCellStyle="Vírgula"/>
    <tableColumn id="9" name="Solicitante" dataDxfId="102"/>
    <tableColumn id="11" name="Ofensor" dataDxfId="101"/>
    <tableColumn id="10" name="Alçada necessária" dataDxfId="100">
      <calculatedColumnFormula>IF(K3&lt;10000,"Everton",IF(K3&lt;=50000,"Everton + Tatebe","Everton + Tatebe + Calil"))</calculatedColumnFormula>
    </tableColumn>
    <tableColumn id="12" name="Data2" dataDxfId="99"/>
    <tableColumn id="13" name="Aprovador" dataDxfId="98"/>
    <tableColumn id="14" name="Obs" dataDxfId="97"/>
    <tableColumn id="16" name="Data4" dataDxfId="96">
      <calculatedColumnFormula>IF(K2&lt;10000,"N/A","")</calculatedColumnFormula>
    </tableColumn>
    <tableColumn id="17" name="Aprovador5" dataDxfId="95">
      <calculatedColumnFormula>IF(K2&lt;10000,"N/A","")</calculatedColumnFormula>
    </tableColumn>
    <tableColumn id="18" name="Obs6" dataDxfId="94">
      <calculatedColumnFormula>IF(K3&lt;10000,"N/A","-")</calculatedColumnFormula>
    </tableColumn>
    <tableColumn id="20" name="Data7" dataDxfId="93">
      <calculatedColumnFormula>IF(K3&lt;=50000,"N/A","")</calculatedColumnFormula>
    </tableColumn>
    <tableColumn id="21" name="Aprovador8" dataDxfId="92">
      <calculatedColumnFormula>IF(K3&lt;=50000,"N/A","")</calculatedColumnFormula>
    </tableColumn>
    <tableColumn id="22"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ela2" displayName="Tabela2" ref="A4:AB413" headerRowCount="1" totalsRowShown="0" dataDxfId="0">
  <autoFilter ref="A4:AB413"/>
  <tableColumns count="28">
    <tableColumn id="1" name="Obs" dataDxfId="28"/>
    <tableColumn id="2" name="RESPONSÁVEL" dataDxfId="27"/>
    <tableColumn id="3" name="Classificação" dataDxfId="26"/>
    <tableColumn id="4" name="Número do Chamado" dataDxfId="25"/>
    <tableColumn id="5" name="Chamado Pai (clone)" dataDxfId="24"/>
    <tableColumn id="6" name="Número de protocolo" dataDxfId="23"/>
    <tableColumn id="7" name="Razão social" dataDxfId="22">
      <calculatedColumnFormula>VLOOKUP(H:H,'Referencias '!B:C,2,0)</calculatedColumnFormula>
    </tableColumn>
    <tableColumn id="8" name="CNPJ" dataDxfId="21">
      <calculatedColumnFormula>TRIM(_xlfn.TEXTBEFORE(_xlfn.TEXTAFTER(U5,"CNPJ/CPF:&lt;/strong&gt;"),"&lt;/p&gt;"))</calculatedColumnFormula>
    </tableColumn>
    <tableColumn id="9" name="Causa raiz" dataDxfId="20"/>
    <tableColumn id="10" name="Observação/Ação" dataDxfId="19"/>
    <tableColumn id="11" name="Ofensor" dataDxfId="18"/>
    <tableColumn id="12" name="Status" dataDxfId="17"/>
    <tableColumn id="13" name="Prioridade" dataDxfId="16"/>
    <tableColumn id="14" name="Assunto" dataDxfId="15"/>
    <tableColumn id="15" name="Data de abertura" dataDxfId="14"/>
    <tableColumn id="16" name="Data da última modificação do chamado" dataDxfId="13"/>
    <tableColumn id="17" name="Mês/Ano" dataDxfId="12">
      <calculatedColumnFormula>TEXT(O5,"mmm/aaaa")</calculatedColumnFormula>
    </tableColumn>
    <tableColumn id="18" name="Proprietário do Chamado" dataDxfId="11"/>
    <tableColumn id="19" name="Email da Web" dataDxfId="10"/>
    <tableColumn id="20" name="Nome Fantasia" dataDxfId="9"/>
    <tableColumn id="21" name="Descrição" dataDxfId="8"/>
    <tableColumn id="22" name="Descrição detalhada" dataDxfId="7">
      <calculatedColumnFormula>IFERROR(_xlfn.TEXTBEFORE(_xlfn.TEXTAFTER(U5,"Descrição do problema:&lt;/strong"),"&lt;/p&gt;"),_xlfn.TEXTAFTER(U5,"Descrição do problema:&lt;/strong"))</calculatedColumnFormula>
    </tableColumn>
    <tableColumn id="23" name="Ref." dataDxfId="6">
      <calculatedColumnFormula>_xlfn.CONCAT(D5:E5)</calculatedColumnFormula>
    </tableColumn>
    <tableColumn id="24" name="Dt.Encerramento" dataDxfId="5"/>
    <tableColumn id="25" name="Situação" dataDxfId="4">
      <calculatedColumnFormula>IF(X5="","Aberto","Encerrado")</calculatedColumnFormula>
    </tableColumn>
    <tableColumn id="26" name="Dias em Aberto" dataDxfId="3">
      <calculatedColumnFormula>IF(OR(L5="PENDENTE",L5="EM ANDAMENTO",L5="PENDENTE APROVAÇÃO CANCELAMENTO NF"),TODAY()-O5,X5-O5)</calculatedColumnFormula>
    </tableColumn>
    <tableColumn id="27" name="Aux_Ranking" dataDxfId="2">
      <calculatedColumnFormula>IF(Y5="Aberto",Z5+ROW()/100000,"")</calculatedColumnFormula>
    </tableColumn>
    <tableColumn id="28" name="Origem" dataDxfId="1">
      <calculatedColumnFormula>IF(ISNUMBER(FIND("@cielo.com.br",S5)),"Interno","Externo")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5.xml" Id="rId1" /><Relationship Type="http://schemas.openxmlformats.org/officeDocument/2006/relationships/pivotTable" Target="/xl/pivotTables/pivotTable6.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pivotTable" Target="/xl/pivotTables/pivotTable7.xml" Id="rId1" /><Relationship Type="http://schemas.openxmlformats.org/officeDocument/2006/relationships/pivotTable" Target="/xl/pivotTables/pivotTable8.xml" Id="rId2" /><Relationship Type="http://schemas.openxmlformats.org/officeDocument/2006/relationships/pivotTable" Target="/xl/pivotTables/pivotTable9.xml" Id="rId3" /><Relationship Type="http://schemas.openxmlformats.org/officeDocument/2006/relationships/pivotTable" Target="/xl/pivotTables/pivotTable10.xml" Id="rId4" /></Relationships>
</file>

<file path=xl/worksheets/_rels/sheet6.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B1:EU126"/>
  <sheetViews>
    <sheetView showGridLines="0" zoomScale="85" zoomScaleNormal="85" workbookViewId="0">
      <selection activeCell="E12" sqref="E12"/>
    </sheetView>
  </sheetViews>
  <sheetFormatPr baseColWidth="8" defaultColWidth="9.453125" defaultRowHeight="18.5"/>
  <cols>
    <col width="4.453125" customWidth="1" style="162" min="1" max="1"/>
    <col width="38.453125" bestFit="1" customWidth="1" style="162" min="2" max="2"/>
    <col width="22.453125" bestFit="1" customWidth="1" style="162" min="3" max="3"/>
    <col width="13.54296875" bestFit="1" customWidth="1" style="162" min="4" max="4"/>
    <col width="18.453125" bestFit="1" customWidth="1" style="162" min="5" max="5"/>
    <col width="48.453125" bestFit="1" customWidth="1" style="162" min="6" max="6"/>
    <col width="12.453125" bestFit="1" customWidth="1" style="162" min="7" max="7"/>
    <col width="50.453125" customWidth="1" min="8" max="8"/>
    <col width="10.54296875" customWidth="1" min="9" max="11"/>
    <col width="13.453125" bestFit="1" customWidth="1" style="162" min="12" max="12"/>
    <col width="13.453125" customWidth="1" style="162" min="13" max="17"/>
    <col width="21.453125" bestFit="1" customWidth="1" style="162" min="18" max="18"/>
    <col width="39.36328125" bestFit="1" customWidth="1" style="162" min="19" max="19"/>
    <col width="14.54296875" bestFit="1" customWidth="1" style="162" min="20" max="96"/>
    <col width="8.54296875" bestFit="1" customWidth="1" style="162" min="97" max="97"/>
    <col width="14.54296875" bestFit="1" customWidth="1" style="162" min="98" max="133"/>
    <col width="13.453125" bestFit="1" customWidth="1" style="162" min="134" max="135"/>
    <col width="12.453125" bestFit="1" customWidth="1" style="162" min="136" max="136"/>
    <col width="13.453125" bestFit="1" customWidth="1" style="162" min="137" max="145"/>
    <col width="19.54296875" bestFit="1" customWidth="1" style="162" min="146" max="146"/>
    <col width="20.453125" bestFit="1" customWidth="1" style="162" min="147" max="147"/>
    <col width="13.453125" bestFit="1" customWidth="1" style="162" min="148" max="149"/>
    <col width="24.54296875" bestFit="1" customWidth="1" style="162" min="150" max="150"/>
    <col width="12.453125" bestFit="1" customWidth="1" style="162" min="151" max="151"/>
    <col width="9.453125" customWidth="1" style="162" min="152" max="16384"/>
  </cols>
  <sheetData>
    <row r="1">
      <c r="B1" s="9" t="inlineStr">
        <is>
          <t>Qtde. Total chamados Status</t>
        </is>
      </c>
      <c r="H1" s="9" t="inlineStr">
        <is>
          <t>Qtde. Total chamados por categoria</t>
        </is>
      </c>
      <c r="R1" s="45" t="inlineStr">
        <is>
          <t>Mês/Ano</t>
        </is>
      </c>
      <c r="S1" s="162" t="inlineStr">
        <is>
          <t>jul/2026</t>
        </is>
      </c>
    </row>
    <row r="2">
      <c r="H2" s="6" t="inlineStr">
        <is>
          <t>Status</t>
        </is>
      </c>
      <c r="I2" t="inlineStr">
        <is>
          <t>PENDENTE</t>
        </is>
      </c>
      <c r="R2" s="45" t="inlineStr">
        <is>
          <t>Data de abertura</t>
        </is>
      </c>
      <c r="S2" s="162" t="inlineStr">
        <is>
          <t>(Tudo)</t>
        </is>
      </c>
    </row>
    <row r="4">
      <c r="B4" s="162" t="e">
        <v>#VALUE!</v>
      </c>
      <c r="I4" s="6" t="inlineStr">
        <is>
          <t>Rótulos de Coluna</t>
        </is>
      </c>
      <c r="R4" s="45" t="inlineStr">
        <is>
          <t>Rótulos de Linha</t>
        </is>
      </c>
      <c r="S4" s="162" t="inlineStr">
        <is>
          <t>Contagem de Número do Chamado</t>
        </is>
      </c>
    </row>
    <row r="5">
      <c r="I5" t="inlineStr">
        <is>
          <t>2025</t>
        </is>
      </c>
      <c r="J5" t="inlineStr">
        <is>
          <t>2026</t>
        </is>
      </c>
      <c r="K5" t="inlineStr">
        <is>
          <t>-</t>
        </is>
      </c>
      <c r="R5" s="4" t="inlineStr">
        <is>
          <t>Emilly Maria</t>
        </is>
      </c>
      <c r="S5" s="162" t="n">
        <v>20</v>
      </c>
    </row>
    <row r="6">
      <c r="R6" s="4" t="inlineStr">
        <is>
          <t>Fabiana Lisboa</t>
        </is>
      </c>
      <c r="S6" s="162" t="n">
        <v>12</v>
      </c>
    </row>
    <row r="7">
      <c r="R7" s="4" t="inlineStr">
        <is>
          <t>Pamela de Sá</t>
        </is>
      </c>
      <c r="S7" s="162" t="n">
        <v>24</v>
      </c>
    </row>
    <row r="8">
      <c r="R8" s="4" t="inlineStr">
        <is>
          <t>Stephany Lima</t>
        </is>
      </c>
      <c r="S8" s="162" t="n">
        <v>37</v>
      </c>
    </row>
    <row r="9">
      <c r="H9" s="90" t="inlineStr">
        <is>
          <t>Contagem de Número de protocolo</t>
        </is>
      </c>
      <c r="I9" s="90" t="n">
        <v>11</v>
      </c>
      <c r="J9" s="90" t="n">
        <v>84</v>
      </c>
      <c r="K9" s="90" t="n">
        <v>95</v>
      </c>
      <c r="L9" s="163" t="n"/>
      <c r="R9" s="4" t="inlineStr">
        <is>
          <t>Vanessa Araujo</t>
        </is>
      </c>
      <c r="S9" s="162" t="n">
        <v>4</v>
      </c>
    </row>
    <row r="10">
      <c r="R10" s="4" t="inlineStr">
        <is>
          <t>Total Geral</t>
        </is>
      </c>
      <c r="S10" s="162" t="n">
        <v>97</v>
      </c>
    </row>
    <row r="11"/>
    <row r="12"/>
    <row r="13"/>
    <row r="14"/>
    <row r="15"/>
    <row r="16"/>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0"/>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28"/>
    <row r="29"/>
    <row r="30"/>
    <row r="31"/>
    <row r="32"/>
    <row r="33"/>
    <row r="34"/>
    <row r="35"/>
    <row r="36"/>
    <row r="37"/>
    <row r="38"/>
    <row r="39"/>
    <row r="40"/>
    <row r="41"/>
    <row r="42"/>
    <row r="43"/>
    <row r="44"/>
    <row r="45">
      <c r="D45" t="inlineStr">
        <is>
          <t>Amanda verificar</t>
        </is>
      </c>
    </row>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sheetData>
  <autoFilter ref="B21:C65"/>
  <pageMargins left="0.511811024" right="0.511811024" top="0.787401575" bottom="0.787401575" header="0.31496062" footer="0.31496062"/>
</worksheet>
</file>

<file path=xl/worksheets/sheet2.xml><?xml version="1.0" encoding="utf-8"?>
<worksheet xmlns="http://schemas.openxmlformats.org/spreadsheetml/2006/main">
  <sheetPr>
    <tabColor theme="3" tint="0.249977111117893"/>
    <outlinePr summaryBelow="1" summaryRight="1"/>
    <pageSetUpPr/>
  </sheetPr>
  <dimension ref="B2:U70"/>
  <sheetViews>
    <sheetView showGridLines="0" zoomScale="70" zoomScaleNormal="70" workbookViewId="0">
      <selection activeCell="E22" sqref="E22"/>
    </sheetView>
  </sheetViews>
  <sheetFormatPr baseColWidth="8" defaultColWidth="8.54296875" defaultRowHeight="14.5"/>
  <cols>
    <col width="3" customWidth="1" style="36" min="1" max="1"/>
    <col width="17.54296875" customWidth="1" style="36" min="2" max="2"/>
    <col width="14.6328125" customWidth="1" style="36" min="3" max="3"/>
    <col width="19.453125" bestFit="1" customWidth="1" style="36" min="4" max="4"/>
    <col width="14.54296875" customWidth="1" style="36" min="5" max="5"/>
    <col width="10.08984375" bestFit="1" customWidth="1" style="36" min="6" max="6"/>
    <col width="17.453125" customWidth="1" style="36" min="7" max="7"/>
    <col width="14.54296875" customWidth="1" style="36" min="8" max="9"/>
    <col width="10.90625" bestFit="1" customWidth="1" style="36" min="10" max="10"/>
    <col hidden="1" width="6.54296875" customWidth="1" style="36" min="11" max="11"/>
    <col width="4" customWidth="1" style="36" min="12" max="12"/>
    <col width="2.6328125" customWidth="1" style="36" min="13" max="13"/>
    <col width="36.08984375" customWidth="1" style="36" min="14" max="14"/>
    <col width="9.90625" bestFit="1" customWidth="1" style="36" min="15" max="15"/>
    <col width="14.90625" customWidth="1" style="36" min="16" max="16"/>
    <col width="16.453125" customWidth="1" style="36" min="17" max="17"/>
    <col width="14.90625" customWidth="1" style="36" min="18" max="18"/>
    <col width="3.6328125" customWidth="1" style="36" min="19" max="19"/>
    <col width="2.6328125" customWidth="1" style="36" min="20" max="20"/>
    <col width="36.08984375" bestFit="1" customWidth="1" style="36" min="21" max="21"/>
    <col width="9.90625" bestFit="1" customWidth="1" style="36" min="22" max="22"/>
    <col width="10.08984375" bestFit="1" customWidth="1" style="36" min="23" max="23"/>
    <col width="14.90625" bestFit="1" customWidth="1" style="36" min="24" max="24"/>
    <col width="8.54296875" bestFit="1" customWidth="1" style="36" min="25" max="25"/>
    <col width="8.54296875" customWidth="1" style="36" min="26" max="16384"/>
  </cols>
  <sheetData>
    <row r="1" ht="4.5" customHeight="1"/>
    <row r="2" ht="20" customHeight="1">
      <c r="B2" s="142" t="inlineStr">
        <is>
          <t>Painel de Acompanhamento</t>
        </is>
      </c>
    </row>
    <row r="3" ht="4.5" customHeight="1"/>
    <row r="4" ht="21.75" customHeight="1">
      <c r="B4" s="140" t="inlineStr">
        <is>
          <t>Indicadores Gerais</t>
        </is>
      </c>
      <c r="M4" s="103" t="n"/>
      <c r="N4" s="141" t="inlineStr">
        <is>
          <t>Situação Últimos 30 Dias</t>
        </is>
      </c>
      <c r="O4" s="164" t="n"/>
      <c r="P4" s="164" t="n"/>
      <c r="Q4" s="164" t="n"/>
      <c r="R4" s="164" t="n"/>
      <c r="S4" s="164" t="n"/>
      <c r="T4" s="103" t="n"/>
    </row>
    <row r="5">
      <c r="B5" s="143" t="inlineStr">
        <is>
          <t>TOTAL DE CHAMADOS</t>
        </is>
      </c>
      <c r="C5" s="165" t="n"/>
      <c r="D5" s="143" t="inlineStr">
        <is>
          <t>CHAMADOS ABERTOS</t>
        </is>
      </c>
      <c r="E5" s="165" t="n"/>
      <c r="F5" s="143" t="inlineStr">
        <is>
          <t>CHAMADOS ENCERRADOS</t>
        </is>
      </c>
      <c r="G5" s="165" t="n"/>
      <c r="H5" s="143" t="inlineStr">
        <is>
          <t>ATENDIDOS ÚLT. 7 DIAS</t>
        </is>
      </c>
      <c r="I5" s="165" t="n"/>
      <c r="J5" s="143" t="inlineStr">
        <is>
          <t>REABERTOS</t>
        </is>
      </c>
      <c r="K5" s="166" t="n"/>
      <c r="L5" s="165" t="n"/>
      <c r="M5" s="104" t="n"/>
      <c r="N5" s="143" t="inlineStr">
        <is>
          <t xml:space="preserve">ABERTOS </t>
        </is>
      </c>
      <c r="O5" s="165" t="n"/>
      <c r="P5" s="143" t="inlineStr">
        <is>
          <t xml:space="preserve">ENCERRADOS </t>
        </is>
      </c>
      <c r="Q5" s="165" t="n"/>
      <c r="R5" s="143" t="inlineStr">
        <is>
          <t xml:space="preserve">AINDA ABERTOS </t>
        </is>
      </c>
      <c r="S5" s="165" t="n"/>
      <c r="T5" s="104" t="n"/>
    </row>
    <row r="6" ht="14.75" customHeight="1">
      <c r="B6" s="144">
        <f>COUNTA('Compilado chamados'!D5:D1048576)</f>
        <v/>
      </c>
      <c r="C6" s="167" t="n"/>
      <c r="D6" s="145">
        <f>COUNTIF('Compilado chamados'!Y5:Y1048576,"Aberto")</f>
        <v/>
      </c>
      <c r="E6" s="167" t="n"/>
      <c r="F6" s="146">
        <f>COUNTIF('Compilado chamados'!Y5:Y1048576,"Encerrado")</f>
        <v/>
      </c>
      <c r="G6" s="167" t="n"/>
      <c r="H6" s="168">
        <f>COUNTIFS('Compilado chamados'!Y5:Y1048576,"Encerrado",'Compilado chamados'!X5:X1048576,"&gt;="&amp;TODAY()-7,'Compilado chamados'!X5:X1048576,"&lt;="&amp;TODAY())</f>
        <v/>
      </c>
      <c r="I6" s="167" t="n"/>
      <c r="J6" s="169">
        <f>COUNTIF('Compilado chamados'!L:L,"REABERTO")</f>
        <v/>
      </c>
      <c r="K6" s="170" t="n"/>
      <c r="L6" s="167" t="n"/>
      <c r="M6" s="105" t="n"/>
      <c r="N6" s="144">
        <f>COUNTIFS('Compilado chamados'!O5:O1048576,"&gt;="&amp;TODAY()-30,'Compilado chamados'!O5:O1048576,"&lt;="&amp;TODAY())</f>
        <v/>
      </c>
      <c r="O6" s="167" t="n"/>
      <c r="P6" s="146">
        <f>COUNTIFS('Compilado chamados'!Y5:Y1048576,"Encerrado",'Compilado chamados'!O5:O1048576,"&gt;="&amp;TODAY()-30,'Compilado chamados'!O5:O1048576,"&lt;="&amp;TODAY())</f>
        <v/>
      </c>
      <c r="Q6" s="167" t="n"/>
      <c r="R6" s="145">
        <f>COUNTIFS('Compilado chamados'!Y5:Y1048576,"Aberto",'Compilado chamados'!O5:O1048576,"&gt;="&amp;TODAY()-30,'Compilado chamados'!O5:O1048576,"&lt;="&amp;TODAY())</f>
        <v/>
      </c>
      <c r="S6" s="167" t="n"/>
      <c r="T6" s="105" t="n"/>
    </row>
    <row r="7" ht="14.75" customHeight="1">
      <c r="B7" s="171" t="n"/>
      <c r="C7" s="172" t="n"/>
      <c r="D7" s="171" t="n"/>
      <c r="E7" s="172" t="n"/>
      <c r="F7" s="171" t="n"/>
      <c r="G7" s="172" t="n"/>
      <c r="H7" s="171" t="n"/>
      <c r="I7" s="172" t="n"/>
      <c r="J7" s="171" t="n"/>
      <c r="K7" s="164" t="n"/>
      <c r="L7" s="172" t="n"/>
      <c r="M7" s="105" t="n"/>
      <c r="N7" s="171" t="n"/>
      <c r="O7" s="172" t="n"/>
      <c r="P7" s="171" t="n"/>
      <c r="Q7" s="172" t="n"/>
      <c r="R7" s="171" t="n"/>
      <c r="S7" s="172" t="n"/>
      <c r="T7" s="105" t="n"/>
    </row>
    <row r="9" ht="15.5" customHeight="1">
      <c r="B9" s="154" t="inlineStr">
        <is>
          <t>Chamados Atendidos por Mês (Encerrados)</t>
        </is>
      </c>
      <c r="N9" s="140" t="inlineStr">
        <is>
          <t>Chamados por Classificação</t>
        </is>
      </c>
    </row>
    <row r="10">
      <c r="B10" s="41" t="inlineStr">
        <is>
          <t>Mês</t>
        </is>
      </c>
      <c r="C10" s="41" t="inlineStr">
        <is>
          <t>Atendidos</t>
        </is>
      </c>
      <c r="O10" s="59" t="inlineStr">
        <is>
          <t>Atendidos</t>
        </is>
      </c>
      <c r="P10" s="59" t="inlineStr">
        <is>
          <t>Em Aberto</t>
        </is>
      </c>
      <c r="Q10" s="59" t="inlineStr">
        <is>
          <t>Abertos Últ. 30d</t>
        </is>
      </c>
    </row>
    <row r="11">
      <c r="B11" s="38" t="inlineStr">
        <is>
          <t>Mar/2026</t>
        </is>
      </c>
      <c r="C11" s="39">
        <f>COUNTIFS('Compilado chamados'!$Y$5:$Y$1048576,"Encerrado",'Compilado chamados'!$X$5:$X$1048576,"&gt;="&amp;DATE(2026,3,1),'Compilado chamados'!$X$5:$X$1048576,"&lt;"&amp;EDATE(DATE(2026,3,1),1))</f>
        <v/>
      </c>
      <c r="N11" s="38" t="inlineStr">
        <is>
          <t>Cancelamento e Reemissão de Nota Fiscal</t>
        </is>
      </c>
      <c r="O11" s="39">
        <f>COUNTIFS('Compilado chamados'!C:C,N11,'Compilado chamados'!Y:Y,"Encerrado")</f>
        <v/>
      </c>
      <c r="P11" s="39">
        <f>COUNTIFS('Compilado chamados'!C:C,N11,'Compilado chamados'!Y:Y,"Aberto")</f>
        <v/>
      </c>
      <c r="Q11" s="39">
        <f>COUNTIFS(
'Compilado chamados'!C:C,N11,
'Compilado chamados'!Y:Y,"Aberto",
'Compilado chamados'!O:O,"&gt;="&amp;TODAY()-30,
'Compilado chamados'!O:O,"&lt;"&amp;TODAY()+1
)</f>
        <v/>
      </c>
    </row>
    <row r="12">
      <c r="B12" s="38" t="inlineStr">
        <is>
          <t>Abr/2026</t>
        </is>
      </c>
      <c r="C12" s="39">
        <f>COUNTIFS('Compilado chamados'!$Y$5:$Y$1048576,"Encerrado",'Compilado chamados'!$X$5:$X$1048576,"&gt;="&amp;DATE(2026,4,1),'Compilado chamados'!$X$5:$X$1048576,"&lt;"&amp;EDATE(DATE(2026,4,1),1))</f>
        <v/>
      </c>
      <c r="N12" s="38" t="inlineStr">
        <is>
          <t>Cobrança e Contestação</t>
        </is>
      </c>
      <c r="O12" s="39">
        <f>COUNTIFS('Compilado chamados'!C:C,N12,'Compilado chamados'!Y:Y,"Encerrado")</f>
        <v/>
      </c>
      <c r="P12" s="39">
        <f>COUNTIFS('Compilado chamados'!C:C,N12,'Compilado chamados'!Y:Y,"Aberto")</f>
        <v/>
      </c>
      <c r="Q12" s="39">
        <f>COUNTIFS(
'Compilado chamados'!C:C,N12,
'Compilado chamados'!Y:Y,"Aberto",
'Compilado chamados'!O:O,"&gt;="&amp;TODAY()-30,
'Compilado chamados'!O:O,"&lt;"&amp;TODAY()+1
)</f>
        <v/>
      </c>
      <c r="U12" s="86" t="n"/>
    </row>
    <row r="13">
      <c r="B13" s="38" t="inlineStr">
        <is>
          <t>Mai/2026</t>
        </is>
      </c>
      <c r="C13" s="39">
        <f>COUNTIFS('Compilado chamados'!$Y$5:$Y$1048576,"Encerrado",'Compilado chamados'!$X$5:$X$1048576,"&gt;="&amp;DATE(2026,5,1),'Compilado chamados'!$X$5:$X$1048576,"&lt;"&amp;EDATE(DATE(2026,5,1),1))</f>
        <v/>
      </c>
      <c r="N13" s="38" t="inlineStr">
        <is>
          <t>Pagamentos, Boletos e Recebimentos</t>
        </is>
      </c>
      <c r="O13" s="39">
        <f>COUNTIFS('Compilado chamados'!C:C,N13,'Compilado chamados'!Y:Y,"Encerrado")</f>
        <v/>
      </c>
      <c r="P13" s="39">
        <f>COUNTIFS('Compilado chamados'!C:C,N13,'Compilado chamados'!Y:Y,"Aberto")</f>
        <v/>
      </c>
      <c r="Q13" s="39">
        <f>COUNTIFS(
'Compilado chamados'!C:C,N13,
'Compilado chamados'!Y:Y,"Aberto",
'Compilado chamados'!O:O,"&gt;="&amp;TODAY()-30,
'Compilado chamados'!O:O,"&lt;"&amp;TODAY()+1
)</f>
        <v/>
      </c>
    </row>
    <row r="14">
      <c r="B14" s="38" t="inlineStr">
        <is>
          <t>Jun/2026</t>
        </is>
      </c>
      <c r="C14" s="39">
        <f>COUNTIFS('Compilado chamados'!$Y$5:$Y$1048576,"Encerrado",'Compilado chamados'!$X$5:$X$1048576,"&gt;="&amp;DATE(2026,6,1),'Compilado chamados'!$X$5:$X$1048576,"&lt;"&amp;EDATE(DATE(2026,6,1),1))</f>
        <v/>
      </c>
      <c r="N14" s="60" t="inlineStr">
        <is>
          <t>Contratos, Comercial e Cadastro</t>
        </is>
      </c>
      <c r="O14" s="39">
        <f>COUNTIFS('Compilado chamados'!C:C,N14,'Compilado chamados'!Y:Y,"Encerrado")</f>
        <v/>
      </c>
      <c r="P14" s="39">
        <f>COUNTIFS('Compilado chamados'!C:C,N14,'Compilado chamados'!Y:Y,"Aberto")</f>
        <v/>
      </c>
      <c r="Q14" s="39">
        <f>COUNTIFS(
'Compilado chamados'!C:C,N14,
'Compilado chamados'!Y:Y,"Aberto",
'Compilado chamados'!O:O,"&gt;="&amp;TODAY()-30,
'Compilado chamados'!O:O,"&lt;"&amp;TODAY()+1
)</f>
        <v/>
      </c>
    </row>
    <row r="15">
      <c r="B15" s="38" t="inlineStr">
        <is>
          <t>Jul/2026</t>
        </is>
      </c>
      <c r="C15" s="39">
        <f>COUNTIFS('Compilado chamados'!$Y$5:$Y$1048576,"Encerrado",'Compilado chamados'!$X$5:$X$1048576,"&gt;="&amp;DATE(2026,7,1),'Compilado chamados'!$X$5:$X$1048576,"&lt;"&amp;EDATE(DATE(2026,7,1),1))</f>
        <v/>
      </c>
      <c r="N15" s="38" t="inlineStr">
        <is>
          <t>Atendimento Administrativo e Suporte</t>
        </is>
      </c>
      <c r="O15" s="39">
        <f>COUNTIFS('Compilado chamados'!C:C,N15,'Compilado chamados'!Y:Y,"Encerrado")</f>
        <v/>
      </c>
      <c r="P15" s="39">
        <f>COUNTIFS('Compilado chamados'!C:C,N15,'Compilado chamados'!Y:Y,"Aberto")</f>
        <v/>
      </c>
      <c r="Q15" s="39">
        <f>COUNTIFS(
'Compilado chamados'!C:C,N15,
'Compilado chamados'!Y:Y,"Aberto",
'Compilado chamados'!O:O,"&gt;="&amp;TODAY()-30,
'Compilado chamados'!O:O,"&lt;"&amp;TODAY()+1
)</f>
        <v/>
      </c>
    </row>
    <row r="16">
      <c r="B16" s="38" t="inlineStr">
        <is>
          <t>Ago/2026</t>
        </is>
      </c>
      <c r="C16" s="39">
        <f>COUNTIFS('Compilado chamados'!$Y$5:$Y$1048576,"Encerrado",'Compilado chamados'!$X$5:$X$1048576,"&gt;="&amp;DATE(2026,8,1),'Compilado chamados'!$X$5:$X$1048576,"&lt;"&amp;EDATE(DATE(2026,8,1),1))</f>
        <v/>
      </c>
      <c r="N16" s="38" t="inlineStr">
        <is>
          <t>Faturamento e Obrigações Fiscais</t>
        </is>
      </c>
      <c r="O16" s="39">
        <f>COUNTIFS('Compilado chamados'!C:C,N16,'Compilado chamados'!Y:Y,"Encerrado")</f>
        <v/>
      </c>
      <c r="P16" s="39">
        <f>COUNTIFS('Compilado chamados'!C:C,N16,'Compilado chamados'!Y:Y,"Aberto")</f>
        <v/>
      </c>
      <c r="Q16" s="39">
        <f>COUNTIFS(
'Compilado chamados'!C:C,N16,
'Compilado chamados'!Y:Y,"Aberto",
'Compilado chamados'!O:O,"&gt;="&amp;TODAY()-30,
'Compilado chamados'!O:O,"&lt;"&amp;TODAY()+1
)</f>
        <v/>
      </c>
    </row>
    <row r="17">
      <c r="B17" s="89" t="inlineStr">
        <is>
          <t>Set/2026</t>
        </is>
      </c>
      <c r="C17" s="39">
        <f>COUNTIFS('Compilado chamados'!$Y$5:$Y$1048576,"Encerrado",'Compilado chamados'!$X$5:$X$1048576,"&gt;="&amp;DATE(2026,9,1),'Compilado chamados'!$X$5:$X$1048576,"&lt;"&amp;EDATE(DATE(2026,9,1),1))</f>
        <v/>
      </c>
    </row>
    <row r="20" ht="15.5" customHeight="1">
      <c r="B20" s="140" t="inlineStr">
        <is>
          <t>Chamados por Responsável</t>
        </is>
      </c>
      <c r="C20" s="140" t="n"/>
      <c r="D20" s="140" t="n"/>
      <c r="E20" s="140" t="n"/>
      <c r="F20" s="140" t="n"/>
      <c r="G20" s="140" t="n"/>
      <c r="O20" s="86" t="n"/>
    </row>
    <row r="21" ht="21.75" customHeight="1">
      <c r="B21" s="108" t="inlineStr">
        <is>
          <t>Classificação</t>
        </is>
      </c>
      <c r="C21" s="108" t="inlineStr">
        <is>
          <t>Atendidos</t>
        </is>
      </c>
      <c r="D21" s="108" t="inlineStr">
        <is>
          <t>Encerrado Últ. 7 Dias</t>
        </is>
      </c>
      <c r="E21" s="108" t="inlineStr">
        <is>
          <t>Em Andamento</t>
        </is>
      </c>
      <c r="F21" s="108" t="inlineStr">
        <is>
          <t>Em Aberto</t>
        </is>
      </c>
      <c r="G21" s="108" t="inlineStr">
        <is>
          <t>Prioridade</t>
        </is>
      </c>
      <c r="N21" s="41" t="n"/>
      <c r="O21" s="41" t="n"/>
    </row>
    <row r="22">
      <c r="B22" s="38" t="inlineStr">
        <is>
          <t>Vanessa Araujo</t>
        </is>
      </c>
      <c r="C22" s="106">
        <f>COUNTIFS('Compilado chamados'!B:B,Dashboard!B22,'Compilado chamados'!Y:Y,"Encerrado")</f>
        <v/>
      </c>
      <c r="D22" s="106">
        <f>COUNTIFS(
'Compilado chamados'!B:B,Dashboard!B22,
'Compilado chamados'!Y:Y,"Encerrado",
'Compilado chamados'!X:X,"&gt;="&amp;TODAY()-7,
'Compilado chamados'!X:X,"&lt;"&amp;TODAY()+1
)</f>
        <v/>
      </c>
      <c r="E22" s="106">
        <f>COUNTIFS('Compilado chamados'!B:B,Dashboard!B22,'Compilado chamados'!L:L,"EM ANDAMENTO")</f>
        <v/>
      </c>
      <c r="F22" s="106">
        <f>COUNTIFS('Compilado chamados'!B:B,Dashboard!B22,'Compilado chamados'!Y:Y,"Aberto")</f>
        <v/>
      </c>
      <c r="G22" s="107">
        <f>COUNTIFS('Compilado chamados'!B:B,Dashboard!B22,'Compilado chamados'!M:M,"Alta")</f>
        <v/>
      </c>
      <c r="N22" s="37" t="n"/>
      <c r="O22" s="37" t="n"/>
    </row>
    <row r="23">
      <c r="B23" s="38" t="inlineStr">
        <is>
          <t>Stephany Lima</t>
        </is>
      </c>
      <c r="C23" s="106">
        <f>COUNTIFS('Compilado chamados'!B:B,Dashboard!B23,'Compilado chamados'!Y:Y,"Encerrado")</f>
        <v/>
      </c>
      <c r="D23" s="106">
        <f>COUNTIFS(
'Compilado chamados'!B:B,Dashboard!B23,
'Compilado chamados'!Y:Y,"Encerrado",
'Compilado chamados'!X:X,"&gt;="&amp;TODAY()-7,
'Compilado chamados'!X:X,"&lt;"&amp;TODAY()+1
)</f>
        <v/>
      </c>
      <c r="E23" s="106">
        <f>COUNTIFS('Compilado chamados'!B:B,Dashboard!B23,'Compilado chamados'!L:L,"EM ANDAMENTO")</f>
        <v/>
      </c>
      <c r="F23" s="106">
        <f>COUNTIFS('Compilado chamados'!B:B,Dashboard!B23,'Compilado chamados'!Y:Y,"Aberto")</f>
        <v/>
      </c>
      <c r="G23" s="107">
        <f>COUNTIFS('Compilado chamados'!B:B,Dashboard!B23,'Compilado chamados'!M:M,"Alta")</f>
        <v/>
      </c>
      <c r="N23" s="37" t="n"/>
      <c r="O23" s="37" t="n"/>
    </row>
    <row r="24">
      <c r="B24" s="38" t="inlineStr">
        <is>
          <t>Pamela de Sá</t>
        </is>
      </c>
      <c r="C24" s="106">
        <f>COUNTIFS('Compilado chamados'!B:B,Dashboard!B24,'Compilado chamados'!Y:Y,"Encerrado")</f>
        <v/>
      </c>
      <c r="D24" s="106">
        <f>COUNTIFS(
'Compilado chamados'!B:B,Dashboard!B24,
'Compilado chamados'!Y:Y,"Encerrado",
'Compilado chamados'!X:X,"&gt;="&amp;TODAY()-7,
'Compilado chamados'!X:X,"&lt;"&amp;TODAY()+1
)</f>
        <v/>
      </c>
      <c r="E24" s="106">
        <f>COUNTIFS('Compilado chamados'!B:B,Dashboard!B24,'Compilado chamados'!L:L,"EM ANDAMENTO")</f>
        <v/>
      </c>
      <c r="F24" s="106">
        <f>COUNTIFS('Compilado chamados'!B:B,Dashboard!B24,'Compilado chamados'!Y:Y,"Aberto")</f>
        <v/>
      </c>
      <c r="G24" s="107">
        <f>COUNTIFS('Compilado chamados'!B:B,Dashboard!B24,'Compilado chamados'!M:M,"Alta")</f>
        <v/>
      </c>
      <c r="N24" s="37" t="n"/>
      <c r="O24" s="37" t="n"/>
    </row>
    <row r="25">
      <c r="B25" s="38" t="inlineStr">
        <is>
          <t>Emilly Maria</t>
        </is>
      </c>
      <c r="C25" s="106">
        <f>COUNTIFS('Compilado chamados'!B:B,Dashboard!B25,'Compilado chamados'!Y:Y,"Encerrado")</f>
        <v/>
      </c>
      <c r="D25" s="106">
        <f>COUNTIFS(
'Compilado chamados'!B:B,Dashboard!B25,
'Compilado chamados'!Y:Y,"Encerrado",
'Compilado chamados'!X:X,"&gt;="&amp;TODAY()-7,
'Compilado chamados'!X:X,"&lt;"&amp;TODAY()+1
)</f>
        <v/>
      </c>
      <c r="E25" s="106">
        <f>COUNTIFS('Compilado chamados'!B:B,Dashboard!B25,'Compilado chamados'!L:L,"EM ANDAMENTO")</f>
        <v/>
      </c>
      <c r="F25" s="106">
        <f>COUNTIFS('Compilado chamados'!B:B,Dashboard!B25,'Compilado chamados'!Y:Y,"Aberto")</f>
        <v/>
      </c>
      <c r="G25" s="107">
        <f>COUNTIFS('Compilado chamados'!B:B,Dashboard!B25,'Compilado chamados'!M:M,"Alta")</f>
        <v/>
      </c>
      <c r="N25" s="37" t="n"/>
      <c r="O25" s="37" t="n"/>
    </row>
    <row r="26">
      <c r="B26" s="38" t="inlineStr">
        <is>
          <t>Amanda Silva</t>
        </is>
      </c>
      <c r="C26" s="106">
        <f>COUNTIFS('Compilado chamados'!B:B,Dashboard!B26,'Compilado chamados'!Y:Y,"Encerrado")</f>
        <v/>
      </c>
      <c r="D26" s="106">
        <f>COUNTIFS(
'Compilado chamados'!B:B,Dashboard!B26,
'Compilado chamados'!Y:Y,"Encerrado",
'Compilado chamados'!X:X,"&gt;="&amp;TODAY()-7,
'Compilado chamados'!X:X,"&lt;"&amp;TODAY()+1
)</f>
        <v/>
      </c>
      <c r="E26" s="106">
        <f>COUNTIFS('Compilado chamados'!B:B,Dashboard!B26,'Compilado chamados'!L:L,"EM ANDAMENTO")</f>
        <v/>
      </c>
      <c r="F26" s="106">
        <f>COUNTIFS('Compilado chamados'!B:B,Dashboard!B26,'Compilado chamados'!Y:Y,"Aberto")</f>
        <v/>
      </c>
      <c r="G26" s="107">
        <f>COUNTIFS('Compilado chamados'!B:B,Dashboard!B26,'Compilado chamados'!M:M,"Alta")</f>
        <v/>
      </c>
      <c r="I26" s="86" t="n"/>
      <c r="J26" s="86" t="n"/>
      <c r="K26" s="86" t="n"/>
      <c r="L26" s="86" t="n"/>
      <c r="M26" s="86" t="n"/>
      <c r="N26" s="37" t="n"/>
      <c r="O26" s="37" t="n"/>
    </row>
    <row r="27">
      <c r="I27" s="86" t="n"/>
      <c r="J27" s="86" t="n"/>
      <c r="K27" s="86" t="n"/>
      <c r="L27" s="41" t="n"/>
      <c r="M27" s="41" t="n"/>
      <c r="N27" s="37" t="n"/>
      <c r="O27" s="37" t="n"/>
    </row>
    <row r="28">
      <c r="I28" s="86" t="n"/>
      <c r="J28" s="86" t="n"/>
      <c r="K28" s="86" t="n"/>
      <c r="L28" s="37" t="n"/>
      <c r="M28" s="37" t="n"/>
      <c r="N28" s="37" t="n"/>
      <c r="O28" s="37" t="n"/>
    </row>
    <row r="29" ht="15.5" customHeight="1">
      <c r="B29" s="154" t="inlineStr">
        <is>
          <t>Atendidos nos Últimos 7 Dias</t>
        </is>
      </c>
      <c r="C29" s="154" t="n"/>
      <c r="D29" s="154" t="n"/>
      <c r="M29" s="37" t="n"/>
    </row>
    <row r="30">
      <c r="B30" s="41" t="inlineStr">
        <is>
          <t>Data</t>
        </is>
      </c>
      <c r="C30" s="41" t="inlineStr">
        <is>
          <t>Dia da Semana</t>
        </is>
      </c>
      <c r="D30" s="41" t="inlineStr">
        <is>
          <t>Atendidos</t>
        </is>
      </c>
      <c r="M30" s="37" t="n"/>
    </row>
    <row r="31" ht="15.5" customHeight="1">
      <c r="B31" s="40">
        <f>TODAY()-7</f>
        <v/>
      </c>
      <c r="C31" s="38">
        <f>TEXT(B31,"ddd")</f>
        <v/>
      </c>
      <c r="D31" s="38">
        <f>COUNTIFS('Compilado chamados'!$Y$5:$Y$1048576,"Encerrado",'Compilado chamados'!$X$5:$X$1048576,B31)</f>
        <v/>
      </c>
      <c r="M31" s="37" t="n"/>
      <c r="N31" s="139" t="inlineStr">
        <is>
          <t>Origem Chamados</t>
        </is>
      </c>
    </row>
    <row r="32">
      <c r="B32" s="40">
        <f>TODAY()-6</f>
        <v/>
      </c>
      <c r="C32" s="38">
        <f>TEXT(B32,"ddd")</f>
        <v/>
      </c>
      <c r="D32" s="38">
        <f>COUNTIFS('Compilado chamados'!$Y$5:$Y$1048576,"Encerrado",'Compilado chamados'!$X$5:$X$1048576,B32)</f>
        <v/>
      </c>
      <c r="M32" s="37" t="n"/>
      <c r="N32" s="38" t="inlineStr">
        <is>
          <t>Interno</t>
        </is>
      </c>
      <c r="O32" s="39">
        <f>COUNTIF('Compilado chamados'!AB:AB,N32)</f>
        <v/>
      </c>
    </row>
    <row r="33">
      <c r="B33" s="40">
        <f>TODAY()-5</f>
        <v/>
      </c>
      <c r="C33" s="38">
        <f>TEXT(B33,"ddd")</f>
        <v/>
      </c>
      <c r="D33" s="38">
        <f>COUNTIFS('Compilado chamados'!$Y$5:$Y$1048576,"Encerrado",'Compilado chamados'!$X$5:$X$1048576,B33)</f>
        <v/>
      </c>
      <c r="M33" s="37" t="n"/>
      <c r="N33" s="38" t="inlineStr">
        <is>
          <t>Externo</t>
        </is>
      </c>
      <c r="O33" s="39">
        <f>COUNTIF('Compilado chamados'!AB:AB,N33)</f>
        <v/>
      </c>
      <c r="P33" s="37" t="n"/>
    </row>
    <row r="34">
      <c r="B34" s="40">
        <f>TODAY()-4</f>
        <v/>
      </c>
      <c r="C34" s="38">
        <f>TEXT(B34,"ddd")</f>
        <v/>
      </c>
      <c r="D34" s="38">
        <f>COUNTIFS('Compilado chamados'!$Y$5:$Y$1048576,"Encerrado",'Compilado chamados'!$X$5:$X$1048576,B34)</f>
        <v/>
      </c>
      <c r="M34" s="37" t="n"/>
      <c r="R34" s="37" t="n"/>
    </row>
    <row r="35">
      <c r="B35" s="40">
        <f>TODAY()-3</f>
        <v/>
      </c>
      <c r="C35" s="38">
        <f>TEXT(B35,"ddd")</f>
        <v/>
      </c>
      <c r="D35" s="38">
        <f>COUNTIFS('Compilado chamados'!$Y$5:$Y$1048576,"Encerrado",'Compilado chamados'!$X$5:$X$1048576,B35)</f>
        <v/>
      </c>
    </row>
    <row r="36">
      <c r="B36" s="40">
        <f>TODAY()-2</f>
        <v/>
      </c>
      <c r="C36" s="38">
        <f>TEXT(B36,"ddd")</f>
        <v/>
      </c>
      <c r="D36" s="38">
        <f>COUNTIFS('Compilado chamados'!$Y$5:$Y$1048576,"Encerrado",'Compilado chamados'!$X$5:$X$1048576,B36)</f>
        <v/>
      </c>
    </row>
    <row r="37">
      <c r="B37" s="40">
        <f>TODAY()-1</f>
        <v/>
      </c>
      <c r="C37" s="38">
        <f>TEXT(B37,"ddd")</f>
        <v/>
      </c>
      <c r="D37" s="38">
        <f>COUNTIFS('Compilado chamados'!$Y$5:$Y$1048576,"Encerrado",'Compilado chamados'!$X$5:$X$1048576,B37)</f>
        <v/>
      </c>
    </row>
    <row r="38">
      <c r="B38" s="41" t="inlineStr">
        <is>
          <t>Total 7 dias</t>
        </is>
      </c>
      <c r="D38" s="41">
        <f>SUM(D31:D37)</f>
        <v/>
      </c>
    </row>
    <row r="45" ht="21.75" customHeight="1"/>
    <row r="47">
      <c r="F47" s="88" t="n"/>
      <c r="J47" s="37" t="n"/>
    </row>
    <row r="48">
      <c r="B48" s="37" t="n"/>
      <c r="C48" s="37" t="n"/>
      <c r="D48" s="37" t="n"/>
      <c r="E48" s="87" t="n"/>
      <c r="F48" s="88" t="n"/>
      <c r="J48" s="37" t="n"/>
    </row>
    <row r="49">
      <c r="B49" s="37" t="n"/>
      <c r="C49" s="37" t="n"/>
      <c r="D49" s="37" t="n"/>
      <c r="E49" s="87" t="n"/>
      <c r="F49" s="88" t="n"/>
      <c r="J49" s="37" t="n"/>
    </row>
    <row r="50">
      <c r="B50" s="37" t="n"/>
      <c r="C50" s="37" t="n"/>
      <c r="D50" s="37" t="n"/>
      <c r="E50" s="87" t="n"/>
      <c r="F50" s="88" t="n"/>
      <c r="J50" s="37" t="n"/>
    </row>
    <row r="51">
      <c r="B51" s="37" t="n"/>
      <c r="C51" s="37" t="n"/>
      <c r="D51" s="37" t="n"/>
      <c r="E51" s="87" t="n"/>
      <c r="F51" s="88" t="n"/>
      <c r="J51" s="37" t="n"/>
    </row>
    <row r="52">
      <c r="B52" s="37" t="n"/>
      <c r="C52" s="37" t="n"/>
      <c r="D52" s="37" t="n"/>
      <c r="E52" s="87" t="n"/>
      <c r="F52" s="88" t="n"/>
      <c r="J52" s="37" t="n"/>
    </row>
    <row r="53">
      <c r="B53" s="37" t="n"/>
      <c r="C53" s="37" t="n"/>
      <c r="D53" s="37" t="n"/>
      <c r="E53" s="87" t="n"/>
      <c r="F53" s="88" t="n"/>
      <c r="J53" s="37" t="n"/>
    </row>
    <row r="54">
      <c r="B54" s="37" t="n"/>
      <c r="C54" s="37" t="n"/>
      <c r="D54" s="37" t="n"/>
      <c r="E54" s="87" t="n"/>
      <c r="F54" s="88" t="n"/>
      <c r="J54" s="37" t="n"/>
    </row>
    <row r="55">
      <c r="B55" s="37" t="n"/>
      <c r="C55" s="37" t="n"/>
      <c r="D55" s="37" t="n"/>
      <c r="E55" s="87" t="n"/>
      <c r="F55" s="88" t="n"/>
      <c r="J55" s="37" t="n"/>
    </row>
    <row r="56">
      <c r="J56" s="37" t="n"/>
    </row>
    <row r="59" ht="21.75" customHeight="1"/>
    <row r="69">
      <c r="B69" s="93" t="n"/>
      <c r="C69" s="93" t="n"/>
      <c r="D69" s="93" t="n"/>
      <c r="E69" s="93" t="n"/>
      <c r="F69" s="93" t="n"/>
      <c r="G69" s="93" t="n"/>
    </row>
    <row r="70">
      <c r="H70" s="93" t="n"/>
      <c r="I70" s="93" t="n"/>
      <c r="J70" s="93" t="n"/>
    </row>
  </sheetData>
  <mergeCells count="22">
    <mergeCell ref="B4:L4"/>
    <mergeCell ref="B9:E9"/>
    <mergeCell ref="N9:Q9"/>
    <mergeCell ref="B6:C7"/>
    <mergeCell ref="F5:G5"/>
    <mergeCell ref="N6:O7"/>
    <mergeCell ref="N5:O5"/>
    <mergeCell ref="J6:L7"/>
    <mergeCell ref="D6:E7"/>
    <mergeCell ref="F6:G7"/>
    <mergeCell ref="N4:S4"/>
    <mergeCell ref="N31:O31"/>
    <mergeCell ref="J5:L5"/>
    <mergeCell ref="H6:I7"/>
    <mergeCell ref="B5:C5"/>
    <mergeCell ref="P6:Q7"/>
    <mergeCell ref="D5:E5"/>
    <mergeCell ref="R6:S7"/>
    <mergeCell ref="H5:I5"/>
    <mergeCell ref="P5:Q5"/>
    <mergeCell ref="R5:S5"/>
    <mergeCell ref="B2:J2"/>
  </mergeCells>
  <pageMargins left="0.75" right="0.75" top="1" bottom="1" header="0.511811023622047" footer="0.511811023622047"/>
  <pageSetup orientation="portrait" paperSize="9" horizontalDpi="300" verticalDpi="300"/>
  <headerFooter>
    <oddHeader/>
    <oddFooter>&amp;R&amp;"Aptos"&amp;10 &amp;K000000_x000d_# INFORMAÇÃO INTERNA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theme="3" tint="0.09997863704336681"/>
    <outlinePr summaryBelow="1" summaryRight="1"/>
    <pageSetUpPr/>
  </sheetPr>
  <dimension ref="A1:BL35"/>
  <sheetViews>
    <sheetView showGridLines="0" tabSelected="1" topLeftCell="A13" zoomScale="59" zoomScaleNormal="85" workbookViewId="0">
      <selection activeCell="BD20" sqref="BD20"/>
    </sheetView>
  </sheetViews>
  <sheetFormatPr baseColWidth="8" defaultRowHeight="14.5"/>
  <cols>
    <col width="39.08984375" bestFit="1" customWidth="1" min="1" max="1"/>
    <col width="30.1796875" bestFit="1" customWidth="1" min="2" max="2"/>
    <col width="3.453125" customWidth="1" min="3" max="3"/>
    <col width="30.1796875" bestFit="1" customWidth="1" min="4" max="4"/>
    <col hidden="1" width="8.90625" customWidth="1" min="5" max="8"/>
    <col hidden="1" width="7.453125" customWidth="1" min="9" max="20"/>
    <col hidden="1" width="9.54296875" customWidth="1" min="21" max="21"/>
    <col hidden="1" width="7.453125" customWidth="1" min="22" max="25"/>
    <col hidden="1" width="7.54296875" customWidth="1" min="26" max="26"/>
    <col hidden="1" width="8.453125" customWidth="1" min="27" max="38"/>
    <col hidden="1" width="10.6328125" customWidth="1" min="39" max="39"/>
    <col hidden="1" width="11.1796875" customWidth="1" min="40" max="45"/>
    <col width="8.453125" bestFit="1" customWidth="1" min="46" max="46"/>
    <col width="7.81640625" bestFit="1" customWidth="1" min="47" max="62"/>
    <col width="8.08984375" bestFit="1" customWidth="1" min="63" max="63"/>
    <col width="9.90625" bestFit="1" customWidth="1" min="64" max="64"/>
  </cols>
  <sheetData>
    <row r="1">
      <c r="A1" s="155" t="inlineStr">
        <is>
          <t>Chamados em aberto por Categoria/Responsável</t>
        </is>
      </c>
      <c r="B1" s="173" t="n"/>
      <c r="C1" t="inlineStr">
        <is>
          <t>                                                                                                                                                                                                                                                                                                                                                                                                                                                                                                                                                                                                                                                                                                                                                                                                                                                                                                                                                                                                                                                                                                                                                                                                                                                                                                                                                                                                                                                                                                                                                                                                                                                                                                                                                                                                                                                                                                                                                                                                                                                                                                                                                                                                                                                                                                                                                                                                                                                                                                                                                                                                                                                                                                                                                                                                                                                                                                                                                                                                                                                                                                                                                                                                                                                                                                                                                                                                                                                                                                                                                                                                                                                                                                                                                                                                                                                                                                                                                                                                                                                                                                                                                                                                                                                                                                                                                                                                                                                                                                                                                                                                                                                                                                                                                                                                                                                                                                                                                                                                                                                                                                                                                                                                                                                                                                                                                                                                                                                                                                                                                                                                                                                                                                                                                                                                                                                                                                                                                                                                                                                                                                                                                                                                                                                                                                                                                                                                                                                                                                                                                                                                                                                                                                                                                                                                                                                                                                                                                                                                                                                                                                                                                                                                                                                                                                                                                                                                                                                                                                                                                                                                                                                                                                                                                                                                                                                                                                                                                                                                                                                                                                                                                                                                                                                                                                                                                                                                                                                                                                                                                                                                                                                                                                                                                                                                                                                                                                                                                                                                                                                                                                                                                                                                                                                                                                                                                                                                                                                                                                                                                                                                                                                                                                                                                                                                                                                                                                                                                                                                                                                                                                                                                                                                                                                                                                                                                                                                                                                                                                                                                                                                                                                                                                                                                                                                                                                                                                                                                                                                                                                                                                                                                                                                                                                                                                                                                                                                                                                                                                                                                                                                                                                                                                                                                                                                                                                                                                                                                                                                                                                                                                                                                                                                                                                                                                                                                                                                                                                                                                                                                                                                                                                                                                                                                                                                                                                                                                                                                                                                                                                                                                                                                                                                                                                                                                                                                                                                                                                                                                                                                                                                                                                                                                                                                                                                                                                                                                                                                                                                                                                                                                                                                                                                                                                                                                                                                                                                                                                                                                                                                                                                                                                                                                                                                                                                                                                                                                                                                                                                                                                                                                                                                                                                                                                                                                                                                                                                                                                                                                                                                                                                                                                                                                                                                                                                                                                                                                                                                                                                                                                                                                                                                                                                                                                                                                                                                                                                                                                                                       </t>
        </is>
      </c>
      <c r="D1" s="155" t="inlineStr">
        <is>
          <t>Atendimento por Dia/Responsável</t>
        </is>
      </c>
      <c r="E1" s="173" t="n"/>
    </row>
    <row r="3">
      <c r="A3" s="6" t="inlineStr">
        <is>
          <t>Status</t>
        </is>
      </c>
      <c r="B3" t="inlineStr">
        <is>
          <t>(Vários itens)</t>
        </is>
      </c>
      <c r="D3" s="6" t="inlineStr">
        <is>
          <t>Status</t>
        </is>
      </c>
      <c r="E3" t="inlineStr">
        <is>
          <t>FINALIZADO</t>
        </is>
      </c>
    </row>
    <row r="5">
      <c r="A5" s="6" t="inlineStr">
        <is>
          <t>Rótulos de Linha</t>
        </is>
      </c>
      <c r="B5" t="inlineStr">
        <is>
          <t>Contagem de Número do Chamado</t>
        </is>
      </c>
      <c r="D5" s="6" t="inlineStr">
        <is>
          <t>Contagem de Número do Chamado</t>
        </is>
      </c>
      <c r="E5" s="6" t="inlineStr">
        <is>
          <t>Rótulos de Coluna</t>
        </is>
      </c>
    </row>
    <row r="6">
      <c r="A6" s="7" t="inlineStr">
        <is>
          <t>Emilly Maria</t>
        </is>
      </c>
      <c r="B6" t="n">
        <v>35</v>
      </c>
      <c r="E6" t="inlineStr">
        <is>
          <t>&lt;09/01/2026</t>
        </is>
      </c>
      <c r="F6" t="inlineStr">
        <is>
          <t>jan</t>
        </is>
      </c>
      <c r="G6" t="inlineStr">
        <is>
          <t>mar</t>
        </is>
      </c>
      <c r="H6" t="inlineStr">
        <is>
          <t>abr</t>
        </is>
      </c>
      <c r="I6" t="inlineStr">
        <is>
          <t>mai</t>
        </is>
      </c>
      <c r="J6" t="inlineStr">
        <is>
          <t>jul</t>
        </is>
      </c>
      <c r="AA6" t="inlineStr">
        <is>
          <t>jul Total</t>
        </is>
      </c>
      <c r="AB6" t="inlineStr">
        <is>
          <t>ago</t>
        </is>
      </c>
      <c r="AT6" t="inlineStr">
        <is>
          <t>ago Total</t>
        </is>
      </c>
      <c r="AU6" t="inlineStr">
        <is>
          <t>set</t>
        </is>
      </c>
      <c r="BK6" t="inlineStr">
        <is>
          <t>set Total</t>
        </is>
      </c>
      <c r="BL6" t="inlineStr">
        <is>
          <t>Total Geral</t>
        </is>
      </c>
    </row>
    <row r="7">
      <c r="A7" s="8" t="inlineStr">
        <is>
          <t>Atendimento Administrativo e Suporte</t>
        </is>
      </c>
      <c r="B7" t="n">
        <v>3</v>
      </c>
      <c r="J7" t="inlineStr">
        <is>
          <t>10/jul</t>
        </is>
      </c>
      <c r="K7" t="inlineStr">
        <is>
          <t>11/jul</t>
        </is>
      </c>
      <c r="L7" t="inlineStr">
        <is>
          <t>13/jul</t>
        </is>
      </c>
      <c r="M7" t="inlineStr">
        <is>
          <t>14/jul</t>
        </is>
      </c>
      <c r="N7" t="inlineStr">
        <is>
          <t>15/jul</t>
        </is>
      </c>
      <c r="O7" t="inlineStr">
        <is>
          <t>16/jul</t>
        </is>
      </c>
      <c r="P7" t="inlineStr">
        <is>
          <t>17/jul</t>
        </is>
      </c>
      <c r="Q7" t="inlineStr">
        <is>
          <t>20/jul</t>
        </is>
      </c>
      <c r="R7" t="inlineStr">
        <is>
          <t>21/jul</t>
        </is>
      </c>
      <c r="S7" t="inlineStr">
        <is>
          <t>22/jul</t>
        </is>
      </c>
      <c r="T7" t="inlineStr">
        <is>
          <t>23/jul</t>
        </is>
      </c>
      <c r="U7" t="inlineStr">
        <is>
          <t>24/jul</t>
        </is>
      </c>
      <c r="V7" t="inlineStr">
        <is>
          <t>27/jul</t>
        </is>
      </c>
      <c r="W7" t="inlineStr">
        <is>
          <t>28/jul</t>
        </is>
      </c>
      <c r="X7" t="inlineStr">
        <is>
          <t>29/jul</t>
        </is>
      </c>
      <c r="Y7" t="inlineStr">
        <is>
          <t>30/jul</t>
        </is>
      </c>
      <c r="Z7" t="inlineStr">
        <is>
          <t>31/jul</t>
        </is>
      </c>
      <c r="AB7" t="inlineStr">
        <is>
          <t>03/ago</t>
        </is>
      </c>
      <c r="AC7" t="inlineStr">
        <is>
          <t>04/ago</t>
        </is>
      </c>
      <c r="AD7" t="inlineStr">
        <is>
          <t>05/ago</t>
        </is>
      </c>
      <c r="AE7" t="inlineStr">
        <is>
          <t>06/ago</t>
        </is>
      </c>
      <c r="AF7" t="inlineStr">
        <is>
          <t>07/ago</t>
        </is>
      </c>
      <c r="AG7" t="inlineStr">
        <is>
          <t>08/ago</t>
        </is>
      </c>
      <c r="AH7" t="inlineStr">
        <is>
          <t>10/ago</t>
        </is>
      </c>
      <c r="AI7" t="inlineStr">
        <is>
          <t>11/ago</t>
        </is>
      </c>
      <c r="AJ7" t="inlineStr">
        <is>
          <t>12/ago</t>
        </is>
      </c>
      <c r="AK7" t="inlineStr">
        <is>
          <t>13/ago</t>
        </is>
      </c>
      <c r="AL7" t="inlineStr">
        <is>
          <t>14/ago</t>
        </is>
      </c>
      <c r="AM7" t="inlineStr">
        <is>
          <t>18/ago</t>
        </is>
      </c>
      <c r="AN7" t="inlineStr">
        <is>
          <t>20/ago</t>
        </is>
      </c>
      <c r="AO7" t="inlineStr">
        <is>
          <t>24/ago</t>
        </is>
      </c>
      <c r="AP7" t="inlineStr">
        <is>
          <t>25/ago</t>
        </is>
      </c>
      <c r="AQ7" t="inlineStr">
        <is>
          <t>26/ago</t>
        </is>
      </c>
      <c r="AR7" t="inlineStr">
        <is>
          <t>27/ago</t>
        </is>
      </c>
      <c r="AS7" t="inlineStr">
        <is>
          <t>28/ago</t>
        </is>
      </c>
      <c r="AU7" t="inlineStr">
        <is>
          <t>02/set</t>
        </is>
      </c>
      <c r="AV7" t="inlineStr">
        <is>
          <t>03/set</t>
        </is>
      </c>
      <c r="AW7" t="inlineStr">
        <is>
          <t>04/set</t>
        </is>
      </c>
      <c r="AX7" t="inlineStr">
        <is>
          <t>08/set</t>
        </is>
      </c>
      <c r="AY7" t="inlineStr">
        <is>
          <t>09/set</t>
        </is>
      </c>
      <c r="AZ7" t="inlineStr">
        <is>
          <t>10/set</t>
        </is>
      </c>
      <c r="BA7" t="inlineStr">
        <is>
          <t>11/set</t>
        </is>
      </c>
      <c r="BB7" t="inlineStr">
        <is>
          <t>14/set</t>
        </is>
      </c>
      <c r="BC7" t="inlineStr">
        <is>
          <t>15/set</t>
        </is>
      </c>
      <c r="BD7" t="inlineStr">
        <is>
          <t>16/set</t>
        </is>
      </c>
      <c r="BE7" t="inlineStr">
        <is>
          <t>17/set</t>
        </is>
      </c>
      <c r="BF7" t="inlineStr">
        <is>
          <t>18/set</t>
        </is>
      </c>
      <c r="BG7" t="inlineStr">
        <is>
          <t>21/set</t>
        </is>
      </c>
      <c r="BH7" t="inlineStr">
        <is>
          <t>22/set</t>
        </is>
      </c>
      <c r="BI7" t="inlineStr">
        <is>
          <t>23/set</t>
        </is>
      </c>
      <c r="BJ7" t="inlineStr">
        <is>
          <t>24/set</t>
        </is>
      </c>
    </row>
    <row r="8">
      <c r="A8" s="8" t="inlineStr">
        <is>
          <t>Cancelamento e Reemissão de Nota Fiscal</t>
        </is>
      </c>
      <c r="B8" t="n">
        <v>13</v>
      </c>
      <c r="D8" s="6" t="inlineStr">
        <is>
          <t>Rótulos de Linha</t>
        </is>
      </c>
    </row>
    <row r="9">
      <c r="A9" s="8" t="inlineStr">
        <is>
          <t>Cobrança e Contestação</t>
        </is>
      </c>
      <c r="B9" t="n">
        <v>8</v>
      </c>
      <c r="D9" s="7" t="inlineStr">
        <is>
          <t>Emilly Maria</t>
        </is>
      </c>
      <c r="G9" t="n">
        <v>1</v>
      </c>
      <c r="I9" t="n">
        <v>1</v>
      </c>
      <c r="M9" t="n">
        <v>3</v>
      </c>
      <c r="N9" t="n">
        <v>1</v>
      </c>
      <c r="O9" t="n">
        <v>2</v>
      </c>
      <c r="P9" t="n">
        <v>2</v>
      </c>
      <c r="Q9" t="n">
        <v>1</v>
      </c>
      <c r="S9" t="n">
        <v>1</v>
      </c>
      <c r="T9" t="n">
        <v>2</v>
      </c>
      <c r="X9" t="n">
        <v>1</v>
      </c>
      <c r="Y9" t="n">
        <v>6</v>
      </c>
      <c r="Z9" t="n">
        <v>4</v>
      </c>
      <c r="AA9" t="n">
        <v>23</v>
      </c>
      <c r="AC9" t="n">
        <v>1</v>
      </c>
      <c r="AD9" t="n">
        <v>1</v>
      </c>
      <c r="AE9" t="n">
        <v>9</v>
      </c>
      <c r="AF9" t="n">
        <v>3</v>
      </c>
      <c r="AH9" t="n">
        <v>3</v>
      </c>
      <c r="AI9" t="n">
        <v>5</v>
      </c>
      <c r="AK9" t="n">
        <v>1</v>
      </c>
      <c r="AL9" t="n">
        <v>5</v>
      </c>
      <c r="AM9" t="n">
        <v>1</v>
      </c>
      <c r="AO9" t="n">
        <v>3</v>
      </c>
      <c r="AP9" t="n">
        <v>2</v>
      </c>
      <c r="AQ9" t="n">
        <v>1</v>
      </c>
      <c r="AT9" t="n">
        <v>35</v>
      </c>
      <c r="AU9" t="n">
        <v>1</v>
      </c>
      <c r="AV9" t="n">
        <v>3</v>
      </c>
      <c r="AW9" t="n">
        <v>2</v>
      </c>
      <c r="AX9" t="n">
        <v>2</v>
      </c>
      <c r="AZ9" t="n">
        <v>1</v>
      </c>
      <c r="BA9" t="n">
        <v>2</v>
      </c>
      <c r="BC9" t="n">
        <v>1</v>
      </c>
      <c r="BH9" t="n">
        <v>5</v>
      </c>
      <c r="BI9" t="n">
        <v>1</v>
      </c>
      <c r="BJ9" t="n">
        <v>2</v>
      </c>
      <c r="BK9" t="n">
        <v>20</v>
      </c>
      <c r="BL9" t="n">
        <v>80</v>
      </c>
    </row>
    <row r="10">
      <c r="A10" s="8" t="inlineStr">
        <is>
          <t>Contratos, Comercial e Cadastro</t>
        </is>
      </c>
      <c r="B10" t="n">
        <v>3</v>
      </c>
      <c r="D10" s="7" t="inlineStr">
        <is>
          <t>Fabiana Lisboa</t>
        </is>
      </c>
      <c r="T10" t="n">
        <v>1</v>
      </c>
      <c r="U10" t="n">
        <v>2</v>
      </c>
      <c r="V10" t="n">
        <v>2</v>
      </c>
      <c r="W10" t="n">
        <v>1</v>
      </c>
      <c r="X10" t="n">
        <v>2</v>
      </c>
      <c r="Y10" t="n">
        <v>4</v>
      </c>
      <c r="AA10" t="n">
        <v>12</v>
      </c>
      <c r="AE10" t="n">
        <v>2</v>
      </c>
      <c r="AH10" t="n">
        <v>1</v>
      </c>
      <c r="AI10" t="n">
        <v>4</v>
      </c>
      <c r="AL10" t="n">
        <v>1</v>
      </c>
      <c r="AT10" t="n">
        <v>8</v>
      </c>
      <c r="BL10" t="n">
        <v>20</v>
      </c>
    </row>
    <row r="11">
      <c r="A11" s="8" t="inlineStr">
        <is>
          <t>Faturamento e Obrigações Fiscais</t>
        </is>
      </c>
      <c r="B11" t="n">
        <v>2</v>
      </c>
      <c r="C11" t="inlineStr">
        <is>
          <t>                                                                                                                                                                                                                                                                                                                                                                                                                                                                                                                                                                                                                                                                                                                                                                                                                                                                                                                                                                                                                                                                                                                                                                                                                                                                                                                                                                                                                                                                                                                                                                                                                                                                                                                                                                                                                                                                                                                                                                                                                                                                                                                                                                                                                                                                                                                                                                                                                                                                                                                                                                                                                                                                                                                                                                                                                                                                                                                                                                                                                                                                                                                                                                                                                                                                                                                                                                                                                                                                                                                                                                                                                                                                                                                                                                                                                                                                                                                                                                                                                                                                                                                                                                                                                                                                                                                                                                                                                                                                                                                                                                                                                                                                                                                                                                                                                                                                                                                                                                                                                                                                                                                                                                                                                                                                                                                                                                                                                                                                                                                                                                                                                                                                                                                                                                                                                                                                                                                                                                                                                                                                                                                                                                                                                                                                                                                                                                                                                                                                                                                                                                                                                                                                                                                                                                                                                                                                                                                                              </t>
        </is>
      </c>
      <c r="D11" s="7" t="inlineStr">
        <is>
          <t>Pamela de Sá</t>
        </is>
      </c>
      <c r="P11" t="n">
        <v>1</v>
      </c>
      <c r="R11" t="n">
        <v>1</v>
      </c>
      <c r="S11" t="n">
        <v>1</v>
      </c>
      <c r="T11" t="n">
        <v>1</v>
      </c>
      <c r="W11" t="n">
        <v>2</v>
      </c>
      <c r="X11" t="n">
        <v>1</v>
      </c>
      <c r="Y11" t="n">
        <v>2</v>
      </c>
      <c r="Z11" t="n">
        <v>1</v>
      </c>
      <c r="AA11" t="n">
        <v>10</v>
      </c>
      <c r="AE11" t="n">
        <v>6</v>
      </c>
      <c r="AG11" t="n">
        <v>3</v>
      </c>
      <c r="AO11" t="n">
        <v>1</v>
      </c>
      <c r="AP11" t="n">
        <v>3</v>
      </c>
      <c r="AS11" t="n">
        <v>1</v>
      </c>
      <c r="AT11" t="n">
        <v>14</v>
      </c>
      <c r="AU11" t="n">
        <v>1</v>
      </c>
      <c r="BC11" t="n">
        <v>2</v>
      </c>
      <c r="BK11" t="n">
        <v>3</v>
      </c>
      <c r="BL11" t="n">
        <v>27</v>
      </c>
    </row>
    <row r="12">
      <c r="A12" s="8" t="inlineStr">
        <is>
          <t>Pagamentos, Boletos e Recebimentos</t>
        </is>
      </c>
      <c r="B12" t="n">
        <v>6</v>
      </c>
      <c r="C12" t="inlineStr">
        <is>
          <t>                                                                                                                                                                                                                                                                                                                                                                                                                                                                                                                                                                                                                                                                                                                                                                                                                                                                                                                                                                                                                                                                                                                                                                                                                                                                                                                                                                                                                                                                                                                                                                                                                                                                                                                                                                                                                                                                                                                                                                                                                                                                                                                                                                                                                                                                                                                                                                                                                                                                                                                                                                                                                                                                                                                                                                                                                                                                                                                                                                                                                                                                                                                                                                                                                                                                                                                                                                                                                                                                                                                                                                                                                                                                                                                                                                                                                                                                                                                                                                                                                                                                                                                                                                                                                                                                                                                                                                                                                                                                                                                                                                                                                                                                                                                                                                                                                                                                                                                                                                                                                                                                                                                                                                                                                                                                                                                                                                                                                                                                                                                                                                                                                                                                                                                                                                                                                                                                                                                                                                                                                                                                                                                                                                                                                                                                                                                                                                                                                                                                                                                                                                                                                                                                                                                                                                                                                                                                                                                                                                                                                                                                                                                                                                                                                                                                                                                                                                                                                                                                                                                                                                                                                                                                                                                                                                                                                                                                                                                                                                                                                                                                                                                                                                                                                                                                                                                                                                                                                                                                                                                                                                                                                                                                                                                                                                                                                                                                                                                                                                                                                                                                                                                                                                                                                                                                                                                                                                                                                                                                                                                                                                                                                                                                                                                                                                                                                                                                                                                                                                                                                                                                                                                                                                                                                                                                                                                                                                                                                                                                                                                                                                                                                                                                                                                                                                                                                                                                                                                                                                                                                                                                                                                                                                                                                                                                                                                                                                                                                                                                                                                                                                                                                                                                                                                     </t>
        </is>
      </c>
      <c r="D12" s="7" t="inlineStr">
        <is>
          <t>Stephany Lima</t>
        </is>
      </c>
      <c r="F12" t="n">
        <v>1</v>
      </c>
      <c r="H12" t="n">
        <v>1</v>
      </c>
      <c r="I12" t="n">
        <v>1</v>
      </c>
      <c r="J12" t="n">
        <v>1</v>
      </c>
      <c r="L12" t="n">
        <v>8</v>
      </c>
      <c r="M12" t="n">
        <v>2</v>
      </c>
      <c r="N12" t="n">
        <v>3</v>
      </c>
      <c r="Q12" t="n">
        <v>1</v>
      </c>
      <c r="R12" t="n">
        <v>1</v>
      </c>
      <c r="T12" t="n">
        <v>1</v>
      </c>
      <c r="U12" t="n">
        <v>1</v>
      </c>
      <c r="X12" t="n">
        <v>3</v>
      </c>
      <c r="Y12" t="n">
        <v>3</v>
      </c>
      <c r="Z12" t="n">
        <v>1</v>
      </c>
      <c r="AA12" t="n">
        <v>25</v>
      </c>
      <c r="AC12" t="n">
        <v>3</v>
      </c>
      <c r="AD12" t="n">
        <v>1</v>
      </c>
      <c r="AE12" t="n">
        <v>3</v>
      </c>
      <c r="AF12" t="n">
        <v>4</v>
      </c>
      <c r="AH12" t="n">
        <v>5</v>
      </c>
      <c r="AI12" t="n">
        <v>4</v>
      </c>
      <c r="AJ12" t="n">
        <v>5</v>
      </c>
      <c r="AN12" t="n">
        <v>2</v>
      </c>
      <c r="AQ12" t="n">
        <v>1</v>
      </c>
      <c r="AT12" t="n">
        <v>28</v>
      </c>
      <c r="AU12" t="n">
        <v>1</v>
      </c>
      <c r="AV12" t="n">
        <v>3</v>
      </c>
      <c r="AW12" t="n">
        <v>1</v>
      </c>
      <c r="AX12" t="n">
        <v>4</v>
      </c>
      <c r="AY12" t="n">
        <v>1</v>
      </c>
      <c r="BB12" t="n">
        <v>2</v>
      </c>
      <c r="BD12" t="n">
        <v>2</v>
      </c>
      <c r="BE12" t="n">
        <v>1</v>
      </c>
      <c r="BG12" t="n">
        <v>1</v>
      </c>
      <c r="BH12" t="n">
        <v>4</v>
      </c>
      <c r="BI12" t="n">
        <v>1</v>
      </c>
      <c r="BJ12" t="n">
        <v>1</v>
      </c>
      <c r="BK12" t="n">
        <v>22</v>
      </c>
      <c r="BL12" t="n">
        <v>78</v>
      </c>
    </row>
    <row r="13">
      <c r="A13" s="7" t="inlineStr">
        <is>
          <t>Pamela de Sá</t>
        </is>
      </c>
      <c r="B13" t="n">
        <v>36</v>
      </c>
      <c r="D13" s="7" t="inlineStr">
        <is>
          <t>Vanessa Araujo</t>
        </is>
      </c>
      <c r="K13" t="n">
        <v>1</v>
      </c>
      <c r="U13" t="n">
        <v>1</v>
      </c>
      <c r="W13" t="n">
        <v>1</v>
      </c>
      <c r="Y13" t="n">
        <v>1</v>
      </c>
      <c r="AA13" t="n">
        <v>4</v>
      </c>
      <c r="AH13" t="n">
        <v>1</v>
      </c>
      <c r="AI13" t="n">
        <v>1</v>
      </c>
      <c r="AQ13" t="n">
        <v>1</v>
      </c>
      <c r="AT13" t="n">
        <v>3</v>
      </c>
      <c r="BF13" t="n">
        <v>1</v>
      </c>
      <c r="BK13" t="n">
        <v>1</v>
      </c>
      <c r="BL13" t="n">
        <v>8</v>
      </c>
    </row>
    <row r="14">
      <c r="A14" s="8" t="inlineStr">
        <is>
          <t>Atendimento Administrativo e Suporte</t>
        </is>
      </c>
      <c r="B14" t="n">
        <v>4</v>
      </c>
      <c r="D14" s="7" t="inlineStr">
        <is>
          <t>Amanda Silva</t>
        </is>
      </c>
      <c r="E14" t="n">
        <v>1</v>
      </c>
      <c r="I14" t="n">
        <v>1</v>
      </c>
      <c r="AB14" t="n">
        <v>1</v>
      </c>
      <c r="AC14" t="n">
        <v>2</v>
      </c>
      <c r="AD14" t="n">
        <v>1</v>
      </c>
      <c r="AE14" t="n">
        <v>1</v>
      </c>
      <c r="AR14" t="n">
        <v>3</v>
      </c>
      <c r="AT14" t="n">
        <v>8</v>
      </c>
      <c r="AU14" t="n">
        <v>6</v>
      </c>
      <c r="AW14" t="n">
        <v>1</v>
      </c>
      <c r="AX14" t="n">
        <v>1</v>
      </c>
      <c r="BA14" t="n">
        <v>3</v>
      </c>
      <c r="BB14" t="n">
        <v>2</v>
      </c>
      <c r="BC14" t="n">
        <v>7</v>
      </c>
      <c r="BD14" t="n">
        <v>1</v>
      </c>
      <c r="BF14" t="n">
        <v>3</v>
      </c>
      <c r="BG14" t="n">
        <v>1</v>
      </c>
      <c r="BH14" t="n">
        <v>1</v>
      </c>
      <c r="BI14" t="n">
        <v>3</v>
      </c>
      <c r="BJ14" t="n">
        <v>1</v>
      </c>
      <c r="BK14" t="n">
        <v>30</v>
      </c>
      <c r="BL14" t="n">
        <v>40</v>
      </c>
    </row>
    <row r="15">
      <c r="A15" s="8" t="inlineStr">
        <is>
          <t>Cancelamento e Reemissão de Nota Fiscal</t>
        </is>
      </c>
      <c r="B15" t="n">
        <v>9</v>
      </c>
      <c r="D15" s="7" t="inlineStr">
        <is>
          <t>Total Geral</t>
        </is>
      </c>
      <c r="E15" t="n">
        <v>1</v>
      </c>
      <c r="F15" t="n">
        <v>1</v>
      </c>
      <c r="G15" t="n">
        <v>1</v>
      </c>
      <c r="H15" t="n">
        <v>1</v>
      </c>
      <c r="I15" t="n">
        <v>3</v>
      </c>
      <c r="J15" t="n">
        <v>1</v>
      </c>
      <c r="K15" t="n">
        <v>1</v>
      </c>
      <c r="L15" t="n">
        <v>8</v>
      </c>
      <c r="M15" t="n">
        <v>5</v>
      </c>
      <c r="N15" t="n">
        <v>4</v>
      </c>
      <c r="O15" t="n">
        <v>2</v>
      </c>
      <c r="P15" t="n">
        <v>3</v>
      </c>
      <c r="Q15" t="n">
        <v>2</v>
      </c>
      <c r="R15" t="n">
        <v>2</v>
      </c>
      <c r="S15" t="n">
        <v>2</v>
      </c>
      <c r="T15" t="n">
        <v>5</v>
      </c>
      <c r="U15" t="n">
        <v>4</v>
      </c>
      <c r="V15" t="n">
        <v>2</v>
      </c>
      <c r="W15" t="n">
        <v>4</v>
      </c>
      <c r="X15" t="n">
        <v>7</v>
      </c>
      <c r="Y15" t="n">
        <v>16</v>
      </c>
      <c r="Z15" t="n">
        <v>6</v>
      </c>
      <c r="AA15" t="n">
        <v>74</v>
      </c>
      <c r="AB15" t="n">
        <v>1</v>
      </c>
      <c r="AC15" t="n">
        <v>6</v>
      </c>
      <c r="AD15" t="n">
        <v>3</v>
      </c>
      <c r="AE15" t="n">
        <v>21</v>
      </c>
      <c r="AF15" t="n">
        <v>7</v>
      </c>
      <c r="AG15" t="n">
        <v>3</v>
      </c>
      <c r="AH15" t="n">
        <v>10</v>
      </c>
      <c r="AI15" t="n">
        <v>14</v>
      </c>
      <c r="AJ15" t="n">
        <v>5</v>
      </c>
      <c r="AK15" t="n">
        <v>1</v>
      </c>
      <c r="AL15" t="n">
        <v>6</v>
      </c>
      <c r="AM15" t="n">
        <v>1</v>
      </c>
      <c r="AN15" t="n">
        <v>2</v>
      </c>
      <c r="AO15" t="n">
        <v>4</v>
      </c>
      <c r="AP15" t="n">
        <v>5</v>
      </c>
      <c r="AQ15" t="n">
        <v>3</v>
      </c>
      <c r="AR15" t="n">
        <v>3</v>
      </c>
      <c r="AS15" t="n">
        <v>1</v>
      </c>
      <c r="AT15" t="n">
        <v>96</v>
      </c>
      <c r="AU15" t="n">
        <v>9</v>
      </c>
      <c r="AV15" t="n">
        <v>6</v>
      </c>
      <c r="AW15" t="n">
        <v>4</v>
      </c>
      <c r="AX15" t="n">
        <v>7</v>
      </c>
      <c r="AY15" t="n">
        <v>1</v>
      </c>
      <c r="AZ15" t="n">
        <v>1</v>
      </c>
      <c r="BA15" t="n">
        <v>5</v>
      </c>
      <c r="BB15" t="n">
        <v>4</v>
      </c>
      <c r="BC15" t="n">
        <v>10</v>
      </c>
      <c r="BD15" t="n">
        <v>3</v>
      </c>
      <c r="BE15" t="n">
        <v>1</v>
      </c>
      <c r="BF15" t="n">
        <v>4</v>
      </c>
      <c r="BG15" t="n">
        <v>2</v>
      </c>
      <c r="BH15" t="n">
        <v>10</v>
      </c>
      <c r="BI15" t="n">
        <v>5</v>
      </c>
      <c r="BJ15" t="n">
        <v>4</v>
      </c>
      <c r="BK15" t="n">
        <v>76</v>
      </c>
      <c r="BL15" t="n">
        <v>253</v>
      </c>
    </row>
    <row r="16">
      <c r="A16" s="8" t="inlineStr">
        <is>
          <t>Cobrança e Contestação</t>
        </is>
      </c>
      <c r="B16" t="n">
        <v>8</v>
      </c>
    </row>
    <row r="17">
      <c r="A17" s="8" t="inlineStr">
        <is>
          <t>Contratos, Comercial e Cadastro</t>
        </is>
      </c>
      <c r="B17" t="n">
        <v>6</v>
      </c>
    </row>
    <row r="18">
      <c r="A18" s="8" t="inlineStr">
        <is>
          <t>Faturamento e Obrigações Fiscais</t>
        </is>
      </c>
      <c r="B18" t="n">
        <v>4</v>
      </c>
    </row>
    <row r="19">
      <c r="A19" s="8" t="inlineStr">
        <is>
          <t>Pagamentos, Boletos e Recebimentos</t>
        </is>
      </c>
      <c r="B19" t="n">
        <v>4</v>
      </c>
    </row>
    <row r="20">
      <c r="A20" s="8" t="inlineStr">
        <is>
          <t>#N/D</t>
        </is>
      </c>
      <c r="B20" t="n">
        <v>1</v>
      </c>
    </row>
    <row r="21">
      <c r="A21" s="7" t="inlineStr">
        <is>
          <t>Stephany Lima</t>
        </is>
      </c>
      <c r="B21" t="n">
        <v>57</v>
      </c>
    </row>
    <row r="22">
      <c r="A22" s="8" t="inlineStr">
        <is>
          <t>Atendimento Administrativo e Suporte</t>
        </is>
      </c>
      <c r="B22" t="n">
        <v>1</v>
      </c>
    </row>
    <row r="23">
      <c r="A23" s="8" t="inlineStr">
        <is>
          <t>Cancelamento e Reemissão de Nota Fiscal</t>
        </is>
      </c>
      <c r="B23" t="n">
        <v>25</v>
      </c>
    </row>
    <row r="24">
      <c r="A24" s="8" t="inlineStr">
        <is>
          <t>Cobrança e Contestação</t>
        </is>
      </c>
      <c r="B24" t="n">
        <v>19</v>
      </c>
    </row>
    <row r="25">
      <c r="A25" s="8" t="inlineStr">
        <is>
          <t>Contratos, Comercial e Cadastro</t>
        </is>
      </c>
      <c r="B25" t="n">
        <v>5</v>
      </c>
    </row>
    <row r="26">
      <c r="A26" s="8" t="inlineStr">
        <is>
          <t>Faturamento e Obrigações Fiscais</t>
        </is>
      </c>
      <c r="B26" t="n">
        <v>2</v>
      </c>
    </row>
    <row r="27">
      <c r="A27" s="8" t="inlineStr">
        <is>
          <t>Pagamentos, Boletos e Recebimentos</t>
        </is>
      </c>
      <c r="B27" t="n">
        <v>5</v>
      </c>
    </row>
    <row r="28">
      <c r="A28" s="7" t="inlineStr">
        <is>
          <t>Amanda Silva</t>
        </is>
      </c>
      <c r="B28" t="n">
        <v>20</v>
      </c>
    </row>
    <row r="29">
      <c r="A29" s="8" t="inlineStr">
        <is>
          <t>Atendimento Administrativo e Suporte</t>
        </is>
      </c>
      <c r="B29" t="n">
        <v>3</v>
      </c>
    </row>
    <row r="30">
      <c r="A30" s="8" t="inlineStr">
        <is>
          <t>Cancelamento e Reemissão de Nota Fiscal</t>
        </is>
      </c>
      <c r="B30" t="n">
        <v>8</v>
      </c>
    </row>
    <row r="31">
      <c r="A31" s="8" t="inlineStr">
        <is>
          <t>Cobrança e Contestação</t>
        </is>
      </c>
      <c r="B31" t="n">
        <v>1</v>
      </c>
    </row>
    <row r="32">
      <c r="A32" s="8" t="inlineStr">
        <is>
          <t>Contratos, Comercial e Cadastro</t>
        </is>
      </c>
      <c r="B32" t="n">
        <v>1</v>
      </c>
    </row>
    <row r="33">
      <c r="A33" s="8" t="inlineStr">
        <is>
          <t>Faturamento e Obrigações Fiscais</t>
        </is>
      </c>
      <c r="B33" t="n">
        <v>1</v>
      </c>
    </row>
    <row r="34">
      <c r="A34" s="8" t="inlineStr">
        <is>
          <t>Pagamentos, Boletos e Recebimentos</t>
        </is>
      </c>
      <c r="B34" t="n">
        <v>6</v>
      </c>
    </row>
    <row r="35">
      <c r="A35" s="7" t="inlineStr">
        <is>
          <t>Total Geral</t>
        </is>
      </c>
      <c r="B35" t="n">
        <v>148</v>
      </c>
    </row>
  </sheetData>
  <mergeCells count="2">
    <mergeCell ref="D1:E1"/>
    <mergeCell ref="A1:B1"/>
  </mergeCells>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baseColWidth="8" defaultColWidth="8.54296875" defaultRowHeight="12.5"/>
  <cols>
    <col width="2.54296875" customWidth="1" style="13" min="1" max="1"/>
    <col width="7.54296875" bestFit="1" customWidth="1" style="13" min="2" max="2"/>
    <col width="16.6328125" bestFit="1" customWidth="1" style="13" min="3" max="3"/>
    <col width="12.453125" bestFit="1" customWidth="1" style="13" min="4" max="4"/>
    <col width="10.54296875" bestFit="1" customWidth="1" style="13" min="5" max="5"/>
    <col width="43.54296875" customWidth="1" style="26" min="6" max="6"/>
    <col width="15.453125" bestFit="1" customWidth="1" style="29" min="7" max="7"/>
    <col width="19.453125" bestFit="1" customWidth="1" style="13" min="8" max="8"/>
    <col width="18.453125" bestFit="1" customWidth="1" style="13" min="9" max="9"/>
    <col width="56.453125" customWidth="1" style="28" min="10" max="10"/>
    <col width="12.6328125" customWidth="1" style="13" min="11" max="11"/>
    <col width="15.54296875" bestFit="1" customWidth="1" style="13" min="12" max="12"/>
    <col width="15.54296875" customWidth="1" style="13" min="13" max="13"/>
    <col width="22.54296875" bestFit="1" customWidth="1" style="13" min="14" max="14"/>
    <col width="11.54296875" bestFit="1" customWidth="1" style="83" min="15" max="15"/>
    <col width="16" bestFit="1" customWidth="1" style="13" min="16" max="16"/>
    <col width="17.54296875" bestFit="1" customWidth="1" style="13" min="17" max="17"/>
    <col width="11.54296875" bestFit="1" customWidth="1" style="83" min="18" max="18"/>
    <col width="17.453125" bestFit="1" customWidth="1" style="13" min="19" max="19"/>
    <col width="11.453125" bestFit="1" customWidth="1" style="13" min="20" max="20"/>
    <col width="11.54296875" bestFit="1" customWidth="1" style="83" min="21" max="21"/>
    <col width="17.453125" bestFit="1" customWidth="1" style="13" min="22" max="22"/>
    <col width="11.453125" bestFit="1" customWidth="1" style="13" min="23" max="23"/>
    <col width="8.54296875" customWidth="1" style="13" min="24" max="16384"/>
  </cols>
  <sheetData>
    <row r="1" ht="13" customHeight="1">
      <c r="B1" s="161" t="n"/>
      <c r="C1" s="161" t="n"/>
      <c r="D1" s="161" t="n"/>
      <c r="E1" s="161" t="inlineStr">
        <is>
          <t>Solicitação</t>
        </is>
      </c>
      <c r="O1" s="157" t="inlineStr">
        <is>
          <t>Aprovação 1° nivel (Everton</t>
        </is>
      </c>
      <c r="R1" s="158" t="inlineStr">
        <is>
          <t>Aprovação 2° nivel (Tatebe)</t>
        </is>
      </c>
      <c r="U1" s="159" t="inlineStr">
        <is>
          <t>Aprovação 3° nivel (Calil)</t>
        </is>
      </c>
    </row>
    <row r="2" ht="13" customFormat="1" customHeight="1" s="18">
      <c r="B2" s="161" t="inlineStr">
        <is>
          <t>#</t>
        </is>
      </c>
      <c r="C2" s="161" t="inlineStr">
        <is>
          <t>Concluído</t>
        </is>
      </c>
      <c r="D2" s="161" t="inlineStr">
        <is>
          <t>Status</t>
        </is>
      </c>
      <c r="E2" s="161" t="inlineStr">
        <is>
          <t>Data</t>
        </is>
      </c>
      <c r="F2" s="30" t="inlineStr">
        <is>
          <t>Assunto e-mail</t>
        </is>
      </c>
      <c r="G2" s="30" t="inlineStr">
        <is>
          <t>Chamado</t>
        </is>
      </c>
      <c r="H2" s="161" t="inlineStr">
        <is>
          <t>D.A Comercial</t>
        </is>
      </c>
      <c r="I2" s="161" t="inlineStr">
        <is>
          <t>Natureza</t>
        </is>
      </c>
      <c r="J2" s="43" t="inlineStr">
        <is>
          <t>Contexto</t>
        </is>
      </c>
      <c r="K2" s="161" t="inlineStr">
        <is>
          <t xml:space="preserve">R$ </t>
        </is>
      </c>
      <c r="L2" s="161" t="inlineStr">
        <is>
          <t>Solicitante</t>
        </is>
      </c>
      <c r="M2" s="161" t="inlineStr">
        <is>
          <t>Ofensor</t>
        </is>
      </c>
      <c r="N2" s="161" t="inlineStr">
        <is>
          <t>Alçada necessária</t>
        </is>
      </c>
      <c r="O2" s="82" t="inlineStr">
        <is>
          <t>Data2</t>
        </is>
      </c>
      <c r="P2" s="157" t="inlineStr">
        <is>
          <t>Aprovador</t>
        </is>
      </c>
      <c r="Q2" s="157" t="inlineStr">
        <is>
          <t>Obs</t>
        </is>
      </c>
      <c r="R2" s="84" t="inlineStr">
        <is>
          <t>Data4</t>
        </is>
      </c>
      <c r="S2" s="158" t="inlineStr">
        <is>
          <t>Aprovador5</t>
        </is>
      </c>
      <c r="T2" s="158" t="inlineStr">
        <is>
          <t>Obs6</t>
        </is>
      </c>
      <c r="U2" s="159" t="inlineStr">
        <is>
          <t>Data7</t>
        </is>
      </c>
      <c r="V2" s="160" t="inlineStr">
        <is>
          <t>Aprovador8</t>
        </is>
      </c>
      <c r="W2" s="160" t="inlineStr">
        <is>
          <t>Obs9</t>
        </is>
      </c>
      <c r="X2" s="13" t="n"/>
      <c r="Y2" s="13" t="n"/>
      <c r="Z2" s="13" t="n"/>
    </row>
    <row r="3" ht="37.5" customFormat="1" customHeight="1" s="94">
      <c r="B3" s="120" t="n">
        <v>1</v>
      </c>
      <c r="C3" s="120" t="b">
        <v>0</v>
      </c>
      <c r="D3" s="120">
        <f>IF(AND(P3="OK",OR(S3="OK",S3="N/A"),OR(V3="OK",V3="N/A")),"Aprovado",IF(OR(P3="Reprovado",S3="Reprovado",V3="Reprovado"),"Reprovado","Pendente"))</f>
        <v/>
      </c>
      <c r="E3" s="15" t="n">
        <v>46231</v>
      </c>
      <c r="F3" s="16" t="inlineStr">
        <is>
          <t>Aprovação - Cancelamento de notas - MOITINHO AUTOMOVEIS LTDA 22.134.988/0001-14 - 20192438</t>
        </is>
      </c>
      <c r="G3" s="22">
        <f>RIGHT(Tabela1[[#This Row],[Assunto e-mail]],8)</f>
        <v/>
      </c>
      <c r="H3" s="17" t="inlineStr">
        <is>
          <t>OK</t>
        </is>
      </c>
      <c r="I3" s="17" t="inlineStr">
        <is>
          <t>Cancelamento de NF</t>
        </is>
      </c>
      <c r="J3" s="21" t="inlineStr">
        <is>
          <t>Erro sistemico, o SF enviou ao billing tarifa diferente do contrato</t>
        </is>
      </c>
      <c r="K3" s="25" t="n">
        <v>36586.11</v>
      </c>
      <c r="L3" s="17" t="inlineStr">
        <is>
          <t>Fabiana</t>
        </is>
      </c>
      <c r="M3" s="17" t="n"/>
      <c r="N3" s="17">
        <f>IF(K3&lt;10000,"Everton",IF(K3&lt;=50000,"Everton + Tatebe","Everton + Tatebe + Calil"))</f>
        <v/>
      </c>
      <c r="O3" s="15" t="n">
        <v>46232</v>
      </c>
      <c r="P3" s="17" t="inlineStr">
        <is>
          <t>OK</t>
        </is>
      </c>
      <c r="Q3" s="17" t="inlineStr">
        <is>
          <t>-</t>
        </is>
      </c>
      <c r="R3" s="20" t="n">
        <v>46259</v>
      </c>
      <c r="S3" s="17" t="inlineStr">
        <is>
          <t>OK</t>
        </is>
      </c>
      <c r="T3" s="17">
        <f>IF(K3&lt;10000,"N/A","-")</f>
        <v/>
      </c>
      <c r="U3" s="17">
        <f>IF(K3&lt;=50000,"N/A","")</f>
        <v/>
      </c>
      <c r="V3" s="17">
        <f>IF(K3&lt;=50000,"N/A","")</f>
        <v/>
      </c>
      <c r="W3" s="17">
        <f>IF(K3&lt;=50000,"N/A","-")</f>
        <v/>
      </c>
    </row>
    <row r="4" ht="37.5" customHeight="1">
      <c r="B4" s="27">
        <f>B3+1</f>
        <v/>
      </c>
      <c r="C4" s="120" t="b">
        <v>0</v>
      </c>
      <c r="D4" s="27">
        <f>IF(AND(P4="OK",OR(S4="OK",S4="N/A"),OR(V4="OK",V4="N/A")),"Aprovado",IF(OR(P4="Reprovado",S4="Reprovado",V4="Reprovado"),"Reprovado","Pendente"))</f>
        <v/>
      </c>
      <c r="E4" s="95" t="n">
        <v>46232</v>
      </c>
      <c r="F4" s="28" t="inlineStr">
        <is>
          <t>Aprovação - Cancelamento de notas - OBJETIVO 1220 COMERCIO DE COSMETICO-30.318.916/0001-55 | 21602868</t>
        </is>
      </c>
      <c r="G4" s="29">
        <f>RIGHT(Tabela1[[#This Row],[Assunto e-mail]],8)</f>
        <v/>
      </c>
      <c r="H4" s="96" t="inlineStr">
        <is>
          <t>OK</t>
        </is>
      </c>
      <c r="I4" s="96" t="inlineStr">
        <is>
          <t>Cancelamento de NF</t>
        </is>
      </c>
      <c r="J4" s="28" t="inlineStr">
        <is>
          <t>Estrategia comercial, cancelamento de 2 meses como desconto para o cliente</t>
        </is>
      </c>
      <c r="K4" s="174" t="n">
        <v>16214.4</v>
      </c>
      <c r="L4" s="96" t="inlineStr">
        <is>
          <t>Emilly</t>
        </is>
      </c>
      <c r="M4" s="96" t="n"/>
      <c r="N4" s="96">
        <f>IF(K4&lt;10000,"Everton",IF(K4&lt;=50000,"Everton + Tatebe","Everton + Tatebe + Calil"))</f>
        <v/>
      </c>
      <c r="O4" s="95" t="n">
        <v>46233</v>
      </c>
      <c r="P4" s="96" t="inlineStr">
        <is>
          <t>OK</t>
        </is>
      </c>
      <c r="Q4" s="96" t="inlineStr">
        <is>
          <t>-</t>
        </is>
      </c>
      <c r="R4" s="95" t="n">
        <v>46244</v>
      </c>
      <c r="S4" s="96" t="inlineStr">
        <is>
          <t>OK</t>
        </is>
      </c>
      <c r="T4" s="96">
        <f>IF(K4&lt;10000,"N/A","-")</f>
        <v/>
      </c>
      <c r="U4" s="96">
        <f>IF(K4&lt;=50000,"N/A","")</f>
        <v/>
      </c>
      <c r="V4" s="96">
        <f>IF(K4&lt;=50000,"N/A","")</f>
        <v/>
      </c>
      <c r="W4" s="96">
        <f>IF(K4&lt;=50000,"N/A","-")</f>
        <v/>
      </c>
    </row>
    <row r="5" ht="37.5" customFormat="1" customHeight="1" s="94">
      <c r="B5" s="120">
        <f>B4+1</f>
        <v/>
      </c>
      <c r="C5" s="120" t="b">
        <v>0</v>
      </c>
      <c r="D5" s="120">
        <f>IF(AND(P5="OK",OR(S5="OK",S5="N/A"),OR(V5="OK",V5="N/A")),"Aprovado",IF(OR(P5="Reprovado",S5="Reprovado",V5="Reprovado"),"Reprovado","Pendente"))</f>
        <v/>
      </c>
      <c r="E5" s="20" t="n">
        <v>46232</v>
      </c>
      <c r="F5" s="21" t="inlineStr">
        <is>
          <t>Aprovação - Cancelamento de notas - ELO CONSULTORIA E SOLUCOES LTDA-54.709.015/0001-52 | 22101893</t>
        </is>
      </c>
      <c r="G5" s="22">
        <f>RIGHT(Tabela1[[#This Row],[Assunto e-mail]],8)</f>
        <v/>
      </c>
      <c r="H5" s="17" t="inlineStr">
        <is>
          <t>OK</t>
        </is>
      </c>
      <c r="I5" s="17" t="inlineStr">
        <is>
          <t>Cancelamento de NF</t>
        </is>
      </c>
      <c r="J5" s="21" t="inlineStr">
        <is>
          <t>Contrato fora do padrão, cobrança de ISS padrão que não consta no contrato</t>
        </is>
      </c>
      <c r="K5" s="175" t="n">
        <v>8163.27</v>
      </c>
      <c r="L5" s="17" t="inlineStr">
        <is>
          <t>Emilly</t>
        </is>
      </c>
      <c r="M5" s="17" t="n"/>
      <c r="N5" s="17">
        <f>IF(K5&lt;10000,"Everton",IF(K5&lt;=50000,"Everton + Tatebe","Everton + Tatebe + Calil"))</f>
        <v/>
      </c>
      <c r="O5" s="20" t="n">
        <v>46233</v>
      </c>
      <c r="P5" s="17" t="inlineStr">
        <is>
          <t>OK</t>
        </is>
      </c>
      <c r="Q5" s="22" t="inlineStr">
        <is>
          <t>-</t>
        </is>
      </c>
      <c r="R5" s="20">
        <f>IF(K5&lt;10000,"N/A","")</f>
        <v/>
      </c>
      <c r="S5" s="17">
        <f>IF(K5&lt;10000,"N/A","")</f>
        <v/>
      </c>
      <c r="T5" s="17">
        <f>IF(K5&lt;10000,"N/A","-")</f>
        <v/>
      </c>
      <c r="U5" s="17">
        <f>IF(K5&lt;=50000,"N/A","")</f>
        <v/>
      </c>
      <c r="V5" s="17">
        <f>IF(K5&lt;=50000,"N/A","")</f>
        <v/>
      </c>
      <c r="W5" s="17">
        <f>IF(K5&lt;=50000,"N/A","-")</f>
        <v/>
      </c>
    </row>
    <row r="6" ht="50" customHeight="1">
      <c r="B6" s="27">
        <f>B5+1</f>
        <v/>
      </c>
      <c r="C6" s="120" t="b">
        <v>0</v>
      </c>
      <c r="D6" s="27">
        <f>IF(AND(P6="OK",OR(S6="OK",S6="N/A"),OR(V6="OK",V6="N/A")),"Aprovado",IF(OR(P6="Reprovado",S6="Reprovado",V6="Reprovado"),"Reprovado","Pendente"))</f>
        <v/>
      </c>
      <c r="E6" s="95" t="n">
        <v>46226</v>
      </c>
      <c r="F6" s="97" t="inlineStr">
        <is>
          <t>Aprovação - Cancelamento de notas - ELEVE DISTRIBUIDORA DE PRODUTOS NUTRICOSMETICOS LTDA-31.178.848/0001-39 |21338462</t>
        </is>
      </c>
      <c r="G6" s="29">
        <f>RIGHT(Tabela1[[#This Row],[Assunto e-mail]],8)</f>
        <v/>
      </c>
      <c r="H6" s="96" t="inlineStr">
        <is>
          <t>OK</t>
        </is>
      </c>
      <c r="I6" s="96" t="inlineStr">
        <is>
          <t>Cancelamento de NF</t>
        </is>
      </c>
      <c r="J6" s="28" t="inlineStr">
        <is>
          <t>Cancelamento não tempestivo pela comercial na tentativa de reverter a decisão do cliente</t>
        </is>
      </c>
      <c r="K6" s="174" t="n">
        <v>178.42</v>
      </c>
      <c r="L6" s="96" t="inlineStr">
        <is>
          <t>Emilly</t>
        </is>
      </c>
      <c r="M6" s="96" t="n"/>
      <c r="N6" s="96">
        <f>IF(K6&lt;10000,"Everton",IF(K6&lt;=50000,"Everton + Tatebe","Everton + Tatebe + Calil"))</f>
        <v/>
      </c>
      <c r="O6" s="95" t="n">
        <v>46233</v>
      </c>
      <c r="P6" s="96" t="inlineStr">
        <is>
          <t>OK</t>
        </is>
      </c>
      <c r="Q6" s="96" t="inlineStr">
        <is>
          <t>-</t>
        </is>
      </c>
      <c r="R6" s="95">
        <f>IF(K6&lt;10000,"N/A","")</f>
        <v/>
      </c>
      <c r="S6" s="96">
        <f>IF(K6&lt;10000,"N/A","")</f>
        <v/>
      </c>
      <c r="T6" s="96">
        <f>IF(K6&lt;10000,"N/A","-")</f>
        <v/>
      </c>
      <c r="U6" s="96">
        <f>IF(K6&lt;=50000,"N/A","")</f>
        <v/>
      </c>
      <c r="V6" s="96">
        <f>IF(K6&lt;=50000,"N/A","")</f>
        <v/>
      </c>
      <c r="W6" s="96">
        <f>IF(K6&lt;=50000,"N/A","-")</f>
        <v/>
      </c>
    </row>
    <row r="7" ht="37.5" customFormat="1" customHeight="1" s="94">
      <c r="B7" s="120">
        <f>B6+1</f>
        <v/>
      </c>
      <c r="C7" s="120" t="b">
        <v>0</v>
      </c>
      <c r="D7" s="120">
        <f>IF(AND(P7="OK",OR(S7="OK",S7="N/A"),OR(V7="OK",V7="N/A")),"Aprovado",IF(OR(P7="Reprovado",S7="Reprovado",V7="Reprovado"),"Reprovado","Pendente"))</f>
        <v/>
      </c>
      <c r="E7" s="15" t="n">
        <v>46231</v>
      </c>
      <c r="F7" s="21" t="inlineStr">
        <is>
          <t>Aprovação - Cancelamento de notas - DIRETIVA IMPORTACAO E DISTRIBUICAO- 52.833.913/0001-92 | 23024837</t>
        </is>
      </c>
      <c r="G7" s="22">
        <f>RIGHT(Tabela1[[#This Row],[Assunto e-mail]],8)</f>
        <v/>
      </c>
      <c r="H7" s="17" t="inlineStr">
        <is>
          <t>OK</t>
        </is>
      </c>
      <c r="I7" s="17" t="inlineStr">
        <is>
          <t>Cancelamento de NF</t>
        </is>
      </c>
      <c r="J7" s="21" t="inlineStr">
        <is>
          <t>Erro sistemico, após o cancelamento do cliente houve cobrança do Min. Mensal</t>
        </is>
      </c>
      <c r="K7" s="175" t="n">
        <v>6428.58</v>
      </c>
      <c r="L7" s="17" t="inlineStr">
        <is>
          <t>Emilly</t>
        </is>
      </c>
      <c r="M7" s="17" t="n"/>
      <c r="N7" s="17">
        <f>IF(K7&lt;10000,"Everton",IF(K7&lt;=50000,"Everton + Tatebe","Everton + Tatebe + Calil"))</f>
        <v/>
      </c>
      <c r="O7" s="20" t="n">
        <v>46233</v>
      </c>
      <c r="P7" s="17" t="inlineStr">
        <is>
          <t>OK</t>
        </is>
      </c>
      <c r="Q7" s="17" t="inlineStr">
        <is>
          <t>-</t>
        </is>
      </c>
      <c r="R7" s="20">
        <f>IF(K7&lt;10000,"N/A","")</f>
        <v/>
      </c>
      <c r="S7" s="17">
        <f>IF(K7&lt;10000,"N/A","")</f>
        <v/>
      </c>
      <c r="T7" s="17">
        <f>IF(K7&lt;10000,"N/A","-")</f>
        <v/>
      </c>
      <c r="U7" s="17">
        <f>IF(K7&lt;=50000,"N/A","")</f>
        <v/>
      </c>
      <c r="V7" s="17">
        <f>IF(K7&lt;=50000,"N/A","")</f>
        <v/>
      </c>
      <c r="W7" s="17">
        <f>IF(K7&lt;=50000,"N/A","-")</f>
        <v/>
      </c>
    </row>
    <row r="8" ht="25" customHeight="1">
      <c r="B8" s="27">
        <f>B7+1</f>
        <v/>
      </c>
      <c r="C8" s="120" t="b">
        <v>0</v>
      </c>
      <c r="D8" s="27">
        <f>IF(AND(P8="OK",OR(S8="OK",S8="N/A"),OR(V8="OK",V8="N/A")),"Aprovado",IF(OR(P8="Reprovado",S8="Reprovado",V8="Reprovado"),"Reprovado","Pendente"))</f>
        <v/>
      </c>
      <c r="E8" s="95" t="n">
        <v>46212</v>
      </c>
      <c r="F8" s="97" t="inlineStr">
        <is>
          <t>Aprovar o cancelamento de NFs | Cliente: WISHPAG LTDA - Chamado 18915650</t>
        </is>
      </c>
      <c r="G8" s="29">
        <f>RIGHT(Tabela1[[#This Row],[Assunto e-mail]],8)</f>
        <v/>
      </c>
      <c r="H8" s="96" t="inlineStr">
        <is>
          <t>OK</t>
        </is>
      </c>
      <c r="I8" s="96" t="inlineStr">
        <is>
          <t>Cancelamento de NF</t>
        </is>
      </c>
      <c r="J8" s="28" t="inlineStr">
        <is>
          <t>Cancelamento não tempestivo pela comercial</t>
        </is>
      </c>
      <c r="K8" s="174" t="n">
        <v>160574.6</v>
      </c>
      <c r="L8" s="96" t="inlineStr">
        <is>
          <t>Vanessa</t>
        </is>
      </c>
      <c r="M8" s="96" t="n"/>
      <c r="N8" s="96">
        <f>IF(K8&lt;10000,"Everton",IF(K8&lt;=50000,"Everton + Tatebe","Everton + Tatebe + Calil"))</f>
        <v/>
      </c>
      <c r="O8" s="95" t="n">
        <v>46216</v>
      </c>
      <c r="P8" s="96" t="inlineStr">
        <is>
          <t>OK</t>
        </is>
      </c>
      <c r="Q8" s="96" t="inlineStr">
        <is>
          <t>-</t>
        </is>
      </c>
      <c r="R8" s="95" t="n">
        <v>46226</v>
      </c>
      <c r="S8" s="96" t="inlineStr">
        <is>
          <t>OK</t>
        </is>
      </c>
      <c r="T8" s="96">
        <f>IF(K8&lt;10000,"N/A","-")</f>
        <v/>
      </c>
      <c r="U8" s="96">
        <f>IF(K8&lt;=50000,"N/A","")</f>
        <v/>
      </c>
      <c r="V8" s="96">
        <f>IF(K8&lt;=50000,"N/A","")</f>
        <v/>
      </c>
      <c r="W8" s="96">
        <f>IF(K8&lt;=50000,"N/A","-")</f>
        <v/>
      </c>
    </row>
    <row r="9" ht="37.5" customFormat="1" customHeight="1" s="94">
      <c r="B9" s="120">
        <f>B8+1</f>
        <v/>
      </c>
      <c r="C9" s="120" t="b">
        <v>0</v>
      </c>
      <c r="D9" s="120">
        <f>IF(AND(P9="OK",OR(S9="OK",S9="N/A"),OR(V9="OK",V9="N/A")),"Aprovado",IF(OR(P9="Reprovado",S9="Reprovado",V9="Reprovado"),"Reprovado","Pendente"))</f>
        <v/>
      </c>
      <c r="E9" s="15" t="n">
        <v>46233</v>
      </c>
      <c r="F9" s="21" t="inlineStr">
        <is>
          <t>Aprovação - Cancelamento de notas -ALFA AGENCIA DE VIAGENS LTDA -  07.141.168/0001-66 | 19467525</t>
        </is>
      </c>
      <c r="G9" s="22">
        <f>RIGHT(Tabela1[[#This Row],[Assunto e-mail]],8)</f>
        <v/>
      </c>
      <c r="H9" s="17" t="inlineStr">
        <is>
          <t>N/A</t>
        </is>
      </c>
      <c r="I9" s="17" t="inlineStr">
        <is>
          <t>Cancelamento de NF</t>
        </is>
      </c>
      <c r="J9" s="21" t="inlineStr">
        <is>
          <t>Solicitação vencida, chamado de congeladomento do contrato após a emissão da NF</t>
        </is>
      </c>
      <c r="K9" s="175" t="n">
        <v>4636.73</v>
      </c>
      <c r="L9" s="17" t="inlineStr">
        <is>
          <t>Emilly</t>
        </is>
      </c>
      <c r="M9" s="17" t="n"/>
      <c r="N9" s="17">
        <f>IF(K9&lt;10000,"Everton",IF(K9&lt;=50000,"Everton + Tatebe","Everton + Tatebe + Calil"))</f>
        <v/>
      </c>
      <c r="O9" s="20" t="n">
        <v>46233</v>
      </c>
      <c r="P9" s="17" t="inlineStr">
        <is>
          <t>OK</t>
        </is>
      </c>
      <c r="Q9" s="17" t="inlineStr">
        <is>
          <t>-</t>
        </is>
      </c>
      <c r="R9" s="20">
        <f>IF(K9&lt;10000,"N/A","")</f>
        <v/>
      </c>
      <c r="S9" s="17">
        <f>IF(K9&lt;10000,"N/A","")</f>
        <v/>
      </c>
      <c r="T9" s="17">
        <f>IF(K9&lt;10000,"N/A","-")</f>
        <v/>
      </c>
      <c r="U9" s="17">
        <f>IF(K9&lt;=50000,"N/A","")</f>
        <v/>
      </c>
      <c r="V9" s="17">
        <f>IF(K9&lt;=50000,"N/A","")</f>
        <v/>
      </c>
      <c r="W9" s="17">
        <f>IF(K9&lt;=50000,"N/A","-")</f>
        <v/>
      </c>
    </row>
    <row r="10" ht="37.5" customHeight="1">
      <c r="B10" s="27">
        <f>B9+1</f>
        <v/>
      </c>
      <c r="C10" s="120" t="b">
        <v>0</v>
      </c>
      <c r="D10" s="27">
        <f>IF(AND(P10="OK",OR(S10="OK",S10="N/A"),OR(V10="OK",V10="N/A")),"Aprovado",IF(OR(P10="Reprovado",S10="Reprovado",V10="Reprovado"),"Reprovado","Pendente"))</f>
        <v/>
      </c>
      <c r="E10" s="95" t="n">
        <v>46227</v>
      </c>
      <c r="F10" s="26" t="inlineStr">
        <is>
          <t>Aprovação - Cancelamento de notas - NEXTION PAY TECNOLOGIA LTDA 50.726.492/0001-75 - 21573732</t>
        </is>
      </c>
      <c r="G10" s="29">
        <f>RIGHT(Tabela1[[#This Row],[Assunto e-mail]],8)</f>
        <v/>
      </c>
      <c r="H10" s="96" t="inlineStr">
        <is>
          <t>OK</t>
        </is>
      </c>
      <c r="I10" s="96" t="inlineStr">
        <is>
          <t>Cancelamento de NF</t>
        </is>
      </c>
      <c r="J10" s="98" t="inlineStr">
        <is>
          <t>Solicitação de cancelamento não efetivada, gerando emissão indevida de NFs para cliente identificado como fraude.</t>
        </is>
      </c>
      <c r="K10" s="174" t="n">
        <v>156876.52</v>
      </c>
      <c r="L10" s="29" t="inlineStr">
        <is>
          <t>Fabiana/
Vanessa</t>
        </is>
      </c>
      <c r="M10" s="29" t="n"/>
      <c r="N10" s="96">
        <f>IF(K10&lt;10000,"Everton",IF(K10&lt;=50000,"Everton + Tatebe","Everton + Tatebe + Calil"))</f>
        <v/>
      </c>
      <c r="O10" s="95" t="n">
        <v>46241</v>
      </c>
      <c r="P10" s="96" t="inlineStr">
        <is>
          <t>OK</t>
        </is>
      </c>
      <c r="Q10" s="96" t="inlineStr">
        <is>
          <t>Sob revisão do texto</t>
        </is>
      </c>
      <c r="R10" s="95">
        <f>IF(K10&lt;10000,"N/A","")</f>
        <v/>
      </c>
      <c r="S10" s="96">
        <f>IF(K10&lt;10000,"N/A","")</f>
        <v/>
      </c>
      <c r="T10" s="96">
        <f>IF(K10&lt;10000,"N/A","-")</f>
        <v/>
      </c>
      <c r="U10" s="96">
        <f>IF(K10&lt;=50000,"N/A","")</f>
        <v/>
      </c>
      <c r="V10" s="96">
        <f>IF(K10&lt;=50000,"N/A","")</f>
        <v/>
      </c>
      <c r="W10" s="96">
        <f>IF(K10&lt;=50000,"N/A","-")</f>
        <v/>
      </c>
    </row>
    <row r="11" ht="25" customFormat="1" customHeight="1" s="94">
      <c r="B11" s="120">
        <f>B10+1</f>
        <v/>
      </c>
      <c r="C11" s="120" t="b">
        <v>0</v>
      </c>
      <c r="D11" s="120">
        <f>IF(AND(P11="OK",OR(S11="OK",S11="N/A"),OR(V11="OK",V11="N/A")),"Aprovado",IF(OR(P11="Reprovado",S11="Reprovado",V11="Reprovado"),"Reprovado","Pendente"))</f>
        <v/>
      </c>
      <c r="E11" s="15" t="n">
        <v>46227</v>
      </c>
      <c r="F11" s="21" t="inlineStr">
        <is>
          <t>Aprovação - Cancelamento de notas - VOAI TECH LTDA-17.891.555/0001-73 | 21029459</t>
        </is>
      </c>
      <c r="G11" s="22">
        <f>RIGHT(Tabela1[[#This Row],[Assunto e-mail]],8)</f>
        <v/>
      </c>
      <c r="H11" s="17" t="inlineStr">
        <is>
          <t>OK</t>
        </is>
      </c>
      <c r="I11" s="17" t="inlineStr">
        <is>
          <t>Cancelamento de NF</t>
        </is>
      </c>
      <c r="J11" s="21" t="inlineStr">
        <is>
          <t>Cadastro incorreto, o SF envio para o Billing produtos que não estão em contrato</t>
        </is>
      </c>
      <c r="K11" s="175" t="n">
        <v>1840.8</v>
      </c>
      <c r="L11" s="17" t="inlineStr">
        <is>
          <t>Emilly</t>
        </is>
      </c>
      <c r="M11" s="17" t="n"/>
      <c r="N11" s="17">
        <f>IF(K11&lt;10000,"Everton",IF(K11&lt;=50000,"Everton + Tatebe","Everton + Tatebe + Calil"))</f>
        <v/>
      </c>
      <c r="O11" s="20" t="n">
        <v>46233</v>
      </c>
      <c r="P11" s="17" t="inlineStr">
        <is>
          <t>OK</t>
        </is>
      </c>
      <c r="Q11" s="17" t="inlineStr">
        <is>
          <t>-</t>
        </is>
      </c>
      <c r="R11" s="20">
        <f>IF(K11&lt;10000,"N/A","")</f>
        <v/>
      </c>
      <c r="S11" s="17">
        <f>IF(K11&lt;10000,"N/A","")</f>
        <v/>
      </c>
      <c r="T11" s="17">
        <f>IF(K11&lt;10000,"N/A","-")</f>
        <v/>
      </c>
      <c r="U11" s="17">
        <f>IF(K11&lt;=50000,"N/A","")</f>
        <v/>
      </c>
      <c r="V11" s="17">
        <f>IF(K11&lt;=50000,"N/A","")</f>
        <v/>
      </c>
      <c r="W11" s="17">
        <f>IF(K11&lt;=50000,"N/A","-")</f>
        <v/>
      </c>
    </row>
    <row r="12" ht="50" customHeight="1">
      <c r="B12" s="27">
        <f>B11+1</f>
        <v/>
      </c>
      <c r="C12" s="120" t="b">
        <v>0</v>
      </c>
      <c r="D12" s="27">
        <f>IF(AND(P12="OK",OR(S12="OK",S12="N/A"),OR(V12="OK",V12="N/A")),"Aprovado",IF(OR(P12="Reprovado",S12="Reprovado",V12="Reprovado"),"Reprovado","Pendente"))</f>
        <v/>
      </c>
      <c r="E12" s="95" t="n">
        <v>46217</v>
      </c>
      <c r="F12" s="97" t="inlineStr">
        <is>
          <t>Aprovação - Cancelamento de notas fiscais - FAROL COMUNICACAO E SERVICOS DE INFORMATICA LTDA 21.011.165/0001-39 - 21124852</t>
        </is>
      </c>
      <c r="G12" s="29">
        <f>RIGHT(Tabela1[[#This Row],[Assunto e-mail]],8)</f>
        <v/>
      </c>
      <c r="H12" s="96" t="inlineStr">
        <is>
          <t>OK</t>
        </is>
      </c>
      <c r="I12" s="96" t="inlineStr">
        <is>
          <t>Cancelamento de NF</t>
        </is>
      </c>
      <c r="J12" s="28" t="inlineStr">
        <is>
          <t>Cancelamento não tempestivo pela comercial na tentativa de reverter a decisão do cliente</t>
        </is>
      </c>
      <c r="K12" s="174">
        <f>3*973.14+174.54</f>
        <v/>
      </c>
      <c r="L12" s="96" t="inlineStr">
        <is>
          <t>Stephany</t>
        </is>
      </c>
      <c r="M12" s="96" t="n"/>
      <c r="N12" s="96">
        <f>IF(K12&lt;10000,"Everton",IF(K12&lt;=50000,"Everton + Tatebe","Everton + Tatebe + Calil"))</f>
        <v/>
      </c>
      <c r="O12" s="95" t="n">
        <v>46233</v>
      </c>
      <c r="P12" s="96" t="inlineStr">
        <is>
          <t>OK</t>
        </is>
      </c>
      <c r="Q12" s="96" t="inlineStr">
        <is>
          <t>-</t>
        </is>
      </c>
      <c r="R12" s="95">
        <f>IF(K12&lt;10000,"N/A","")</f>
        <v/>
      </c>
      <c r="S12" s="96">
        <f>IF(K12&lt;10000,"N/A","")</f>
        <v/>
      </c>
      <c r="T12" s="96">
        <f>IF(K12&lt;10000,"N/A","-")</f>
        <v/>
      </c>
      <c r="U12" s="96">
        <f>IF(K12&lt;=50000,"N/A","")</f>
        <v/>
      </c>
      <c r="V12" s="96">
        <f>IF(K12&lt;=50000,"N/A","")</f>
        <v/>
      </c>
      <c r="W12" s="96">
        <f>IF(K12&lt;=50000,"N/A","-")</f>
        <v/>
      </c>
    </row>
    <row r="13" ht="37.5" customFormat="1" customHeight="1" s="94">
      <c r="B13" s="120">
        <f>B12+1</f>
        <v/>
      </c>
      <c r="C13" s="120" t="b">
        <v>0</v>
      </c>
      <c r="D13" s="120">
        <f>IF(AND(P13="OK",OR(S13="OK",S13="N/A"),OR(V13="OK",V13="N/A")),"Aprovado",IF(OR(P13="Reprovado",S13="Reprovado",V13="Reprovado"),"Reprovado","Pendente"))</f>
        <v/>
      </c>
      <c r="E13" s="15" t="n">
        <v>46162</v>
      </c>
      <c r="F13" s="21" t="inlineStr">
        <is>
          <t>Aprovação - Cancelamento de notas - PLANNE SOFTWARE LTDA-28.580.044/0001-57 |20697638</t>
        </is>
      </c>
      <c r="G13" s="22">
        <f>RIGHT(Tabela1[[#This Row],[Assunto e-mail]],8)</f>
        <v/>
      </c>
      <c r="H13" s="17" t="inlineStr">
        <is>
          <t>OK</t>
        </is>
      </c>
      <c r="I13" s="17" t="inlineStr">
        <is>
          <t>Cancelamento de NF</t>
        </is>
      </c>
      <c r="J13" s="21" t="inlineStr">
        <is>
          <t>O cliente foi cobrado por um serviço que não chegou a ser implantado nem utilizado devido a falhas na integração e ausência de suporte.</t>
        </is>
      </c>
      <c r="K13" s="175" t="n">
        <v>6020.08</v>
      </c>
      <c r="L13" s="17" t="inlineStr">
        <is>
          <t>Emilly</t>
        </is>
      </c>
      <c r="M13" s="17" t="n"/>
      <c r="N13" s="17">
        <f>IF(K13&lt;10000,"Everton",IF(K13&lt;=50000,"Everton + Tatebe","Everton + Tatebe + Calil"))</f>
        <v/>
      </c>
      <c r="O13" s="20" t="n">
        <v>46241</v>
      </c>
      <c r="P13" s="17" t="inlineStr">
        <is>
          <t>OK</t>
        </is>
      </c>
      <c r="Q13" s="17" t="n"/>
      <c r="R13" s="20">
        <f>IF(K13&lt;10000,"N/A","")</f>
        <v/>
      </c>
      <c r="S13" s="17">
        <f>IF(K13&lt;10000,"N/A","")</f>
        <v/>
      </c>
      <c r="T13" s="17">
        <f>IF(K13&lt;10000,"N/A","-")</f>
        <v/>
      </c>
      <c r="U13" s="17">
        <f>IF(K13&lt;=50000,"N/A","")</f>
        <v/>
      </c>
      <c r="V13" s="17">
        <f>IF(K13&lt;=50000,"N/A","")</f>
        <v/>
      </c>
      <c r="W13" s="17">
        <f>IF(K13&lt;=50000,"N/A","-")</f>
        <v/>
      </c>
    </row>
    <row r="14" ht="37.5" customHeight="1">
      <c r="B14" s="27">
        <f>B13+1</f>
        <v/>
      </c>
      <c r="C14" s="120" t="b">
        <v>0</v>
      </c>
      <c r="D14" s="27">
        <f>IF(AND(P14="OK",OR(S14="OK",S14="N/A"),OR(V14="OK",V14="N/A")),"Aprovado",IF(OR(P14="Reprovado",S14="Reprovado",V14="Reprovado"),"Reprovado","Pendente"))</f>
        <v/>
      </c>
      <c r="E14" s="95" t="n">
        <v>46232</v>
      </c>
      <c r="F14" s="26" t="inlineStr">
        <is>
          <t>Aprovação - Cancelamento de notas - AMERICANAS S.A - EM RECUPERACAO JUD 00.776.574/2019-92 - 23457203</t>
        </is>
      </c>
      <c r="G14" s="29">
        <f>RIGHT(Tabela1[[#This Row],[Assunto e-mail]],8)</f>
        <v/>
      </c>
      <c r="H14" s="96" t="inlineStr">
        <is>
          <t>OK</t>
        </is>
      </c>
      <c r="I14" s="96" t="inlineStr">
        <is>
          <t>Cancelamento de NF</t>
        </is>
      </c>
      <c r="J14" s="28" t="inlineStr">
        <is>
          <t>Após a alteração de CNPJ, o cliente ficou impossibilitado de realizar os pagamentos, gerando as NFs em discussão para cancelamento até a conclusão do termo de cessão.</t>
        </is>
      </c>
      <c r="K14" s="174" t="n">
        <v>50579.53</v>
      </c>
      <c r="L14" s="96" t="inlineStr">
        <is>
          <t>Vanessa</t>
        </is>
      </c>
      <c r="M14" s="96" t="n"/>
      <c r="N14" s="96">
        <f>IF(K14&lt;10000,"Everton",IF(K14&lt;=50000,"Everton + Tatebe","Everton + Tatebe + Calil"))</f>
        <v/>
      </c>
      <c r="O14" s="95" t="n">
        <v>46241</v>
      </c>
      <c r="P14" s="96" t="inlineStr">
        <is>
          <t>OK</t>
        </is>
      </c>
      <c r="Q14" s="96" t="n"/>
      <c r="R14" s="95" t="n">
        <v>46248</v>
      </c>
      <c r="S14" s="96" t="inlineStr">
        <is>
          <t>OK</t>
        </is>
      </c>
      <c r="T14" s="96">
        <f>IF(K14&lt;10000,"N/A","-")</f>
        <v/>
      </c>
      <c r="U14" s="96">
        <f>IF(K14&lt;=50000,"N/A","")</f>
        <v/>
      </c>
      <c r="V14" s="96">
        <f>IF(K14&lt;=50000,"N/A","")</f>
        <v/>
      </c>
      <c r="W14" s="96">
        <f>IF(K14&lt;=50000,"N/A","-")</f>
        <v/>
      </c>
    </row>
    <row r="15" ht="37.5" customFormat="1" customHeight="1" s="94">
      <c r="B15" s="120">
        <f>B14+1</f>
        <v/>
      </c>
      <c r="C15" s="120" t="b">
        <v>0</v>
      </c>
      <c r="D15" s="120">
        <f>IF(AND(P15="OK",OR(S15="OK",S15="N/A"),OR(V15="OK",V15="N/A")),"Aprovado",IF(OR(P15="Reprovado",S15="Reprovado",V15="Reprovado"),"Reprovado","Pendente"))</f>
        <v/>
      </c>
      <c r="E15" s="15" t="n">
        <v>46232</v>
      </c>
      <c r="F15" s="21" t="inlineStr">
        <is>
          <t>Aprovação - Cancelamento de notas - GOODSTORAGE HOLDING PARTICIPACOES -18.897.459/0001-03 | 25248269</t>
        </is>
      </c>
      <c r="G15" s="22">
        <f>RIGHT(Tabela1[[#This Row],[Assunto e-mail]],8)</f>
        <v/>
      </c>
      <c r="H15" s="17" t="inlineStr">
        <is>
          <t>OK</t>
        </is>
      </c>
      <c r="I15" s="17" t="inlineStr">
        <is>
          <t>Cancelamento de NF</t>
        </is>
      </c>
      <c r="J15" s="21" t="inlineStr">
        <is>
          <t>Erro sistêmico</t>
        </is>
      </c>
      <c r="K15" s="175" t="n">
        <v>19897.96</v>
      </c>
      <c r="L15" s="17" t="inlineStr">
        <is>
          <t>Emilly</t>
        </is>
      </c>
      <c r="M15" s="17" t="n"/>
      <c r="N15" s="17">
        <f>IF(K15&lt;10000,"Everton",IF(K15&lt;=50000,"Everton + Tatebe","Everton + Tatebe + Calil"))</f>
        <v/>
      </c>
      <c r="O15" s="20" t="n">
        <v>46241</v>
      </c>
      <c r="P15" s="17" t="inlineStr">
        <is>
          <t>OK</t>
        </is>
      </c>
      <c r="Q15" s="17" t="n"/>
      <c r="R15" s="20" t="n">
        <v>46255</v>
      </c>
      <c r="S15" s="17" t="inlineStr">
        <is>
          <t>OK</t>
        </is>
      </c>
      <c r="T15" s="17">
        <f>IF(K15&lt;10000,"N/A","-")</f>
        <v/>
      </c>
      <c r="U15" s="17">
        <f>IF(K15&lt;=50000,"N/A","")</f>
        <v/>
      </c>
      <c r="V15" s="17">
        <f>IF(K15&lt;=50000,"N/A","")</f>
        <v/>
      </c>
      <c r="W15" s="17">
        <f>IF(K15&lt;=50000,"N/A","-")</f>
        <v/>
      </c>
    </row>
    <row r="16" ht="37.5" customHeight="1">
      <c r="B16" s="27">
        <f>B15+1</f>
        <v/>
      </c>
      <c r="C16" s="120" t="b">
        <v>0</v>
      </c>
      <c r="D16" s="27">
        <f>IF(AND(P16="OK",OR(S16="OK",S16="N/A"),OR(V16="OK",V16="N/A")),"Aprovado",IF(OR(P16="Reprovado",S16="Reprovado",V16="Reprovado"),"Reprovado","Pendente"))</f>
        <v/>
      </c>
      <c r="E16" s="99" t="n">
        <v>46234</v>
      </c>
      <c r="F16" s="28" t="inlineStr">
        <is>
          <t>Aprovação - Cancelamento de notas - GSE COMERCIO DE ROUPAS LTDA-22.675.768/0001-06 | 18822614</t>
        </is>
      </c>
      <c r="G16" s="29">
        <f>RIGHT(Tabela1[[#This Row],[Assunto e-mail]],8)</f>
        <v/>
      </c>
      <c r="H16" s="96" t="inlineStr">
        <is>
          <t>OK</t>
        </is>
      </c>
      <c r="I16" s="96" t="inlineStr">
        <is>
          <t>Cancelamento de NF</t>
        </is>
      </c>
      <c r="J16" s="28" t="inlineStr">
        <is>
          <t>Solicitação de cancelamento integral não tratada corretamente, resultando em cobrança indevida após janeiro/2025.</t>
        </is>
      </c>
      <c r="K16" s="174" t="n">
        <v>12425.86</v>
      </c>
      <c r="L16" s="96" t="inlineStr">
        <is>
          <t>Emilly</t>
        </is>
      </c>
      <c r="M16" s="96" t="n"/>
      <c r="N16" s="96">
        <f>IF(K16&lt;10000,"Everton",IF(K16&lt;=50000,"Everton + Tatebe","Everton + Tatebe + Calil"))</f>
        <v/>
      </c>
      <c r="O16" s="95" t="n">
        <v>46241</v>
      </c>
      <c r="P16" s="96" t="inlineStr">
        <is>
          <t>OK</t>
        </is>
      </c>
      <c r="Q16" s="96" t="n"/>
      <c r="R16" s="95" t="n">
        <v>46255</v>
      </c>
      <c r="S16" s="96" t="inlineStr">
        <is>
          <t>OK</t>
        </is>
      </c>
      <c r="T16" s="96">
        <f>IF(K16&lt;10000,"N/A","-")</f>
        <v/>
      </c>
      <c r="U16" s="96">
        <f>IF(K16&lt;=50000,"N/A","")</f>
        <v/>
      </c>
      <c r="V16" s="96">
        <f>IF(K16&lt;=50000,"N/A","")</f>
        <v/>
      </c>
      <c r="W16" s="96">
        <f>IF(K16&lt;=50000,"N/A","-")</f>
        <v/>
      </c>
    </row>
    <row r="17" ht="46" customFormat="1" customHeight="1" s="94">
      <c r="B17" s="120">
        <f>B16+1</f>
        <v/>
      </c>
      <c r="C17" s="120" t="b">
        <v>0</v>
      </c>
      <c r="D17" s="120">
        <f>IF(AND(P17="OK",OR(S17="OK",S17="N/A"),OR(V17="OK",V17="N/A")),"Aprovado",IF(OR(P17="Reprovado",S17="Reprovado",V17="Reprovado"),"Reprovado","Pendente"))</f>
        <v/>
      </c>
      <c r="E17" s="15" t="n">
        <v>46239</v>
      </c>
      <c r="F17" s="21" t="inlineStr">
        <is>
          <t>Aprovação - Cancelamento de notas-LUX INVEST CAPITAL LTDA- 34.383.831/0001-01 | 25264548- 25247817</t>
        </is>
      </c>
      <c r="G17" s="22">
        <f>RIGHT(Tabela1[[#This Row],[Assunto e-mail]],8)</f>
        <v/>
      </c>
      <c r="H17" s="17" t="inlineStr">
        <is>
          <t>OK</t>
        </is>
      </c>
      <c r="I17" s="17" t="inlineStr">
        <is>
          <t>Cancelamento de NF</t>
        </is>
      </c>
      <c r="J17" s="44" t="inlineStr">
        <is>
          <t>Duplicidade contratual gerou faturamento indevido ao cliente.  O contrato de produtos foi cancelado, mantendo apenas o Split ativo.  Solicita-se o cancelamento de 9 NFs emitidas por erro comercial, incluindo a multa contratual.</t>
        </is>
      </c>
      <c r="K17" s="175" t="n">
        <v>45000</v>
      </c>
      <c r="L17" s="17" t="inlineStr">
        <is>
          <t>Emilly</t>
        </is>
      </c>
      <c r="M17" s="17" t="n"/>
      <c r="N17" s="17">
        <f>IF(K17&lt;10000,"Everton",IF(K17&lt;=50000,"Everton + Tatebe","Everton + Tatebe + Calil"))</f>
        <v/>
      </c>
      <c r="O17" s="20" t="n">
        <v>46241</v>
      </c>
      <c r="P17" s="17" t="inlineStr">
        <is>
          <t>OK</t>
        </is>
      </c>
      <c r="Q17" s="17" t="n"/>
      <c r="R17" s="20" t="n">
        <v>46244</v>
      </c>
      <c r="S17" s="17" t="inlineStr">
        <is>
          <t>OK</t>
        </is>
      </c>
      <c r="T17" s="17">
        <f>IF(K17&lt;10000,"N/A","-")</f>
        <v/>
      </c>
      <c r="U17" s="17">
        <f>IF(K17&lt;=50000,"N/A","")</f>
        <v/>
      </c>
      <c r="V17" s="17">
        <f>IF(K17&lt;=50000,"N/A","")</f>
        <v/>
      </c>
      <c r="W17" s="17">
        <f>IF(K17&lt;=50000,"N/A","-")</f>
        <v/>
      </c>
    </row>
    <row r="18" ht="37.5" customHeight="1">
      <c r="B18" s="27">
        <f>B17+1</f>
        <v/>
      </c>
      <c r="C18" s="120" t="b">
        <v>0</v>
      </c>
      <c r="D18" s="27">
        <f>IF(AND(P18="OK",OR(S18="OK",S18="N/A"),OR(V18="OK",V18="N/A")),"Aprovado",IF(OR(P18="Reprovado",S18="Reprovado",V18="Reprovado"),"Reprovado","Pendente"))</f>
        <v/>
      </c>
      <c r="E18" s="99" t="n">
        <v>46240</v>
      </c>
      <c r="F18" s="28" t="inlineStr">
        <is>
          <t>Aprovação - Cancelamento de notas -PHARMADELLE FORMULAS LTDA- 21.570.535/0001-78 | 19809905</t>
        </is>
      </c>
      <c r="G18" s="29" t="inlineStr">
        <is>
          <t xml:space="preserve">19809905
</t>
        </is>
      </c>
      <c r="H18" s="96" t="inlineStr">
        <is>
          <t>OK</t>
        </is>
      </c>
      <c r="I18" s="96" t="inlineStr">
        <is>
          <t>Cancelamento de NF</t>
        </is>
      </c>
      <c r="J18" s="28" t="inlineStr">
        <is>
          <t>O cliente solicitou o cancelamento em outubro/2023, entretanto, o processo não foi realizado.</t>
        </is>
      </c>
      <c r="K18" s="174" t="n">
        <v>3244.62</v>
      </c>
      <c r="L18" s="96" t="inlineStr">
        <is>
          <t>Emilly</t>
        </is>
      </c>
      <c r="M18" s="96" t="n"/>
      <c r="N18" s="96">
        <f>IF(K18&lt;10000,"Everton",IF(K18&lt;=50000,"Everton + Tatebe","Everton + Tatebe + Calil"))</f>
        <v/>
      </c>
      <c r="O18" s="95" t="n">
        <v>46241</v>
      </c>
      <c r="P18" s="96" t="inlineStr">
        <is>
          <t>OK</t>
        </is>
      </c>
      <c r="Q18" s="96" t="n"/>
      <c r="R18" s="95">
        <f>IF(K18&lt;10000,"N/A","")</f>
        <v/>
      </c>
      <c r="S18" s="96">
        <f>IF(K18&lt;10000,"N/A","")</f>
        <v/>
      </c>
      <c r="T18" s="96">
        <f>IF(K18&lt;10000,"N/A","-")</f>
        <v/>
      </c>
      <c r="U18" s="96">
        <f>IF(K18&lt;=50000,"N/A","")</f>
        <v/>
      </c>
      <c r="V18" s="96">
        <f>IF(K18&lt;=50000,"N/A","")</f>
        <v/>
      </c>
      <c r="W18" s="96">
        <f>IF(K18&lt;=50000,"N/A","-")</f>
        <v/>
      </c>
    </row>
    <row r="19" ht="37.5" customFormat="1" customHeight="1" s="94">
      <c r="B19" s="120">
        <f>B18+1</f>
        <v/>
      </c>
      <c r="C19" s="120" t="b">
        <v>0</v>
      </c>
      <c r="D19" s="120">
        <f>IF(AND(P19="OK",OR(S19="OK",S19="N/A"),OR(V19="OK",V19="N/A")),"Aprovado",IF(OR(P19="Reprovado",S19="Reprovado",V19="Reprovado"),"Reprovado","Pendente"))</f>
        <v/>
      </c>
      <c r="E19" s="15" t="n">
        <v>46241</v>
      </c>
      <c r="F19" s="21" t="inlineStr">
        <is>
          <t>Aprovação - Cancelamento de notas -MAGALUPAY INSTITUICAO DE PAGAMENTO- 13.884.775/0001-19 |25319444</t>
        </is>
      </c>
      <c r="G19" s="22">
        <f>RIGHT(Tabela1[[#This Row],[Assunto e-mail]],8)</f>
        <v/>
      </c>
      <c r="H19" s="17" t="inlineStr">
        <is>
          <t>OK</t>
        </is>
      </c>
      <c r="I19" s="17" t="inlineStr">
        <is>
          <t>Cancelamento de NF</t>
        </is>
      </c>
      <c r="J19" s="21" t="inlineStr">
        <is>
          <t>Cancelamento solicitado em decorrência da ausência de solicitação tempestiva de cancelamento do produto, impossibilitando o cancelamento da NF dentro do prazo legal.</t>
        </is>
      </c>
      <c r="K19" s="175" t="n">
        <v>48773.21</v>
      </c>
      <c r="L19" s="17" t="inlineStr">
        <is>
          <t>Emilly</t>
        </is>
      </c>
      <c r="M19" s="17" t="inlineStr">
        <is>
          <t>Comercial</t>
        </is>
      </c>
      <c r="N19" s="17">
        <f>IF(K19&lt;10000,"Everton",IF(K19&lt;=50000,"Everton + Tatebe","Everton + Tatebe + Calil"))</f>
        <v/>
      </c>
      <c r="O19" s="20" t="n"/>
      <c r="P19" s="17" t="n"/>
      <c r="Q19" s="17" t="n"/>
      <c r="R19" s="20" t="n">
        <v>46248</v>
      </c>
      <c r="S19" s="49" t="inlineStr">
        <is>
          <t>OK</t>
        </is>
      </c>
      <c r="T19" s="17">
        <f>IF(K19&lt;10000,"N/A","-")</f>
        <v/>
      </c>
      <c r="U19" s="17">
        <f>IF(K19&lt;=50000,"N/A","")</f>
        <v/>
      </c>
      <c r="V19" s="17">
        <f>IF(K19&lt;=50000,"N/A","")</f>
        <v/>
      </c>
      <c r="W19" s="17">
        <f>IF(K19&lt;=50000,"N/A","-")</f>
        <v/>
      </c>
    </row>
    <row r="20" ht="37.5" customHeight="1">
      <c r="B20" s="27">
        <f>B19+1</f>
        <v/>
      </c>
      <c r="C20" s="120" t="b">
        <v>0</v>
      </c>
      <c r="D20" s="27">
        <f>IF(AND(P20="OK",OR(S20="OK",S20="N/A"),OR(V20="OK",V20="N/A")),"Aprovado",IF(OR(P20="Reprovado",S20="Reprovado",V20="Reprovado"),"Reprovado","Pendente"))</f>
        <v/>
      </c>
      <c r="E20" s="99" t="n">
        <v>46239</v>
      </c>
      <c r="F20" s="28" t="inlineStr">
        <is>
          <t>Aprovação - Cancelamento de notas - VOLTATTO SUPRIMENTOS LTDA- 59.557.054/0001-03 | 24289294</t>
        </is>
      </c>
      <c r="G20" s="29">
        <f>RIGHT(Tabela1[[#This Row],[Assunto e-mail]],8)</f>
        <v/>
      </c>
      <c r="H20" s="96" t="n"/>
      <c r="I20" s="96" t="inlineStr">
        <is>
          <t>Cancelamento de NF</t>
        </is>
      </c>
      <c r="J20" s="28" t="inlineStr">
        <is>
          <t>Identificamos que, em decorrência de um erro sistêmico, a nota foi emitida em duplicidade.</t>
        </is>
      </c>
      <c r="K20" s="174" t="n">
        <v>248.98</v>
      </c>
      <c r="L20" s="96" t="inlineStr">
        <is>
          <t>Emilly</t>
        </is>
      </c>
      <c r="M20" s="96" t="inlineStr">
        <is>
          <t>Financeiro</t>
        </is>
      </c>
      <c r="N20" s="96">
        <f>IF(K20&lt;10000,"Everton",IF(K20&lt;=50000,"Everton + Tatebe","Everton + Tatebe + Calil"))</f>
        <v/>
      </c>
      <c r="O20" s="95" t="n">
        <v>46267</v>
      </c>
      <c r="P20" s="96" t="inlineStr">
        <is>
          <t>OK</t>
        </is>
      </c>
      <c r="Q20" s="96" t="n"/>
      <c r="R20" s="95">
        <f>IF(K20&lt;10000,"N/A","")</f>
        <v/>
      </c>
      <c r="S20" s="96">
        <f>IF(K20&lt;10000,"N/A","")</f>
        <v/>
      </c>
      <c r="T20" s="96">
        <f>IF(K20&lt;10000,"N/A","-")</f>
        <v/>
      </c>
      <c r="U20" s="96">
        <f>IF(K20&lt;=50000,"N/A","")</f>
        <v/>
      </c>
      <c r="V20" s="96">
        <f>IF(K20&lt;=50000,"N/A","")</f>
        <v/>
      </c>
      <c r="W20" s="96">
        <f>IF(K20&lt;=50000,"N/A","-")</f>
        <v/>
      </c>
    </row>
    <row r="21" ht="50" customFormat="1" customHeight="1" s="94">
      <c r="B21" s="120">
        <f>B20+1</f>
        <v/>
      </c>
      <c r="C21" s="120" t="b">
        <v>0</v>
      </c>
      <c r="D21" s="120">
        <f>IF(AND(P21="OK",OR(S21="OK",S21="N/A"),OR(V21="OK",V21="N/A")),"Aprovado",IF(OR(P21="Reprovado",S21="Reprovado",V21="Reprovado"),"Reprovado","Pendente"))</f>
        <v/>
      </c>
      <c r="E21" s="15" t="n">
        <v>46247</v>
      </c>
      <c r="F21" s="21" t="inlineStr">
        <is>
          <t>Aprovação - Cancelamento de notas - GIORDANI TURISMO LTDA | Chamado: 2620110481154</t>
        </is>
      </c>
      <c r="G21" s="22" t="n">
        <v>24912277</v>
      </c>
      <c r="H21" s="17" t="inlineStr">
        <is>
          <t>OK</t>
        </is>
      </c>
      <c r="I21" s="17" t="inlineStr">
        <is>
          <t>Cancelamento de NF</t>
        </is>
      </c>
      <c r="J21" s="21" t="inlineStr">
        <is>
          <t>A área de Cobrança identificou que a NF 0118088 foi emitida em duplicidade para o cliente GIORDANI TURISMO LTDA. Conforme validação realizada pela equipe responsável, a nota correta é a NF 0118002</t>
        </is>
      </c>
      <c r="K21" s="175" t="n">
        <v>6266.85</v>
      </c>
      <c r="L21" s="17" t="inlineStr">
        <is>
          <t>Fabiana</t>
        </is>
      </c>
      <c r="M21" s="17" t="inlineStr">
        <is>
          <t>Financeiro</t>
        </is>
      </c>
      <c r="N21" s="17">
        <f>IF(K21&lt;10000,"Everton",IF(K21&lt;=50000,"Everton + Tatebe","Everton + Tatebe + Calil"))</f>
        <v/>
      </c>
      <c r="O21" s="20" t="n"/>
      <c r="P21" s="17" t="n"/>
      <c r="Q21" s="17" t="n"/>
      <c r="R21" s="20" t="n">
        <v>46248</v>
      </c>
      <c r="S21" s="49" t="inlineStr">
        <is>
          <t>OK</t>
        </is>
      </c>
      <c r="T21" s="17">
        <f>IF(K21&lt;10000,"N/A","-")</f>
        <v/>
      </c>
      <c r="U21" s="17">
        <f>IF(K21&lt;=50000,"N/A","")</f>
        <v/>
      </c>
      <c r="V21" s="17">
        <f>IF(K21&lt;=50000,"N/A","")</f>
        <v/>
      </c>
      <c r="W21" s="17">
        <f>IF(K21&lt;=50000,"N/A","-")</f>
        <v/>
      </c>
    </row>
    <row r="22" ht="37.5" customHeight="1">
      <c r="B22" s="27">
        <f>B21+1</f>
        <v/>
      </c>
      <c r="C22" s="120" t="b">
        <v>0</v>
      </c>
      <c r="D22" s="27">
        <f>IF(AND(P22="OK",OR(S22="OK",S22="N/A"),OR(V22="OK",V22="N/A")),"Aprovado",IF(OR(P22="Reprovado",S22="Reprovado",V22="Reprovado"),"Reprovado","Pendente"))</f>
        <v/>
      </c>
      <c r="E22" s="99" t="n">
        <v>46260</v>
      </c>
      <c r="F22" s="28" t="inlineStr">
        <is>
          <t>Cancelamento de NF COMERC FINANCIAL TRADING COMERCIALIZADORA DE ENERGIA LTDA</t>
        </is>
      </c>
      <c r="H22" s="96" t="n"/>
      <c r="I22" s="96" t="inlineStr">
        <is>
          <t>Cancelamento de NF</t>
        </is>
      </c>
      <c r="J22" s="28" t="inlineStr">
        <is>
          <t>O cliente possui dois CNPJs, porém o contrato vigente está vinculado apenas a um deles. Por equívoco, a nota fiscal de setup foi emitida também para o CNPJ sem relação contratual ativa.</t>
        </is>
      </c>
      <c r="K22" s="174" t="n">
        <v>4236.49</v>
      </c>
      <c r="L22" s="96" t="inlineStr">
        <is>
          <t xml:space="preserve">Pamela </t>
        </is>
      </c>
      <c r="M22" s="96" t="inlineStr">
        <is>
          <t>Financeiro</t>
        </is>
      </c>
      <c r="N22" s="96">
        <f>IF(K22&lt;10000,"Everton",IF(K22&lt;=50000,"Everton + Tatebe","Everton + Tatebe + Calil"))</f>
        <v/>
      </c>
      <c r="O22" s="95" t="n"/>
      <c r="P22" s="96" t="n"/>
      <c r="Q22" s="96" t="n"/>
      <c r="R22" s="95">
        <f>IF(K22&lt;10000,"N/A","")</f>
        <v/>
      </c>
      <c r="S22" s="96">
        <f>IF(K22&lt;10000,"N/A","")</f>
        <v/>
      </c>
      <c r="T22" s="96">
        <f>IF(K22&lt;10000,"N/A","-")</f>
        <v/>
      </c>
      <c r="U22" s="96">
        <f>IF(K22&lt;=50000,"N/A","")</f>
        <v/>
      </c>
      <c r="V22" s="96">
        <f>IF(K22&lt;=50000,"N/A","")</f>
        <v/>
      </c>
      <c r="W22" s="96">
        <f>IF(K22&lt;=50000,"N/A","-")</f>
        <v/>
      </c>
    </row>
    <row r="23" ht="75" customFormat="1" customHeight="1" s="94">
      <c r="B23" s="120">
        <f>B22+1</f>
        <v/>
      </c>
      <c r="C23" s="120" t="b">
        <v>1</v>
      </c>
      <c r="D23" s="120">
        <f>IF(AND(P23="OK",OR(S23="OK",S23="N/A"),OR(V23="OK",V23="N/A")),"Aprovado",IF(OR(P23="Reprovado",S23="Reprovado",V23="Reprovado"),"Reprovado","Pendente"))</f>
        <v/>
      </c>
      <c r="E23" s="15" t="n">
        <v>46259</v>
      </c>
      <c r="F23" s="21" t="inlineStr">
        <is>
          <t>Aprovação - Cancelamento de notas - CENTRO CULTURAL AFRORIO - 11.697.918/0001-58 | 25578004</t>
        </is>
      </c>
      <c r="G23" s="22">
        <f>RIGHT(Tabela1[[#This Row],[Assunto e-mail]],8)</f>
        <v/>
      </c>
      <c r="H23" s="17" t="inlineStr">
        <is>
          <t>OK</t>
        </is>
      </c>
      <c r="I23" s="17" t="inlineStr">
        <is>
          <t>Cancelamento de NF</t>
        </is>
      </c>
      <c r="J23" s="21" t="inlineStr">
        <is>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is>
      </c>
      <c r="K23" s="175" t="n">
        <v>18428.78</v>
      </c>
      <c r="L23" s="17" t="inlineStr">
        <is>
          <t>Amanda</t>
        </is>
      </c>
      <c r="M23" s="17" t="inlineStr">
        <is>
          <t>Comercial</t>
        </is>
      </c>
      <c r="N23" s="17">
        <f>IF(K23&lt;10000,"Everton",IF(K23&lt;=50000,"Everton + Tatebe","Everton + Tatebe + Calil"))</f>
        <v/>
      </c>
      <c r="O23" s="20" t="n">
        <v>46267</v>
      </c>
      <c r="P23" s="17" t="inlineStr">
        <is>
          <t>OK</t>
        </is>
      </c>
      <c r="Q23" s="17" t="n"/>
      <c r="R23" s="20" t="n">
        <v>46279</v>
      </c>
      <c r="S23" s="17" t="inlineStr">
        <is>
          <t>OK</t>
        </is>
      </c>
      <c r="T23" s="17">
        <f>IF(K23&lt;10000,"N/A","-")</f>
        <v/>
      </c>
      <c r="U23" s="17">
        <f>IF(K23&lt;=50000,"N/A","")</f>
        <v/>
      </c>
      <c r="V23" s="17">
        <f>IF(K23&lt;=50000,"N/A","")</f>
        <v/>
      </c>
      <c r="W23" s="17">
        <f>IF(K23&lt;=50000,"N/A","-")</f>
        <v/>
      </c>
    </row>
    <row r="24" ht="50" customHeight="1">
      <c r="B24" s="27">
        <f>B23+1</f>
        <v/>
      </c>
      <c r="C24" s="120" t="b">
        <v>1</v>
      </c>
      <c r="D24" s="27">
        <f>IF(AND(P24="OK",OR(S24="OK",S24="N/A"),OR(V24="OK",V24="N/A")),"Aprovado",IF(OR(P24="Reprovado",S24="Reprovado",V24="Reprovado"),"Reprovado","Pendente"))</f>
        <v/>
      </c>
      <c r="E24" s="99" t="n">
        <v>46259</v>
      </c>
      <c r="F24" s="28" t="inlineStr">
        <is>
          <t>Aprovação - Cancelamento de notas - UNINTER EDUCACIONAL S/A - 02.261.854/0001-57 | 26341250</t>
        </is>
      </c>
      <c r="G24" s="29">
        <f>RIGHT(Tabela1[[#This Row],[Assunto e-mail]],8)</f>
        <v/>
      </c>
      <c r="H24" s="96" t="inlineStr">
        <is>
          <t>OK</t>
        </is>
      </c>
      <c r="I24" s="96" t="inlineStr">
        <is>
          <t>Cancelamento de NF</t>
        </is>
      </c>
      <c r="J24" s="28" t="inlineStr">
        <is>
          <t>O cliente formalizou o pedido de cancelamento contratual em maio/2023, porém o processo foi concluído apenas em dezembro/2024. Em decorrência dessa falha operacional, permaneceram sendo geradas cobranças de mensalidade mínima.</t>
        </is>
      </c>
      <c r="K24" s="174" t="n">
        <v>21617.57</v>
      </c>
      <c r="L24" s="96" t="inlineStr">
        <is>
          <t>Amanda</t>
        </is>
      </c>
      <c r="M24" s="96" t="inlineStr">
        <is>
          <t>Comercial</t>
        </is>
      </c>
      <c r="N24" s="96">
        <f>IF(K24&lt;10000,"Everton",IF(K24&lt;=50000,"Everton + Tatebe","Everton + Tatebe + Calil"))</f>
        <v/>
      </c>
      <c r="O24" s="95" t="n">
        <v>46267</v>
      </c>
      <c r="P24" s="96" t="inlineStr">
        <is>
          <t>OK</t>
        </is>
      </c>
      <c r="Q24" s="96" t="n"/>
      <c r="R24" s="95" t="n">
        <v>46279</v>
      </c>
      <c r="S24" s="96" t="inlineStr">
        <is>
          <t>OK</t>
        </is>
      </c>
      <c r="T24" s="96">
        <f>IF(K24&lt;10000,"N/A","-")</f>
        <v/>
      </c>
      <c r="U24" s="96">
        <f>IF(K24&lt;=50000,"N/A","")</f>
        <v/>
      </c>
      <c r="V24" s="96">
        <f>IF(K24&lt;=50000,"N/A","")</f>
        <v/>
      </c>
      <c r="W24" s="96">
        <f>IF(K24&lt;=50000,"N/A","-")</f>
        <v/>
      </c>
    </row>
    <row r="25" ht="62.5" customFormat="1" customHeight="1" s="94">
      <c r="B25" s="120">
        <f>B24+1</f>
        <v/>
      </c>
      <c r="C25" s="120" t="b">
        <v>0</v>
      </c>
      <c r="D25" s="120">
        <f>IF(AND(P25="OK",OR(S25="OK",S25="N/A"),OR(V25="OK",V25="N/A")),"Aprovado",IF(OR(P25="Reprovado",S25="Reprovado",V25="Reprovado"),"Reprovado","Pendente"))</f>
        <v/>
      </c>
      <c r="E25" s="15" t="n">
        <v>46259</v>
      </c>
      <c r="F25" s="21" t="inlineStr">
        <is>
          <t>Aprovação -  EDITORA SANAR S.A - 18.990.682/0001-92  - 18244519</t>
        </is>
      </c>
      <c r="G25" s="22">
        <f>RIGHT(Tabela1[[#This Row],[Assunto e-mail]],8)</f>
        <v/>
      </c>
      <c r="H25" s="17" t="inlineStr">
        <is>
          <t>OK</t>
        </is>
      </c>
      <c r="I25" s="17" t="inlineStr">
        <is>
          <t>Cancelamento de NF</t>
        </is>
      </c>
      <c r="J25" s="21" t="inlineStr">
        <is>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is>
      </c>
      <c r="K25" s="175" t="n">
        <v>39695.55</v>
      </c>
      <c r="L25" s="17" t="inlineStr">
        <is>
          <t>Stephany</t>
        </is>
      </c>
      <c r="M25" s="17" t="inlineStr">
        <is>
          <t>Comercial</t>
        </is>
      </c>
      <c r="N25" s="17">
        <f>IF(K25&lt;10000,"Everton",IF(K25&lt;=50000,"Everton + Tatebe","Everton + Tatebe + Calil"))</f>
        <v/>
      </c>
      <c r="O25" s="20" t="n">
        <v>46267</v>
      </c>
      <c r="P25" s="17" t="inlineStr">
        <is>
          <t>OK</t>
        </is>
      </c>
      <c r="Q25" s="17" t="n"/>
      <c r="R25" s="20" t="n">
        <v>46279</v>
      </c>
      <c r="S25" s="17" t="inlineStr">
        <is>
          <t>OK</t>
        </is>
      </c>
      <c r="T25" s="17">
        <f>IF(K25&lt;10000,"N/A","-")</f>
        <v/>
      </c>
      <c r="U25" s="17">
        <f>IF(K25&lt;=50000,"N/A","")</f>
        <v/>
      </c>
      <c r="V25" s="17">
        <f>IF(K25&lt;=50000,"N/A","")</f>
        <v/>
      </c>
      <c r="W25" s="17">
        <f>IF(K25&lt;=50000,"N/A","-")</f>
        <v/>
      </c>
    </row>
    <row r="26" ht="50" customHeight="1">
      <c r="B26" s="27">
        <f>B25+1</f>
        <v/>
      </c>
      <c r="C26" s="120" t="b">
        <v>1</v>
      </c>
      <c r="D26" s="27">
        <f>IF(AND(P26="OK",OR(S26="OK",S26="N/A"),OR(V26="OK",V26="N/A")),"Aprovado",IF(OR(P26="Reprovado",S26="Reprovado",V26="Reprovado"),"Reprovado","Pendente"))</f>
        <v/>
      </c>
      <c r="E26" s="99" t="n">
        <v>46261</v>
      </c>
      <c r="F26" s="28" t="inlineStr">
        <is>
          <t>Aprovação - Cancelamento de notas - INFRACOMMERCE SYNAPCOM COMERCI - 27.932.734/0001-65 | 26412747</t>
        </is>
      </c>
      <c r="G26" s="29">
        <f>RIGHT(Tabela1[[#This Row],[Assunto e-mail]],8)</f>
        <v/>
      </c>
      <c r="H26" s="96" t="inlineStr">
        <is>
          <t>OK</t>
        </is>
      </c>
      <c r="I26" s="96" t="inlineStr">
        <is>
          <t>Cancelamento de NF</t>
        </is>
      </c>
      <c r="J26" s="28" t="inlineStr">
        <is>
          <t>As notas foram emitidas após a data de cancelamento do contrato (26/06/2023) devido à não conclusão do processo de cancelamento pelo time comercial à época. Dessa forma, houve faturamento indevido após o encerramento contratual.</t>
        </is>
      </c>
      <c r="K26" s="174" t="n">
        <v>44986.46</v>
      </c>
      <c r="L26" s="96" t="inlineStr">
        <is>
          <t>Amanda</t>
        </is>
      </c>
      <c r="M26" s="96" t="inlineStr">
        <is>
          <t>Comercial</t>
        </is>
      </c>
      <c r="N26" s="96">
        <f>IF(K26&lt;10000,"Everton",IF(K26&lt;=50000,"Everton + Tatebe","Everton + Tatebe + Calil"))</f>
        <v/>
      </c>
      <c r="O26" s="95" t="n">
        <v>46267</v>
      </c>
      <c r="P26" s="96" t="inlineStr">
        <is>
          <t>OK</t>
        </is>
      </c>
      <c r="Q26" s="96" t="n"/>
      <c r="R26" s="95" t="n">
        <v>46279</v>
      </c>
      <c r="S26" s="96" t="inlineStr">
        <is>
          <t>OK</t>
        </is>
      </c>
      <c r="T26" s="96">
        <f>IF(K26&lt;10000,"N/A","-")</f>
        <v/>
      </c>
      <c r="U26" s="96">
        <f>IF(K26&lt;=50000,"N/A","")</f>
        <v/>
      </c>
      <c r="V26" s="96">
        <f>IF(K26&lt;=50000,"N/A","")</f>
        <v/>
      </c>
      <c r="W26" s="96">
        <f>IF(K26&lt;=50000,"N/A","-")</f>
        <v/>
      </c>
    </row>
    <row r="27" ht="125" customFormat="1" customHeight="1" s="94">
      <c r="B27" s="120">
        <f>B26+1</f>
        <v/>
      </c>
      <c r="C27" s="120" t="b">
        <v>0</v>
      </c>
      <c r="D27" s="120">
        <f>IF(AND(P27="OK",OR(S27="OK",S27="N/A"),OR(V27="OK",V27="N/A")),"Aprovado",IF(OR(P27="Reprovado",S27="Reprovado",V27="Reprovado"),"Reprovado","Pendente"))</f>
        <v/>
      </c>
      <c r="E27" s="15" t="n">
        <v>46262</v>
      </c>
      <c r="F27" s="21" t="inlineStr">
        <is>
          <t>Cancelamento de NFs DIAS FINANCE LTDA</t>
        </is>
      </c>
      <c r="G27" s="22" t="n"/>
      <c r="H27" s="17" t="inlineStr">
        <is>
          <t>OK</t>
        </is>
      </c>
      <c r="I27" s="17" t="inlineStr">
        <is>
          <t>Cancelamento de NF</t>
        </is>
      </c>
      <c r="J27" s="21" t="inlineStr">
        <is>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is>
      </c>
      <c r="K27" s="175" t="n">
        <v>91587.67</v>
      </c>
      <c r="L27" s="17" t="inlineStr">
        <is>
          <t xml:space="preserve">Pamela </t>
        </is>
      </c>
      <c r="M27" s="17" t="inlineStr">
        <is>
          <t>Comercial</t>
        </is>
      </c>
      <c r="N27" s="17">
        <f>IF(K27&lt;10000,"Everton",IF(K27&lt;=50000,"Everton + Tatebe","Everton + Tatebe + Calil"))</f>
        <v/>
      </c>
      <c r="O27" s="20" t="n"/>
      <c r="P27" s="17" t="n"/>
      <c r="Q27" s="17" t="n"/>
      <c r="R27" s="20">
        <f>IF(K27&lt;10000,"N/A","")</f>
        <v/>
      </c>
      <c r="S27" s="17">
        <f>IF(K27&lt;10000,"N/A","")</f>
        <v/>
      </c>
      <c r="T27" s="17">
        <f>IF(K27&lt;10000,"N/A","-")</f>
        <v/>
      </c>
      <c r="U27" s="17">
        <f>IF(K27&lt;=50000,"N/A","")</f>
        <v/>
      </c>
      <c r="V27" s="17">
        <f>IF(K27&lt;=50000,"N/A","")</f>
        <v/>
      </c>
      <c r="W27" s="17">
        <f>IF(K27&lt;=50000,"N/A","-")</f>
        <v/>
      </c>
    </row>
    <row r="28" ht="62.5" customHeight="1">
      <c r="B28" s="27">
        <f>B27+1</f>
        <v/>
      </c>
      <c r="C28" s="120" t="b">
        <v>0</v>
      </c>
      <c r="D28" s="27">
        <f>IF(AND(P28="OK",OR(S28="OK",S28="N/A"),OR(V28="OK",V28="N/A")),"Aprovado",IF(OR(P28="Reprovado",S28="Reprovado",V28="Reprovado"),"Reprovado","Pendente"))</f>
        <v/>
      </c>
      <c r="E28" s="99" t="n">
        <v>46259</v>
      </c>
      <c r="F28" s="28" t="inlineStr">
        <is>
          <t>Aprovação - Cancelamento de notas - N. R. BENNESBY COMERCIO DE UTE - 37.882.316/0001-64 | 26346273</t>
        </is>
      </c>
      <c r="G28" s="29">
        <f>RIGHT(Tabela1[[#This Row],[Assunto e-mail]],8)</f>
        <v/>
      </c>
      <c r="H28" s="96" t="inlineStr">
        <is>
          <t>OK</t>
        </is>
      </c>
      <c r="I28" s="96" t="inlineStr">
        <is>
          <t>Cancelamento de NF</t>
        </is>
      </c>
      <c r="J28" s="28" t="inlineStr">
        <is>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is>
      </c>
      <c r="K28" s="174" t="n">
        <v>121129.73</v>
      </c>
      <c r="L28" s="96" t="inlineStr">
        <is>
          <t>Amanda</t>
        </is>
      </c>
      <c r="M28" s="96" t="inlineStr">
        <is>
          <t>Operação</t>
        </is>
      </c>
      <c r="N28" s="96">
        <f>IF(K28&lt;10000,"Everton",IF(K28&lt;=50000,"Everton + Tatebe","Everton + Tatebe + Calil"))</f>
        <v/>
      </c>
      <c r="O28" s="95" t="n">
        <v>46267</v>
      </c>
      <c r="P28" s="96" t="inlineStr">
        <is>
          <t>OK</t>
        </is>
      </c>
      <c r="Q28" s="96" t="n"/>
      <c r="R28" s="95" t="n">
        <v>46279</v>
      </c>
      <c r="S28" s="96" t="inlineStr">
        <is>
          <t>OK</t>
        </is>
      </c>
      <c r="T28" s="96">
        <f>IF(K28&lt;10000,"N/A","-")</f>
        <v/>
      </c>
      <c r="U28" s="96">
        <f>IF(K28&lt;=50000,"N/A","")</f>
        <v/>
      </c>
      <c r="V28" s="96">
        <f>IF(K28&lt;=50000,"N/A","")</f>
        <v/>
      </c>
      <c r="W28" s="96">
        <f>IF(K28&lt;=50000,"N/A","-")</f>
        <v/>
      </c>
    </row>
    <row r="29" ht="87.5" customFormat="1" customHeight="1" s="94">
      <c r="B29" s="109">
        <f>B28+1</f>
        <v/>
      </c>
      <c r="C29" s="120" t="b">
        <v>0</v>
      </c>
      <c r="D29" s="109">
        <f>IF(AND(P29="OK",OR(S29="OK",S29="N/A"),OR(V29="OK",V29="N/A")),"Aprovado",IF(OR(P29="Reprovado",S29="Reprovado",V29="Reprovado"),"Reprovado","Pendente"))</f>
        <v/>
      </c>
      <c r="E29" s="110" t="n"/>
      <c r="F29" s="111" t="inlineStr">
        <is>
          <t>Aprovação - Cancelamento/baixa de notas ficais - GUEDES &amp; PAIXAO LTDA 16928871003630 - 18604102</t>
        </is>
      </c>
      <c r="G29" s="112">
        <f>RIGHT(Tabela1[[#This Row],[Assunto e-mail]],8)</f>
        <v/>
      </c>
      <c r="H29" s="113" t="inlineStr">
        <is>
          <t>ok</t>
        </is>
      </c>
      <c r="I29" s="113" t="inlineStr">
        <is>
          <t>Cancelamento de NF e Baixa</t>
        </is>
      </c>
      <c r="J29" s="111" t="inlineStr">
        <is>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is>
      </c>
      <c r="K29" s="176" t="n">
        <v>40308.26</v>
      </c>
      <c r="L29" s="113" t="inlineStr">
        <is>
          <t>Stephany</t>
        </is>
      </c>
      <c r="M29" s="113" t="inlineStr">
        <is>
          <t>Operação</t>
        </is>
      </c>
      <c r="N29" s="17">
        <f>IF(K29&lt;10000,"Everton",IF(K29&lt;=50000,"Everton + Tatebe","Everton + Tatebe + Calil"))</f>
        <v/>
      </c>
      <c r="O29" s="20" t="n"/>
      <c r="P29" s="17" t="n"/>
      <c r="Q29" s="17" t="n"/>
      <c r="R29" s="20">
        <f>IF(K29&lt;10000,"N/A","")</f>
        <v/>
      </c>
      <c r="S29" s="17">
        <f>IF(K29&lt;10000,"N/A","")</f>
        <v/>
      </c>
      <c r="T29" s="17">
        <f>IF(K29&lt;10000,"N/A","-")</f>
        <v/>
      </c>
      <c r="U29" s="17">
        <f>IF(K29&lt;=50000,"N/A","")</f>
        <v/>
      </c>
      <c r="V29" s="17">
        <f>IF(K29&lt;=50000,"N/A","")</f>
        <v/>
      </c>
      <c r="W29" s="17">
        <f>IF(K29&lt;=50000,"N/A","-")</f>
        <v/>
      </c>
    </row>
    <row r="30" ht="87.5" customHeight="1">
      <c r="B30" s="27">
        <f>B29+1</f>
        <v/>
      </c>
      <c r="C30" s="120" t="b">
        <v>0</v>
      </c>
      <c r="D30" s="27">
        <f>IF(AND(P30="OK",OR(S30="OK",S30="N/A"),OR(V30="OK",V30="N/A")),"Aprovado",IF(OR(P30="Reprovado",S30="Reprovado",V30="Reprovado"),"Reprovado","Pendente"))</f>
        <v/>
      </c>
      <c r="E30" s="99" t="n"/>
      <c r="F30" s="28" t="inlineStr">
        <is>
          <t>Aprovação - Cancelamento - FRUITFY INTERMEDIACOES E PAGAMENTOS 57315333000127 - 24820605</t>
        </is>
      </c>
      <c r="G30" s="29">
        <f>RIGHT(Tabela1[[#This Row],[Assunto e-mail]],8)</f>
        <v/>
      </c>
      <c r="H30" s="96" t="inlineStr">
        <is>
          <t>ok</t>
        </is>
      </c>
      <c r="I30" s="96" t="inlineStr">
        <is>
          <t>Cancelamento de NF</t>
        </is>
      </c>
      <c r="J30" s="28" t="inlineStr">
        <is>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is>
      </c>
      <c r="K30" s="174" t="n">
        <v>1969.4</v>
      </c>
      <c r="L30" s="96" t="inlineStr">
        <is>
          <t>Stephany</t>
        </is>
      </c>
      <c r="M30" s="96" t="inlineStr">
        <is>
          <t>Operação</t>
        </is>
      </c>
      <c r="N30" s="96">
        <f>IF(K30&lt;10000,"Everton",IF(K30&lt;=50000,"Everton + Tatebe","Everton + Tatebe + Calil"))</f>
        <v/>
      </c>
      <c r="O30" s="95" t="n"/>
      <c r="P30" s="96" t="n"/>
      <c r="Q30" s="96" t="n"/>
      <c r="R30" s="95">
        <f>IF(K30&lt;10000,"N/A","")</f>
        <v/>
      </c>
      <c r="S30" s="96">
        <f>IF(K30&lt;10000,"N/A","")</f>
        <v/>
      </c>
      <c r="T30" s="96">
        <f>IF(K30&lt;10000,"N/A","-")</f>
        <v/>
      </c>
      <c r="U30" s="96">
        <f>IF(K30&lt;=50000,"N/A","")</f>
        <v/>
      </c>
      <c r="V30" s="96">
        <f>IF(K30&lt;=50000,"N/A","")</f>
        <v/>
      </c>
      <c r="W30" s="96">
        <f>IF(K30&lt;=50000,"N/A","-")</f>
        <v/>
      </c>
    </row>
    <row r="31" ht="37.5" customFormat="1" customHeight="1" s="94">
      <c r="B31" s="120">
        <f>B30+1</f>
        <v/>
      </c>
      <c r="C31" s="120" t="b">
        <v>0</v>
      </c>
      <c r="D31" s="120">
        <f>IF(AND(P31="OK",OR(S31="OK",S31="N/A"),OR(V31="OK",V31="N/A")),"Aprovado",IF(OR(P31="Reprovado",S31="Reprovado",V31="Reprovado"),"Reprovado","Pendente"))</f>
        <v/>
      </c>
      <c r="E31" s="15" t="n"/>
      <c r="F31" s="21" t="inlineStr">
        <is>
          <t>Aprovação - Cancelamento de notas fiscais  - DENTAL S. SEBASTIAO LTDA - 09.228.091/0001-91 - 27115064</t>
        </is>
      </c>
      <c r="G31" s="22" t="n">
        <v>27115064</v>
      </c>
      <c r="H31" s="17" t="inlineStr">
        <is>
          <t>ok</t>
        </is>
      </c>
      <c r="I31" s="17" t="inlineStr">
        <is>
          <t>Cancelamento de NF</t>
        </is>
      </c>
      <c r="J31" s="21" t="inlineStr">
        <is>
          <t>Aprovação - Cancelamento de notas fiscais  - DENTAL S. SEBASTIAO LTDA - 09.228.091/0001-91</t>
        </is>
      </c>
      <c r="K31" s="175" t="n">
        <v>5102.04</v>
      </c>
      <c r="L31" s="17" t="inlineStr">
        <is>
          <t>Stephany</t>
        </is>
      </c>
      <c r="M31" s="17" t="n"/>
      <c r="N31" s="17">
        <f>IF(K31&lt;10000,"Everton",IF(K31&lt;=50000,"Everton + Tatebe","Everton + Tatebe + Calil"))</f>
        <v/>
      </c>
      <c r="O31" s="20" t="n"/>
      <c r="P31" s="17" t="n"/>
      <c r="Q31" s="17" t="n"/>
      <c r="R31" s="20">
        <f>IF(K31&lt;10000,"N/A","")</f>
        <v/>
      </c>
      <c r="S31" s="17">
        <f>IF(K31&lt;10000,"N/A","")</f>
        <v/>
      </c>
      <c r="T31" s="17">
        <f>IF(K31&lt;10000,"N/A","-")</f>
        <v/>
      </c>
      <c r="U31" s="17">
        <f>IF(K31&lt;=50000,"N/A","")</f>
        <v/>
      </c>
      <c r="V31" s="17">
        <f>IF(K31&lt;=50000,"N/A","")</f>
        <v/>
      </c>
      <c r="W31" s="17">
        <f>IF(K31&lt;=50000,"N/A","-")</f>
        <v/>
      </c>
    </row>
    <row r="32" ht="75" customHeight="1">
      <c r="B32" s="27">
        <f>B31+1</f>
        <v/>
      </c>
      <c r="C32" s="120" t="b">
        <v>0</v>
      </c>
      <c r="D32" s="27">
        <f>IF(AND(P32="OK",OR(S32="OK",S32="N/A"),OR(V32="OK",V32="N/A")),"Aprovado",IF(OR(P32="Reprovado",S32="Reprovado",V32="Reprovado"),"Reprovado","Pendente"))</f>
        <v/>
      </c>
      <c r="E32" s="99" t="n"/>
      <c r="F32" s="28" t="inlineStr">
        <is>
          <t>Aprovação - Cancelamento de notas - VOLTBRAS ELETROPOSTOS AGENCIAMENTO LTDA - 32.150.686/0001-93 | 25704891</t>
        </is>
      </c>
      <c r="G32" s="29">
        <f>RIGHT(Tabela1[[#This Row],[Assunto e-mail]],8)</f>
        <v/>
      </c>
      <c r="H32" s="96" t="inlineStr">
        <is>
          <t>OK</t>
        </is>
      </c>
      <c r="I32" s="96" t="inlineStr">
        <is>
          <t>Cancelamento de NF</t>
        </is>
      </c>
      <c r="J32" s="28" t="inlineStr">
        <is>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is>
      </c>
      <c r="K32" s="174" t="n">
        <v>22974.01</v>
      </c>
      <c r="L32" s="96" t="inlineStr">
        <is>
          <t>Amanda</t>
        </is>
      </c>
      <c r="M32" s="96" t="inlineStr">
        <is>
          <t>Operação</t>
        </is>
      </c>
      <c r="N32" s="96">
        <f>IF(K32&lt;10000,"Everton",IF(K32&lt;=50000,"Everton + Tatebe","Everton + Tatebe + Calil"))</f>
        <v/>
      </c>
      <c r="O32" s="95" t="n"/>
      <c r="P32" s="96" t="n"/>
      <c r="Q32" s="96" t="n"/>
      <c r="R32" s="95">
        <f>IF(K32&lt;10000,"N/A","")</f>
        <v/>
      </c>
      <c r="S32" s="96">
        <f>IF(K32&lt;10000,"N/A","")</f>
        <v/>
      </c>
      <c r="T32" s="96">
        <f>IF(K32&lt;10000,"N/A","-")</f>
        <v/>
      </c>
      <c r="U32" s="96">
        <f>IF(K32&lt;=50000,"N/A","")</f>
        <v/>
      </c>
      <c r="V32" s="96">
        <f>IF(K32&lt;=50000,"N/A","")</f>
        <v/>
      </c>
      <c r="W32" s="96">
        <f>IF(K32&lt;=50000,"N/A","-")</f>
        <v/>
      </c>
    </row>
    <row r="33" ht="62.5" customHeight="1">
      <c r="B33" s="120">
        <f>B32+1</f>
        <v/>
      </c>
      <c r="C33" s="120" t="b">
        <v>0</v>
      </c>
      <c r="D33" s="120">
        <f>IF(AND(P33="OK",OR(S33="OK",S33="N/A"),OR(V33="OK",V33="N/A")),"Aprovado",IF(OR(P33="Reprovado",S33="Reprovado",V33="Reprovado"),"Reprovado","Pendente"))</f>
        <v/>
      </c>
      <c r="E33" s="15" t="n"/>
      <c r="F33" s="21" t="inlineStr">
        <is>
          <t>Aprovação - Cancelamento de notas - JJGC. IND. E COM. MATERIAS DENTARIOS S/A - 00.489.050/0001-84 e 00.489.050/0002-65 | 26895066</t>
        </is>
      </c>
      <c r="G33" s="22">
        <f>RIGHT(Tabela1[[#This Row],[Assunto e-mail]],8)</f>
        <v/>
      </c>
      <c r="H33" s="17" t="inlineStr">
        <is>
          <t>OK</t>
        </is>
      </c>
      <c r="I33" s="96" t="inlineStr">
        <is>
          <t>Cancelamento de NF</t>
        </is>
      </c>
      <c r="J33" s="21" t="inlineStr">
        <is>
          <t xml:space="preserve">O cliente formalizou a solicitação de cancelamento antes da primeira emissão de nota fiscal, para ambos os CNPJ's. Na época a gerente responsável (Isabella Lestingi), chegou a abrir no SF o cancelamento do contrato, mas não foi encaminhado para o financeiro. </t>
        </is>
      </c>
      <c r="K33" s="175" t="n">
        <v>63688.79</v>
      </c>
      <c r="L33" s="96" t="inlineStr">
        <is>
          <t>Amanda</t>
        </is>
      </c>
      <c r="M33" s="96" t="inlineStr">
        <is>
          <t>Comercial</t>
        </is>
      </c>
      <c r="N33" s="17">
        <f>IF(K33&lt;10000,"Everton",IF(K33&lt;=50000,"Everton + Tatebe","Everton + Tatebe + Calil"))</f>
        <v/>
      </c>
      <c r="O33" s="20" t="n"/>
      <c r="P33" s="17" t="n"/>
      <c r="Q33" s="17" t="n"/>
      <c r="R33" s="20">
        <f>IF(K32&lt;10000,"N/A","")</f>
        <v/>
      </c>
      <c r="S33" s="17">
        <f>IF(K32&lt;10000,"N/A","")</f>
        <v/>
      </c>
      <c r="T33" s="17">
        <f>IF(K33&lt;10000,"N/A","-")</f>
        <v/>
      </c>
      <c r="U33" s="20">
        <f>IF(K33&lt;=50000,"N/A","")</f>
        <v/>
      </c>
      <c r="V33" s="17">
        <f>IF(K33&lt;=50000,"N/A","")</f>
        <v/>
      </c>
      <c r="W33" s="17">
        <f>IF(K33&lt;=50000,"N/A","-")</f>
        <v/>
      </c>
    </row>
    <row r="34" ht="62.5" customHeight="1">
      <c r="B34" s="27">
        <f>B33+1</f>
        <v/>
      </c>
      <c r="C34" s="120" t="b">
        <v>1</v>
      </c>
      <c r="D34" s="27" t="inlineStr">
        <is>
          <t>Aprovado</t>
        </is>
      </c>
      <c r="E34" s="99" t="n"/>
      <c r="F34" s="28" t="inlineStr">
        <is>
          <t>Valores em aberto - Azzas 2154</t>
        </is>
      </c>
      <c r="G34" s="29" t="n">
        <v>26988914</v>
      </c>
      <c r="H34" s="96" t="inlineStr">
        <is>
          <t>OK</t>
        </is>
      </c>
      <c r="I34" s="96" t="inlineStr">
        <is>
          <t>Cancelamento de NF</t>
        </is>
      </c>
      <c r="J34" s="28" t="inlineStr">
        <is>
          <t>A cliente informou que o pagamento individual das 78 notas gera um esforço operacional elevado, pois cada nota precisa estar vinculada a um boleto específico. Por esse motivo, solicitou a consolidação dos valores em 5 novos documentos fiscais e respectivos boletos.</t>
        </is>
      </c>
      <c r="K34" s="174" t="n">
        <v>389359.12</v>
      </c>
      <c r="L34" s="96" t="inlineStr">
        <is>
          <t>Vanessa</t>
        </is>
      </c>
      <c r="M34" s="96" t="inlineStr">
        <is>
          <t>Cobrança</t>
        </is>
      </c>
      <c r="N34" s="96">
        <f>IF(K34&lt;10000,"Everton",IF(K34&lt;=50000,"Everton + Tatebe","Everton + Tatebe + Calil"))</f>
        <v/>
      </c>
      <c r="O34" s="95" t="n"/>
      <c r="P34" s="96" t="n"/>
      <c r="Q34" s="96" t="n"/>
      <c r="R34" s="95" t="n"/>
      <c r="S34" s="96" t="n"/>
      <c r="T34" s="96">
        <f>IF(K34&lt;10000,"N/A","-")</f>
        <v/>
      </c>
      <c r="U34" s="95" t="n">
        <v>46281</v>
      </c>
      <c r="V34" s="96" t="inlineStr">
        <is>
          <t>OK</t>
        </is>
      </c>
      <c r="W34" s="96">
        <f>IF(K34&lt;=50000,"N/A","-")</f>
        <v/>
      </c>
    </row>
    <row r="35">
      <c r="B35" s="27">
        <f>B34+1</f>
        <v/>
      </c>
      <c r="C35" s="120" t="b">
        <v>0</v>
      </c>
      <c r="D35" s="27">
        <f>IF(AND(P35="OK",OR(S35="OK",S35="N/A"),OR(V35="OK",V35="N/A")),"Aprovado",IF(OR(P35="Reprovado",S35="Reprovado",V35="Reprovado"),"Reprovado","Pendente"))</f>
        <v/>
      </c>
      <c r="E35" s="99" t="n">
        <v>46286</v>
      </c>
      <c r="F35" s="28" t="n"/>
      <c r="G35" s="29" t="n">
        <v>27241800</v>
      </c>
      <c r="H35" s="96" t="n"/>
      <c r="I35" s="96" t="inlineStr">
        <is>
          <t>Cancelamento de NF</t>
        </is>
      </c>
      <c r="J35" s="28" t="inlineStr">
        <is>
          <t>Emissão em duplicidade</t>
        </is>
      </c>
      <c r="K35" s="174" t="n">
        <v>202.04</v>
      </c>
      <c r="L35" s="96" t="inlineStr">
        <is>
          <t>Amanda</t>
        </is>
      </c>
      <c r="M35" s="96" t="inlineStr">
        <is>
          <t>Financeiro</t>
        </is>
      </c>
      <c r="N35" s="96">
        <f>IF(K35&lt;10000,"Everton",IF(K35&lt;=50000,"Everton + Tatebe","Everton + Tatebe + Calil"))</f>
        <v/>
      </c>
      <c r="O35" s="95" t="n"/>
      <c r="P35" s="96" t="n"/>
      <c r="Q35" s="96" t="n"/>
      <c r="R35" s="95">
        <f>IF(K34&lt;10000,"N/A","")</f>
        <v/>
      </c>
      <c r="S35" s="96">
        <f>IF(K34&lt;10000,"N/A","")</f>
        <v/>
      </c>
      <c r="T35" s="96">
        <f>IF(K35&lt;10000,"N/A","-")</f>
        <v/>
      </c>
      <c r="U35" s="95">
        <f>IF(K35&lt;=50000,"N/A","")</f>
        <v/>
      </c>
      <c r="V35" s="96">
        <f>IF(K35&lt;=50000,"N/A","")</f>
        <v/>
      </c>
      <c r="W35" s="96">
        <f>IF(K35&lt;=50000,"N/A","-")</f>
        <v/>
      </c>
    </row>
  </sheetData>
  <mergeCells count="4">
    <mergeCell ref="U1:W1"/>
    <mergeCell ref="O1:Q1"/>
    <mergeCell ref="R1:T1"/>
    <mergeCell ref="E1:N1"/>
  </mergeCells>
  <conditionalFormatting sqref="N2:N1048576">
    <cfRule type="cellIs" priority="23" operator="equal" dxfId="30">
      <formula>$N$8</formula>
    </cfRule>
    <cfRule type="cellIs" priority="24" operator="equal" dxfId="31">
      <formula>$N$5</formula>
    </cfRule>
    <cfRule type="cellIs" priority="25" operator="equal" dxfId="29">
      <formula>$N$3</formula>
    </cfRule>
  </conditionalFormatting>
  <pageMargins left="0.511811024" right="0.511811024" top="0.787401575" bottom="0.787401575" header="0.31496062" footer="0.31496062"/>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EV126"/>
  <sheetViews>
    <sheetView showGridLines="0" zoomScale="85" zoomScaleNormal="85" workbookViewId="0">
      <selection activeCell="G6" sqref="G6"/>
    </sheetView>
  </sheetViews>
  <sheetFormatPr baseColWidth="8" defaultColWidth="9.453125" defaultRowHeight="18.5"/>
  <cols>
    <col width="4.453125" customWidth="1" style="162" min="1" max="1"/>
    <col width="38.453125" bestFit="1" customWidth="1" style="162" min="2" max="2"/>
    <col width="22.453125" bestFit="1" customWidth="1" style="162" min="3" max="3"/>
    <col width="10.453125" bestFit="1" customWidth="1" style="162" min="4" max="4"/>
    <col width="12.54296875" bestFit="1" customWidth="1" style="162" min="5" max="5"/>
    <col width="22.453125" bestFit="1" customWidth="1" style="162" min="6" max="6"/>
    <col width="12.453125" bestFit="1" customWidth="1" style="162" min="7" max="7"/>
    <col width="4.54296875" customWidth="1" style="162" min="8" max="8"/>
    <col width="48.453125" bestFit="1" customWidth="1" min="9" max="9"/>
    <col width="10.54296875" customWidth="1" min="10" max="12"/>
    <col width="1.54296875" customWidth="1" style="162" min="13" max="13"/>
    <col width="12.54296875" bestFit="1" customWidth="1" style="162" min="14" max="14"/>
    <col width="14.453125" bestFit="1" customWidth="1" style="162" min="15" max="15"/>
    <col width="19.453125" bestFit="1" customWidth="1" style="162" min="16" max="16"/>
    <col width="11.453125" bestFit="1" customWidth="1" style="162" min="17" max="17"/>
    <col width="3.453125" customWidth="1" style="162" min="18" max="18"/>
    <col width="21.453125" bestFit="1" customWidth="1" style="162" min="19" max="19"/>
    <col width="39.36328125" bestFit="1" customWidth="1" style="162" min="20" max="20"/>
    <col width="14.54296875" bestFit="1" customWidth="1" style="162" min="21" max="97"/>
    <col width="8.54296875" bestFit="1" customWidth="1" style="162" min="98" max="98"/>
    <col width="14.54296875" bestFit="1" customWidth="1" style="162" min="99" max="134"/>
    <col width="13.453125" bestFit="1" customWidth="1" style="162" min="135" max="136"/>
    <col width="12.453125" bestFit="1" customWidth="1" style="162" min="137" max="137"/>
    <col width="13.453125" bestFit="1" customWidth="1" style="162" min="138" max="146"/>
    <col width="19.54296875" bestFit="1" customWidth="1" style="162" min="147" max="147"/>
    <col width="20.453125" bestFit="1" customWidth="1" style="162" min="148" max="148"/>
    <col width="13.453125" bestFit="1" customWidth="1" style="162" min="149" max="150"/>
    <col width="24.54296875" bestFit="1" customWidth="1" style="162" min="151" max="151"/>
    <col width="12.453125" bestFit="1" customWidth="1" style="162" min="152" max="152"/>
    <col width="9.453125" customWidth="1" style="162" min="153" max="16384"/>
  </cols>
  <sheetData>
    <row r="1">
      <c r="B1" s="9" t="inlineStr">
        <is>
          <t>Qtde. Total chamados Status</t>
        </is>
      </c>
      <c r="I1" s="9" t="inlineStr">
        <is>
          <t>Qtde. Total chamados por categoria</t>
        </is>
      </c>
      <c r="S1" s="45" t="inlineStr">
        <is>
          <t>Mês/Ano</t>
        </is>
      </c>
      <c r="T1" s="162" t="inlineStr">
        <is>
          <t>jul/2026</t>
        </is>
      </c>
    </row>
    <row r="2">
      <c r="I2" s="6" t="inlineStr">
        <is>
          <t>Status</t>
        </is>
      </c>
      <c r="J2" t="inlineStr">
        <is>
          <t>PENDENTE</t>
        </is>
      </c>
      <c r="S2" s="45" t="inlineStr">
        <is>
          <t>Data de abertura</t>
        </is>
      </c>
      <c r="T2" s="162" t="inlineStr">
        <is>
          <t>(Tudo)</t>
        </is>
      </c>
    </row>
    <row r="3">
      <c r="B3" s="34" t="n"/>
    </row>
    <row r="4">
      <c r="B4" s="162" t="e">
        <v>#VALUE!</v>
      </c>
      <c r="J4" s="6" t="inlineStr">
        <is>
          <t>Rótulos de Coluna</t>
        </is>
      </c>
      <c r="N4" s="33" t="inlineStr">
        <is>
          <t>PENDENTE</t>
        </is>
      </c>
      <c r="O4" s="33" t="inlineStr">
        <is>
          <t>FINALIZADO</t>
        </is>
      </c>
      <c r="P4" s="33" t="inlineStr">
        <is>
          <t>EM ANDAMENTO</t>
        </is>
      </c>
      <c r="Q4" s="33" t="inlineStr">
        <is>
          <t>A INICIAR</t>
        </is>
      </c>
      <c r="S4" s="45" t="inlineStr">
        <is>
          <t>Rótulos de Linha</t>
        </is>
      </c>
      <c r="T4" s="162" t="inlineStr">
        <is>
          <t>Contagem de Número do Chamado</t>
        </is>
      </c>
    </row>
    <row r="5" ht="61.4" customHeight="1">
      <c r="J5" t="inlineStr">
        <is>
          <t>2025</t>
        </is>
      </c>
      <c r="K5" t="inlineStr">
        <is>
          <t>2026</t>
        </is>
      </c>
      <c r="L5" t="inlineStr">
        <is>
          <t>-</t>
        </is>
      </c>
      <c r="N5">
        <f>GETPIVOTDATA("Número do Chamado",$B$4,"Status","PENDENTE")</f>
        <v/>
      </c>
      <c r="O5">
        <f>-GETPIVOTDATA("Número do Chamado",$B$4,"Status","FINALIZADO")</f>
        <v/>
      </c>
      <c r="P5">
        <f>GETPIVOTDATA("Número do Chamado",$B$4,"Status","EM ANDAMENTO")</f>
        <v/>
      </c>
      <c r="Q5">
        <f>SUM(N5:P5)</f>
        <v/>
      </c>
      <c r="S5" s="4" t="inlineStr">
        <is>
          <t>Emilly Maria</t>
        </is>
      </c>
      <c r="T5" s="162" t="n">
        <v>20</v>
      </c>
    </row>
    <row r="6">
      <c r="S6" s="4" t="inlineStr">
        <is>
          <t>Fabiana Lisboa</t>
        </is>
      </c>
      <c r="T6" s="162" t="n">
        <v>12</v>
      </c>
    </row>
    <row r="7">
      <c r="S7" s="4" t="inlineStr">
        <is>
          <t>Pamela de Sá</t>
        </is>
      </c>
      <c r="T7" s="162" t="n">
        <v>24</v>
      </c>
    </row>
    <row r="8">
      <c r="S8" s="4" t="inlineStr">
        <is>
          <t>Stephany Lima</t>
        </is>
      </c>
      <c r="T8" s="162" t="n">
        <v>37</v>
      </c>
    </row>
    <row r="9">
      <c r="I9" s="90" t="inlineStr">
        <is>
          <t>Contagem de Número de protocolo</t>
        </is>
      </c>
      <c r="J9" s="90" t="n">
        <v>11</v>
      </c>
      <c r="K9" s="90" t="n">
        <v>84</v>
      </c>
      <c r="L9" s="90" t="n">
        <v>95</v>
      </c>
      <c r="M9" s="163" t="n"/>
      <c r="S9" s="4" t="inlineStr">
        <is>
          <t>Vanessa Araujo</t>
        </is>
      </c>
      <c r="T9" s="162" t="n">
        <v>4</v>
      </c>
    </row>
    <row r="10">
      <c r="S10" s="4" t="inlineStr">
        <is>
          <t>Total Geral</t>
        </is>
      </c>
      <c r="T10" s="162" t="n">
        <v>97</v>
      </c>
    </row>
    <row r="11"/>
    <row r="12"/>
    <row r="13"/>
    <row r="14"/>
    <row r="15"/>
    <row r="16"/>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0"/>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28"/>
    <row r="29"/>
    <row r="30"/>
    <row r="31"/>
    <row r="32"/>
    <row r="33"/>
    <row r="34"/>
    <row r="35"/>
    <row r="36"/>
    <row r="37"/>
    <row r="38"/>
    <row r="39"/>
    <row r="40"/>
    <row r="41"/>
    <row r="42"/>
    <row r="43"/>
    <row r="44"/>
    <row r="45">
      <c r="D45" t="inlineStr">
        <is>
          <t>Amanda verificar</t>
        </is>
      </c>
    </row>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sheetData>
  <autoFilter ref="B21:C65"/>
  <pageMargins left="0.511811024" right="0.511811024" top="0.787401575" bottom="0.787401575" header="0.31496062" footer="0.31496062"/>
</worksheet>
</file>

<file path=xl/worksheets/sheet6.xml><?xml version="1.0" encoding="utf-8"?>
<worksheet xmlns="http://schemas.openxmlformats.org/spreadsheetml/2006/main">
  <sheetPr>
    <outlinePr summaryBelow="1" summaryRight="1"/>
    <pageSetUpPr/>
  </sheetPr>
  <dimension ref="A1:AB415"/>
  <sheetViews>
    <sheetView showGridLines="0" zoomScale="70" zoomScaleNormal="70" workbookViewId="0">
      <selection activeCell="C5" sqref="C5"/>
    </sheetView>
  </sheetViews>
  <sheetFormatPr baseColWidth="8" defaultColWidth="8.54296875" defaultRowHeight="14.5"/>
  <cols>
    <col width="12.54296875" bestFit="1" customWidth="1" style="2" min="1" max="1"/>
    <col width="19" customWidth="1" style="2" min="2" max="2"/>
    <col width="39.54296875" customWidth="1" style="2" min="3" max="3"/>
    <col width="22.36328125" customWidth="1" style="2" min="4" max="4"/>
    <col width="23.453125" bestFit="1" customWidth="1" style="2" min="5" max="5"/>
    <col width="22.6328125" customWidth="1" style="2" min="6" max="6"/>
    <col width="72.453125" bestFit="1" customWidth="1" style="2" min="7" max="7"/>
    <col width="29.6328125" customWidth="1" style="2" min="8" max="8"/>
    <col width="87.6328125" bestFit="1" customWidth="1" style="50" min="9" max="9"/>
    <col width="19" customWidth="1" style="2" min="10" max="10"/>
    <col width="10.26953125" customWidth="1" style="2" min="11" max="11"/>
    <col width="49.54296875" customWidth="1" style="32" min="12" max="12"/>
    <col width="14.453125" bestFit="1" customWidth="1" style="47" min="13" max="13"/>
    <col outlineLevel="1" width="112.453125" customWidth="1" style="2" min="14" max="14"/>
    <col width="18.453125" customWidth="1" style="2" min="15" max="15"/>
    <col width="42.453125" bestFit="1" customWidth="1" style="2" min="16" max="16"/>
    <col width="12" bestFit="1" customWidth="1" style="2" min="17" max="17"/>
    <col outlineLevel="1" width="36" customWidth="1" style="2" min="18" max="18"/>
    <col outlineLevel="1" width="47" customWidth="1" style="2" min="19" max="20"/>
    <col outlineLevel="1" collapsed="1" width="67.54296875" customWidth="1" style="2" min="21" max="21"/>
    <col width="126.453125" customWidth="1" style="2" min="22" max="22"/>
    <col outlineLevel="1" width="9.453125" customWidth="1" style="2" min="23" max="23"/>
    <col outlineLevel="1" width="21.453125" customWidth="1" style="54" min="24" max="24"/>
    <col outlineLevel="1" width="14.453125" customWidth="1" style="2" min="25" max="25"/>
    <col outlineLevel="1" width="16.7265625" customWidth="1" style="2" min="26" max="26"/>
    <col outlineLevel="1" width="14.81640625" customWidth="1" style="2" min="27" max="27"/>
    <col width="9.6328125" customWidth="1" style="2" min="28" max="28"/>
    <col width="8.54296875" customWidth="1" style="2" min="29" max="16384"/>
  </cols>
  <sheetData>
    <row r="1" ht="15" customHeight="1" thickBot="1">
      <c r="A1" s="46" t="n"/>
      <c r="B1" s="46" t="inlineStr">
        <is>
          <t>Atualizado em:</t>
        </is>
      </c>
      <c r="C1" s="51" t="n">
        <v>46290</v>
      </c>
      <c r="D1" s="46" t="n"/>
      <c r="E1" s="46" t="n"/>
      <c r="F1" s="46" t="n"/>
      <c r="G1" s="46" t="n"/>
      <c r="H1" s="46" t="n"/>
      <c r="I1" s="48" t="n"/>
      <c r="J1" s="46" t="n"/>
      <c r="K1" s="46" t="n"/>
      <c r="L1" s="31" t="n"/>
      <c r="M1" s="46" t="n"/>
      <c r="N1" s="46" t="n"/>
      <c r="O1" s="46" t="n"/>
      <c r="P1" s="46" t="n"/>
      <c r="Q1" s="46" t="n"/>
      <c r="R1" s="46" t="n"/>
      <c r="S1" s="46" t="n"/>
      <c r="T1" s="46" t="n"/>
      <c r="U1" s="46" t="n"/>
      <c r="V1" s="46" t="n"/>
      <c r="W1" s="46" t="n"/>
      <c r="X1" s="53" t="n"/>
      <c r="Y1" s="46" t="n"/>
      <c r="Z1" s="46" t="n"/>
      <c r="AA1" s="46" t="n"/>
    </row>
    <row r="2" ht="15" customHeight="1" thickBot="1">
      <c r="A2" s="46" t="n"/>
      <c r="B2" s="46" t="n"/>
      <c r="C2" s="46" t="n"/>
      <c r="D2" s="46" t="n"/>
      <c r="E2" s="68" t="n"/>
      <c r="F2" s="61" t="n"/>
      <c r="G2" s="61" t="n"/>
      <c r="H2" s="61" t="n"/>
      <c r="I2" s="62" t="n"/>
      <c r="J2" s="61" t="n"/>
      <c r="K2" s="61" t="n"/>
      <c r="L2" s="81" t="inlineStr">
        <is>
          <t>PENDENTE</t>
        </is>
      </c>
      <c r="M2" s="46" t="n"/>
      <c r="N2" s="46" t="n"/>
      <c r="O2" s="46" t="n"/>
      <c r="P2" s="46" t="n"/>
      <c r="Q2" s="46" t="n"/>
      <c r="R2" s="46" t="n"/>
      <c r="S2" s="46" t="n"/>
      <c r="T2" s="46" t="n"/>
      <c r="U2" s="46" t="n"/>
      <c r="V2" s="46" t="n"/>
      <c r="W2" s="46" t="n"/>
      <c r="X2" s="53" t="n"/>
      <c r="Y2" s="46" t="n"/>
      <c r="Z2" s="46" t="n"/>
      <c r="AA2" s="46" t="n"/>
    </row>
    <row r="3" ht="15" customHeight="1" thickBot="1">
      <c r="E3" s="68" t="n"/>
      <c r="G3" s="68" t="n"/>
      <c r="H3" s="68" t="n"/>
      <c r="I3" s="69" t="n"/>
      <c r="J3" s="68" t="n"/>
      <c r="K3" s="68" t="n"/>
      <c r="L3" s="80" t="inlineStr">
        <is>
          <t>FINALIZADO</t>
        </is>
      </c>
      <c r="M3" s="2" t="n"/>
      <c r="S3" t="n"/>
    </row>
    <row r="4" ht="15.5" customHeight="1">
      <c r="A4" s="1" t="inlineStr">
        <is>
          <t>Obs</t>
        </is>
      </c>
      <c r="B4" s="64" t="inlineStr">
        <is>
          <t>RESPONSÁVEL</t>
        </is>
      </c>
      <c r="C4" s="64" t="inlineStr">
        <is>
          <t>Classificação</t>
        </is>
      </c>
      <c r="D4" s="64" t="inlineStr">
        <is>
          <t>Número do Chamado</t>
        </is>
      </c>
      <c r="E4" s="64" t="inlineStr">
        <is>
          <t>Chamado Pai (clone)</t>
        </is>
      </c>
      <c r="F4" s="64" t="inlineStr">
        <is>
          <t>Número de protocolo</t>
        </is>
      </c>
      <c r="G4" s="65" t="inlineStr">
        <is>
          <t>Razão social</t>
        </is>
      </c>
      <c r="H4" s="65" t="inlineStr">
        <is>
          <t>CNPJ</t>
        </is>
      </c>
      <c r="I4" s="66" t="inlineStr">
        <is>
          <t>Causa raiz</t>
        </is>
      </c>
      <c r="J4" s="65" t="inlineStr">
        <is>
          <t>Observação/Ação</t>
        </is>
      </c>
      <c r="K4" s="65" t="inlineStr">
        <is>
          <t>Ofensor</t>
        </is>
      </c>
      <c r="L4" s="79" t="inlineStr">
        <is>
          <t>Status</t>
        </is>
      </c>
      <c r="M4" s="64" t="inlineStr">
        <is>
          <t>Prioridade</t>
        </is>
      </c>
      <c r="N4" s="64" t="inlineStr">
        <is>
          <t>Assunto</t>
        </is>
      </c>
      <c r="O4" s="64" t="inlineStr">
        <is>
          <t>Data de abertura</t>
        </is>
      </c>
      <c r="P4" s="124" t="inlineStr">
        <is>
          <t>Data da última modificação do chamado</t>
        </is>
      </c>
      <c r="Q4" s="64" t="inlineStr">
        <is>
          <t>Mês/Ano</t>
        </is>
      </c>
      <c r="R4" s="64" t="inlineStr">
        <is>
          <t>Proprietário do Chamado</t>
        </is>
      </c>
      <c r="S4" s="64" t="inlineStr">
        <is>
          <t>Email da Web</t>
        </is>
      </c>
      <c r="T4" s="64" t="inlineStr">
        <is>
          <t>Nome Fantasia</t>
        </is>
      </c>
      <c r="U4" s="64" t="inlineStr">
        <is>
          <t>Descrição</t>
        </is>
      </c>
      <c r="V4" s="64" t="inlineStr">
        <is>
          <t>Descrição detalhada</t>
        </is>
      </c>
      <c r="W4" s="63" t="inlineStr">
        <is>
          <t>Ref.</t>
        </is>
      </c>
      <c r="X4" s="52" t="inlineStr">
        <is>
          <t>Dt.Encerramento</t>
        </is>
      </c>
      <c r="Y4" s="35" t="inlineStr">
        <is>
          <t>Situação</t>
        </is>
      </c>
      <c r="Z4" s="35" t="inlineStr">
        <is>
          <t>Dias em Aberto</t>
        </is>
      </c>
      <c r="AA4" s="42" t="inlineStr">
        <is>
          <t>Aux_Ranking</t>
        </is>
      </c>
      <c r="AB4" s="42" t="inlineStr">
        <is>
          <t>Origem</t>
        </is>
      </c>
    </row>
    <row r="5" ht="15.5" customHeight="1">
      <c r="A5" s="1" t="n"/>
      <c r="B5" s="67" t="inlineStr">
        <is>
          <t>Stephany Lima</t>
        </is>
      </c>
      <c r="C5" s="70">
        <f>VLOOKUP(I:I,'Referencias '!H:I,2,0)</f>
        <v/>
      </c>
      <c r="D5" s="71" t="n">
        <v>12555846</v>
      </c>
      <c r="E5" s="71" t="n">
        <v>0</v>
      </c>
      <c r="F5" s="72" t="n">
        <v>2512611298969</v>
      </c>
      <c r="G5" s="72">
        <f>T5</f>
        <v/>
      </c>
      <c r="H5" s="72" t="n"/>
      <c r="I5" s="70" t="inlineStr">
        <is>
          <t>Ajuste de cobrança / faturamento</t>
        </is>
      </c>
      <c r="J5" s="72" t="n"/>
      <c r="K5" s="72" t="n"/>
      <c r="L5" s="70" t="inlineStr">
        <is>
          <t>FINALIZADO</t>
        </is>
      </c>
      <c r="M5" s="73" t="inlineStr">
        <is>
          <t>Médio</t>
        </is>
      </c>
      <c r="N5" s="71" t="inlineStr">
        <is>
          <t>Análise e Ajuste Condições | Boa Supermercado e Superpão | 1018 | 213299</t>
        </is>
      </c>
      <c r="O5" s="74" t="n">
        <v>45783</v>
      </c>
      <c r="P5" s="123" t="n">
        <v>46003</v>
      </c>
      <c r="Q5" s="177">
        <f>TEXT(O5,"mmm/aaaa")</f>
        <v/>
      </c>
      <c r="R5" s="71" t="inlineStr">
        <is>
          <t>Vanessa dos Santos Araujo</t>
        </is>
      </c>
      <c r="S5" s="71" t="inlineStr">
        <is>
          <t>support@braspag.zendesk.com</t>
        </is>
      </c>
      <c r="T5" s="71" t="inlineStr">
        <is>
          <t>SUPERMERCADOS BOA LJ01</t>
        </is>
      </c>
      <c r="U5"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is>
      </c>
      <c r="V5" s="71" t="inlineStr">
        <is>
          <t>Sem descrição</t>
        </is>
      </c>
      <c r="W5" s="76">
        <f>_xlfn.CONCAT(D5:E5)</f>
        <v/>
      </c>
      <c r="X5" s="77" t="n">
        <v>46245</v>
      </c>
      <c r="Y5" s="78">
        <f>IF(X5="","Aberto","Encerrado")</f>
        <v/>
      </c>
      <c r="Z5" s="78">
        <f>IF(OR(L5="PENDENTE",L5="EM ANDAMENTO",L5="PENDENTE APROVAÇÃO CANCELAMENTO NF"),TODAY()-O5,X5-O5)</f>
        <v/>
      </c>
      <c r="AA5" s="78">
        <f>IF(Y5="Aberto",Z5+ROW()/100000,"")</f>
        <v/>
      </c>
      <c r="AB5" s="2">
        <f>IF(ISNUMBER(FIND("@cielo.com.br",S5)),"Interno","Externo")</f>
        <v/>
      </c>
    </row>
    <row r="6" ht="15.5" customHeight="1">
      <c r="A6" s="1" t="n"/>
      <c r="B6" s="67" t="inlineStr">
        <is>
          <t>Stephany Lima</t>
        </is>
      </c>
      <c r="C6" s="70">
        <f>VLOOKUP(I:I,'Referencias '!H:I,2,0)</f>
        <v/>
      </c>
      <c r="D6" s="71" t="n">
        <v>13696702</v>
      </c>
      <c r="E6" s="71" t="n">
        <v>0</v>
      </c>
      <c r="F6" s="72" t="n">
        <v>2517719314576</v>
      </c>
      <c r="G6" s="72">
        <f>T6</f>
        <v/>
      </c>
      <c r="H6" s="72" t="n"/>
      <c r="I6" s="70" t="inlineStr">
        <is>
          <t>Ajuste de cobrança / faturamento</t>
        </is>
      </c>
      <c r="J6" s="72" t="n"/>
      <c r="K6" s="72" t="n"/>
      <c r="L6" s="70" t="inlineStr">
        <is>
          <t>FINALIZADO</t>
        </is>
      </c>
      <c r="M6" s="73" t="inlineStr">
        <is>
          <t>Médio</t>
        </is>
      </c>
      <c r="N6" s="71" t="inlineStr">
        <is>
          <t>1018 Financeiro | Desejo falar com o setor financeiro | Fernanda Camarneira | fernanda.scamarneira@cielo.com.br</t>
        </is>
      </c>
      <c r="O6" s="74" t="n">
        <v>45834</v>
      </c>
      <c r="P6" s="123" t="n">
        <v>45947</v>
      </c>
      <c r="Q6" s="177">
        <f>TEXT(O6,"mmm/aaaa")</f>
        <v/>
      </c>
      <c r="R6" s="71" t="inlineStr">
        <is>
          <t>Vanessa dos Santos Araujo</t>
        </is>
      </c>
      <c r="S6" s="71" t="inlineStr">
        <is>
          <t>fernanda.scamarneira@cielo.com.br</t>
        </is>
      </c>
      <c r="T6" s="71" t="inlineStr">
        <is>
          <t>www soares com br</t>
        </is>
      </c>
      <c r="U6" s="71" t="inlineStr">
        <is>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is>
      </c>
      <c r="V6" s="71">
        <f>IFERROR(_xlfn.TEXTBEFORE(_xlfn.TEXTAFTER(U6,"Descrição do problema:&lt;/strong"),"&lt;/p&gt;"),_xlfn.TEXTAFTER(U6,"Descrição do problema:&lt;/strong"))</f>
        <v/>
      </c>
      <c r="W6" s="76">
        <f>_xlfn.CONCAT(D6:E6)</f>
        <v/>
      </c>
      <c r="X6" s="77" t="n">
        <v>46245</v>
      </c>
      <c r="Y6" s="78">
        <f>IF(X6="","Aberto","Encerrado")</f>
        <v/>
      </c>
      <c r="Z6" s="78">
        <f>IF(OR(L6="PENDENTE",L6="EM ANDAMENTO",L6="PENDENTE APROVAÇÃO CANCELAMENTO NF"),TODAY()-O6,X6-O6)</f>
        <v/>
      </c>
      <c r="AA6" s="78">
        <f>IF(Y6="Aberto",Z6+ROW()/100000,"")</f>
        <v/>
      </c>
      <c r="AB6" s="2">
        <f>IF(ISNUMBER(FIND("@cielo.com.br",S6)),"Interno","Externo")</f>
        <v/>
      </c>
    </row>
    <row r="7" ht="15.5" customHeight="1">
      <c r="A7" s="1" t="n"/>
      <c r="B7" s="67" t="inlineStr">
        <is>
          <t>Stephany Lima</t>
        </is>
      </c>
      <c r="C7" s="70">
        <f>VLOOKUP(I:I,'Referencias '!H:I,2,0)</f>
        <v/>
      </c>
      <c r="D7" s="71" t="n">
        <v>13768449</v>
      </c>
      <c r="E7" s="71" t="n">
        <v>0</v>
      </c>
      <c r="F7" s="72" t="n">
        <v>2518211378652</v>
      </c>
      <c r="G7" s="72">
        <f>T7</f>
        <v/>
      </c>
      <c r="H7" s="72" t="n"/>
      <c r="I7" s="70" t="inlineStr">
        <is>
          <t>Ajuste de cobrança / faturamento</t>
        </is>
      </c>
      <c r="J7" s="72" t="n"/>
      <c r="K7" s="72" t="n"/>
      <c r="L7" s="70" t="inlineStr">
        <is>
          <t>FINALIZADO</t>
        </is>
      </c>
      <c r="M7" s="73" t="inlineStr">
        <is>
          <t>Médio</t>
        </is>
      </c>
      <c r="N7" s="71" t="inlineStr">
        <is>
          <t>1018 Financeiro | Desejo falar com o setor financeiro | Danilo | danilo_nunes@carrefour.com</t>
        </is>
      </c>
      <c r="O7" s="74" t="n">
        <v>45839</v>
      </c>
      <c r="P7" s="123" t="n">
        <v>45945</v>
      </c>
      <c r="Q7" s="177">
        <f>TEXT(O7,"mmm/aaaa")</f>
        <v/>
      </c>
      <c r="R7" s="71" t="inlineStr">
        <is>
          <t>Vanessa dos Santos Araujo</t>
        </is>
      </c>
      <c r="S7" s="71" t="inlineStr">
        <is>
          <t>danilo_nunes@carrefour.com</t>
        </is>
      </c>
      <c r="T7" s="71" t="inlineStr">
        <is>
          <t>CIELO SAINSTITUICAO DE PAGAMENTO</t>
        </is>
      </c>
      <c r="U7" s="71" t="inlineStr">
        <is>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is>
      </c>
      <c r="V7" s="71">
        <f>IFERROR(_xlfn.TEXTBEFORE(_xlfn.TEXTAFTER(U7,"Descrição do problema:&lt;/strong"),"&lt;/p&gt;"),_xlfn.TEXTAFTER(U7,"Descrição do problema:&lt;/strong"))</f>
        <v/>
      </c>
      <c r="W7" s="76">
        <f>_xlfn.CONCAT(D7:E7)</f>
        <v/>
      </c>
      <c r="X7" s="77" t="n">
        <v>46245</v>
      </c>
      <c r="Y7" s="78">
        <f>IF(X7="","Aberto","Encerrado")</f>
        <v/>
      </c>
      <c r="Z7" s="78">
        <f>IF(OR(L7="PENDENTE",L7="EM ANDAMENTO",L7="PENDENTE APROVAÇÃO CANCELAMENTO NF"),TODAY()-O7,X7-O7)</f>
        <v/>
      </c>
      <c r="AA7" s="78">
        <f>IF(Y7="Aberto",Z7+ROW()/100000,"")</f>
        <v/>
      </c>
      <c r="AB7" s="2">
        <f>IF(ISNUMBER(FIND("@cielo.com.br",S7)),"Interno","Externo")</f>
        <v/>
      </c>
    </row>
    <row r="8" ht="15.5" customHeight="1">
      <c r="A8" s="1" t="n"/>
      <c r="B8" s="67" t="inlineStr">
        <is>
          <t>Vanessa Araujo</t>
        </is>
      </c>
      <c r="C8" s="70">
        <f>VLOOKUP(I:I,'Referencias '!H:I,2,0)</f>
        <v/>
      </c>
      <c r="D8" s="129" t="n">
        <v>13810507</v>
      </c>
      <c r="E8" s="71" t="n">
        <v>0</v>
      </c>
      <c r="F8" s="72" t="n">
        <v>2518315414788</v>
      </c>
      <c r="G8" s="72">
        <f>T8</f>
        <v/>
      </c>
      <c r="H8" s="72" t="n"/>
      <c r="I8" s="70" t="inlineStr">
        <is>
          <t>Cancelamento de contrato</t>
        </is>
      </c>
      <c r="J8" s="72" t="n"/>
      <c r="K8" s="72" t="n"/>
      <c r="L8" s="70" t="inlineStr">
        <is>
          <t>FINALIZADO</t>
        </is>
      </c>
      <c r="M8" s="73" t="inlineStr">
        <is>
          <t>Médio</t>
        </is>
      </c>
      <c r="N8" s="71" t="inlineStr">
        <is>
          <t>1003 Cancelamento de Contrato: Contábil Hub</t>
        </is>
      </c>
      <c r="O8" s="74" t="n">
        <v>45840</v>
      </c>
      <c r="P8" s="123" t="n">
        <v>46198</v>
      </c>
      <c r="Q8" s="177">
        <f>TEXT(O8,"mmm/aaaa")</f>
        <v/>
      </c>
      <c r="R8" s="71" t="inlineStr">
        <is>
          <t>Emilly Maria Sousa Almeida</t>
        </is>
      </c>
      <c r="S8" s="71" t="inlineStr">
        <is>
          <t>joiceo@cielo.com.br</t>
        </is>
      </c>
      <c r="T8" s="71" t="inlineStr">
        <is>
          <t>CIELO SAINSTITUICAO DE PAGAMENTO</t>
        </is>
      </c>
      <c r="U8" s="71" t="inlineStr">
        <is>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is>
      </c>
      <c r="V8" s="71">
        <f>TRIM(_xlfn.TEXTAFTER(U8,"-json-",-1))</f>
        <v/>
      </c>
      <c r="W8" s="76">
        <f>_xlfn.CONCAT(D8:E8)</f>
        <v/>
      </c>
      <c r="X8" s="77" t="n">
        <v>46227</v>
      </c>
      <c r="Y8" s="78">
        <f>IF(X8="","Aberto","Encerrado")</f>
        <v/>
      </c>
      <c r="Z8" s="78">
        <f>IF(OR(L8="PENDENTE",L8="EM ANDAMENTO",L8="PENDENTE APROVAÇÃO CANCELAMENTO NF"),TODAY()-O8,X8-O8)</f>
        <v/>
      </c>
      <c r="AA8" s="78">
        <f>IF(Y8="Aberto",Z8+ROW()/100000,"")</f>
        <v/>
      </c>
      <c r="AB8" s="2">
        <f>IF(ISNUMBER(FIND("@cielo.com.br",S8)),"Interno","Externo")</f>
        <v/>
      </c>
    </row>
    <row r="9" ht="15.5" customHeight="1">
      <c r="A9" s="1" t="n"/>
      <c r="B9" s="67" t="inlineStr">
        <is>
          <t>Stephany Lima</t>
        </is>
      </c>
      <c r="C9" s="70">
        <f>VLOOKUP(I:I,'Referencias '!H:I,2,0)</f>
        <v/>
      </c>
      <c r="D9" s="71" t="n">
        <v>15816740</v>
      </c>
      <c r="E9" s="71" t="n">
        <v>0</v>
      </c>
      <c r="F9" s="72" t="n">
        <v>2526910101742</v>
      </c>
      <c r="G9" s="72">
        <f>VLOOKUP(H:H,'Referencias '!B:C,2,0)</f>
        <v/>
      </c>
      <c r="H9" s="72">
        <f>TRIM(_xlfn.TEXTBEFORE(_xlfn.TEXTAFTER(U9,"CNPJ/CPF:&lt;/strong&gt;"),"&lt;/p&gt;"))</f>
        <v/>
      </c>
      <c r="I9" s="70" t="inlineStr">
        <is>
          <t>Dúvidas sobre cobrança</t>
        </is>
      </c>
      <c r="J9" s="72" t="n"/>
      <c r="K9" s="72" t="n"/>
      <c r="L9" s="70" t="inlineStr">
        <is>
          <t>FINALIZADO</t>
        </is>
      </c>
      <c r="M9" s="73" t="inlineStr">
        <is>
          <t>Médio</t>
        </is>
      </c>
      <c r="N9" s="71" t="inlineStr">
        <is>
          <t>1011 Velocity Check | Estou em produção e tenho uma dúvida | Monica Murer | monica.murer@newfold.com</t>
        </is>
      </c>
      <c r="O9" s="74" t="n">
        <v>45926</v>
      </c>
      <c r="P9" s="123" t="n">
        <v>46028</v>
      </c>
      <c r="Q9" s="177">
        <f>TEXT(O9,"mmm/aaaa")</f>
        <v/>
      </c>
      <c r="R9" s="71" t="inlineStr">
        <is>
          <t>STEPHANY LIMA DE LISBOA</t>
        </is>
      </c>
      <c r="S9" s="71" t="inlineStr">
        <is>
          <t>monica.murer@newfold.com</t>
        </is>
      </c>
      <c r="T9" s="71" t="inlineStr">
        <is>
          <t>HOSTGATOR HOSP SITES</t>
        </is>
      </c>
      <c r="U9" s="71" t="inlineStr">
        <is>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is>
      </c>
      <c r="V9" s="71">
        <f>IFERROR(_xlfn.TEXTBEFORE(_xlfn.TEXTAFTER(U9,"Descrição do problema:&lt;/strong"),"&lt;/p&gt;"),_xlfn.TEXTAFTER(U9,"Descrição do problema:&lt;/strong"))</f>
        <v/>
      </c>
      <c r="W9" s="76">
        <f>_xlfn.CONCAT(D9:E9)</f>
        <v/>
      </c>
      <c r="X9" s="77" t="n">
        <v>46245</v>
      </c>
      <c r="Y9" s="78">
        <f>IF(X9="","Aberto","Encerrado")</f>
        <v/>
      </c>
      <c r="Z9" s="78">
        <f>IF(OR(L9="PENDENTE",L9="EM ANDAMENTO",L9="PENDENTE APROVAÇÃO CANCELAMENTO NF"),TODAY()-O9,X9-O9)</f>
        <v/>
      </c>
      <c r="AA9" s="78">
        <f>IF(Y9="Aberto",Z9+ROW()/100000,"")</f>
        <v/>
      </c>
      <c r="AB9" s="2">
        <f>IF(ISNUMBER(FIND("@cielo.com.br",S9)),"Interno","Externo")</f>
        <v/>
      </c>
    </row>
    <row r="10" ht="15.5" customHeight="1">
      <c r="A10" s="1" t="n"/>
      <c r="B10" s="67" t="inlineStr">
        <is>
          <t>Stephany Lima</t>
        </is>
      </c>
      <c r="C10" s="70">
        <f>VLOOKUP(I:I,'Referencias '!H:I,2,0)</f>
        <v/>
      </c>
      <c r="D10" s="71" t="n">
        <v>16424808</v>
      </c>
      <c r="E10" s="71" t="n">
        <v>0</v>
      </c>
      <c r="F10" s="72" t="n">
        <v>2529414584699</v>
      </c>
      <c r="G10" s="72">
        <f>VLOOKUP(H:H,'Referencias '!B:C,2,0)</f>
        <v/>
      </c>
      <c r="H10" s="72">
        <f>TRIM(_xlfn.TEXTBEFORE(_xlfn.TEXTAFTER(U10,"CNPJ/CPF:&lt;/strong&gt;"),"&lt;/p&gt;"))</f>
        <v/>
      </c>
      <c r="I10" s="70" t="inlineStr">
        <is>
          <t>Cancelamento de NF</t>
        </is>
      </c>
      <c r="J10" s="72" t="n"/>
      <c r="K10" s="72" t="n"/>
      <c r="L10" s="70" t="inlineStr">
        <is>
          <t>FINALIZADO</t>
        </is>
      </c>
      <c r="M10" s="73" t="inlineStr">
        <is>
          <t>Médio</t>
        </is>
      </c>
      <c r="N10" s="71" t="inlineStr">
        <is>
          <t>1018 Financeiro | Desejo falar com o setor financeiro | Pâmela | pamela.cristina@santuarionacional.com</t>
        </is>
      </c>
      <c r="O10" s="74" t="n">
        <v>45951</v>
      </c>
      <c r="P10" s="123" t="n">
        <v>46202</v>
      </c>
      <c r="Q10" s="177">
        <f>TEXT(O10,"mmm/aaaa")</f>
        <v/>
      </c>
      <c r="R10" s="71" t="inlineStr">
        <is>
          <t>Vanessa dos Santos Araujo</t>
        </is>
      </c>
      <c r="S10" s="71" t="inlineStr">
        <is>
          <t>pamela.cristina@santuarionacional.com</t>
        </is>
      </c>
      <c r="T10" s="71" t="inlineStr">
        <is>
          <t>SANTUARIO CV1</t>
        </is>
      </c>
      <c r="U10" s="71" t="inlineStr">
        <is>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is>
      </c>
      <c r="V10" s="71">
        <f>IFERROR(_xlfn.TEXTBEFORE(_xlfn.TEXTAFTER(U10,"Descrição do problema:&lt;/strong"),"&lt;/p&gt;"),_xlfn.TEXTAFTER(U10,"Descrição do problema:&lt;/strong"))</f>
        <v/>
      </c>
      <c r="W10" s="76">
        <f>_xlfn.CONCAT(D10:E10)</f>
        <v/>
      </c>
      <c r="X10" s="77" t="n">
        <v>46246</v>
      </c>
      <c r="Y10" s="78">
        <f>IF(X10="","Aberto","Encerrado")</f>
        <v/>
      </c>
      <c r="Z10" s="78">
        <f>IF(OR(L10="PENDENTE",L10="EM ANDAMENTO",L10="PENDENTE APROVAÇÃO CANCELAMENTO NF"),TODAY()-O10,X10-O10)</f>
        <v/>
      </c>
      <c r="AA10" s="78">
        <f>IF(Y10="Aberto",Z10+ROW()/100000,"")</f>
        <v/>
      </c>
      <c r="AB10" s="2">
        <f>IF(ISNUMBER(FIND("@cielo.com.br",S10)),"Interno","Externo")</f>
        <v/>
      </c>
    </row>
    <row r="11" ht="15.5" customHeight="1">
      <c r="A11" s="1" t="n"/>
      <c r="B11" s="67" t="inlineStr">
        <is>
          <t>Stephany Lima</t>
        </is>
      </c>
      <c r="C11" s="70">
        <f>VLOOKUP(I:I,'Referencias '!H:I,2,0)</f>
        <v/>
      </c>
      <c r="D11" s="71" t="n">
        <v>17076598</v>
      </c>
      <c r="E11" s="71" t="n">
        <v>0</v>
      </c>
      <c r="F11" s="72" t="n">
        <v>2531710061695</v>
      </c>
      <c r="G11" s="72">
        <f>T11</f>
        <v/>
      </c>
      <c r="H11" s="72">
        <f>TRIM(_xlfn.TEXTBEFORE(_xlfn.TEXTAFTER(U11,"CNPJ/CPF:&lt;/strong&gt;"),"&lt;/p&gt;"))</f>
        <v/>
      </c>
      <c r="I11" s="70" t="inlineStr">
        <is>
          <t>Cobrança retroativa</t>
        </is>
      </c>
      <c r="J11" s="72" t="n"/>
      <c r="K11" s="72" t="n"/>
      <c r="L11" s="70" t="inlineStr">
        <is>
          <t>FINALIZADO</t>
        </is>
      </c>
      <c r="M11" s="73" t="inlineStr">
        <is>
          <t>Médio</t>
        </is>
      </c>
      <c r="N11" s="71" t="inlineStr">
        <is>
          <t>1018 Financeiro | Desejo falar com o setor financeiro | Caroline Mendes | carolineal@cielo.com.br</t>
        </is>
      </c>
      <c r="O11" s="74" t="n">
        <v>45974</v>
      </c>
      <c r="P11" s="123" t="n">
        <v>46002</v>
      </c>
      <c r="Q11" s="177">
        <f>TEXT(O11,"mmm/aaaa")</f>
        <v/>
      </c>
      <c r="R11" s="71" t="inlineStr">
        <is>
          <t>STEPHANY LIMA DE LISBOA</t>
        </is>
      </c>
      <c r="S11" s="71" t="inlineStr">
        <is>
          <t>carolineal@cielo.com.br</t>
        </is>
      </c>
      <c r="T11" s="71" t="inlineStr">
        <is>
          <t>COVABRA SUPERMERCADOS LTDA</t>
        </is>
      </c>
      <c r="U11" s="71" t="inlineStr">
        <is>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is>
      </c>
      <c r="V11" s="71">
        <f>IFERROR(_xlfn.TEXTBEFORE(_xlfn.TEXTAFTER(U11,"Descrição do problema:&lt;/strong"),"&lt;/p&gt;"),_xlfn.TEXTAFTER(U11,"Descrição do problema:&lt;/strong"))</f>
        <v/>
      </c>
      <c r="W11" s="76">
        <f>_xlfn.CONCAT(D11:E11)</f>
        <v/>
      </c>
      <c r="X11" s="77" t="n">
        <v>46246</v>
      </c>
      <c r="Y11" s="78">
        <f>IF(X11="","Aberto","Encerrado")</f>
        <v/>
      </c>
      <c r="Z11" s="78">
        <f>IF(OR(L11="PENDENTE",L11="EM ANDAMENTO",L11="PENDENTE APROVAÇÃO CANCELAMENTO NF"),TODAY()-O11,X11-O11)</f>
        <v/>
      </c>
      <c r="AA11" s="78">
        <f>IF(Y11="Aberto",Z11+ROW()/100000,"")</f>
        <v/>
      </c>
      <c r="AB11" s="2">
        <f>IF(ISNUMBER(FIND("@cielo.com.br",S11)),"Interno","Externo")</f>
        <v/>
      </c>
    </row>
    <row r="12" ht="15.5" customHeight="1">
      <c r="A12" s="1" t="n"/>
      <c r="B12" s="67" t="inlineStr">
        <is>
          <t>Vanessa Araujo</t>
        </is>
      </c>
      <c r="C12" s="70">
        <f>VLOOKUP(I:I,'Referencias '!H:I,2,0)</f>
        <v/>
      </c>
      <c r="D12" s="129" t="n">
        <v>17118848</v>
      </c>
      <c r="E12" s="71" t="n">
        <v>0</v>
      </c>
      <c r="F12" s="72" t="n">
        <v>2531812093794</v>
      </c>
      <c r="G12" s="72">
        <f>VLOOKUP(H:H,'Referencias '!B:C,2,0)</f>
        <v/>
      </c>
      <c r="H12" s="72">
        <f>TRIM(_xlfn.TEXTBEFORE(_xlfn.TEXTAFTER(U12,"CNPJ/CPF:&lt;/strong&gt;"),"&lt;/p&gt;"))</f>
        <v/>
      </c>
      <c r="I12" s="70" t="inlineStr">
        <is>
          <t>Reenvio de boleto / NF</t>
        </is>
      </c>
      <c r="J12" s="72" t="n"/>
      <c r="K12" s="72" t="n"/>
      <c r="L12" s="70" t="inlineStr">
        <is>
          <t>FINALIZADO</t>
        </is>
      </c>
      <c r="M12" s="73" t="inlineStr">
        <is>
          <t>Médio</t>
        </is>
      </c>
      <c r="N12" s="71" t="inlineStr">
        <is>
          <t>1018 Financeiro | Desejo falar com o setor financeiro | Giulia | giuliac@cielo.com.br</t>
        </is>
      </c>
      <c r="O12" s="74" t="n">
        <v>45975</v>
      </c>
      <c r="P12" s="123" t="n">
        <v>46072</v>
      </c>
      <c r="Q12" s="177">
        <f>TEXT(O12,"mmm/aaaa")</f>
        <v/>
      </c>
      <c r="R12" s="71" t="inlineStr">
        <is>
          <t>STEPHANY LIMA DE LISBOA</t>
        </is>
      </c>
      <c r="S12" s="71" t="inlineStr">
        <is>
          <t>giuliac@cielo.com.br</t>
        </is>
      </c>
      <c r="T12" s="71" t="inlineStr">
        <is>
          <t>MAFE ACESSORIOS</t>
        </is>
      </c>
      <c r="U12" s="71" t="inlineStr">
        <is>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is>
      </c>
      <c r="V12" s="71">
        <f>IFERROR(_xlfn.TEXTBEFORE(_xlfn.TEXTAFTER(U12,"Descrição do problema:&lt;/strong"),"&lt;/p&gt;"),_xlfn.TEXTAFTER(U12,"Descrição do problema:&lt;/strong"))</f>
        <v/>
      </c>
      <c r="W12" s="76">
        <f>_xlfn.CONCAT(D12:E12)</f>
        <v/>
      </c>
      <c r="X12" s="77" t="n">
        <v>46231</v>
      </c>
      <c r="Y12" s="78">
        <f>IF(X12="","Aberto","Encerrado")</f>
        <v/>
      </c>
      <c r="Z12" s="78">
        <f>IF(OR(L12="PENDENTE",L12="EM ANDAMENTO",L12="PENDENTE APROVAÇÃO CANCELAMENTO NF"),TODAY()-O12,X12-O12)</f>
        <v/>
      </c>
      <c r="AA12" s="78">
        <f>IF(Y12="Aberto",Z12+ROW()/100000,"")</f>
        <v/>
      </c>
      <c r="AB12" s="2">
        <f>IF(ISNUMBER(FIND("@cielo.com.br",S12)),"Interno","Externo")</f>
        <v/>
      </c>
    </row>
    <row r="13" ht="15.5" customHeight="1">
      <c r="A13" s="1" t="n"/>
      <c r="B13" s="67" t="inlineStr">
        <is>
          <t>Emilly Maria</t>
        </is>
      </c>
      <c r="C13" s="70">
        <f>VLOOKUP(I:I,'Referencias '!H:I,2,0)</f>
        <v/>
      </c>
      <c r="D13" s="71" t="n">
        <v>17218498</v>
      </c>
      <c r="E13" s="71" t="n">
        <v>0</v>
      </c>
      <c r="F13" s="72" t="n">
        <v>2532215161936</v>
      </c>
      <c r="G13" s="72">
        <f>T13</f>
        <v/>
      </c>
      <c r="H13" s="72" t="n"/>
      <c r="I13" s="70" t="inlineStr">
        <is>
          <t>Cancelamento de contrato</t>
        </is>
      </c>
      <c r="J13" s="72" t="n"/>
      <c r="K13" s="72" t="n"/>
      <c r="L13" s="70" t="inlineStr">
        <is>
          <t>FINALIZADO</t>
        </is>
      </c>
      <c r="M13" s="73" t="inlineStr">
        <is>
          <t>Médio</t>
        </is>
      </c>
      <c r="N13" s="71" t="inlineStr">
        <is>
          <t>Cancelamento Braspag</t>
        </is>
      </c>
      <c r="O13" s="74" t="n">
        <v>45979</v>
      </c>
      <c r="P13" s="123" t="n">
        <v>46199</v>
      </c>
      <c r="Q13" s="177">
        <f>TEXT(O13,"mmm/aaaa")</f>
        <v/>
      </c>
      <c r="R13" s="71" t="inlineStr">
        <is>
          <t>Emilly Maria Sousa Almeida</t>
        </is>
      </c>
      <c r="S13" s="71" t="inlineStr">
        <is>
          <t>denderadrugstore@gmail.com</t>
        </is>
      </c>
      <c r="T13" s="71" t="inlineStr">
        <is>
          <t>STYLO FARMA CURITIBA</t>
        </is>
      </c>
      <c r="U13"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is>
      </c>
      <c r="V13"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 s="76">
        <f>_xlfn.CONCAT(D13:E13)</f>
        <v/>
      </c>
      <c r="X13" s="77" t="n">
        <v>46234</v>
      </c>
      <c r="Y13" s="78">
        <f>IF(X13="","Aberto","Encerrado")</f>
        <v/>
      </c>
      <c r="Z13" s="78">
        <f>IF(OR(L13="PENDENTE",L13="EM ANDAMENTO",L13="PENDENTE APROVAÇÃO CANCELAMENTO NF"),TODAY()-O13,X13-O13)</f>
        <v/>
      </c>
      <c r="AA13" s="78">
        <f>IF(Y13="Aberto",Z13+ROW()/100000,"")</f>
        <v/>
      </c>
      <c r="AB13" s="2">
        <f>IF(ISNUMBER(FIND("@cielo.com.br",S13)),"Interno","Externo")</f>
        <v/>
      </c>
    </row>
    <row r="14" ht="15.5" customHeight="1">
      <c r="A14" s="1" t="n"/>
      <c r="B14" s="67" t="inlineStr">
        <is>
          <t>Stephany Lima</t>
        </is>
      </c>
      <c r="C14" s="70">
        <f>VLOOKUP(I:I,'Referencias '!H:I,2,0)</f>
        <v/>
      </c>
      <c r="D14" s="71" t="n">
        <v>17351325</v>
      </c>
      <c r="E14" s="71" t="n">
        <v>0</v>
      </c>
      <c r="F14" s="72" t="n">
        <v>2532815256004</v>
      </c>
      <c r="G14" s="72">
        <f>VLOOKUP(H:H,'Referencias '!B:C,2,0)</f>
        <v/>
      </c>
      <c r="H14" s="72">
        <f>TRIM(_xlfn.TEXTBEFORE(_xlfn.TEXTAFTER(U14,"CNPJ/CPF:&lt;/strong&gt;"),"&lt;/p&gt;"))</f>
        <v/>
      </c>
      <c r="I14" s="70" t="inlineStr">
        <is>
          <t>Cancelamento de NF</t>
        </is>
      </c>
      <c r="J14" s="72" t="n"/>
      <c r="K14" s="72" t="n"/>
      <c r="L14" s="70" t="inlineStr">
        <is>
          <t>FINALIZADO</t>
        </is>
      </c>
      <c r="M14" s="73" t="inlineStr">
        <is>
          <t>Médio</t>
        </is>
      </c>
      <c r="N14" s="71" t="inlineStr">
        <is>
          <t>1018 Financeiro | Desejo falar com o setor financeiro | Clarissa Rissi | clarissa.rissi@cielo.com.br</t>
        </is>
      </c>
      <c r="O14" s="74" t="n">
        <v>45985</v>
      </c>
      <c r="P14" s="123" t="n">
        <v>46030</v>
      </c>
      <c r="Q14" s="177">
        <f>TEXT(O14,"mmm/aaaa")</f>
        <v/>
      </c>
      <c r="R14" s="71" t="inlineStr">
        <is>
          <t>STEPHANY LIMA DE LISBOA</t>
        </is>
      </c>
      <c r="S14" s="71" t="inlineStr">
        <is>
          <t>clarissa.rissi@cielo.com.br</t>
        </is>
      </c>
      <c r="T14" s="71" t="inlineStr">
        <is>
          <t>PEMAZA</t>
        </is>
      </c>
      <c r="U14" s="71" t="inlineStr">
        <is>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is>
      </c>
      <c r="V14" s="71">
        <f>IFERROR(_xlfn.TEXTBEFORE(_xlfn.TEXTAFTER(U14,"Descrição do problema:&lt;/strong"),"&lt;/p&gt;"),_xlfn.TEXTAFTER(U14,"Descrição do problema:&lt;/strong"))</f>
        <v/>
      </c>
      <c r="W14" s="76">
        <f>_xlfn.CONCAT(D14:E14)</f>
        <v/>
      </c>
      <c r="X14" s="77" t="n">
        <v>46246</v>
      </c>
      <c r="Y14" s="78">
        <f>IF(X14="","Aberto","Encerrado")</f>
        <v/>
      </c>
      <c r="Z14" s="78">
        <f>IF(OR(L14="PENDENTE",L14="EM ANDAMENTO",L14="PENDENTE APROVAÇÃO CANCELAMENTO NF"),TODAY()-O14,X14-O14)</f>
        <v/>
      </c>
      <c r="AA14" s="78">
        <f>IF(Y14="Aberto",Z14+ROW()/100000,"")</f>
        <v/>
      </c>
      <c r="AB14" s="2">
        <f>IF(ISNUMBER(FIND("@cielo.com.br",S14)),"Interno","Externo")</f>
        <v/>
      </c>
    </row>
    <row r="15" ht="15.5" customHeight="1">
      <c r="A15" s="1" t="n"/>
      <c r="B15" s="67" t="inlineStr">
        <is>
          <t>Stephany Lima</t>
        </is>
      </c>
      <c r="C15" s="70">
        <f>VLOOKUP(I:I,'Referencias '!H:I,2,0)</f>
        <v/>
      </c>
      <c r="D15" s="71" t="n">
        <v>17584342</v>
      </c>
      <c r="E15" s="71" t="n">
        <v>0</v>
      </c>
      <c r="F15" s="72" t="n">
        <v>2533610419559</v>
      </c>
      <c r="G15" s="72">
        <f>VLOOKUP(H:H,'Referencias '!B:C,2,0)</f>
        <v/>
      </c>
      <c r="H15" s="72">
        <f>TRIM(_xlfn.TEXTBEFORE(_xlfn.TEXTAFTER(U15,"CNPJ/CPF:&lt;/strong&gt;"),"&lt;/p&gt;"))</f>
        <v/>
      </c>
      <c r="I15" s="70" t="inlineStr">
        <is>
          <t>Contestação de cobrança</t>
        </is>
      </c>
      <c r="J15" s="72" t="n"/>
      <c r="K15" s="72" t="n"/>
      <c r="L15" s="70" t="inlineStr">
        <is>
          <t>FINALIZADO</t>
        </is>
      </c>
      <c r="M15" s="73" t="inlineStr">
        <is>
          <t>Médio</t>
        </is>
      </c>
      <c r="N15" s="71" t="inlineStr">
        <is>
          <t>1018 Financeiro | Desejo falar com o setor financeiro | GIOVANNA | giovannabellotto@momentum.com.br</t>
        </is>
      </c>
      <c r="O15" s="74" t="n">
        <v>45993</v>
      </c>
      <c r="P15" s="123" t="n">
        <v>46000</v>
      </c>
      <c r="Q15" s="177">
        <f>TEXT(O15,"mmm/aaaa")</f>
        <v/>
      </c>
      <c r="R15" s="71" t="inlineStr">
        <is>
          <t>STEPHANY LIMA DE LISBOA</t>
        </is>
      </c>
      <c r="S15" s="71" t="inlineStr">
        <is>
          <t>giovannabellotto@momentum.com.br</t>
        </is>
      </c>
      <c r="T15" s="71" t="inlineStr">
        <is>
          <t>MOMENTUM EMPREEND IMOB</t>
        </is>
      </c>
      <c r="U15" s="71" t="inlineStr">
        <is>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is>
      </c>
      <c r="V15" s="71">
        <f>IFERROR(_xlfn.TEXTBEFORE(_xlfn.TEXTAFTER(U15,"Descrição do problema:&lt;/strong"),"&lt;/p&gt;"),_xlfn.TEXTAFTER(U15,"Descrição do problema:&lt;/strong"))</f>
        <v/>
      </c>
      <c r="W15" s="76">
        <f>_xlfn.CONCAT(D15:E15)</f>
        <v/>
      </c>
      <c r="X15" s="77" t="n">
        <v>46246</v>
      </c>
      <c r="Y15" s="78">
        <f>IF(X15="","Aberto","Encerrado")</f>
        <v/>
      </c>
      <c r="Z15" s="78">
        <f>IF(OR(L15="PENDENTE",L15="EM ANDAMENTO",L15="PENDENTE APROVAÇÃO CANCELAMENTO NF"),TODAY()-O15,X15-O15)</f>
        <v/>
      </c>
      <c r="AA15" s="78">
        <f>IF(Y15="Aberto",Z15+ROW()/100000,"")</f>
        <v/>
      </c>
      <c r="AB15" s="2">
        <f>IF(ISNUMBER(FIND("@cielo.com.br",S15)),"Interno","Externo")</f>
        <v/>
      </c>
    </row>
    <row r="16" ht="15.5" customHeight="1">
      <c r="A16" s="1" t="n"/>
      <c r="B16" s="67" t="inlineStr">
        <is>
          <t>Stephany Lima</t>
        </is>
      </c>
      <c r="C16" s="70">
        <f>VLOOKUP(I:I,'Referencias '!H:I,2,0)</f>
        <v/>
      </c>
      <c r="D16" s="71" t="n">
        <v>17677815</v>
      </c>
      <c r="E16" s="71" t="n">
        <v>0</v>
      </c>
      <c r="F16" s="72" t="n">
        <v>2533814485145</v>
      </c>
      <c r="G16" s="72">
        <f>VLOOKUP(H:H,'Referencias '!B:C,2,0)</f>
        <v/>
      </c>
      <c r="H16" s="72">
        <f>TRIM(_xlfn.TEXTBEFORE(_xlfn.TEXTAFTER(U16,"CNPJ/CPF:&lt;/strong&gt;"),"&lt;/p&gt;"))</f>
        <v/>
      </c>
      <c r="I16" s="70" t="inlineStr">
        <is>
          <t>Renegociação contrato</t>
        </is>
      </c>
      <c r="J16" s="72" t="n"/>
      <c r="K16" s="72" t="n"/>
      <c r="L16" s="70" t="inlineStr">
        <is>
          <t>FINALIZADO</t>
        </is>
      </c>
      <c r="M16" s="73" t="inlineStr">
        <is>
          <t>Médio</t>
        </is>
      </c>
      <c r="N16" s="71" t="inlineStr">
        <is>
          <t>1018 Financeiro | Desejo falar com o setor financeiro | Caroline Mendes | carolineal@cielo.com.br</t>
        </is>
      </c>
      <c r="O16" s="74" t="n">
        <v>45995</v>
      </c>
      <c r="P16" s="123" t="n">
        <v>46055</v>
      </c>
      <c r="Q16" s="177">
        <f>TEXT(O16,"mmm/aaaa")</f>
        <v/>
      </c>
      <c r="R16" s="71" t="inlineStr">
        <is>
          <t>STEPHANY LIMA DE LISBOA</t>
        </is>
      </c>
      <c r="S16" s="71" t="inlineStr">
        <is>
          <t>carolineal@cielo.com.br</t>
        </is>
      </c>
      <c r="T16" s="71" t="inlineStr">
        <is>
          <t>WHITE MARTINS GASES INDUSTRIAIS LTDA</t>
        </is>
      </c>
      <c r="U16" s="71" t="inlineStr">
        <is>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is>
      </c>
      <c r="V16" s="71">
        <f>IFERROR(_xlfn.TEXTBEFORE(_xlfn.TEXTAFTER(U16,"Descrição do problema:&lt;/strong"),"&lt;/p&gt;"),_xlfn.TEXTAFTER(U16,"Descrição do problema:&lt;/strong"))</f>
        <v/>
      </c>
      <c r="W16" s="76">
        <f>_xlfn.CONCAT(D16:E16)</f>
        <v/>
      </c>
      <c r="X16" s="77" t="n">
        <v>46246</v>
      </c>
      <c r="Y16" s="78">
        <f>IF(X16="","Aberto","Encerrado")</f>
        <v/>
      </c>
      <c r="Z16" s="78">
        <f>IF(OR(L16="PENDENTE",L16="EM ANDAMENTO",L16="PENDENTE APROVAÇÃO CANCELAMENTO NF"),TODAY()-O16,X16-O16)</f>
        <v/>
      </c>
      <c r="AA16" s="78">
        <f>IF(Y16="Aberto",Z16+ROW()/100000,"")</f>
        <v/>
      </c>
      <c r="AB16" s="2">
        <f>IF(ISNUMBER(FIND("@cielo.com.br",S16)),"Interno","Externo")</f>
        <v/>
      </c>
    </row>
    <row r="17" ht="15.5" customHeight="1">
      <c r="A17" s="1" t="n"/>
      <c r="B17" s="67" t="inlineStr">
        <is>
          <t>Vanessa Araujo</t>
        </is>
      </c>
      <c r="C17" s="70">
        <f>VLOOKUP(I:I,'Referencias '!H:I,2,0)</f>
        <v/>
      </c>
      <c r="D17" s="129" t="n">
        <v>17839281</v>
      </c>
      <c r="E17" s="71" t="n">
        <v>0</v>
      </c>
      <c r="F17" s="72" t="n">
        <v>2534413598590</v>
      </c>
      <c r="G17" s="72">
        <f>VLOOKUP(H:H,'Referencias '!B:C,2,0)</f>
        <v/>
      </c>
      <c r="H17" s="72">
        <f>TRIM(_xlfn.TEXTBEFORE(_xlfn.TEXTAFTER(U17,"CNPJ/CPF:&lt;/strong&gt;"),"&lt;/p&gt;"))</f>
        <v/>
      </c>
      <c r="I17" s="70" t="inlineStr">
        <is>
          <t>Verificação Faturamento</t>
        </is>
      </c>
      <c r="J17" s="72" t="n"/>
      <c r="K17" s="72" t="n"/>
      <c r="L17" s="70" t="inlineStr">
        <is>
          <t>FINALIZADO</t>
        </is>
      </c>
      <c r="M17" s="73" t="inlineStr">
        <is>
          <t>Médio</t>
        </is>
      </c>
      <c r="N17" s="71" t="inlineStr">
        <is>
          <t>1018 Financeiro | Desejo falar com o setor financeiro | Larissa Venancio | larissave@cielo.com.br</t>
        </is>
      </c>
      <c r="O17" s="74" t="n">
        <v>46001</v>
      </c>
      <c r="P17" s="123" t="n">
        <v>46003</v>
      </c>
      <c r="Q17" s="177">
        <f>TEXT(O17,"mmm/aaaa")</f>
        <v/>
      </c>
      <c r="R17" s="71" t="inlineStr">
        <is>
          <t>Larissa QUIRINO CANUTO</t>
        </is>
      </c>
      <c r="S17" s="71" t="inlineStr">
        <is>
          <t>larissave@cielo.com.br</t>
        </is>
      </c>
      <c r="T17" s="71" t="inlineStr">
        <is>
          <t>Garmin  Loja Moema 01 POS2 Fisic</t>
        </is>
      </c>
      <c r="U17" s="71" t="inlineStr">
        <is>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is>
      </c>
      <c r="V17" s="71">
        <f>IFERROR(_xlfn.TEXTBEFORE(_xlfn.TEXTAFTER(U17,"Descrição do problema:&lt;/strong"),"&lt;/p&gt;"),_xlfn.TEXTAFTER(U17,"Descrição do problema:&lt;/strong"))</f>
        <v/>
      </c>
      <c r="W17" s="76">
        <f>_xlfn.CONCAT(D17:E17)</f>
        <v/>
      </c>
      <c r="X17" s="77" t="n">
        <v>46283</v>
      </c>
      <c r="Y17" s="78">
        <f>IF(X17="","Aberto","Encerrado")</f>
        <v/>
      </c>
      <c r="Z17" s="78">
        <f>IF(OR(L17="PENDENTE",L17="EM ANDAMENTO",L17="PENDENTE APROVAÇÃO CANCELAMENTO NF"),TODAY()-O17,X17-O17)</f>
        <v/>
      </c>
      <c r="AA17" s="78">
        <f>IF(Y17="Aberto",Z17+ROW()/100000,"")</f>
        <v/>
      </c>
      <c r="AB17" s="2">
        <f>IF(ISNUMBER(FIND("@cielo.com.br",S17)),"Interno","Externo")</f>
        <v/>
      </c>
    </row>
    <row r="18" ht="15.5" customHeight="1">
      <c r="A18" s="1" t="n"/>
      <c r="B18" s="67" t="inlineStr">
        <is>
          <t>Vanessa Araujo</t>
        </is>
      </c>
      <c r="C18" s="70">
        <f>VLOOKUP(I:I,'Referencias '!H:I,2,0)</f>
        <v/>
      </c>
      <c r="D18" s="129" t="n">
        <v>18039556</v>
      </c>
      <c r="E18" s="71" t="n">
        <v>0</v>
      </c>
      <c r="F18" s="72" t="n">
        <v>2535111741853</v>
      </c>
      <c r="G18" s="72">
        <f>T18</f>
        <v/>
      </c>
      <c r="H18" s="72">
        <f>TRIM(_xlfn.TEXTBEFORE(_xlfn.TEXTAFTER(U18,"CNPJ/CPF:&lt;/strong&gt;"),"&lt;/p&gt;"))</f>
        <v/>
      </c>
      <c r="I18" s="70" t="inlineStr">
        <is>
          <t>Cancelamento de NF</t>
        </is>
      </c>
      <c r="J18" s="72" t="n"/>
      <c r="K18" s="72" t="n"/>
      <c r="L18" s="70" t="inlineStr">
        <is>
          <t>FINALIZADO</t>
        </is>
      </c>
      <c r="M18" s="73" t="inlineStr">
        <is>
          <t>Médio</t>
        </is>
      </c>
      <c r="N18" s="71" t="inlineStr">
        <is>
          <t>1018 Financeiro | Desejo falar com o setor financeiro | PASSARELA MODAS LTDA EM RECUPERACAO | ariane.pasilva@cielo.com.br</t>
        </is>
      </c>
      <c r="O18" s="74" t="n">
        <v>46008</v>
      </c>
      <c r="P18" s="123" t="n">
        <v>46042</v>
      </c>
      <c r="Q18" s="177">
        <f>TEXT(O18,"mmm/aaaa")</f>
        <v/>
      </c>
      <c r="R18" s="71" t="inlineStr">
        <is>
          <t>STEPHANY LIMA DE LISBOA</t>
        </is>
      </c>
      <c r="S18" s="71" t="inlineStr">
        <is>
          <t>ariane.pasilva@cielo.com.br</t>
        </is>
      </c>
      <c r="T18" s="71" t="inlineStr">
        <is>
          <t>PASSARELA CALCADOS VIRTUAL</t>
        </is>
      </c>
      <c r="U18" s="71" t="inlineStr">
        <is>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is>
      </c>
      <c r="V18" s="71">
        <f>IFERROR(_xlfn.TEXTBEFORE(_xlfn.TEXTAFTER(U18,"Descrição do problema:&lt;/strong"),"&lt;/p&gt;"),_xlfn.TEXTAFTER(U18,"Descrição do problema:&lt;/strong"))</f>
        <v/>
      </c>
      <c r="W18" s="76">
        <f>_xlfn.CONCAT(D18:E18)</f>
        <v/>
      </c>
      <c r="X18" s="77" t="n">
        <v>46260</v>
      </c>
      <c r="Y18" s="78">
        <f>IF(X18="","Aberto","Encerrado")</f>
        <v/>
      </c>
      <c r="Z18" s="78">
        <f>IF(OR(L18="PENDENTE",L18="EM ANDAMENTO",L18="PENDENTE APROVAÇÃO CANCELAMENTO NF"),TODAY()-O18,X18-O18)</f>
        <v/>
      </c>
      <c r="AA18" s="78">
        <f>IF(Y18="Aberto",Z18+ROW()/100000,"")</f>
        <v/>
      </c>
      <c r="AB18" s="2">
        <f>IF(ISNUMBER(FIND("@cielo.com.br",S18)),"Interno","Externo")</f>
        <v/>
      </c>
    </row>
    <row r="19" ht="15.5" customHeight="1">
      <c r="A19" s="1" t="inlineStr">
        <is>
          <t>Aberto antigos</t>
        </is>
      </c>
      <c r="B19" s="67" t="inlineStr">
        <is>
          <t>Amanda Silva</t>
        </is>
      </c>
      <c r="C19" s="70">
        <f>VLOOKUP(I:I,'Referencias '!H:I,2,0)</f>
        <v/>
      </c>
      <c r="D19" s="129" t="n">
        <v>18108887</v>
      </c>
      <c r="E19" s="71" t="n">
        <v>0</v>
      </c>
      <c r="F19" s="72" t="n">
        <v>2535310790641</v>
      </c>
      <c r="G19" s="72">
        <f>VLOOKUP(H:H,'Referencias '!B:C,2,0)</f>
        <v/>
      </c>
      <c r="H19" s="72">
        <f>TRIM(_xlfn.TEXTBEFORE(_xlfn.TEXTAFTER(U19,"CNPJ/CPF:&lt;/strong&gt;"),"&lt;/p&gt;"))</f>
        <v/>
      </c>
      <c r="I19" s="70" t="inlineStr">
        <is>
          <t>Dúvidas sobre cobrança</t>
        </is>
      </c>
      <c r="J19" s="72" t="n"/>
      <c r="K19" s="72" t="n"/>
      <c r="L19" s="70" t="inlineStr">
        <is>
          <t>FINALIZADO</t>
        </is>
      </c>
      <c r="M19" s="73" t="inlineStr">
        <is>
          <t>Alta</t>
        </is>
      </c>
      <c r="N19" s="71" t="inlineStr">
        <is>
          <t>1018 Financeiro | Desejo falar com o setor financeiro | Mariane Oliveira dos Santos | mariane.santos@cielo.com.br</t>
        </is>
      </c>
      <c r="O19" s="74" t="n">
        <v>46010</v>
      </c>
      <c r="P19" s="123" t="n">
        <v>46286</v>
      </c>
      <c r="Q19" s="177">
        <f>TEXT(O19,"mmm/aaaa")</f>
        <v/>
      </c>
      <c r="R19" s="71" t="inlineStr">
        <is>
          <t>Larissa QUIRINO CANUTO</t>
        </is>
      </c>
      <c r="S19" s="71" t="inlineStr">
        <is>
          <t>mariane.santos@cielo.com.br</t>
        </is>
      </c>
      <c r="T19" s="71" t="inlineStr">
        <is>
          <t>LATAM ALLEGRO XPSP</t>
        </is>
      </c>
      <c r="U19" s="71" t="inlineStr">
        <is>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is>
      </c>
      <c r="V19" s="71">
        <f>IFERROR(_xlfn.TEXTBEFORE(_xlfn.TEXTAFTER(U19,"Descrição do problema:&lt;/strong"),"&lt;/p&gt;"),_xlfn.TEXTAFTER(U19,"Descrição do problema:&lt;/strong"))</f>
        <v/>
      </c>
      <c r="W19" s="76">
        <f>_xlfn.CONCAT(D19:E19)</f>
        <v/>
      </c>
      <c r="X19" s="77" t="n">
        <v>46287</v>
      </c>
      <c r="Y19" s="78">
        <f>IF(X19="","Aberto","Encerrado")</f>
        <v/>
      </c>
      <c r="Z19" s="78">
        <f>IF(OR(L19="PENDENTE",L19="EM ANDAMENTO",L19="PENDENTE APROVAÇÃO CANCELAMENTO NF"),TODAY()-O19,X19-O19)</f>
        <v/>
      </c>
      <c r="AA19" s="78">
        <f>IF(Y19="Aberto",Z19+ROW()/100000,"")</f>
        <v/>
      </c>
      <c r="AB19" s="2">
        <f>IF(ISNUMBER(FIND("@cielo.com.br",S19)),"Interno","Externo")</f>
        <v/>
      </c>
    </row>
    <row r="20" ht="15.5" customHeight="1">
      <c r="A20" s="1" t="inlineStr">
        <is>
          <t>Aberto antigos</t>
        </is>
      </c>
      <c r="B20" s="67" t="inlineStr">
        <is>
          <t>Stephany Lima</t>
        </is>
      </c>
      <c r="C20" s="70">
        <f>VLOOKUP(I:I,'Referencias '!H:I,2,0)</f>
        <v/>
      </c>
      <c r="D20" s="129" t="n">
        <v>18167620</v>
      </c>
      <c r="E20" s="71" t="n">
        <v>0</v>
      </c>
      <c r="F20" s="72" t="n">
        <v>2535616833624</v>
      </c>
      <c r="G20" s="72">
        <f>T20</f>
        <v/>
      </c>
      <c r="H20" s="72">
        <f>TRIM(_xlfn.TEXTBEFORE(_xlfn.TEXTAFTER(U20,"CNPJ/CPF:&lt;/strong&gt;"),"&lt;/p&gt;"))</f>
        <v/>
      </c>
      <c r="I20" s="70" t="inlineStr">
        <is>
          <t>Contestação de cobrança</t>
        </is>
      </c>
      <c r="J20" s="72" t="inlineStr">
        <is>
          <t xml:space="preserve">Resolvido </t>
        </is>
      </c>
      <c r="K20" s="72" t="n"/>
      <c r="L20" s="70" t="inlineStr">
        <is>
          <t>FINALIZADO</t>
        </is>
      </c>
      <c r="M20" s="73" t="inlineStr">
        <is>
          <t>Alta</t>
        </is>
      </c>
      <c r="N20" s="71" t="inlineStr">
        <is>
          <t>1018 Financeiro | Desejo falar com o setor financeiro | Aria | ariane.pasilva@cielo.com.br</t>
        </is>
      </c>
      <c r="O20" s="74" t="n">
        <v>46013</v>
      </c>
      <c r="P20" s="123" t="n">
        <v>46058</v>
      </c>
      <c r="Q20" s="177">
        <f>TEXT(O20,"mmm/aaaa")</f>
        <v/>
      </c>
      <c r="R20" s="71" t="inlineStr">
        <is>
          <t>Larissa QUIRINO CANUTO</t>
        </is>
      </c>
      <c r="S20" s="71" t="inlineStr">
        <is>
          <t>ariane.pasilva@cielo.com.br</t>
        </is>
      </c>
      <c r="T20" s="71" t="inlineStr">
        <is>
          <t>LIMFI COMERCIO DE MODA FEMININA</t>
        </is>
      </c>
      <c r="U20" s="71" t="inlineStr">
        <is>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is>
      </c>
      <c r="V20" s="71">
        <f>IFERROR(_xlfn.TEXTBEFORE(_xlfn.TEXTAFTER(U20,"Descrição do problema:&lt;/strong"),"&lt;/p&gt;"),_xlfn.TEXTAFTER(U20,"Descrição do problema:&lt;/strong"))</f>
        <v/>
      </c>
      <c r="W20" s="76">
        <f>_xlfn.CONCAT(D20:E20)</f>
        <v/>
      </c>
      <c r="X20" s="77" t="n">
        <v>46288</v>
      </c>
      <c r="Y20" s="78">
        <f>IF(X20="","Aberto","Encerrado")</f>
        <v/>
      </c>
      <c r="Z20" s="78">
        <f>IF(OR(L20="PENDENTE",L20="EM ANDAMENTO",L20="PENDENTE APROVAÇÃO CANCELAMENTO NF"),TODAY()-O20,X20-O20)</f>
        <v/>
      </c>
      <c r="AA20" s="78">
        <f>IF(Y20="Aberto",Z20+ROW()/100000,"")</f>
        <v/>
      </c>
      <c r="AB20" s="2">
        <f>IF(ISNUMBER(FIND("@cielo.com.br",S20)),"Interno","Externo")</f>
        <v/>
      </c>
    </row>
    <row r="21" ht="15.5" customHeight="1">
      <c r="A21" s="1" t="n"/>
      <c r="B21" s="67" t="inlineStr">
        <is>
          <t>Vanessa Araujo</t>
        </is>
      </c>
      <c r="C21" s="70">
        <f>VLOOKUP(I:I,'Referencias '!H:I,2,0)</f>
        <v/>
      </c>
      <c r="D21" s="129" t="n">
        <v>18201926</v>
      </c>
      <c r="E21" s="71" t="n">
        <v>0</v>
      </c>
      <c r="F21" s="72" t="n">
        <v>2535717858088</v>
      </c>
      <c r="G21" s="72">
        <f>VLOOKUP(H:H,'Referencias '!B:C,2,0)</f>
        <v/>
      </c>
      <c r="H21" s="72">
        <f>TRIM(_xlfn.TEXTBEFORE(_xlfn.TEXTAFTER(U21,"CNPJ/CPF:&lt;/strong&gt;"),"&lt;/p&gt;"))</f>
        <v/>
      </c>
      <c r="I21" s="70" t="inlineStr">
        <is>
          <t>Prorrogação / Reenvio de boleto</t>
        </is>
      </c>
      <c r="J21" s="72" t="n"/>
      <c r="K21" s="72" t="n"/>
      <c r="L21" s="70" t="inlineStr">
        <is>
          <t>FINALIZADO</t>
        </is>
      </c>
      <c r="M21" s="73" t="inlineStr">
        <is>
          <t>Médio</t>
        </is>
      </c>
      <c r="N21" s="71" t="inlineStr">
        <is>
          <t>1018 Financeiro | Desejo falar com o setor financeiro | Giulia | giuliac@cielo.com.br</t>
        </is>
      </c>
      <c r="O21" s="74" t="n">
        <v>46014</v>
      </c>
      <c r="P21" s="123" t="n">
        <v>46062</v>
      </c>
      <c r="Q21" s="177">
        <f>TEXT(O21,"mmm/aaaa")</f>
        <v/>
      </c>
      <c r="R21" s="71" t="inlineStr">
        <is>
          <t>ECOMMERCE BP SUPORTE FINANCEIRO N2</t>
        </is>
      </c>
      <c r="S21" s="71" t="inlineStr">
        <is>
          <t>giuliac@cielo.com.br</t>
        </is>
      </c>
      <c r="T21" s="71" t="inlineStr">
        <is>
          <t>REBORN</t>
        </is>
      </c>
      <c r="U21" s="71" t="inlineStr">
        <is>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is>
      </c>
      <c r="V21" s="71">
        <f>IFERROR(_xlfn.TEXTBEFORE(_xlfn.TEXTAFTER(U21,"Descrição do problema:&lt;/strong"),"&lt;/p&gt;"),_xlfn.TEXTAFTER(U21,"Descrição do problema:&lt;/strong"))</f>
        <v/>
      </c>
      <c r="W21" s="76">
        <f>_xlfn.CONCAT(D21:E21)</f>
        <v/>
      </c>
      <c r="X21" s="77" t="n">
        <v>46244</v>
      </c>
      <c r="Y21" s="78">
        <f>IF(X21="","Aberto","Encerrado")</f>
        <v/>
      </c>
      <c r="Z21" s="78">
        <f>IF(OR(L21="PENDENTE",L21="EM ANDAMENTO",L21="PENDENTE APROVAÇÃO CANCELAMENTO NF"),TODAY()-O21,X21-O21)</f>
        <v/>
      </c>
      <c r="AA21" s="78">
        <f>IF(Y21="Aberto",Z21+ROW()/100000,"")</f>
        <v/>
      </c>
      <c r="AB21" s="2">
        <f>IF(ISNUMBER(FIND("@cielo.com.br",S21)),"Interno","Externo")</f>
        <v/>
      </c>
    </row>
    <row r="22" ht="15.5" customHeight="1">
      <c r="A22" s="1" t="inlineStr">
        <is>
          <t>Aberto antigos</t>
        </is>
      </c>
      <c r="B22" s="67" t="inlineStr">
        <is>
          <t>Emilly Maria</t>
        </is>
      </c>
      <c r="C22" s="70">
        <f>VLOOKUP(I:I,'Referencias '!H:I,2,0)</f>
        <v/>
      </c>
      <c r="D22" s="129" t="n">
        <v>18271042</v>
      </c>
      <c r="E22" s="71" t="n">
        <v>0</v>
      </c>
      <c r="F22" s="72" t="n">
        <v>2536318908852</v>
      </c>
      <c r="G22" s="72">
        <f>VLOOKUP(H:H,'Referencias '!B:C,2,0)</f>
        <v/>
      </c>
      <c r="H22" s="72">
        <f>TRIM(_xlfn.TEXTBEFORE(_xlfn.TEXTAFTER(U22,"CNPJ/CPF:&lt;/strong&gt;"),"&lt;/p&gt;"))</f>
        <v/>
      </c>
      <c r="I22" s="70" t="inlineStr">
        <is>
          <t>Atualização Condições Comerciais</t>
        </is>
      </c>
      <c r="J22" s="72" t="n"/>
      <c r="K22" s="72" t="n"/>
      <c r="L22" s="70" t="inlineStr">
        <is>
          <t>FINALIZADO</t>
        </is>
      </c>
      <c r="M22" s="73" t="inlineStr">
        <is>
          <t>Alta</t>
        </is>
      </c>
      <c r="N22" s="71" t="inlineStr">
        <is>
          <t>1018 Financeiro | Desejo falar com o setor financeiro | Mariane Oliveira dos Santos | mariane.santos@cielo.com.br</t>
        </is>
      </c>
      <c r="O22" s="74" t="n">
        <v>46020</v>
      </c>
      <c r="P22" s="123" t="n">
        <v>46062</v>
      </c>
      <c r="Q22" s="177">
        <f>TEXT(O22,"mmm/aaaa")</f>
        <v/>
      </c>
      <c r="R22" s="71" t="inlineStr">
        <is>
          <t>Larissa QUIRINO CANUTO</t>
        </is>
      </c>
      <c r="S22" s="71" t="inlineStr">
        <is>
          <t>mariane.santos@cielo.com.br</t>
        </is>
      </c>
      <c r="T22" s="71" t="inlineStr">
        <is>
          <t>4 BIO MEDICAMENTOS SA</t>
        </is>
      </c>
      <c r="U22" s="71" t="inlineStr">
        <is>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is>
      </c>
      <c r="V22" s="71">
        <f>IFERROR(_xlfn.TEXTBEFORE(_xlfn.TEXTAFTER(U22,"Descrição do problema:&lt;/strong"),"&lt;/p&gt;"),_xlfn.TEXTAFTER(U22,"Descrição do problema:&lt;/strong"))</f>
        <v/>
      </c>
      <c r="W22" s="76">
        <f>_xlfn.CONCAT(D22:E22)</f>
        <v/>
      </c>
      <c r="X22" s="77" t="n">
        <v>46287</v>
      </c>
      <c r="Y22" s="78">
        <f>IF(X22="","Aberto","Encerrado")</f>
        <v/>
      </c>
      <c r="Z22" s="78">
        <f>IF(OR(L22="PENDENTE",L22="EM ANDAMENTO",L22="PENDENTE APROVAÇÃO CANCELAMENTO NF"),TODAY()-O22,X22-O22)</f>
        <v/>
      </c>
      <c r="AA22" s="78">
        <f>IF(Y22="Aberto",Z22+ROW()/100000,"")</f>
        <v/>
      </c>
      <c r="AB22" s="2">
        <f>IF(ISNUMBER(FIND("@cielo.com.br",S22)),"Interno","Externo")</f>
        <v/>
      </c>
    </row>
    <row r="23" ht="15.5" customHeight="1">
      <c r="A23" s="1" t="inlineStr">
        <is>
          <t>Aberto antigos</t>
        </is>
      </c>
      <c r="B23" s="67" t="inlineStr">
        <is>
          <t>Stephany Lima</t>
        </is>
      </c>
      <c r="C23" s="70">
        <f>VLOOKUP(I:I,'Referencias '!H:I,2,0)</f>
        <v/>
      </c>
      <c r="D23" s="129" t="n">
        <v>18252534</v>
      </c>
      <c r="E23" s="71" t="n">
        <v>0</v>
      </c>
      <c r="F23" s="72" t="n">
        <v>2536311895901</v>
      </c>
      <c r="G23" s="72">
        <f>VLOOKUP(H:H,'Referencias '!B:C,2,0)</f>
        <v/>
      </c>
      <c r="H23" s="72">
        <f>TRIM(_xlfn.TEXTBEFORE(_xlfn.TEXTAFTER(U23,"CNPJ/CPF:&lt;/strong&gt;"),"&lt;/p&gt;"))</f>
        <v/>
      </c>
      <c r="I23" s="70" t="inlineStr">
        <is>
          <t>Cancelamento de NF</t>
        </is>
      </c>
      <c r="J23" s="72" t="inlineStr">
        <is>
          <t>Aguardando o Gerente comercial ajustar com o time de salesforce o cadastro do cliente no sap</t>
        </is>
      </c>
      <c r="K23" s="72" t="n"/>
      <c r="L23" s="70" t="inlineStr">
        <is>
          <t>EM ANDAMENTO</t>
        </is>
      </c>
      <c r="M23" s="73" t="inlineStr">
        <is>
          <t>Alta</t>
        </is>
      </c>
      <c r="N23" s="71" t="inlineStr">
        <is>
          <t>1018 Financeiro | Desejo falar com o setor financeiro | Joice Rosa | joice.dsilva@cielo.com.br</t>
        </is>
      </c>
      <c r="O23" s="74" t="n">
        <v>46020</v>
      </c>
      <c r="P23" s="123" t="inlineStr">
        <is>
          <t>23/09/2026</t>
        </is>
      </c>
      <c r="Q23" s="177">
        <f>TEXT(O23,"mmm/aaaa")</f>
        <v/>
      </c>
      <c r="R23" s="71" t="inlineStr">
        <is>
          <t>STEPHANY LIMA DE LISBOA</t>
        </is>
      </c>
      <c r="S23" s="71" t="inlineStr">
        <is>
          <t>joice.dsilva@cielo.com.br</t>
        </is>
      </c>
      <c r="T23" s="71" t="inlineStr">
        <is>
          <t>PAGOLIVRE</t>
        </is>
      </c>
      <c r="U23" s="71" t="inlineStr">
        <is>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is>
      </c>
      <c r="V23" s="71">
        <f>IFERROR(_xlfn.TEXTBEFORE(_xlfn.TEXTAFTER(U23,"Descrição do problema:&lt;/strong"),"&lt;/p&gt;"),_xlfn.TEXTAFTER(U23,"Descrição do problema:&lt;/strong"))</f>
        <v/>
      </c>
      <c r="W23" s="76">
        <f>_xlfn.CONCAT(D23:E23)</f>
        <v/>
      </c>
      <c r="X23" s="77" t="n"/>
      <c r="Y23" s="78">
        <f>IF(X23="","Aberto","Encerrado")</f>
        <v/>
      </c>
      <c r="Z23" s="78">
        <f>IF(OR(L23="PENDENTE",L23="EM ANDAMENTO",L23="PENDENTE APROVAÇÃO CANCELAMENTO NF"),TODAY()-O23,X23-O23)</f>
        <v/>
      </c>
      <c r="AA23" s="78">
        <f>IF(Y23="Aberto",Z23+ROW()/100000,"")</f>
        <v/>
      </c>
      <c r="AB23" s="2">
        <f>IF(ISNUMBER(FIND("@cielo.com.br",S23)),"Interno","Externo")</f>
        <v/>
      </c>
    </row>
    <row r="24" ht="15.5" customHeight="1">
      <c r="A24" s="1" t="n"/>
      <c r="B24" s="67" t="inlineStr">
        <is>
          <t>Vanessa Araujo</t>
        </is>
      </c>
      <c r="C24" s="70">
        <f>VLOOKUP(I:I,'Referencias '!H:I,2,0)</f>
        <v/>
      </c>
      <c r="D24" s="129" t="n">
        <v>18250972</v>
      </c>
      <c r="E24" s="71" t="n">
        <v>0</v>
      </c>
      <c r="F24" s="72" t="n">
        <v>0</v>
      </c>
      <c r="G24" s="72">
        <f>T24</f>
        <v/>
      </c>
      <c r="H24" s="72">
        <f>TRIM(_xlfn.TEXTBEFORE(_xlfn.TEXTAFTER(U24,"CNPJ/CPF:&lt;/strong&gt;"),"&lt;/p&gt;"))</f>
        <v/>
      </c>
      <c r="I24" s="70" t="inlineStr">
        <is>
          <t>Cancelamento de NF / reemissão</t>
        </is>
      </c>
      <c r="J24" s="72" t="n"/>
      <c r="K24" s="72" t="n"/>
      <c r="L24" s="70" t="inlineStr">
        <is>
          <t>FINALIZADO</t>
        </is>
      </c>
      <c r="M24" s="73" t="inlineStr">
        <is>
          <t>Médio</t>
        </is>
      </c>
      <c r="N24" s="71" t="inlineStr">
        <is>
          <t>1018 Financeiro | Desejo falar com o setor financeiro | INFRACOMMERCE TATIX COMERCIO E PARTICIPACOES LTDA | ariane.pasilva@cielo.com.br</t>
        </is>
      </c>
      <c r="O24" s="74" t="n">
        <v>46020</v>
      </c>
      <c r="P24" s="123" t="n">
        <v>46030</v>
      </c>
      <c r="Q24" s="177">
        <f>TEXT(O24,"mmm/aaaa")</f>
        <v/>
      </c>
      <c r="R24" s="71" t="inlineStr">
        <is>
          <t>STEPHANY LIMA DE LISBOA</t>
        </is>
      </c>
      <c r="S24" s="71" t="inlineStr">
        <is>
          <t>ariane.pasilva@cielo.com.br</t>
        </is>
      </c>
      <c r="T24" s="71" t="inlineStr">
        <is>
          <t>PRODUTO SH</t>
        </is>
      </c>
      <c r="U24"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is>
      </c>
      <c r="V24" s="71">
        <f>IFERROR(_xlfn.TEXTBEFORE(_xlfn.TEXTAFTER(U24,"Descrição do problema:&lt;/strong"),"&lt;/p&gt;"),_xlfn.TEXTAFTER(U24,"Descrição do problema:&lt;/strong"))</f>
        <v/>
      </c>
      <c r="W24" s="76">
        <f>_xlfn.CONCAT(D24:E24)</f>
        <v/>
      </c>
      <c r="X24" s="77" t="n">
        <v>46214</v>
      </c>
      <c r="Y24" s="78">
        <f>IF(X24="","Aberto","Encerrado")</f>
        <v/>
      </c>
      <c r="Z24" s="78">
        <f>IF(OR(L24="PENDENTE",L24="EM ANDAMENTO",L24="PENDENTE APROVAÇÃO CANCELAMENTO NF"),TODAY()-O24,X24-O24)</f>
        <v/>
      </c>
      <c r="AA24" s="78">
        <f>IF(Y24="Aberto",Z24+ROW()/100000,"")</f>
        <v/>
      </c>
      <c r="AB24" s="2">
        <f>IF(ISNUMBER(FIND("@cielo.com.br",S24)),"Interno","Externo")</f>
        <v/>
      </c>
    </row>
    <row r="25" ht="15.5" customHeight="1">
      <c r="A25" s="1" t="inlineStr">
        <is>
          <t>Aberto antigos</t>
        </is>
      </c>
      <c r="B25" s="67" t="inlineStr">
        <is>
          <t>Amanda Silva</t>
        </is>
      </c>
      <c r="C25" s="70">
        <f>VLOOKUP(I:I,'Referencias '!H:I,2,0)</f>
        <v/>
      </c>
      <c r="D25" s="129" t="n">
        <v>18250214</v>
      </c>
      <c r="E25" s="71" t="n">
        <v>0</v>
      </c>
      <c r="F25" s="72" t="n">
        <v>2536310894312</v>
      </c>
      <c r="G25" s="72">
        <f>T25</f>
        <v/>
      </c>
      <c r="H25" s="72">
        <f>TRIM(_xlfn.TEXTBEFORE(_xlfn.TEXTAFTER(U25,"CNPJ/CPF:&lt;/strong&gt;"),"&lt;/p&gt;"))</f>
        <v/>
      </c>
      <c r="I25" s="70" t="inlineStr">
        <is>
          <t>Cancelamento de NF</t>
        </is>
      </c>
      <c r="J25" s="72" t="n"/>
      <c r="K25" s="72" t="n"/>
      <c r="L25" s="70" t="inlineStr">
        <is>
          <t>FINALIZADO</t>
        </is>
      </c>
      <c r="M25" s="73" t="inlineStr">
        <is>
          <t>Alta</t>
        </is>
      </c>
      <c r="N25" s="71" t="inlineStr">
        <is>
          <t>1018 Financeiro | Desejo falar com o setor financeiro | INFRACOMMERCE TATIX COMERCIO E PARTICIPACOES LTDA | ariane.pasilva@cielo.com.br</t>
        </is>
      </c>
      <c r="O25" s="74" t="n">
        <v>46020</v>
      </c>
      <c r="P25" s="123" t="n">
        <v>46020</v>
      </c>
      <c r="Q25" s="177">
        <f>TEXT(O25,"mmm/aaaa")</f>
        <v/>
      </c>
      <c r="R25" s="71" t="inlineStr">
        <is>
          <t>ECOMMERCE BP SUPORTE FINANCEIRO N2</t>
        </is>
      </c>
      <c r="S25" s="71" t="inlineStr">
        <is>
          <t>ariane.pasilva@cielo.com.br</t>
        </is>
      </c>
      <c r="T25" s="71" t="inlineStr"/>
      <c r="U25"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is>
      </c>
      <c r="V25" s="71">
        <f>IFERROR(_xlfn.TEXTBEFORE(_xlfn.TEXTAFTER(U25,"Descrição do problema:&lt;/strong"),"&lt;/p&gt;"),_xlfn.TEXTAFTER(U25,"Descrição do problema:&lt;/strong"))</f>
        <v/>
      </c>
      <c r="W25" s="76">
        <f>_xlfn.CONCAT(D25:E25)</f>
        <v/>
      </c>
      <c r="X25" s="77" t="n">
        <v>46289</v>
      </c>
      <c r="Y25" s="78">
        <f>IF(X25="","Aberto","Encerrado")</f>
        <v/>
      </c>
      <c r="Z25" s="78">
        <f>IF(OR(L25="PENDENTE",L25="EM ANDAMENTO",L25="PENDENTE APROVAÇÃO CANCELAMENTO NF"),TODAY()-O25,X25-O25)</f>
        <v/>
      </c>
      <c r="AA25" s="78">
        <f>IF(Y25="Aberto",Z25+ROW()/100000,"")</f>
        <v/>
      </c>
      <c r="AB25" s="2">
        <f>IF(ISNUMBER(FIND("@cielo.com.br",S25)),"Interno","Externo")</f>
        <v/>
      </c>
    </row>
    <row r="26" ht="15.5" customHeight="1">
      <c r="A26" s="1" t="inlineStr">
        <is>
          <t>Aberto antigos</t>
        </is>
      </c>
      <c r="B26" s="67" t="inlineStr">
        <is>
          <t>Stephany Lima</t>
        </is>
      </c>
      <c r="C26" s="70">
        <f>VLOOKUP(I:I,'Referencias '!H:I,2,0)</f>
        <v/>
      </c>
      <c r="D26" s="129" t="n">
        <v>18245555</v>
      </c>
      <c r="E26" s="71" t="n">
        <v>0</v>
      </c>
      <c r="F26" s="72" t="n">
        <v>2536309891162</v>
      </c>
      <c r="G26" s="72">
        <f>VLOOKUP(H:H,'Referencias '!B:C,2,0)</f>
        <v/>
      </c>
      <c r="H26" s="72">
        <f>TRIM(_xlfn.TEXTBEFORE(_xlfn.TEXTAFTER(U26,"CNPJ/CPF:&lt;/strong&gt;"),"&lt;/p&gt;"))</f>
        <v/>
      </c>
      <c r="I26" s="70" t="inlineStr">
        <is>
          <t>Cancelamento de NF</t>
        </is>
      </c>
      <c r="J26" s="72" t="inlineStr">
        <is>
          <t>Aguardando a verificação do Everton ou da Vanessa se já enviamos o DA para o Calil</t>
        </is>
      </c>
      <c r="K26" s="72" t="n"/>
      <c r="L26" s="70" t="inlineStr">
        <is>
          <t>EM ANDAMENTO</t>
        </is>
      </c>
      <c r="M26" s="73" t="inlineStr">
        <is>
          <t>Alta</t>
        </is>
      </c>
      <c r="N26" s="71" t="inlineStr">
        <is>
          <t>1018 Financeiro | Desejo falar com o setor financeiro | Ariane de Paula Silva | ariane.pasilva@cielo.com.br</t>
        </is>
      </c>
      <c r="O26" s="74" t="n">
        <v>46020</v>
      </c>
      <c r="P26" s="123" t="inlineStr">
        <is>
          <t>23/09/2026</t>
        </is>
      </c>
      <c r="Q26" s="177">
        <f>TEXT(O26,"mmm/aaaa")</f>
        <v/>
      </c>
      <c r="R26" s="71" t="inlineStr">
        <is>
          <t>STEPHANY LIMA DE LISBOA</t>
        </is>
      </c>
      <c r="S26" s="71" t="inlineStr">
        <is>
          <t>ariane.pasilva@cielo.com.br</t>
        </is>
      </c>
      <c r="T26" s="71" t="inlineStr"/>
      <c r="U26" s="71" t="inlineStr">
        <is>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is>
      </c>
      <c r="V26" s="71">
        <f>IFERROR(_xlfn.TEXTBEFORE(_xlfn.TEXTAFTER(U26,"Descrição do problema:&lt;/strong"),"&lt;/p&gt;"),_xlfn.TEXTAFTER(U26,"Descrição do problema:&lt;/strong"))</f>
        <v/>
      </c>
      <c r="W26" s="76">
        <f>_xlfn.CONCAT(D26:E26)</f>
        <v/>
      </c>
      <c r="X26" s="77" t="n"/>
      <c r="Y26" s="78">
        <f>IF(X26="","Aberto","Encerrado")</f>
        <v/>
      </c>
      <c r="Z26" s="78">
        <f>IF(OR(L26="PENDENTE",L26="EM ANDAMENTO",L26="PENDENTE APROVAÇÃO CANCELAMENTO NF"),TODAY()-O26,X26-O26)</f>
        <v/>
      </c>
      <c r="AA26" s="78">
        <f>IF(Y26="Aberto",Z26+ROW()/100000,"")</f>
        <v/>
      </c>
      <c r="AB26" s="2">
        <f>IF(ISNUMBER(FIND("@cielo.com.br",S26)),"Interno","Externo")</f>
        <v/>
      </c>
    </row>
    <row r="27" ht="15.5" customHeight="1">
      <c r="A27" s="1" t="inlineStr">
        <is>
          <t>Aberto antigos</t>
        </is>
      </c>
      <c r="B27" s="67" t="inlineStr">
        <is>
          <t>Emilly Maria</t>
        </is>
      </c>
      <c r="C27" s="70">
        <f>VLOOKUP(I:I,'Referencias '!H:I,2,0)</f>
        <v/>
      </c>
      <c r="D27" s="129" t="n">
        <v>18245159</v>
      </c>
      <c r="E27" s="71" t="n">
        <v>0</v>
      </c>
      <c r="F27" s="72" t="n">
        <v>2536308890842</v>
      </c>
      <c r="G27" s="72">
        <f>T27</f>
        <v/>
      </c>
      <c r="H27" s="72">
        <f>TRIM(_xlfn.TEXTBEFORE(_xlfn.TEXTAFTER(U27,"CNPJ/CPF:&lt;/strong&gt;"),"&lt;/p&gt;"))</f>
        <v/>
      </c>
      <c r="I27" s="70" t="inlineStr">
        <is>
          <t>Cancelamento de NF</t>
        </is>
      </c>
      <c r="J27" s="72" t="n"/>
      <c r="K27" s="72" t="n"/>
      <c r="L27" s="70" t="inlineStr">
        <is>
          <t>FINALIZADO</t>
        </is>
      </c>
      <c r="M27" s="73" t="inlineStr">
        <is>
          <t>Alta</t>
        </is>
      </c>
      <c r="N27" s="71" t="inlineStr">
        <is>
          <t>1018 Financeiro | Desejo falar com o setor financeiro | Ariane de Paula Silva | ariane.pasilva@cielo.com.br</t>
        </is>
      </c>
      <c r="O27" s="74" t="n">
        <v>46020</v>
      </c>
      <c r="P27" s="123" t="n">
        <v>46020</v>
      </c>
      <c r="Q27" s="177">
        <f>TEXT(O27,"mmm/aaaa")</f>
        <v/>
      </c>
      <c r="R27" s="71" t="inlineStr">
        <is>
          <t>ECOMMERCE BP SUPORTE FINANCEIRO N2</t>
        </is>
      </c>
      <c r="S27" s="71" t="inlineStr">
        <is>
          <t>ariane.pasilva@cielo.com.br</t>
        </is>
      </c>
      <c r="T27" s="71" t="inlineStr"/>
      <c r="U27" s="71" t="inlineStr">
        <is>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is>
      </c>
      <c r="V27" s="71">
        <f>IFERROR(_xlfn.TEXTBEFORE(_xlfn.TEXTAFTER(U27,"Descrição do problema:&lt;/strong"),"&lt;/p&gt;"),_xlfn.TEXTAFTER(U27,"Descrição do problema:&lt;/strong"))</f>
        <v/>
      </c>
      <c r="W27" s="76">
        <f>_xlfn.CONCAT(D27:E27)</f>
        <v/>
      </c>
      <c r="X27" s="77" t="n">
        <v>46287</v>
      </c>
      <c r="Y27" s="78">
        <f>IF(X27="","Aberto","Encerrado")</f>
        <v/>
      </c>
      <c r="Z27" s="78">
        <f>IF(OR(L27="PENDENTE",L27="EM ANDAMENTO",L27="PENDENTE APROVAÇÃO CANCELAMENTO NF"),TODAY()-O27,X27-O27)</f>
        <v/>
      </c>
      <c r="AA27" s="78">
        <f>IF(Y27="Aberto",Z27+ROW()/100000,"")</f>
        <v/>
      </c>
      <c r="AB27" s="2">
        <f>IF(ISNUMBER(FIND("@cielo.com.br",S27)),"Interno","Externo")</f>
        <v/>
      </c>
    </row>
    <row r="28" ht="15.5" customHeight="1">
      <c r="A28" s="1" t="inlineStr">
        <is>
          <t>Aberto antigos</t>
        </is>
      </c>
      <c r="B28" s="132" t="inlineStr">
        <is>
          <t>Pamela de Sá</t>
        </is>
      </c>
      <c r="C28" s="122">
        <f>VLOOKUP(I:I,'Referencias '!H:I,2,0)</f>
        <v/>
      </c>
      <c r="D28" s="129" t="n">
        <v>18244519</v>
      </c>
      <c r="E28" s="129" t="n">
        <v>0</v>
      </c>
      <c r="F28" s="126" t="n">
        <v>2536308890373</v>
      </c>
      <c r="G28" s="126">
        <f>T28</f>
        <v/>
      </c>
      <c r="H28" s="126">
        <f>TRIM(_xlfn.TEXTBEFORE(_xlfn.TEXTAFTER(U28,"CNPJ/CPF:&lt;/strong&gt;"),"&lt;/p&gt;"))</f>
        <v/>
      </c>
      <c r="I28" s="122" t="inlineStr">
        <is>
          <t>Cancelamento de NF</t>
        </is>
      </c>
      <c r="J28" s="126" t="n"/>
      <c r="K28" s="126" t="n"/>
      <c r="L28" s="122" t="inlineStr">
        <is>
          <t>FINALIZADO</t>
        </is>
      </c>
      <c r="M28" s="73" t="inlineStr">
        <is>
          <t>Alta</t>
        </is>
      </c>
      <c r="N28" s="129" t="inlineStr">
        <is>
          <t>1018 Financeiro | Desejo falar com o setor financeiro | Ariane de Paula Silva | ariane.pasilva@cielo.com.br</t>
        </is>
      </c>
      <c r="O28" s="125" t="n">
        <v>46020</v>
      </c>
      <c r="P28" s="123" t="inlineStr">
        <is>
          <t>19/05/2026</t>
        </is>
      </c>
      <c r="Q28" s="178">
        <f>TEXT(O28,"mmm/aaaa")</f>
        <v/>
      </c>
      <c r="R28" s="129" t="inlineStr">
        <is>
          <t>STEPHANY LIMA DE LISBOA</t>
        </is>
      </c>
      <c r="S28" s="129" t="inlineStr">
        <is>
          <t>ariane.pasilva@cielo.com.br</t>
        </is>
      </c>
      <c r="T28" s="129" t="inlineStr">
        <is>
          <t>EDITORA SANAR</t>
        </is>
      </c>
      <c r="U28" s="129" t="inlineStr">
        <is>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is>
      </c>
      <c r="V28" s="129">
        <f>IFERROR(_xlfn.TEXTBEFORE(_xlfn.TEXTAFTER(U28,"Descrição do problema:&lt;/strong"),"&lt;/p&gt;"),_xlfn.TEXTAFTER(U28,"Descrição do problema:&lt;/strong"))</f>
        <v/>
      </c>
      <c r="W28" s="130">
        <f>_xlfn.CONCAT(D28:E28)</f>
        <v/>
      </c>
      <c r="X28" s="77" t="n">
        <v>46290</v>
      </c>
      <c r="Y28" s="131">
        <f>IF(X28="","Aberto","Encerrado")</f>
        <v/>
      </c>
      <c r="Z28" s="131">
        <f>IF(OR(L28="PENDENTE",L28="EM ANDAMENTO",L28="PENDENTE APROVAÇÃO CANCELAMENTO NF"),TODAY()-O28,X28-O28)</f>
        <v/>
      </c>
      <c r="AA28" s="131">
        <f>IF(Y28="Aberto",Z28+ROW()/100000,"")</f>
        <v/>
      </c>
      <c r="AB28" s="2">
        <f>IF(ISNUMBER(FIND("@cielo.com.br",S28)),"Interno","Externo")</f>
        <v/>
      </c>
    </row>
    <row r="29" ht="15.5" customHeight="1">
      <c r="A29" s="1" t="inlineStr">
        <is>
          <t>Aberto antigos</t>
        </is>
      </c>
      <c r="B29" s="67" t="inlineStr">
        <is>
          <t>Amanda Silva</t>
        </is>
      </c>
      <c r="C29" s="70">
        <f>VLOOKUP(I:I,'Referencias '!H:I,2,0)</f>
        <v/>
      </c>
      <c r="D29" s="129" t="n">
        <v>18273616</v>
      </c>
      <c r="E29" s="71" t="n">
        <v>0</v>
      </c>
      <c r="F29" s="72" t="n">
        <v>2536408910812</v>
      </c>
      <c r="G29" s="72">
        <f>VLOOKUP(H:H,'Referencias '!B:C,2,0)</f>
        <v/>
      </c>
      <c r="H29" s="72">
        <f>TRIM(_xlfn.TEXTBEFORE(_xlfn.TEXTAFTER(U29,"CNPJ/CPF:&lt;/strong&gt;"),"&lt;/p&gt;"))</f>
        <v/>
      </c>
      <c r="I29" s="70" t="inlineStr">
        <is>
          <t>Cancelamento de NF</t>
        </is>
      </c>
      <c r="J29" s="72" t="n"/>
      <c r="K29" s="72" t="n"/>
      <c r="L29" s="70" t="inlineStr">
        <is>
          <t>FINALIZADO</t>
        </is>
      </c>
      <c r="M29" s="73" t="inlineStr">
        <is>
          <t>Alta</t>
        </is>
      </c>
      <c r="N29" s="71" t="inlineStr">
        <is>
          <t>1018 Financeiro | Desejo falar com o setor financeiro | COVABRA SUPERMERCADOS LTDA | ariane.pasilva@cielo.com.br</t>
        </is>
      </c>
      <c r="O29" s="74" t="n">
        <v>46021</v>
      </c>
      <c r="P29" s="123" t="n">
        <v>46164</v>
      </c>
      <c r="Q29" s="177">
        <f>TEXT(O29,"mmm/aaaa")</f>
        <v/>
      </c>
      <c r="R29" s="71" t="inlineStr">
        <is>
          <t>STEPHANY LIMA DE LISBOA</t>
        </is>
      </c>
      <c r="S29" s="71" t="inlineStr">
        <is>
          <t>ariane.pasilva@cielo.com.br</t>
        </is>
      </c>
      <c r="T29" s="71" t="inlineStr"/>
      <c r="U29"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is>
      </c>
      <c r="V29" s="71">
        <f>IFERROR(_xlfn.TEXTBEFORE(_xlfn.TEXTAFTER(U29,"Descrição do problema:&lt;/strong"),"&lt;/p&gt;"),_xlfn.TEXTAFTER(U29,"Descrição do problema:&lt;/strong"))</f>
        <v/>
      </c>
      <c r="W29" s="76">
        <f>_xlfn.CONCAT(D29:E29)</f>
        <v/>
      </c>
      <c r="X29" s="77" t="n">
        <v>46288</v>
      </c>
      <c r="Y29" s="78">
        <f>IF(X29="","Aberto","Encerrado")</f>
        <v/>
      </c>
      <c r="Z29" s="78">
        <f>IF(OR(L29="PENDENTE",L29="EM ANDAMENTO",L29="PENDENTE APROVAÇÃO CANCELAMENTO NF"),TODAY()-O29,X29-O29)</f>
        <v/>
      </c>
      <c r="AA29" s="78">
        <f>IF(Y29="Aberto",Z29+ROW()/100000,"")</f>
        <v/>
      </c>
      <c r="AB29" s="2">
        <f>IF(ISNUMBER(FIND("@cielo.com.br",S29)),"Interno","Externo")</f>
        <v/>
      </c>
    </row>
    <row r="30" ht="15.5" customHeight="1">
      <c r="A30" s="1" t="n"/>
      <c r="B30" s="67" t="inlineStr">
        <is>
          <t>Stephany Lima</t>
        </is>
      </c>
      <c r="C30" s="70">
        <f>VLOOKUP(I:I,'Referencias '!H:I,2,0)</f>
        <v/>
      </c>
      <c r="D30" s="71" t="n">
        <v>18345627</v>
      </c>
      <c r="E30" s="71" t="n">
        <v>0</v>
      </c>
      <c r="F30" s="72" t="n">
        <v>0</v>
      </c>
      <c r="G30" s="72">
        <f>T30</f>
        <v/>
      </c>
      <c r="H30" s="72">
        <f>TRIM(_xlfn.TEXTBEFORE(_xlfn.TEXTAFTER(U30,"CNPJ/CPF:&lt;/strong&gt;"),"&lt;/p&gt;"))</f>
        <v/>
      </c>
      <c r="I30" s="70" t="inlineStr">
        <is>
          <t>Cancelamento de NF / reemissão</t>
        </is>
      </c>
      <c r="J30" s="72" t="n"/>
      <c r="K30" s="72" t="n"/>
      <c r="L30" s="70" t="inlineStr">
        <is>
          <t>FINALIZADO</t>
        </is>
      </c>
      <c r="M30" s="73" t="inlineStr">
        <is>
          <t>Médio</t>
        </is>
      </c>
      <c r="N30" s="71" t="inlineStr">
        <is>
          <t>1018 Financeiro | Desejo falar com o setor financeiro | M.P. IDALGO INDUSTRIA E COMERCIO DE ACESSORIOS DE MODA LTDA | ariane.pasilva@cielo.com.br</t>
        </is>
      </c>
      <c r="O30" s="74" t="n">
        <v>46027</v>
      </c>
      <c r="P30" s="123" t="n">
        <v>46052</v>
      </c>
      <c r="Q30" s="177">
        <f>TEXT(O30,"mmm/aaaa")</f>
        <v/>
      </c>
      <c r="R30" s="71" t="inlineStr">
        <is>
          <t>Larissa QUIRINO CANUTO</t>
        </is>
      </c>
      <c r="S30" s="71" t="inlineStr">
        <is>
          <t>ariane.pasilva@cielo.com.br</t>
        </is>
      </c>
      <c r="T30" s="71" t="inlineStr">
        <is>
          <t>SOLEAH</t>
        </is>
      </c>
      <c r="U30" s="71" t="inlineStr">
        <is>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is>
      </c>
      <c r="V30" s="71">
        <f>IFERROR(_xlfn.TEXTBEFORE(_xlfn.TEXTAFTER(U30,"Descrição do problema:&lt;/strong"),"&lt;/p&gt;"),_xlfn.TEXTAFTER(U30,"Descrição do problema:&lt;/strong"))</f>
        <v/>
      </c>
      <c r="W30" s="76">
        <f>_xlfn.CONCAT(D30:E30)</f>
        <v/>
      </c>
      <c r="X30" s="77" t="n">
        <v>46224</v>
      </c>
      <c r="Y30" s="78">
        <f>IF(X30="","Aberto","Encerrado")</f>
        <v/>
      </c>
      <c r="Z30" s="78">
        <f>IF(OR(L30="PENDENTE",L30="EM ANDAMENTO",L30="PENDENTE APROVAÇÃO CANCELAMENTO NF"),TODAY()-O30,X30-O30)</f>
        <v/>
      </c>
      <c r="AA30" s="78">
        <f>IF(Y30="Aberto",Z30+ROW()/100000,"")</f>
        <v/>
      </c>
      <c r="AB30" s="2">
        <f>IF(ISNUMBER(FIND("@cielo.com.br",S30)),"Interno","Externo")</f>
        <v/>
      </c>
    </row>
    <row r="31" ht="15.5" customHeight="1">
      <c r="A31" s="1" t="n"/>
      <c r="B31" s="67" t="inlineStr">
        <is>
          <t>Pamela de Sá</t>
        </is>
      </c>
      <c r="C31" s="70">
        <f>VLOOKUP(I:I,'Referencias '!H:I,2,0)</f>
        <v/>
      </c>
      <c r="D31" s="129" t="n">
        <v>18438855</v>
      </c>
      <c r="E31" s="71" t="n">
        <v>0</v>
      </c>
      <c r="F31" s="72" t="n">
        <v>2600717028611</v>
      </c>
      <c r="G31" s="72">
        <f>VLOOKUP(H:H,'Referencias '!B:C,2,0)</f>
        <v/>
      </c>
      <c r="H31" s="72">
        <f>TRIM(_xlfn.TEXTBEFORE(_xlfn.TEXTAFTER(U31,"CNPJ/CPF:&lt;/strong&gt;"),"&lt;/p&gt;"))</f>
        <v/>
      </c>
      <c r="I31" s="70" t="inlineStr">
        <is>
          <t>Sem solicitação encerrar</t>
        </is>
      </c>
      <c r="J31" s="72" t="n"/>
      <c r="K31" s="72" t="n"/>
      <c r="L31" s="70" t="inlineStr">
        <is>
          <t>FINALIZADO</t>
        </is>
      </c>
      <c r="M31" s="73" t="inlineStr">
        <is>
          <t>Médio</t>
        </is>
      </c>
      <c r="N31" s="71" t="inlineStr">
        <is>
          <t>1018 Financeiro | Desejo falar com o setor financeiro | Fernanda Santana Camarneira | fernanda.scamarneira@cielo.com.br</t>
        </is>
      </c>
      <c r="O31" s="74" t="n">
        <v>46029</v>
      </c>
      <c r="P31" s="123" t="n">
        <v>46044</v>
      </c>
      <c r="Q31" s="177">
        <f>TEXT(O31,"mmm/aaaa")</f>
        <v/>
      </c>
      <c r="R31" s="71" t="inlineStr">
        <is>
          <t>Larissa QUIRINO CANUTO</t>
        </is>
      </c>
      <c r="S31" s="71" t="inlineStr">
        <is>
          <t>fernanda.scamarneira@cielo.com.br</t>
        </is>
      </c>
      <c r="T31" s="71" t="inlineStr">
        <is>
          <t>GLOBO</t>
        </is>
      </c>
      <c r="U31" s="71" t="inlineStr">
        <is>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is>
      </c>
      <c r="V31" s="71">
        <f>IFERROR(_xlfn.TEXTBEFORE(_xlfn.TEXTAFTER(U31,"Descrição do problema:&lt;/strong"),"&lt;/p&gt;"),_xlfn.TEXTAFTER(U31,"Descrição do problema:&lt;/strong"))</f>
        <v/>
      </c>
      <c r="W31" s="76">
        <f>_xlfn.CONCAT(D31:E31)</f>
        <v/>
      </c>
      <c r="X31" s="77" t="n">
        <v>46242</v>
      </c>
      <c r="Y31" s="78">
        <f>IF(X31="","Aberto","Encerrado")</f>
        <v/>
      </c>
      <c r="Z31" s="78">
        <f>IF(OR(L31="PENDENTE",L31="EM ANDAMENTO",L31="PENDENTE APROVAÇÃO CANCELAMENTO NF"),TODAY()-O31,X31-O31)</f>
        <v/>
      </c>
      <c r="AA31" s="78">
        <f>IF(Y31="Aberto",Z31+ROW()/100000,"")</f>
        <v/>
      </c>
      <c r="AB31" s="2">
        <f>IF(ISNUMBER(FIND("@cielo.com.br",S31)),"Interno","Externo")</f>
        <v/>
      </c>
    </row>
    <row r="32" ht="15.5" customHeight="1">
      <c r="A32" s="1" t="n"/>
      <c r="B32" s="67" t="inlineStr">
        <is>
          <t>Emilly Maria</t>
        </is>
      </c>
      <c r="C32" s="70">
        <f>VLOOKUP(I:I,'Referencias '!H:I,2,0)</f>
        <v/>
      </c>
      <c r="D32" s="71" t="n">
        <v>18470317</v>
      </c>
      <c r="E32" s="71" t="n">
        <v>0</v>
      </c>
      <c r="F32" s="72" t="n">
        <v>2600815050333</v>
      </c>
      <c r="G32" s="72">
        <f>VLOOKUP(H:H,'Referencias '!B:C,2,0)</f>
        <v/>
      </c>
      <c r="H32" s="72">
        <f>TRIM(_xlfn.TEXTBEFORE(_xlfn.TEXTAFTER(U32,"CNPJ/CPF:&lt;/strong&gt;"),"&lt;/p&gt;"))</f>
        <v/>
      </c>
      <c r="I32" s="70" t="inlineStr">
        <is>
          <t>Sem solicitação encerrar</t>
        </is>
      </c>
      <c r="J32" s="72" t="n"/>
      <c r="K32" s="72" t="n"/>
      <c r="L32" s="70" t="inlineStr">
        <is>
          <t>FINALIZADO</t>
        </is>
      </c>
      <c r="M32" s="73" t="inlineStr">
        <is>
          <t>Médio</t>
        </is>
      </c>
      <c r="N32" s="71" t="inlineStr">
        <is>
          <t>1018 Financeiro | Desejo falar com o setor financeiro | KALUNGA SA | ariane.pasilva@cielo.com.br</t>
        </is>
      </c>
      <c r="O32" s="74" t="n">
        <v>46030</v>
      </c>
      <c r="P32" s="123" t="n">
        <v>46094</v>
      </c>
      <c r="Q32" s="177">
        <f>TEXT(O32,"mmm/aaaa")</f>
        <v/>
      </c>
      <c r="R32" s="71" t="inlineStr">
        <is>
          <t>Vanessa dos Santos Araujo</t>
        </is>
      </c>
      <c r="S32" s="71" t="inlineStr">
        <is>
          <t>ariane.pasilva@cielo.com.br</t>
        </is>
      </c>
      <c r="T32" s="71" t="inlineStr">
        <is>
          <t>KALUNGACOM</t>
        </is>
      </c>
      <c r="U32" s="71" t="inlineStr">
        <is>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is>
      </c>
      <c r="V32" s="71">
        <f>IFERROR(_xlfn.TEXTBEFORE(_xlfn.TEXTAFTER(U32,"Descrição do problema:&lt;/strong"),"&lt;/p&gt;"),_xlfn.TEXTAFTER(U32,"Descrição do problema:&lt;/strong"))</f>
        <v/>
      </c>
      <c r="W32" s="76">
        <f>_xlfn.CONCAT(D32:E32)</f>
        <v/>
      </c>
      <c r="X32" s="77" t="n">
        <v>46240</v>
      </c>
      <c r="Y32" s="78">
        <f>IF(X32="","Aberto","Encerrado")</f>
        <v/>
      </c>
      <c r="Z32" s="78">
        <f>IF(OR(L32="PENDENTE",L32="EM ANDAMENTO",L32="PENDENTE APROVAÇÃO CANCELAMENTO NF"),TODAY()-O32,X32-O32)</f>
        <v/>
      </c>
      <c r="AA32" s="78">
        <f>IF(Y32="Aberto",Z32+ROW()/100000,"")</f>
        <v/>
      </c>
      <c r="AB32" s="2">
        <f>IF(ISNUMBER(FIND("@cielo.com.br",S32)),"Interno","Externo")</f>
        <v/>
      </c>
    </row>
    <row r="33" ht="15.5" customHeight="1">
      <c r="A33" s="1" t="n"/>
      <c r="B33" s="67" t="inlineStr">
        <is>
          <t>Emilly Maria</t>
        </is>
      </c>
      <c r="C33" s="70">
        <f>VLOOKUP(I:I,'Referencias '!H:I,2,0)</f>
        <v/>
      </c>
      <c r="D33" s="71" t="n">
        <v>18507331</v>
      </c>
      <c r="E33" s="71" t="n">
        <v>0</v>
      </c>
      <c r="F33" s="72" t="n">
        <v>2600916075566</v>
      </c>
      <c r="G33" s="72">
        <f>VLOOKUP(H:H,'Referencias '!B:C,2,0)</f>
        <v/>
      </c>
      <c r="H33" s="72">
        <f>TRIM(_xlfn.TEXTBEFORE(_xlfn.TEXTAFTER(U33,"CNPJ/CPF:&lt;/strong&gt;"),"&lt;/p&gt;"))</f>
        <v/>
      </c>
      <c r="I33" s="70" t="inlineStr">
        <is>
          <t>Outros</t>
        </is>
      </c>
      <c r="J33" s="72" t="n"/>
      <c r="K33" s="72" t="n"/>
      <c r="L33" s="70" t="inlineStr">
        <is>
          <t>FINALIZADO</t>
        </is>
      </c>
      <c r="M33" s="73" t="inlineStr">
        <is>
          <t>Médio</t>
        </is>
      </c>
      <c r="N33" s="71" t="inlineStr">
        <is>
          <t>1018 Financeiro | Desejo falar com o setor financeiro | Caroline Mendes | carolineal@cielo.com.br</t>
        </is>
      </c>
      <c r="O33" s="74" t="n">
        <v>46031</v>
      </c>
      <c r="P33" s="123" t="n">
        <v>46035</v>
      </c>
      <c r="Q33" s="177">
        <f>TEXT(O33,"mmm/aaaa")</f>
        <v/>
      </c>
      <c r="R33" s="71" t="inlineStr">
        <is>
          <t>Larissa QUIRINO CANUTO</t>
        </is>
      </c>
      <c r="S33" s="71" t="inlineStr">
        <is>
          <t>carolineal@cielo.com.br</t>
        </is>
      </c>
      <c r="T33" s="71" t="inlineStr">
        <is>
          <t>COVABRA SUPERMERCADOS LTDA</t>
        </is>
      </c>
      <c r="U33" s="71" t="inlineStr">
        <is>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is>
      </c>
      <c r="V33" s="71">
        <f>IFERROR(_xlfn.TEXTBEFORE(_xlfn.TEXTAFTER(U33,"Descrição do problema:&lt;/strong"),"&lt;/p&gt;"),_xlfn.TEXTAFTER(U33,"Descrição do problema:&lt;/strong"))</f>
        <v/>
      </c>
      <c r="W33" s="76">
        <f>_xlfn.CONCAT(D33:E33)</f>
        <v/>
      </c>
      <c r="X33" s="77" t="n">
        <v>46240</v>
      </c>
      <c r="Y33" s="78">
        <f>IF(X33="","Aberto","Encerrado")</f>
        <v/>
      </c>
      <c r="Z33" s="78">
        <f>IF(OR(L33="PENDENTE",L33="EM ANDAMENTO",L33="PENDENTE APROVAÇÃO CANCELAMENTO NF"),TODAY()-O33,X33-O33)</f>
        <v/>
      </c>
      <c r="AA33" s="78">
        <f>IF(Y33="Aberto",Z33+ROW()/100000,"")</f>
        <v/>
      </c>
      <c r="AB33" s="2">
        <f>IF(ISNUMBER(FIND("@cielo.com.br",S33)),"Interno","Externo")</f>
        <v/>
      </c>
    </row>
    <row r="34" ht="15.5" customHeight="1">
      <c r="A34" s="1" t="n"/>
      <c r="B34" s="67" t="inlineStr">
        <is>
          <t>Stephany Lima</t>
        </is>
      </c>
      <c r="C34" s="70">
        <f>VLOOKUP(I:I,'Referencias '!H:I,2,0)</f>
        <v/>
      </c>
      <c r="D34" s="71" t="n">
        <v>18493953</v>
      </c>
      <c r="E34" s="71" t="n">
        <v>0</v>
      </c>
      <c r="F34" s="72" t="n">
        <v>2600911066390</v>
      </c>
      <c r="G34" s="72">
        <f>T34</f>
        <v/>
      </c>
      <c r="H34" s="72">
        <f>TRIM(_xlfn.TEXTBEFORE(_xlfn.TEXTAFTER(U34,"CNPJ/CPF:&lt;/strong&gt;"),"&lt;/p&gt;"))</f>
        <v/>
      </c>
      <c r="I34" s="70" t="inlineStr">
        <is>
          <t>Cancelamento de NF</t>
        </is>
      </c>
      <c r="J34" s="126" t="n"/>
      <c r="K34" s="126" t="inlineStr">
        <is>
          <t>Comercial</t>
        </is>
      </c>
      <c r="L34" s="70" t="inlineStr">
        <is>
          <t>FINALIZADO</t>
        </is>
      </c>
      <c r="M34" s="73" t="inlineStr">
        <is>
          <t>Médio</t>
        </is>
      </c>
      <c r="N34" s="71" t="inlineStr">
        <is>
          <t>1018 Financeiro | Desejo falar com o setor financeiro | BLOMME LTDA | ariane.pasilva@cielo.com.br</t>
        </is>
      </c>
      <c r="O34" s="74" t="n">
        <v>46031</v>
      </c>
      <c r="P34" s="123" t="n">
        <v>46031</v>
      </c>
      <c r="Q34" s="177">
        <f>TEXT(O34,"mmm/aaaa")</f>
        <v/>
      </c>
      <c r="R34" s="71" t="inlineStr">
        <is>
          <t>STEPHANY LIMA DE LISBOA</t>
        </is>
      </c>
      <c r="S34" s="71" t="inlineStr">
        <is>
          <t>ariane.pasilva@cielo.com.br</t>
        </is>
      </c>
      <c r="T34" s="71" t="inlineStr">
        <is>
          <t>BLOMME LTDA</t>
        </is>
      </c>
      <c r="U34" s="71" t="inlineStr">
        <is>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is>
      </c>
      <c r="V34" s="71">
        <f>IFERROR(_xlfn.TEXTBEFORE(_xlfn.TEXTAFTER(U34,"Descrição do problema:&lt;/strong"),"&lt;/p&gt;"),_xlfn.TEXTAFTER(U34,"Descrição do problema:&lt;/strong"))</f>
        <v/>
      </c>
      <c r="W34" s="76">
        <f>_xlfn.CONCAT(D34:E34)</f>
        <v/>
      </c>
      <c r="X34" s="77">
        <f>P34</f>
        <v/>
      </c>
      <c r="Y34" s="78">
        <f>IF(X34="","Aberto","Encerrado")</f>
        <v/>
      </c>
      <c r="Z34" s="78">
        <f>IF(OR(L34="PENDENTE",L34="EM ANDAMENTO",L34="PENDENTE APROVAÇÃO CANCELAMENTO NF"),TODAY()-O34,X34-O34)</f>
        <v/>
      </c>
      <c r="AA34" s="78">
        <f>IF(Y34="Aberto",Z34+ROW()/100000,"")</f>
        <v/>
      </c>
      <c r="AB34" s="2">
        <f>IF(ISNUMBER(FIND("@cielo.com.br",S34)),"Interno","Externo")</f>
        <v/>
      </c>
    </row>
    <row r="35" ht="15.5" customHeight="1">
      <c r="A35" s="1" t="n"/>
      <c r="B35" s="67" t="inlineStr">
        <is>
          <t>Stephany Lima</t>
        </is>
      </c>
      <c r="C35" s="70">
        <f>VLOOKUP(I:I,'Referencias '!H:I,2,0)</f>
        <v/>
      </c>
      <c r="D35" s="71" t="n">
        <v>18597237</v>
      </c>
      <c r="E35" s="71" t="n">
        <v>0</v>
      </c>
      <c r="F35" s="72" t="n">
        <v>2601317140800</v>
      </c>
      <c r="G35" s="72">
        <f>VLOOKUP(H:H,'Referencias '!B:C,2,0)</f>
        <v/>
      </c>
      <c r="H35" s="72">
        <f>TRIM(_xlfn.TEXTBEFORE(_xlfn.TEXTAFTER(U35,"CNPJ/CPF:&lt;/strong&gt;"),"&lt;/p&gt;"))</f>
        <v/>
      </c>
      <c r="I35" s="70" t="inlineStr">
        <is>
          <t>Contestação de cobrança</t>
        </is>
      </c>
      <c r="J35" s="72" t="n"/>
      <c r="K35" s="72" t="n"/>
      <c r="L35" s="70" t="inlineStr">
        <is>
          <t>FINALIZADO</t>
        </is>
      </c>
      <c r="M35" s="73" t="inlineStr">
        <is>
          <t>Médio</t>
        </is>
      </c>
      <c r="N35" s="71" t="inlineStr">
        <is>
          <t>1018 Financeiro | Desejo falar com o setor financeiro | Lenon Oliveira | lenon.oliveira@savegnago.com.br</t>
        </is>
      </c>
      <c r="O35" s="74" t="n">
        <v>46035</v>
      </c>
      <c r="P35" s="123" t="n">
        <v>46059</v>
      </c>
      <c r="Q35" s="177">
        <f>TEXT(O35,"mmm/aaaa")</f>
        <v/>
      </c>
      <c r="R35" s="71" t="inlineStr">
        <is>
          <t>Larissa QUIRINO CANUTO</t>
        </is>
      </c>
      <c r="S35" s="71" t="inlineStr">
        <is>
          <t>lenon.oliveira@savegnago.com.br</t>
        </is>
      </c>
      <c r="T35" s="71" t="inlineStr">
        <is>
          <t>SAVEGNAGO Lj 1 Matriz Sertaozinho</t>
        </is>
      </c>
      <c r="U35"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s>
      </c>
      <c r="V35" s="71">
        <f>IFERROR(_xlfn.TEXTBEFORE(_xlfn.TEXTAFTER(U35,"Descrição do problema:&lt;/strong"),"&lt;/p&gt;"),_xlfn.TEXTAFTER(U35,"Descrição do problema:&lt;/strong"))</f>
        <v/>
      </c>
      <c r="W35" s="76">
        <f>_xlfn.CONCAT(D35:E35)</f>
        <v/>
      </c>
      <c r="X35" s="77" t="n">
        <v>46239</v>
      </c>
      <c r="Y35" s="78">
        <f>IF(X35="","Aberto","Encerrado")</f>
        <v/>
      </c>
      <c r="Z35" s="78">
        <f>IF(OR(L35="PENDENTE",L35="EM ANDAMENTO",L35="PENDENTE APROVAÇÃO CANCELAMENTO NF"),TODAY()-O35,X35-O35)</f>
        <v/>
      </c>
      <c r="AA35" s="78">
        <f>IF(Y35="Aberto",Z35+ROW()/100000,"")</f>
        <v/>
      </c>
      <c r="AB35" s="2">
        <f>IF(ISNUMBER(FIND("@cielo.com.br",S35)),"Interno","Externo")</f>
        <v/>
      </c>
    </row>
    <row r="36" ht="15.5" customHeight="1">
      <c r="A36" s="1" t="n"/>
      <c r="B36" s="67" t="inlineStr">
        <is>
          <t>Stephany Lima</t>
        </is>
      </c>
      <c r="C36" s="70">
        <f>VLOOKUP(I:I,'Referencias '!H:I,2,0)</f>
        <v/>
      </c>
      <c r="D36" s="71" t="n">
        <v>18623547</v>
      </c>
      <c r="E36" s="71" t="n">
        <v>0</v>
      </c>
      <c r="F36" s="72" t="n">
        <v>2601414159330</v>
      </c>
      <c r="G36" s="72">
        <f>VLOOKUP(H:H,'Referencias '!B:C,2,0)</f>
        <v/>
      </c>
      <c r="H36" s="72">
        <f>TRIM(_xlfn.TEXTBEFORE(_xlfn.TEXTAFTER(U36,"CNPJ/CPF:&lt;/strong&gt;"),"&lt;/p&gt;"))</f>
        <v/>
      </c>
      <c r="I36" s="70" t="inlineStr">
        <is>
          <t>Congelamento de contrato</t>
        </is>
      </c>
      <c r="J36" s="72" t="n"/>
      <c r="K36" s="72" t="n"/>
      <c r="L36" s="70" t="inlineStr">
        <is>
          <t>FINALIZADO</t>
        </is>
      </c>
      <c r="M36" s="73" t="inlineStr">
        <is>
          <t>Médio</t>
        </is>
      </c>
      <c r="N36" s="71" t="inlineStr">
        <is>
          <t>1018 Financeiro | Desejo falar com o setor financeiro | Isabella | isabella.lestingi@cielo.com.br</t>
        </is>
      </c>
      <c r="O36" s="74" t="n">
        <v>46036</v>
      </c>
      <c r="P36" s="123" t="n">
        <v>46042</v>
      </c>
      <c r="Q36" s="177">
        <f>TEXT(O36,"mmm/aaaa")</f>
        <v/>
      </c>
      <c r="R36" s="71" t="inlineStr">
        <is>
          <t>STEPHANY LIMA DE LISBOA</t>
        </is>
      </c>
      <c r="S36" s="71" t="inlineStr">
        <is>
          <t>isabella.lestingi@cielo.com.br</t>
        </is>
      </c>
      <c r="T36" s="71" t="inlineStr">
        <is>
          <t>ESCOLAWEB</t>
        </is>
      </c>
      <c r="U36" s="71" t="inlineStr">
        <is>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is>
      </c>
      <c r="V36" s="71">
        <f>IFERROR(_xlfn.TEXTBEFORE(_xlfn.TEXTAFTER(U36,"Descrição do problema:&lt;/strong"),"&lt;/p&gt;"),_xlfn.TEXTAFTER(U36,"Descrição do problema:&lt;/strong"))</f>
        <v/>
      </c>
      <c r="W36" s="76">
        <f>_xlfn.CONCAT(D36:E36)</f>
        <v/>
      </c>
      <c r="X36" s="77" t="n">
        <v>46234</v>
      </c>
      <c r="Y36" s="78">
        <f>IF(X36="","Aberto","Encerrado")</f>
        <v/>
      </c>
      <c r="Z36" s="78">
        <f>IF(OR(L36="PENDENTE",L36="EM ANDAMENTO",L36="PENDENTE APROVAÇÃO CANCELAMENTO NF"),TODAY()-O36,X36-O36)</f>
        <v/>
      </c>
      <c r="AA36" s="78">
        <f>IF(Y36="Aberto",Z36+ROW()/100000,"")</f>
        <v/>
      </c>
      <c r="AB36" s="2">
        <f>IF(ISNUMBER(FIND("@cielo.com.br",S36)),"Interno","Externo")</f>
        <v/>
      </c>
    </row>
    <row r="37" ht="15.5" customHeight="1">
      <c r="A37" s="1" t="n"/>
      <c r="B37" s="67" t="inlineStr">
        <is>
          <t>Stephany Lima</t>
        </is>
      </c>
      <c r="C37" s="70">
        <f>VLOOKUP(I:I,'Referencias '!H:I,2,0)</f>
        <v/>
      </c>
      <c r="D37" s="71" t="n">
        <v>18604102</v>
      </c>
      <c r="E37" s="71" t="n">
        <v>0</v>
      </c>
      <c r="F37" s="72" t="n">
        <v>2601409145692</v>
      </c>
      <c r="G37" s="72">
        <f>VLOOKUP(H:H,'Referencias '!B:C,2,0)</f>
        <v/>
      </c>
      <c r="H37" s="72">
        <f>TRIM(_xlfn.TEXTBEFORE(_xlfn.TEXTAFTER(U37,"CNPJ/CPF:&lt;/strong&gt;"),"&lt;/p&gt;"))</f>
        <v/>
      </c>
      <c r="I37" s="70" t="inlineStr">
        <is>
          <t>Cancelamento de Nota Fiscal</t>
        </is>
      </c>
      <c r="J37" s="72" t="inlineStr">
        <is>
          <t>Aguardando DA</t>
        </is>
      </c>
      <c r="K37" s="72" t="n"/>
      <c r="L37" s="70" t="inlineStr">
        <is>
          <t>FINALIZADO</t>
        </is>
      </c>
      <c r="M37" s="73" t="inlineStr">
        <is>
          <t>Alta</t>
        </is>
      </c>
      <c r="N37" s="71" t="inlineStr">
        <is>
          <t>1018 Financeiro | Desejo falar com o setor financeiro | Raphael Palmeira | raphael.palmeira@cielo.com.br</t>
        </is>
      </c>
      <c r="O37" s="74" t="n">
        <v>46036</v>
      </c>
      <c r="P37" s="123" t="n">
        <v>46162</v>
      </c>
      <c r="Q37" s="177">
        <f>TEXT(O37,"mmm/aaaa")</f>
        <v/>
      </c>
      <c r="R37" s="71" t="inlineStr">
        <is>
          <t>STEPHANY LIMA DE LISBOA</t>
        </is>
      </c>
      <c r="S37" s="71" t="inlineStr">
        <is>
          <t>raphael.palmeira@cielo.com.br</t>
        </is>
      </c>
      <c r="T37" s="71" t="inlineStr">
        <is>
          <t>DROGARIA MINAS BRASIL</t>
        </is>
      </c>
      <c r="U37" s="71" t="inlineStr">
        <is>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is>
      </c>
      <c r="V37" s="71">
        <f>IFERROR(_xlfn.TEXTBEFORE(_xlfn.TEXTAFTER(U37,"Descrição do problema:&lt;/strong"),"&lt;/p&gt;"),_xlfn.TEXTAFTER(U37,"Descrição do problema:&lt;/strong"))</f>
        <v/>
      </c>
      <c r="W37" s="76">
        <f>_xlfn.CONCAT(D37:E37)</f>
        <v/>
      </c>
      <c r="X37" s="77" t="n">
        <v>46287</v>
      </c>
      <c r="Y37" s="78">
        <f>IF(X37="","Aberto","Encerrado")</f>
        <v/>
      </c>
      <c r="Z37" s="78">
        <f>IF(OR(L37="PENDENTE",L37="EM ANDAMENTO",L37="PENDENTE APROVAÇÃO CANCELAMENTO NF"),TODAY()-O37,X37-O37)</f>
        <v/>
      </c>
      <c r="AA37" s="78">
        <f>IF(Y37="Aberto",Z37+ROW()/100000,"")</f>
        <v/>
      </c>
      <c r="AB37" s="2">
        <f>IF(ISNUMBER(FIND("@cielo.com.br",S37)),"Interno","Externo")</f>
        <v/>
      </c>
    </row>
    <row r="38" ht="15.5" customHeight="1">
      <c r="A38" s="1" t="n"/>
      <c r="B38" s="67" t="inlineStr">
        <is>
          <t>Pamela de Sá</t>
        </is>
      </c>
      <c r="C38" s="70">
        <f>VLOOKUP(I:I,'Referencias '!H:I,2,0)</f>
        <v/>
      </c>
      <c r="D38" s="71" t="n">
        <v>18762416</v>
      </c>
      <c r="E38" s="71" t="n">
        <v>0</v>
      </c>
      <c r="F38" s="72" t="n">
        <v>2601918257712</v>
      </c>
      <c r="G38" s="72">
        <f>VLOOKUP(H:H,'Referencias '!B:C,2,0)</f>
        <v/>
      </c>
      <c r="H38" s="72">
        <f>TRIM(_xlfn.TEXTBEFORE(_xlfn.TEXTAFTER(U38,"CNPJ/CPF:&lt;/strong&gt;"),"&lt;/p&gt;"))</f>
        <v/>
      </c>
      <c r="I38" s="70" t="inlineStr">
        <is>
          <t>Pendente Retorno Comercial</t>
        </is>
      </c>
      <c r="J38" s="72" t="n"/>
      <c r="K38" s="72" t="n"/>
      <c r="L38" s="70" t="inlineStr">
        <is>
          <t>FINALIZADO</t>
        </is>
      </c>
      <c r="M38" s="73" t="inlineStr">
        <is>
          <t>Médio</t>
        </is>
      </c>
      <c r="N38" s="71" t="inlineStr">
        <is>
          <t>1018 Financeiro | Desejo falar com o setor financeiro | Clarissa Rissi | clarissa.rissi@cielo.com.br</t>
        </is>
      </c>
      <c r="O38" s="74" t="n">
        <v>46041</v>
      </c>
      <c r="P38" s="123" t="n">
        <v>46062</v>
      </c>
      <c r="Q38" s="177">
        <f>TEXT(O38,"mmm/aaaa")</f>
        <v/>
      </c>
      <c r="R38" s="71" t="inlineStr">
        <is>
          <t>Larissa QUIRINO CANUTO</t>
        </is>
      </c>
      <c r="S38" s="71" t="inlineStr">
        <is>
          <t>clarissa.rissi@cielo.com.br</t>
        </is>
      </c>
      <c r="T38" s="71" t="inlineStr">
        <is>
          <t>ZAPPING</t>
        </is>
      </c>
      <c r="U38" s="71" t="inlineStr">
        <is>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is>
      </c>
      <c r="V38" s="71">
        <f>IFERROR(_xlfn.TEXTBEFORE(_xlfn.TEXTAFTER(U38,"Descrição do problema:&lt;/strong"),"&lt;/p&gt;"),_xlfn.TEXTAFTER(U38,"Descrição do problema:&lt;/strong"))</f>
        <v/>
      </c>
      <c r="W38" s="76">
        <f>_xlfn.CONCAT(D38:E38)</f>
        <v/>
      </c>
      <c r="X38" s="77" t="n">
        <v>46242</v>
      </c>
      <c r="Y38" s="78">
        <f>IF(X38="","Aberto","Encerrado")</f>
        <v/>
      </c>
      <c r="Z38" s="78">
        <f>IF(OR(L38="PENDENTE",L38="EM ANDAMENTO",L38="PENDENTE APROVAÇÃO CANCELAMENTO NF"),TODAY()-O38,X38-O38)</f>
        <v/>
      </c>
      <c r="AA38" s="78">
        <f>IF(Y38="Aberto",Z38+ROW()/100000,"")</f>
        <v/>
      </c>
      <c r="AB38" s="2">
        <f>IF(ISNUMBER(FIND("@cielo.com.br",S38)),"Interno","Externo")</f>
        <v/>
      </c>
    </row>
    <row r="39" ht="15.5" customHeight="1">
      <c r="A39" s="1" t="n"/>
      <c r="B39" s="67" t="inlineStr">
        <is>
          <t>Emilly Maria</t>
        </is>
      </c>
      <c r="C39" s="70">
        <f>VLOOKUP(I:I,'Referencias '!H:I,2,0)</f>
        <v/>
      </c>
      <c r="D39" s="71" t="n">
        <v>18751902</v>
      </c>
      <c r="E39" s="71" t="n">
        <v>0</v>
      </c>
      <c r="F39" s="72" t="n">
        <v>2601915250536</v>
      </c>
      <c r="G39" s="72">
        <f>T39</f>
        <v/>
      </c>
      <c r="H39" s="72" t="n"/>
      <c r="I39" s="70" t="inlineStr">
        <is>
          <t>Pendente Retorno Comercial</t>
        </is>
      </c>
      <c r="J39" s="72" t="n"/>
      <c r="K39" s="72" t="n"/>
      <c r="L39" s="70" t="inlineStr">
        <is>
          <t>FINALIZADO</t>
        </is>
      </c>
      <c r="M39" s="73" t="inlineStr">
        <is>
          <t>Médio</t>
        </is>
      </c>
      <c r="N39" s="71" t="inlineStr">
        <is>
          <t>1002 Portais E-commerce | Estou com um problema em produção e preciso de ajuda | Raquel Bencini | raquel.bencini@mbrf.com</t>
        </is>
      </c>
      <c r="O39" s="74" t="n">
        <v>46041</v>
      </c>
      <c r="P39" s="123" t="n">
        <v>46050</v>
      </c>
      <c r="Q39" s="177">
        <f>TEXT(O39,"mmm/aaaa")</f>
        <v/>
      </c>
      <c r="R39" s="71" t="inlineStr">
        <is>
          <t>ECOMMERCE BP SUPORTE FINANCEIRO N2</t>
        </is>
      </c>
      <c r="S39" s="71" t="inlineStr">
        <is>
          <t>raquel.bencini@mbrf.com</t>
        </is>
      </c>
      <c r="T39" s="71" t="inlineStr">
        <is>
          <t>EMPORIO CHAP</t>
        </is>
      </c>
      <c r="U39" s="71" t="inlineStr">
        <is>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is>
      </c>
      <c r="V39" s="71">
        <f>IFERROR(_xlfn.TEXTBEFORE(_xlfn.TEXTAFTER(U39,"Descrição do problema:&lt;/strong"),"&lt;/p&gt;"),_xlfn.TEXTAFTER(U39,"Descrição do problema:&lt;/strong"))</f>
        <v/>
      </c>
      <c r="W39" s="76">
        <f>_xlfn.CONCAT(D39:E39)</f>
        <v/>
      </c>
      <c r="X39" s="77" t="n">
        <v>46245</v>
      </c>
      <c r="Y39" s="78">
        <f>IF(X39="","Aberto","Encerrado")</f>
        <v/>
      </c>
      <c r="Z39" s="78">
        <f>IF(OR(L39="PENDENTE",L39="EM ANDAMENTO",L39="PENDENTE APROVAÇÃO CANCELAMENTO NF"),TODAY()-O39,X39-O39)</f>
        <v/>
      </c>
      <c r="AA39" s="78">
        <f>IF(Y39="Aberto",Z39+ROW()/100000,"")</f>
        <v/>
      </c>
      <c r="AB39" s="2">
        <f>IF(ISNUMBER(FIND("@cielo.com.br",S39)),"Interno","Externo")</f>
        <v/>
      </c>
    </row>
    <row r="40" ht="15.5" customHeight="1">
      <c r="A40" s="1" t="n"/>
      <c r="B40" s="67" t="inlineStr">
        <is>
          <t>Emilly Maria</t>
        </is>
      </c>
      <c r="C40" s="70">
        <f>VLOOKUP(I:I,'Referencias '!H:I,2,0)</f>
        <v/>
      </c>
      <c r="D40" s="71" t="n">
        <v>18831004</v>
      </c>
      <c r="E40" s="71" t="n">
        <v>0</v>
      </c>
      <c r="F40" s="72" t="n">
        <v>2602114306856</v>
      </c>
      <c r="G40" s="72">
        <f>T40</f>
        <v/>
      </c>
      <c r="H40" s="72">
        <f>TRIM(_xlfn.TEXTBEFORE(_xlfn.TEXTAFTER(U40,"CNPJ/CPF:&lt;/strong&gt;"),"&lt;/p&gt;"))</f>
        <v/>
      </c>
      <c r="I40" s="70" t="inlineStr">
        <is>
          <t>Cancelamento de NF / reemissão</t>
        </is>
      </c>
      <c r="J40" s="72" t="n"/>
      <c r="K40" s="72" t="n"/>
      <c r="L40" s="70" t="inlineStr">
        <is>
          <t>EM ANDAMENTO</t>
        </is>
      </c>
      <c r="M40" s="73" t="inlineStr">
        <is>
          <t>Médio</t>
        </is>
      </c>
      <c r="N40" s="71" t="inlineStr">
        <is>
          <t>1018 Financeiro | Desejo falar com o setor financeiro | vinicius ferraz | vferraz@recordtv.com.br</t>
        </is>
      </c>
      <c r="O40" s="74" t="n">
        <v>46043</v>
      </c>
      <c r="P40" s="123" t="n">
        <v>46044</v>
      </c>
      <c r="Q40" s="177">
        <f>TEXT(O40,"mmm/aaaa")</f>
        <v/>
      </c>
      <c r="R40" s="71" t="inlineStr">
        <is>
          <t>ECOMMERCE BP SUPORTE FINANCEIRO N2</t>
        </is>
      </c>
      <c r="S40" s="71" t="inlineStr">
        <is>
          <t>vferraz@recordtv.com.br</t>
        </is>
      </c>
      <c r="T40" s="71" t="inlineStr">
        <is>
          <t>REDE RECORD DE TELEVISAO EOU RECORD TV</t>
        </is>
      </c>
      <c r="U40" s="71" t="inlineStr">
        <is>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is>
      </c>
      <c r="V40" s="71">
        <f>IFERROR(_xlfn.TEXTBEFORE(_xlfn.TEXTAFTER(U40,"Descrição do problema:&lt;/strong"),"&lt;/p&gt;"),_xlfn.TEXTAFTER(U40,"Descrição do problema:&lt;/strong"))</f>
        <v/>
      </c>
      <c r="W40" s="76">
        <f>_xlfn.CONCAT(D40:E40)</f>
        <v/>
      </c>
      <c r="X40" s="77" t="n"/>
      <c r="Y40" s="78">
        <f>IF(X40="","Aberto","Encerrado")</f>
        <v/>
      </c>
      <c r="Z40" s="78">
        <f>IF(OR(L40="PENDENTE",L40="EM ANDAMENTO",L40="PENDENTE APROVAÇÃO CANCELAMENTO NF"),TODAY()-O40,X40-O40)</f>
        <v/>
      </c>
      <c r="AA40" s="78">
        <f>IF(Y40="Aberto",Z40+ROW()/100000,"")</f>
        <v/>
      </c>
      <c r="AB40" s="2">
        <f>IF(ISNUMBER(FIND("@cielo.com.br",S40)),"Interno","Externo")</f>
        <v/>
      </c>
    </row>
    <row r="41" ht="15.5" customHeight="1">
      <c r="A41" s="1" t="n"/>
      <c r="B41" s="67" t="inlineStr">
        <is>
          <t>Stephany Lima</t>
        </is>
      </c>
      <c r="C41" s="70">
        <f>VLOOKUP(I:I,'Referencias '!H:I,2,0)</f>
        <v/>
      </c>
      <c r="D41" s="71" t="n">
        <v>18823102</v>
      </c>
      <c r="E41" s="71" t="n">
        <v>0</v>
      </c>
      <c r="F41" s="72" t="n">
        <v>2602112300919</v>
      </c>
      <c r="G41" s="72">
        <f>VLOOKUP(H:H,'Referencias '!B:C,2,0)</f>
        <v/>
      </c>
      <c r="H41" s="72">
        <f>TRIM(_xlfn.TEXTBEFORE(_xlfn.TEXTAFTER(U41,"CNPJ/CPF:&lt;/strong&gt;"),"&lt;/p&gt;"))</f>
        <v/>
      </c>
      <c r="I41" s="70" t="inlineStr">
        <is>
          <t>Cancelamento de NF</t>
        </is>
      </c>
      <c r="J41" s="72" t="n"/>
      <c r="K41" s="72" t="n"/>
      <c r="L41" s="70" t="inlineStr">
        <is>
          <t>FINALIZADO</t>
        </is>
      </c>
      <c r="M41" s="73" t="inlineStr">
        <is>
          <t>Médio</t>
        </is>
      </c>
      <c r="N41" s="71" t="inlineStr">
        <is>
          <t>1018 Financeiro | Desejo falar com o setor financeiro | COMERCIAL E IMPORTADORA DE PNEUS LTDA | ariane.pasilva@cielo.com.br</t>
        </is>
      </c>
      <c r="O41" s="74" t="n">
        <v>46043</v>
      </c>
      <c r="P41" s="123" t="n">
        <v>46073</v>
      </c>
      <c r="Q41" s="177">
        <f>TEXT(O41,"mmm/aaaa")</f>
        <v/>
      </c>
      <c r="R41" s="71" t="inlineStr">
        <is>
          <t>STEPHANY LIMA DE LISBOA</t>
        </is>
      </c>
      <c r="S41" s="71" t="inlineStr">
        <is>
          <t>ariane.pasilva@cielo.com.br</t>
        </is>
      </c>
      <c r="T41" s="71" t="inlineStr"/>
      <c r="U41" s="71" t="inlineStr">
        <is>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is>
      </c>
      <c r="V41" s="71">
        <f>IFERROR(_xlfn.TEXTBEFORE(_xlfn.TEXTAFTER(U41,"Descrição do problema:&lt;/strong"),"&lt;/p&gt;"),_xlfn.TEXTAFTER(U41,"Descrição do problema:&lt;/strong"))</f>
        <v/>
      </c>
      <c r="W41" s="76">
        <f>_xlfn.CONCAT(D41:E41)</f>
        <v/>
      </c>
      <c r="X41" s="77" t="n">
        <v>46267</v>
      </c>
      <c r="Y41" s="78">
        <f>IF(X41="","Aberto","Encerrado")</f>
        <v/>
      </c>
      <c r="Z41" s="78">
        <f>IF(OR(L41="PENDENTE",L41="EM ANDAMENTO",L41="PENDENTE APROVAÇÃO CANCELAMENTO NF"),TODAY()-O41,X41-O41)</f>
        <v/>
      </c>
      <c r="AA41" s="78">
        <f>IF(Y41="Aberto",Z41+ROW()/100000,"")</f>
        <v/>
      </c>
      <c r="AB41" s="2">
        <f>IF(ISNUMBER(FIND("@cielo.com.br",S41)),"Interno","Externo")</f>
        <v/>
      </c>
    </row>
    <row r="42" ht="15.5" customHeight="1">
      <c r="A42" s="1" t="n"/>
      <c r="B42" s="67" t="inlineStr">
        <is>
          <t>Emilly Maria</t>
        </is>
      </c>
      <c r="C42" s="70">
        <f>VLOOKUP(I:I,'Referencias '!H:I,2,0)</f>
        <v/>
      </c>
      <c r="D42" s="71" t="n">
        <v>18822614</v>
      </c>
      <c r="E42" s="71" t="n">
        <v>0</v>
      </c>
      <c r="F42" s="72" t="n">
        <v>2602112300585</v>
      </c>
      <c r="G42" s="72">
        <f>T42</f>
        <v/>
      </c>
      <c r="H42" s="72">
        <f>TRIM(_xlfn.TEXTBEFORE(_xlfn.TEXTAFTER(U42,"CNPJ/CPF:&lt;/strong&gt;"),"&lt;/p&gt;"))</f>
        <v/>
      </c>
      <c r="I42" s="70" t="inlineStr">
        <is>
          <t>Cancelamento de NF / reemissão</t>
        </is>
      </c>
      <c r="J42" s="72" t="n"/>
      <c r="K42" s="72" t="n"/>
      <c r="L42" s="70" t="inlineStr">
        <is>
          <t>FINALIZADO</t>
        </is>
      </c>
      <c r="M42" s="73" t="inlineStr">
        <is>
          <t>Médio</t>
        </is>
      </c>
      <c r="N42" s="71" t="inlineStr">
        <is>
          <t>1018 Financeiro | Desejo falar com o setor financeiro | GSE COMERCIO DE ROUPAS LTDA | ariane.pasilva@cielo.com.br</t>
        </is>
      </c>
      <c r="O42" s="74" t="n">
        <v>46043</v>
      </c>
      <c r="P42" s="123" t="n">
        <v>46043</v>
      </c>
      <c r="Q42" s="177">
        <f>TEXT(O42,"mmm/aaaa")</f>
        <v/>
      </c>
      <c r="R42" s="71" t="inlineStr">
        <is>
          <t>ECOMMERCE BP SUPORTE FINANCEIRO N2</t>
        </is>
      </c>
      <c r="S42" s="71" t="inlineStr">
        <is>
          <t>ariane.pasilva@cielo.com.br</t>
        </is>
      </c>
      <c r="T42" s="71" t="inlineStr"/>
      <c r="U42" s="71" t="inlineStr">
        <is>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is>
      </c>
      <c r="V42" s="71">
        <f>IFERROR(_xlfn.TEXTBEFORE(_xlfn.TEXTAFTER(U42,"Descrição do problema:&lt;/strong"),"&lt;/p&gt;"),_xlfn.TEXTAFTER(U42,"Descrição do problema:&lt;/strong"))</f>
        <v/>
      </c>
      <c r="W42" s="76">
        <f>_xlfn.CONCAT(D42:E42)</f>
        <v/>
      </c>
      <c r="X42" s="77" t="n">
        <v>46245</v>
      </c>
      <c r="Y42" s="78">
        <f>IF(X42="","Aberto","Encerrado")</f>
        <v/>
      </c>
      <c r="Z42" s="78">
        <f>IF(OR(L42="PENDENTE",L42="EM ANDAMENTO",L42="PENDENTE APROVAÇÃO CANCELAMENTO NF"),TODAY()-O42,X42-O42)</f>
        <v/>
      </c>
      <c r="AA42" s="78">
        <f>IF(Y42="Aberto",Z42+ROW()/100000,"")</f>
        <v/>
      </c>
      <c r="AB42" s="2">
        <f>IF(ISNUMBER(FIND("@cielo.com.br",S42)),"Interno","Externo")</f>
        <v/>
      </c>
    </row>
    <row r="43" ht="15.5" customHeight="1">
      <c r="A43" s="1" t="n"/>
      <c r="B43" s="67" t="inlineStr">
        <is>
          <t>Pamela de Sá</t>
        </is>
      </c>
      <c r="C43" s="70">
        <f>VLOOKUP(I:I,'Referencias '!H:I,2,0)</f>
        <v/>
      </c>
      <c r="D43" s="71" t="n">
        <v>18890788</v>
      </c>
      <c r="E43" s="71" t="n">
        <v>0</v>
      </c>
      <c r="F43" s="72" t="n">
        <v>2602222348735</v>
      </c>
      <c r="G43" s="72">
        <f>T43</f>
        <v/>
      </c>
      <c r="H43" s="72" t="n"/>
      <c r="I43" s="70" t="inlineStr">
        <is>
          <t>Sem solicitação encerrar</t>
        </is>
      </c>
      <c r="J43" s="72" t="n"/>
      <c r="K43" s="72" t="n"/>
      <c r="L43" s="70" t="inlineStr">
        <is>
          <t>FINALIZADO</t>
        </is>
      </c>
      <c r="M43" s="73" t="inlineStr">
        <is>
          <t>Médio</t>
        </is>
      </c>
      <c r="N43" s="71" t="inlineStr">
        <is>
          <t>1018 Financeiro | Desejo falar com o setor financeiro | Daiani | daiani.sopran@herval.com.br</t>
        </is>
      </c>
      <c r="O43" s="74" t="n">
        <v>46044</v>
      </c>
      <c r="P43" s="123" t="n">
        <v>46114</v>
      </c>
      <c r="Q43" s="177">
        <f>TEXT(O43,"mmm/aaaa")</f>
        <v/>
      </c>
      <c r="R43" s="71" t="inlineStr">
        <is>
          <t>Larissa QUIRINO CANUTO</t>
        </is>
      </c>
      <c r="S43" s="71" t="inlineStr">
        <is>
          <t>daiani.sopran@herval.com.br</t>
        </is>
      </c>
      <c r="T43" s="71" t="inlineStr"/>
      <c r="U43" s="71" t="inlineStr">
        <is>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is>
      </c>
      <c r="V43" s="71">
        <f>IFERROR(_xlfn.TEXTBEFORE(_xlfn.TEXTAFTER(U43,"Descrição do problema:&lt;/strong"),"&lt;/p&gt;"),_xlfn.TEXTAFTER(U43,"Descrição do problema:&lt;/strong"))</f>
        <v/>
      </c>
      <c r="W43" s="76">
        <f>_xlfn.CONCAT(D43:E43)</f>
        <v/>
      </c>
      <c r="X43" s="77" t="n">
        <v>46242</v>
      </c>
      <c r="Y43" s="78">
        <f>IF(X43="","Aberto","Encerrado")</f>
        <v/>
      </c>
      <c r="Z43" s="78">
        <f>IF(OR(L43="PENDENTE",L43="EM ANDAMENTO",L43="PENDENTE APROVAÇÃO CANCELAMENTO NF"),TODAY()-O43,X43-O43)</f>
        <v/>
      </c>
      <c r="AA43" s="78">
        <f>IF(Y43="Aberto",Z43+ROW()/100000,"")</f>
        <v/>
      </c>
      <c r="AB43" s="2">
        <f>IF(ISNUMBER(FIND("@cielo.com.br",S43)),"Interno","Externo")</f>
        <v/>
      </c>
    </row>
    <row r="44" ht="15.5" customHeight="1">
      <c r="A44" s="1" t="n"/>
      <c r="B44" s="67" t="inlineStr">
        <is>
          <t>Stephany Lima</t>
        </is>
      </c>
      <c r="C44" s="70">
        <f>VLOOKUP(I:I,'Referencias '!H:I,2,0)</f>
        <v/>
      </c>
      <c r="D44" s="71" t="n">
        <v>18863113</v>
      </c>
      <c r="E44" s="71" t="n">
        <v>0</v>
      </c>
      <c r="F44" s="72" t="n">
        <v>2602211329882</v>
      </c>
      <c r="G44" s="72">
        <f>VLOOKUP(H:H,'Referencias '!B:C,2,0)</f>
        <v/>
      </c>
      <c r="H44" s="72">
        <f>TRIM(_xlfn.TEXTBEFORE(_xlfn.TEXTAFTER(U44,"CNPJ/CPF:&lt;/strong&gt;"),"&lt;/p&gt;"))</f>
        <v/>
      </c>
      <c r="I44" s="70" t="inlineStr">
        <is>
          <t>Cancelamento de NF</t>
        </is>
      </c>
      <c r="J44" s="72" t="n"/>
      <c r="K44" s="72" t="n"/>
      <c r="L44" s="70" t="inlineStr">
        <is>
          <t>FINALIZADO</t>
        </is>
      </c>
      <c r="M44" s="73" t="inlineStr">
        <is>
          <t>Médio</t>
        </is>
      </c>
      <c r="N44" s="71" t="inlineStr">
        <is>
          <t>1018 Financeiro | Desejo falar com o setor financeiro | Emiliana Lima | emiliana.lima@newland.com.br</t>
        </is>
      </c>
      <c r="O44" s="74" t="n">
        <v>46044</v>
      </c>
      <c r="P44" s="123" t="n">
        <v>46107</v>
      </c>
      <c r="Q44" s="177">
        <f>TEXT(O44,"mmm/aaaa")</f>
        <v/>
      </c>
      <c r="R44" s="71" t="inlineStr">
        <is>
          <t>STEPHANY LIMA DE LISBOA</t>
        </is>
      </c>
      <c r="S44" s="71" t="inlineStr">
        <is>
          <t>emiliana.lima@newland.com.br</t>
        </is>
      </c>
      <c r="T44" s="71" t="inlineStr">
        <is>
          <t>NEWLAND VEICULOS LTDA</t>
        </is>
      </c>
      <c r="U44" s="71" t="inlineStr">
        <is>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is>
      </c>
      <c r="V44" s="71">
        <f>IFERROR(_xlfn.TEXTBEFORE(_xlfn.TEXTAFTER(U44,"Descrição do problema:&lt;/strong"),"&lt;/p&gt;"),_xlfn.TEXTAFTER(U44,"Descrição do problema:&lt;/strong"))</f>
        <v/>
      </c>
      <c r="W44" s="76">
        <f>_xlfn.CONCAT(D44:E44)</f>
        <v/>
      </c>
      <c r="X44" s="77" t="n">
        <v>46241</v>
      </c>
      <c r="Y44" s="78">
        <f>IF(X44="","Aberto","Encerrado")</f>
        <v/>
      </c>
      <c r="Z44" s="78">
        <f>IF(OR(L44="PENDENTE",L44="EM ANDAMENTO",L44="PENDENTE APROVAÇÃO CANCELAMENTO NF"),TODAY()-O44,X44-O44)</f>
        <v/>
      </c>
      <c r="AA44" s="78">
        <f>IF(Y44="Aberto",Z44+ROW()/100000,"")</f>
        <v/>
      </c>
      <c r="AB44" s="2">
        <f>IF(ISNUMBER(FIND("@cielo.com.br",S44)),"Interno","Externo")</f>
        <v/>
      </c>
    </row>
    <row r="45" ht="15.5" customHeight="1">
      <c r="A45" s="1" t="n"/>
      <c r="B45" s="67" t="inlineStr">
        <is>
          <t>Stephany Lima</t>
        </is>
      </c>
      <c r="C45" s="70">
        <f>VLOOKUP(I:I,'Referencias '!H:I,2,0)</f>
        <v/>
      </c>
      <c r="D45" s="71" t="n">
        <v>18915650</v>
      </c>
      <c r="E45" s="71" t="n">
        <v>0</v>
      </c>
      <c r="F45" s="72" t="n">
        <v>2602314366053</v>
      </c>
      <c r="G45" s="72">
        <f>T45</f>
        <v/>
      </c>
      <c r="H45" s="72">
        <f>TRIM(_xlfn.TEXTBEFORE(_xlfn.TEXTAFTER(U45,"CNPJ/CPF:&lt;/strong&gt;"),"&lt;/p&gt;"))</f>
        <v/>
      </c>
      <c r="I45" s="70" t="inlineStr">
        <is>
          <t>Cancelamento de NF / reemissão</t>
        </is>
      </c>
      <c r="J45" s="72" t="n"/>
      <c r="K45" s="72" t="n"/>
      <c r="L45" s="70" t="inlineStr">
        <is>
          <t>FINALIZADO</t>
        </is>
      </c>
      <c r="M45" s="73" t="inlineStr">
        <is>
          <t>Alta</t>
        </is>
      </c>
      <c r="N45" s="71" t="inlineStr">
        <is>
          <t>1018 Financeiro | Desejo falar com o setor financeiro | WISHPAG LTDA | ariane.pasilva@cielo.com.br</t>
        </is>
      </c>
      <c r="O45" s="74" t="n">
        <v>46045</v>
      </c>
      <c r="P45" s="123" t="n">
        <v>46157</v>
      </c>
      <c r="Q45" s="177">
        <f>TEXT(O45,"mmm/aaaa")</f>
        <v/>
      </c>
      <c r="R45" s="71" t="inlineStr">
        <is>
          <t>STEPHANY LIMA DE LISBOA</t>
        </is>
      </c>
      <c r="S45" s="71" t="inlineStr">
        <is>
          <t>ariane.pasilva@cielo.com.br</t>
        </is>
      </c>
      <c r="T45" s="71" t="inlineStr"/>
      <c r="U45" s="71" t="inlineStr">
        <is>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is>
      </c>
      <c r="V45" s="71">
        <f>IFERROR(_xlfn.TEXTBEFORE(_xlfn.TEXTAFTER(U45,"Descrição do problema:&lt;/strong"),"&lt;/p&gt;"),_xlfn.TEXTAFTER(U45,"Descrição do problema:&lt;/strong"))</f>
        <v/>
      </c>
      <c r="W45" s="76">
        <f>_xlfn.CONCAT(D45:E45)</f>
        <v/>
      </c>
      <c r="X45" s="77" t="n">
        <v>46254</v>
      </c>
      <c r="Y45" s="78">
        <f>IF(X45="","Aberto","Encerrado")</f>
        <v/>
      </c>
      <c r="Z45" s="78">
        <f>IF(OR(L45="PENDENTE",L45="EM ANDAMENTO",L45="PENDENTE APROVAÇÃO CANCELAMENTO NF"),TODAY()-O45,X45-O45)</f>
        <v/>
      </c>
      <c r="AA45" s="78">
        <f>IF(Y45="Aberto",Z45+ROW()/100000,"")</f>
        <v/>
      </c>
      <c r="AB45" s="2">
        <f>IF(ISNUMBER(FIND("@cielo.com.br",S45)),"Interno","Externo")</f>
        <v/>
      </c>
    </row>
    <row r="46" ht="15.5" customHeight="1">
      <c r="A46" s="1" t="n"/>
      <c r="B46" s="67" t="inlineStr">
        <is>
          <t>Emilly Maria</t>
        </is>
      </c>
      <c r="C46" s="70">
        <f>VLOOKUP(I:I,'Referencias '!H:I,2,0)</f>
        <v/>
      </c>
      <c r="D46" s="71" t="n">
        <v>18899169</v>
      </c>
      <c r="E46" s="71" t="n">
        <v>0</v>
      </c>
      <c r="F46" s="72" t="n">
        <v>2602310354728</v>
      </c>
      <c r="G46" s="72">
        <f>VLOOKUP(H:H,'Referencias '!B:C,2,0)</f>
        <v/>
      </c>
      <c r="H46" s="72">
        <f>TRIM(_xlfn.TEXTBEFORE(_xlfn.TEXTAFTER(U46,"CNPJ/CPF:&lt;/strong&gt;"),"&lt;/p&gt;"))</f>
        <v/>
      </c>
      <c r="I46" s="70" t="inlineStr">
        <is>
          <t>Cancelamento de NF / reemissão</t>
        </is>
      </c>
      <c r="J46" s="72" t="n"/>
      <c r="K46" s="72" t="n"/>
      <c r="L46" s="70" t="inlineStr">
        <is>
          <t>FINALIZADO</t>
        </is>
      </c>
      <c r="M46" s="73" t="inlineStr">
        <is>
          <t>Médio</t>
        </is>
      </c>
      <c r="N46" s="71" t="inlineStr">
        <is>
          <t>1018 Financeiro | Desejo falar com o setor financeiro | CINEMARK BRASIL S.A. | ariane.pasilva@cielo.com.br</t>
        </is>
      </c>
      <c r="O46" s="74" t="n">
        <v>46045</v>
      </c>
      <c r="P46" s="123" t="n">
        <v>46045</v>
      </c>
      <c r="Q46" s="177">
        <f>TEXT(O46,"mmm/aaaa")</f>
        <v/>
      </c>
      <c r="R46" s="71" t="inlineStr">
        <is>
          <t>ECOMMERCE BP SUPORTE FINANCEIRO N2</t>
        </is>
      </c>
      <c r="S46" s="71" t="inlineStr">
        <is>
          <t>ariane.pasilva@cielo.com.br</t>
        </is>
      </c>
      <c r="T46" s="71" t="inlineStr"/>
      <c r="U46"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is>
      </c>
      <c r="V46" s="71">
        <f>IFERROR(_xlfn.TEXTBEFORE(_xlfn.TEXTAFTER(U46,"Descrição do problema:&lt;/strong"),"&lt;/p&gt;"),_xlfn.TEXTAFTER(U46,"Descrição do problema:&lt;/strong"))</f>
        <v/>
      </c>
      <c r="W46" s="76">
        <f>_xlfn.CONCAT(D46:E46)</f>
        <v/>
      </c>
      <c r="X46" s="77" t="n">
        <v>46240</v>
      </c>
      <c r="Y46" s="78">
        <f>IF(X46="","Aberto","Encerrado")</f>
        <v/>
      </c>
      <c r="Z46" s="78">
        <f>IF(OR(L46="PENDENTE",L46="EM ANDAMENTO",L46="PENDENTE APROVAÇÃO CANCELAMENTO NF"),TODAY()-O46,X46-O46)</f>
        <v/>
      </c>
      <c r="AA46" s="78">
        <f>IF(Y46="Aberto",Z46+ROW()/100000,"")</f>
        <v/>
      </c>
      <c r="AB46" s="2">
        <f>IF(ISNUMBER(FIND("@cielo.com.br",S46)),"Interno","Externo")</f>
        <v/>
      </c>
    </row>
    <row r="47" ht="15.5" customHeight="1">
      <c r="A47" s="1" t="n"/>
      <c r="B47" s="67" t="inlineStr">
        <is>
          <t>Emilly Maria</t>
        </is>
      </c>
      <c r="C47" s="70">
        <f>VLOOKUP(I:I,'Referencias '!H:I,2,0)</f>
        <v/>
      </c>
      <c r="D47" s="71" t="n">
        <v>18973729</v>
      </c>
      <c r="E47" s="71" t="n">
        <v>0</v>
      </c>
      <c r="F47" s="72" t="n">
        <v>2602617408016</v>
      </c>
      <c r="G47" s="72">
        <f>VLOOKUP(H:H,'Referencias '!B:C,2,0)</f>
        <v/>
      </c>
      <c r="H47" s="72">
        <f>TRIM(_xlfn.TEXTBEFORE(_xlfn.TEXTAFTER(U47,"CNPJ/CPF:&lt;/strong&gt;"),"&lt;/p&gt;"))</f>
        <v/>
      </c>
      <c r="I47" s="70" t="inlineStr">
        <is>
          <t>Cancelamento de NF / reemissão</t>
        </is>
      </c>
      <c r="J47" s="72" t="n"/>
      <c r="K47" s="72" t="n"/>
      <c r="L47" s="70" t="inlineStr">
        <is>
          <t>FINALIZADO</t>
        </is>
      </c>
      <c r="M47" s="73" t="inlineStr">
        <is>
          <t>Médio</t>
        </is>
      </c>
      <c r="N47" s="71" t="inlineStr">
        <is>
          <t>1018 Financeiro | Desejo falar com o setor financeiro | BERTOLINI S/A | bordini@cielo.com.br</t>
        </is>
      </c>
      <c r="O47" s="74" t="n">
        <v>46048</v>
      </c>
      <c r="P47" s="123" t="n">
        <v>46108</v>
      </c>
      <c r="Q47" s="177">
        <f>TEXT(O47,"mmm/aaaa")</f>
        <v/>
      </c>
      <c r="R47" s="71" t="inlineStr">
        <is>
          <t>ECOMMERCE BP SUPORTE FINANCEIRO N2</t>
        </is>
      </c>
      <c r="S47" s="71" t="inlineStr">
        <is>
          <t>bordini@cielo.com.br</t>
        </is>
      </c>
      <c r="T47" s="71" t="inlineStr">
        <is>
          <t>BERTOLINI SA</t>
        </is>
      </c>
      <c r="U47" s="71" t="inlineStr">
        <is>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is>
      </c>
      <c r="V47" s="71">
        <f>IFERROR(_xlfn.TEXTBEFORE(_xlfn.TEXTAFTER(U47,"Descrição do problema:&lt;/strong"),"&lt;/p&gt;"),_xlfn.TEXTAFTER(U47,"Descrição do problema:&lt;/strong"))</f>
        <v/>
      </c>
      <c r="W47" s="76">
        <f>_xlfn.CONCAT(D47:E47)</f>
        <v/>
      </c>
      <c r="X47" s="77" t="n">
        <v>46108</v>
      </c>
      <c r="Y47" s="78">
        <f>IF(X47="","Aberto","Encerrado")</f>
        <v/>
      </c>
      <c r="Z47" s="78">
        <f>IF(OR(L47="PENDENTE",L47="EM ANDAMENTO",L47="PENDENTE APROVAÇÃO CANCELAMENTO NF"),TODAY()-O47,X47-O47)</f>
        <v/>
      </c>
      <c r="AA47" s="78">
        <f>IF(Y47="Aberto",Z47+ROW()/100000,"")</f>
        <v/>
      </c>
      <c r="AB47" s="2">
        <f>IF(ISNUMBER(FIND("@cielo.com.br",S47)),"Interno","Externo")</f>
        <v/>
      </c>
    </row>
    <row r="48" ht="15.5" customHeight="1">
      <c r="A48" s="1" t="n"/>
      <c r="B48" s="67" t="inlineStr">
        <is>
          <t>Pamela de Sá</t>
        </is>
      </c>
      <c r="C48" s="70">
        <f>VLOOKUP(I:I,'Referencias '!H:I,2,0)</f>
        <v/>
      </c>
      <c r="D48" s="129" t="n">
        <v>18967500</v>
      </c>
      <c r="E48" s="71" t="n">
        <v>0</v>
      </c>
      <c r="F48" s="72" t="n">
        <v>2602615403575</v>
      </c>
      <c r="G48" s="72">
        <f>T48</f>
        <v/>
      </c>
      <c r="H48" s="72">
        <f>TRIM(_xlfn.TEXTBEFORE(_xlfn.TEXTAFTER(U48,"CNPJ/CPF:&lt;/strong&gt;"),"&lt;/p&gt;"))</f>
        <v/>
      </c>
      <c r="I48" s="70" t="inlineStr">
        <is>
          <t>Contestação de cobrança</t>
        </is>
      </c>
      <c r="J48" s="72" t="n"/>
      <c r="K48" s="72" t="n"/>
      <c r="L48" s="70" t="inlineStr">
        <is>
          <t>EM ANDAMENTO</t>
        </is>
      </c>
      <c r="M48" s="73" t="inlineStr">
        <is>
          <t>Médio</t>
        </is>
      </c>
      <c r="N48" s="71" t="inlineStr">
        <is>
          <t>1018 Financeiro | Desejo falar com o setor financeiro | Pedro Sales Queiroz Martins | pedro.martins@bateriasmoura.com</t>
        </is>
      </c>
      <c r="O48" s="74" t="n">
        <v>46048</v>
      </c>
      <c r="P48" s="123" t="n">
        <v>46114</v>
      </c>
      <c r="Q48" s="177">
        <f>TEXT(O48,"mmm/aaaa")</f>
        <v/>
      </c>
      <c r="R48" s="71" t="inlineStr">
        <is>
          <t>Larissa QUIRINO CANUTO</t>
        </is>
      </c>
      <c r="S48" s="71" t="inlineStr">
        <is>
          <t>pedro.martins@bateriasmoura.com</t>
        </is>
      </c>
      <c r="T48" s="71" t="inlineStr"/>
      <c r="U48" s="71" t="inlineStr">
        <is>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is>
      </c>
      <c r="V48" s="71">
        <f>IFERROR(_xlfn.TEXTBEFORE(_xlfn.TEXTAFTER(U48,"Descrição do problema:&lt;/strong"),"&lt;/p&gt;"),_xlfn.TEXTAFTER(U48,"Descrição do problema:&lt;/strong"))</f>
        <v/>
      </c>
      <c r="W48" s="76">
        <f>_xlfn.CONCAT(D48:E48)</f>
        <v/>
      </c>
      <c r="X48" s="77" t="n"/>
      <c r="Y48" s="78">
        <f>IF(X48="","Aberto","Encerrado")</f>
        <v/>
      </c>
      <c r="Z48" s="78">
        <f>IF(OR(L48="PENDENTE",L48="EM ANDAMENTO",L48="PENDENTE APROVAÇÃO CANCELAMENTO NF"),TODAY()-O48,X48-O48)</f>
        <v/>
      </c>
      <c r="AA48" s="78">
        <f>IF(Y48="Aberto",Z48+ROW()/100000,"")</f>
        <v/>
      </c>
      <c r="AB48" s="2">
        <f>IF(ISNUMBER(FIND("@cielo.com.br",S48)),"Interno","Externo")</f>
        <v/>
      </c>
    </row>
    <row r="49" ht="15.5" customHeight="1">
      <c r="A49" s="1" t="n"/>
      <c r="B49" s="67" t="inlineStr">
        <is>
          <t>Emilly Maria</t>
        </is>
      </c>
      <c r="C49" s="70">
        <f>VLOOKUP(I:I,'Referencias '!H:I,2,0)</f>
        <v/>
      </c>
      <c r="D49" s="71" t="n">
        <v>18983285</v>
      </c>
      <c r="E49" s="71" t="n">
        <v>0</v>
      </c>
      <c r="F49" s="72" t="n">
        <v>2602709414783</v>
      </c>
      <c r="G49" s="72">
        <f>VLOOKUP(H:H,'Referencias '!B:C,2,0)</f>
        <v/>
      </c>
      <c r="H49" s="72">
        <f>TRIM(_xlfn.TEXTBEFORE(_xlfn.TEXTAFTER(U49,"CNPJ/CPF:&lt;/strong&gt;"),"&lt;/p&gt;"))</f>
        <v/>
      </c>
      <c r="I49" s="70" t="inlineStr">
        <is>
          <t>Cancelamento de NF / reemissão</t>
        </is>
      </c>
      <c r="J49" s="72" t="n"/>
      <c r="K49" s="72" t="n"/>
      <c r="L49" s="70" t="inlineStr">
        <is>
          <t>FINALIZADO</t>
        </is>
      </c>
      <c r="M49" s="73" t="inlineStr">
        <is>
          <t>Médio</t>
        </is>
      </c>
      <c r="N49" s="71" t="inlineStr">
        <is>
          <t>1018 Financeiro | Desejo falar com o setor financeiro | Matheus Paulielo | matheus.psilva@cielo.com.br</t>
        </is>
      </c>
      <c r="O49" s="74" t="n">
        <v>46049</v>
      </c>
      <c r="P49" s="123" t="n">
        <v>46051</v>
      </c>
      <c r="Q49" s="177">
        <f>TEXT(O49,"mmm/aaaa")</f>
        <v/>
      </c>
      <c r="R49" s="71" t="inlineStr">
        <is>
          <t>ECOMMERCE BP SUPORTE FINANCEIRO N2</t>
        </is>
      </c>
      <c r="S49" s="71" t="inlineStr">
        <is>
          <t>matheus.psilva@cielo.com.br</t>
        </is>
      </c>
      <c r="T49" s="71" t="inlineStr">
        <is>
          <t>GRUPO ECOFILLER</t>
        </is>
      </c>
      <c r="U49" s="71" t="inlineStr">
        <is>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is>
      </c>
      <c r="V49" s="71">
        <f>IFERROR(_xlfn.TEXTBEFORE(_xlfn.TEXTAFTER(U49,"Descrição do problema:&lt;/strong"),"&lt;/p&gt;"),_xlfn.TEXTAFTER(U49,"Descrição do problema:&lt;/strong"))</f>
        <v/>
      </c>
      <c r="W49" s="76">
        <f>_xlfn.CONCAT(D49:E49)</f>
        <v/>
      </c>
      <c r="X49" s="77" t="n">
        <v>46269</v>
      </c>
      <c r="Y49" s="78">
        <f>IF(X49="","Aberto","Encerrado")</f>
        <v/>
      </c>
      <c r="Z49" s="78">
        <f>IF(OR(L49="PENDENTE",L49="EM ANDAMENTO",L49="PENDENTE APROVAÇÃO CANCELAMENTO NF"),TODAY()-O49,X49-O49)</f>
        <v/>
      </c>
      <c r="AA49" s="78">
        <f>IF(Y49="Aberto",Z49+ROW()/100000,"")</f>
        <v/>
      </c>
      <c r="AB49" s="2">
        <f>IF(ISNUMBER(FIND("@cielo.com.br",S49)),"Interno","Externo")</f>
        <v/>
      </c>
    </row>
    <row r="50" ht="15.5" customHeight="1">
      <c r="A50" s="1" t="n"/>
      <c r="B50" s="67" t="inlineStr">
        <is>
          <t>Emilly Maria</t>
        </is>
      </c>
      <c r="C50" s="70">
        <f>VLOOKUP(I:I,'Referencias '!H:I,2,0)</f>
        <v/>
      </c>
      <c r="D50" s="71" t="n">
        <v>19094173</v>
      </c>
      <c r="E50" s="71" t="n">
        <v>0</v>
      </c>
      <c r="F50" s="72" t="n">
        <v>2602914494650</v>
      </c>
      <c r="G50" s="72">
        <f>VLOOKUP(H:H,'Referencias '!B:C,2,0)</f>
        <v/>
      </c>
      <c r="H50" s="72">
        <f>TRIM(_xlfn.TEXTBEFORE(_xlfn.TEXTAFTER(U50,"CNPJ/CPF:&lt;/strong&gt;"),"&lt;/p&gt;"))</f>
        <v/>
      </c>
      <c r="I50" s="70" t="inlineStr">
        <is>
          <t>Cancelamento de NF / reemissão</t>
        </is>
      </c>
      <c r="J50" s="72" t="n"/>
      <c r="K50" s="72" t="n"/>
      <c r="L50" s="70" t="inlineStr">
        <is>
          <t>FINALIZADO</t>
        </is>
      </c>
      <c r="M50" s="73" t="inlineStr">
        <is>
          <t>Médio</t>
        </is>
      </c>
      <c r="N50" s="71" t="inlineStr">
        <is>
          <t>1018 Financeiro | Desejo falar com o setor financeiro | AGRO-COMERCIAL AFUBRA LTDA | ariane.pasilva@cielo.com.br</t>
        </is>
      </c>
      <c r="O50" s="74" t="n">
        <v>46051</v>
      </c>
      <c r="P50" s="123" t="n">
        <v>46051</v>
      </c>
      <c r="Q50" s="177">
        <f>TEXT(O50,"mmm/aaaa")</f>
        <v/>
      </c>
      <c r="R50" s="71" t="inlineStr">
        <is>
          <t>ECOMMERCE BP SUPORTE FINANCEIRO N2</t>
        </is>
      </c>
      <c r="S50" s="71" t="inlineStr">
        <is>
          <t>ariane.pasilva@cielo.com.br</t>
        </is>
      </c>
      <c r="T50" s="71" t="inlineStr">
        <is>
          <t>AGRO COMERCIAL AFUBRA</t>
        </is>
      </c>
      <c r="U50" s="71" t="inlineStr">
        <is>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50" s="71">
        <f>IFERROR(_xlfn.TEXTBEFORE(_xlfn.TEXTAFTER(U50,"Descrição do problema:&lt;/strong"),"&lt;/p&gt;"),_xlfn.TEXTAFTER(U50,"Descrição do problema:&lt;/strong"))</f>
        <v/>
      </c>
      <c r="W50" s="76">
        <f>_xlfn.CONCAT(D50:E50)</f>
        <v/>
      </c>
      <c r="X50" s="77" t="n">
        <v>46240</v>
      </c>
      <c r="Y50" s="78">
        <f>IF(X50="","Aberto","Encerrado")</f>
        <v/>
      </c>
      <c r="Z50" s="78">
        <f>IF(OR(L50="PENDENTE",L50="EM ANDAMENTO",L50="PENDENTE APROVAÇÃO CANCELAMENTO NF"),TODAY()-O50,X50-O50)</f>
        <v/>
      </c>
      <c r="AA50" s="78">
        <f>IF(Y50="Aberto",Z50+ROW()/100000,"")</f>
        <v/>
      </c>
      <c r="AB50" s="2">
        <f>IF(ISNUMBER(FIND("@cielo.com.br",S50)),"Interno","Externo")</f>
        <v/>
      </c>
    </row>
    <row r="51" ht="15.5" customHeight="1">
      <c r="A51" s="1" t="n"/>
      <c r="B51" s="67" t="inlineStr">
        <is>
          <t>Pamela de Sá</t>
        </is>
      </c>
      <c r="C51" s="70">
        <f>VLOOKUP(I:I,'Referencias '!H:I,2,0)</f>
        <v/>
      </c>
      <c r="D51" s="71" t="n">
        <v>19076026</v>
      </c>
      <c r="E51" s="71" t="n">
        <v>0</v>
      </c>
      <c r="F51" s="72" t="n">
        <v>2602910481963</v>
      </c>
      <c r="G51" s="72">
        <f>VLOOKUP(H:H,'Referencias '!B:C,2,0)</f>
        <v/>
      </c>
      <c r="H51" s="72">
        <f>TRIM(_xlfn.TEXTBEFORE(_xlfn.TEXTAFTER(U51,"CNPJ/CPF:&lt;/strong&gt;"),"&lt;/p&gt;"))</f>
        <v/>
      </c>
      <c r="I51" s="70" t="inlineStr">
        <is>
          <t>Alteração de vencimento / prorrogação</t>
        </is>
      </c>
      <c r="J51" s="72" t="n"/>
      <c r="K51" s="72" t="n"/>
      <c r="L51" s="70" t="inlineStr">
        <is>
          <t>FINALIZADO</t>
        </is>
      </c>
      <c r="M51" s="73" t="inlineStr">
        <is>
          <t>Médio</t>
        </is>
      </c>
      <c r="N51" s="71" t="inlineStr">
        <is>
          <t>1018 Financeiro | Desejo falar com o setor financeiro | CLARO S.A. | ariane.pasilva@cielo.com.br</t>
        </is>
      </c>
      <c r="O51" s="74" t="n">
        <v>46051</v>
      </c>
      <c r="P51" s="123" t="n">
        <v>46059</v>
      </c>
      <c r="Q51" s="177">
        <f>TEXT(O51,"mmm/aaaa")</f>
        <v/>
      </c>
      <c r="R51" s="71" t="inlineStr">
        <is>
          <t>Larissa QUIRINO CANUTO</t>
        </is>
      </c>
      <c r="S51" s="71" t="inlineStr">
        <is>
          <t>ariane.pasilva@cielo.com.br</t>
        </is>
      </c>
      <c r="T51" s="71" t="inlineStr"/>
      <c r="U51" s="71" t="inlineStr">
        <is>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is>
      </c>
      <c r="V51" s="71">
        <f>IFERROR(_xlfn.TEXTBEFORE(_xlfn.TEXTAFTER(U51,"Descrição do problema:&lt;/strong"),"&lt;/p&gt;"),_xlfn.TEXTAFTER(U51,"Descrição do problema:&lt;/strong"))</f>
        <v/>
      </c>
      <c r="W51" s="76">
        <f>_xlfn.CONCAT(D51:E51)</f>
        <v/>
      </c>
      <c r="X51" s="77" t="n">
        <v>46234</v>
      </c>
      <c r="Y51" s="78">
        <f>IF(X51="","Aberto","Encerrado")</f>
        <v/>
      </c>
      <c r="Z51" s="78">
        <f>IF(OR(L51="PENDENTE",L51="EM ANDAMENTO",L51="PENDENTE APROVAÇÃO CANCELAMENTO NF"),TODAY()-O51,X51-O51)</f>
        <v/>
      </c>
      <c r="AA51" s="78">
        <f>IF(Y51="Aberto",Z51+ROW()/100000,"")</f>
        <v/>
      </c>
      <c r="AB51" s="2">
        <f>IF(ISNUMBER(FIND("@cielo.com.br",S51)),"Interno","Externo")</f>
        <v/>
      </c>
    </row>
    <row r="52" ht="15.5" customHeight="1">
      <c r="A52" s="1" t="n"/>
      <c r="B52" s="67" t="inlineStr">
        <is>
          <t>Stephany Lima</t>
        </is>
      </c>
      <c r="C52" s="70">
        <f>VLOOKUP(I:I,'Referencias '!H:I,2,0)</f>
        <v/>
      </c>
      <c r="D52" s="71" t="n">
        <v>19068976</v>
      </c>
      <c r="E52" s="71" t="n">
        <v>0</v>
      </c>
      <c r="F52" s="72" t="n">
        <v>0</v>
      </c>
      <c r="G52" s="72">
        <f>VLOOKUP(H:H,'Referencias '!B:C,2,0)</f>
        <v/>
      </c>
      <c r="H52" s="72">
        <f>TRIM(_xlfn.TEXTBEFORE(_xlfn.TEXTAFTER(U52,"CNPJ/CPF:&lt;/strong&gt;"),"&lt;/p&gt;"))</f>
        <v/>
      </c>
      <c r="I52" s="70" t="inlineStr">
        <is>
          <t>Cancelamento de NF / reemissão</t>
        </is>
      </c>
      <c r="J52" s="72" t="n"/>
      <c r="K52" s="72" t="n"/>
      <c r="L52" s="70" t="inlineStr">
        <is>
          <t>FINALIZADO</t>
        </is>
      </c>
      <c r="M52" s="73" t="inlineStr">
        <is>
          <t>Médio</t>
        </is>
      </c>
      <c r="N52" s="71" t="inlineStr">
        <is>
          <t>1018 Financeiro | Desejo falar com o setor financeiro | CINEMARK BRASIL S.A. | ariane.pasilva@cielo.com.br</t>
        </is>
      </c>
      <c r="O52" s="74" t="n">
        <v>46051</v>
      </c>
      <c r="P52" s="123" t="n">
        <v>46073</v>
      </c>
      <c r="Q52" s="177">
        <f>TEXT(O52,"mmm/aaaa")</f>
        <v/>
      </c>
      <c r="R52" s="71" t="inlineStr">
        <is>
          <t>STEPHANY LIMA DE LISBOA</t>
        </is>
      </c>
      <c r="S52" s="71" t="inlineStr">
        <is>
          <t>ariane.pasilva@cielo.com.br</t>
        </is>
      </c>
      <c r="T52" s="71" t="inlineStr"/>
      <c r="U52"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is>
      </c>
      <c r="V52" s="71">
        <f>IFERROR(_xlfn.TEXTBEFORE(_xlfn.TEXTAFTER(U52,"Descrição do problema:&lt;/strong"),"&lt;/p&gt;"),_xlfn.TEXTAFTER(U52,"Descrição do problema:&lt;/strong"))</f>
        <v/>
      </c>
      <c r="W52" s="76">
        <f>_xlfn.CONCAT(D52:E52)</f>
        <v/>
      </c>
      <c r="X52" s="77" t="n">
        <v>46232</v>
      </c>
      <c r="Y52" s="78">
        <f>IF(X52="","Aberto","Encerrado")</f>
        <v/>
      </c>
      <c r="Z52" s="78">
        <f>IF(OR(L52="PENDENTE",L52="EM ANDAMENTO",L52="PENDENTE APROVAÇÃO CANCELAMENTO NF"),TODAY()-O52,X52-O52)</f>
        <v/>
      </c>
      <c r="AA52" s="78">
        <f>IF(Y52="Aberto",Z52+ROW()/100000,"")</f>
        <v/>
      </c>
      <c r="AB52" s="2">
        <f>IF(ISNUMBER(FIND("@cielo.com.br",S52)),"Interno","Externo")</f>
        <v/>
      </c>
    </row>
    <row r="53" ht="15.5" customHeight="1">
      <c r="A53" s="1" t="n"/>
      <c r="B53" s="67" t="inlineStr">
        <is>
          <t>Vanessa Araujo</t>
        </is>
      </c>
      <c r="C53" s="70">
        <f>VLOOKUP(I:I,'Referencias '!H:I,2,0)</f>
        <v/>
      </c>
      <c r="D53" s="129" t="n">
        <v>19318187</v>
      </c>
      <c r="E53" s="71" t="n">
        <v>0</v>
      </c>
      <c r="F53" s="72" t="n">
        <v>2603615657622</v>
      </c>
      <c r="G53" s="72">
        <f>VLOOKUP(H:H,'Referencias '!B:C,2,0)</f>
        <v/>
      </c>
      <c r="H53" s="72">
        <f>TRIM(_xlfn.TEXTBEFORE(_xlfn.TEXTAFTER(U53,"CNPJ/CPF:&lt;/strong&gt;"),"&lt;/p&gt;"))</f>
        <v/>
      </c>
      <c r="I53" s="70" t="inlineStr">
        <is>
          <t>Alteração de vencimento / prorrogação</t>
        </is>
      </c>
      <c r="J53" s="72" t="n"/>
      <c r="K53" s="72" t="n"/>
      <c r="L53" s="70" t="inlineStr">
        <is>
          <t>FINALIZADO</t>
        </is>
      </c>
      <c r="M53" s="73" t="inlineStr">
        <is>
          <t>Médio</t>
        </is>
      </c>
      <c r="N53" s="71" t="inlineStr">
        <is>
          <t>1018 Financeiro | Desejo falar com o setor financeiro | Yasmin Melo | yasmin.melo@pneubras.com</t>
        </is>
      </c>
      <c r="O53" s="74" t="n">
        <v>46058</v>
      </c>
      <c r="P53" s="123" t="n">
        <v>46073</v>
      </c>
      <c r="Q53" s="177">
        <f>TEXT(O53,"mmm/aaaa")</f>
        <v/>
      </c>
      <c r="R53" s="71" t="inlineStr">
        <is>
          <t>Vanessa dos Santos Araujo</t>
        </is>
      </c>
      <c r="S53" s="71" t="inlineStr">
        <is>
          <t>yasmin.melo@pneubras.com</t>
        </is>
      </c>
      <c r="T53" s="71" t="inlineStr">
        <is>
          <t>PNEUBRAS</t>
        </is>
      </c>
      <c r="U53" s="71" t="inlineStr">
        <is>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is>
      </c>
      <c r="V53" s="71">
        <f>IFERROR(_xlfn.TEXTBEFORE(_xlfn.TEXTAFTER(U53,"Descrição do problema:&lt;/strong"),"&lt;/p&gt;"),_xlfn.TEXTAFTER(U53,"Descrição do problema:&lt;/strong"))</f>
        <v/>
      </c>
      <c r="W53" s="76">
        <f>_xlfn.CONCAT(D53:E53)</f>
        <v/>
      </c>
      <c r="X53" s="77" t="n">
        <v>46233</v>
      </c>
      <c r="Y53" s="78">
        <f>IF(X53="","Aberto","Encerrado")</f>
        <v/>
      </c>
      <c r="Z53" s="78">
        <f>IF(OR(L53="PENDENTE",L53="EM ANDAMENTO",L53="PENDENTE APROVAÇÃO CANCELAMENTO NF"),TODAY()-O53,X53-O53)</f>
        <v/>
      </c>
      <c r="AA53" s="78">
        <f>IF(Y53="Aberto",Z53+ROW()/100000,"")</f>
        <v/>
      </c>
      <c r="AB53" s="2">
        <f>IF(ISNUMBER(FIND("@cielo.com.br",S53)),"Interno","Externo")</f>
        <v/>
      </c>
    </row>
    <row r="54" ht="15.5" customHeight="1">
      <c r="A54" s="1" t="n"/>
      <c r="B54" s="67" t="inlineStr">
        <is>
          <t>Stephany Lima</t>
        </is>
      </c>
      <c r="C54" s="70">
        <f>VLOOKUP(I:I,'Referencias '!H:I,2,0)</f>
        <v/>
      </c>
      <c r="D54" s="71" t="n">
        <v>19294254</v>
      </c>
      <c r="E54" s="71" t="n">
        <v>0</v>
      </c>
      <c r="F54" s="72" t="n">
        <v>2603610640508</v>
      </c>
      <c r="G54" s="72">
        <f>VLOOKUP(H:H,'Referencias '!B:C,2,0)</f>
        <v/>
      </c>
      <c r="H54" s="72">
        <f>TRIM(_xlfn.TEXTBEFORE(_xlfn.TEXTAFTER(U54,"CNPJ/CPF:&lt;/strong&gt;"),"&lt;/p&gt;"))</f>
        <v/>
      </c>
      <c r="I54" s="70" t="inlineStr">
        <is>
          <t>Cancelamento de NF / reemissão</t>
        </is>
      </c>
      <c r="J54" s="72" t="n"/>
      <c r="K54" s="72" t="n"/>
      <c r="L54" s="70" t="inlineStr">
        <is>
          <t>FINALIZADO</t>
        </is>
      </c>
      <c r="M54" s="73" t="inlineStr">
        <is>
          <t>Médio</t>
        </is>
      </c>
      <c r="N54" s="71" t="inlineStr">
        <is>
          <t>1018 Financeiro | Desejo falar com o setor financeiro | Elaine Nascimento | elaine.nascimento@espm.br</t>
        </is>
      </c>
      <c r="O54" s="74" t="n">
        <v>46058</v>
      </c>
      <c r="P54" s="123" t="n">
        <v>46064</v>
      </c>
      <c r="Q54" s="177">
        <f>TEXT(O54,"mmm/aaaa")</f>
        <v/>
      </c>
      <c r="R54" s="71" t="inlineStr">
        <is>
          <t>STEPHANY LIMA DE LISBOA</t>
        </is>
      </c>
      <c r="S54" s="71" t="inlineStr">
        <is>
          <t>elaine.nascimento@espm.br</t>
        </is>
      </c>
      <c r="T54" s="71" t="inlineStr">
        <is>
          <t>ESPM</t>
        </is>
      </c>
      <c r="U54"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is>
      </c>
      <c r="V54" s="71">
        <f>IFERROR(_xlfn.TEXTBEFORE(_xlfn.TEXTAFTER(U54,"Descrição do problema:&lt;/strong"),"&lt;/p&gt;"),_xlfn.TEXTAFTER(U54,"Descrição do problema:&lt;/strong"))</f>
        <v/>
      </c>
      <c r="W54" s="76">
        <f>_xlfn.CONCAT(D54:E54)</f>
        <v/>
      </c>
      <c r="X54" s="77" t="n">
        <v>46289</v>
      </c>
      <c r="Y54" s="78">
        <f>IF(X54="","Aberto","Encerrado")</f>
        <v/>
      </c>
      <c r="Z54" s="78">
        <f>IF(OR(L54="PENDENTE",L54="EM ANDAMENTO",L54="PENDENTE APROVAÇÃO CANCELAMENTO NF"),TODAY()-O54,X54-O54)</f>
        <v/>
      </c>
      <c r="AA54" s="78">
        <f>IF(Y54="Aberto",Z54+ROW()/100000,"")</f>
        <v/>
      </c>
      <c r="AB54" s="2">
        <f>IF(ISNUMBER(FIND("@cielo.com.br",S54)),"Interno","Externo")</f>
        <v/>
      </c>
    </row>
    <row r="55" ht="15.5" customHeight="1">
      <c r="A55" s="1" t="n"/>
      <c r="B55" s="67" t="inlineStr">
        <is>
          <t>Pamela de Sá</t>
        </is>
      </c>
      <c r="C55" s="70">
        <f>VLOOKUP(I:I,'Referencias '!H:I,2,0)</f>
        <v/>
      </c>
      <c r="D55" s="71" t="n">
        <v>19334708</v>
      </c>
      <c r="E55" s="71" t="n">
        <v>0</v>
      </c>
      <c r="F55" s="72" t="n">
        <v>2603709669813</v>
      </c>
      <c r="G55" s="72">
        <f>VLOOKUP(H:H,'Referencias '!B:C,2,0)</f>
        <v/>
      </c>
      <c r="H55" s="72">
        <f>TRIM(_xlfn.TEXTBEFORE(_xlfn.TEXTAFTER(U55,"CNPJ/CPF:&lt;/strong&gt;"),"&lt;/p&gt;"))</f>
        <v/>
      </c>
      <c r="I55" s="70" t="inlineStr">
        <is>
          <t>Cancelamento contrato (produto) / NF</t>
        </is>
      </c>
      <c r="J55" s="72" t="n"/>
      <c r="K55" s="72" t="n"/>
      <c r="L55" s="70" t="inlineStr">
        <is>
          <t>FINALIZADO</t>
        </is>
      </c>
      <c r="M55" s="73" t="inlineStr">
        <is>
          <t>Médio</t>
        </is>
      </c>
      <c r="N55" s="71" t="inlineStr">
        <is>
          <t>1018 Financeiro | Desejo falar com o setor financeiro | Giulia | giuliac@cielo.com.br</t>
        </is>
      </c>
      <c r="O55" s="74" t="n">
        <v>46059</v>
      </c>
      <c r="P55" s="123" t="n">
        <v>46063</v>
      </c>
      <c r="Q55" s="177">
        <f>TEXT(O55,"mmm/aaaa")</f>
        <v/>
      </c>
      <c r="R55" s="71" t="inlineStr">
        <is>
          <t>Emilly Maria Sousa Almeida</t>
        </is>
      </c>
      <c r="S55" s="71" t="inlineStr">
        <is>
          <t>giuliac@cielo.com.br</t>
        </is>
      </c>
      <c r="T55" s="71" t="inlineStr">
        <is>
          <t>MASTER CARGAS BRASIL</t>
        </is>
      </c>
      <c r="U55" s="71" t="inlineStr">
        <is>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is>
      </c>
      <c r="V55" s="71">
        <f>IFERROR(_xlfn.TEXTBEFORE(_xlfn.TEXTAFTER(U55,"Descrição do problema:&lt;/strong"),"&lt;/p&gt;"),_xlfn.TEXTAFTER(U55,"Descrição do problema:&lt;/strong"))</f>
        <v/>
      </c>
      <c r="W55" s="76">
        <f>_xlfn.CONCAT(D55:E55)</f>
        <v/>
      </c>
      <c r="X55" s="77" t="n">
        <v>46233</v>
      </c>
      <c r="Y55" s="78">
        <f>IF(X55="","Aberto","Encerrado")</f>
        <v/>
      </c>
      <c r="Z55" s="78">
        <f>IF(OR(L55="PENDENTE",L55="EM ANDAMENTO",L55="PENDENTE APROVAÇÃO CANCELAMENTO NF"),TODAY()-O55,X55-O55)</f>
        <v/>
      </c>
      <c r="AA55" s="78">
        <f>IF(Y55="Aberto",Z55+ROW()/100000,"")</f>
        <v/>
      </c>
      <c r="AB55" s="2">
        <f>IF(ISNUMBER(FIND("@cielo.com.br",S55)),"Interno","Externo")</f>
        <v/>
      </c>
    </row>
    <row r="56" ht="15.5" customHeight="1">
      <c r="A56" s="1" t="n"/>
      <c r="B56" s="67" t="inlineStr">
        <is>
          <t>Stephany Lima</t>
        </is>
      </c>
      <c r="C56" s="70">
        <f>VLOOKUP(I:I,'Referencias '!H:I,2,0)</f>
        <v/>
      </c>
      <c r="D56" s="71" t="n">
        <v>19332816</v>
      </c>
      <c r="E56" s="71" t="n">
        <v>0</v>
      </c>
      <c r="F56" s="72" t="n">
        <v>2603709668429</v>
      </c>
      <c r="G56" s="72">
        <f>T56</f>
        <v/>
      </c>
      <c r="H56" s="72">
        <f>TRIM(_xlfn.TEXTBEFORE(_xlfn.TEXTAFTER(U56,"CNPJ/CPF:&lt;/strong&gt;"),"&lt;/p&gt;"))</f>
        <v/>
      </c>
      <c r="I56" s="70" t="inlineStr">
        <is>
          <t>Cancelamento de NF / reemissão</t>
        </is>
      </c>
      <c r="J56" s="72" t="n"/>
      <c r="K56" s="72" t="n"/>
      <c r="L56" s="70" t="inlineStr">
        <is>
          <t>FINALIZADO</t>
        </is>
      </c>
      <c r="M56" s="73" t="inlineStr">
        <is>
          <t>Médio</t>
        </is>
      </c>
      <c r="N56" s="71" t="inlineStr">
        <is>
          <t>1018 Financeiro | Desejo falar com o setor financeiro | SERASA S.A. | ariane.pasilva@cielo.com.br</t>
        </is>
      </c>
      <c r="O56" s="74" t="n">
        <v>46059</v>
      </c>
      <c r="P56" s="123" t="n">
        <v>46086</v>
      </c>
      <c r="Q56" s="177">
        <f>TEXT(O56,"mmm/aaaa")</f>
        <v/>
      </c>
      <c r="R56" s="71" t="inlineStr">
        <is>
          <t>Larissa QUIRINO CANUTO</t>
        </is>
      </c>
      <c r="S56" s="71" t="inlineStr">
        <is>
          <t>ariane.pasilva@cielo.com.br</t>
        </is>
      </c>
      <c r="T56" s="71" t="inlineStr">
        <is>
          <t>SERASA SA</t>
        </is>
      </c>
      <c r="U56" s="71" t="inlineStr">
        <is>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is>
      </c>
      <c r="V56" s="71">
        <f>IFERROR(_xlfn.TEXTBEFORE(_xlfn.TEXTAFTER(U56,"Descrição do problema:&lt;/strong"),"&lt;/p&gt;"),_xlfn.TEXTAFTER(U56,"Descrição do problema:&lt;/strong"))</f>
        <v/>
      </c>
      <c r="W56" s="76">
        <f>_xlfn.CONCAT(D56:E56)</f>
        <v/>
      </c>
      <c r="X56" s="77" t="n">
        <v>46233</v>
      </c>
      <c r="Y56" s="78">
        <f>IF(X56="","Aberto","Encerrado")</f>
        <v/>
      </c>
      <c r="Z56" s="78">
        <f>IF(OR(L56="PENDENTE",L56="EM ANDAMENTO",L56="PENDENTE APROVAÇÃO CANCELAMENTO NF"),TODAY()-O56,X56-O56)</f>
        <v/>
      </c>
      <c r="AA56" s="78">
        <f>IF(Y56="Aberto",Z56+ROW()/100000,"")</f>
        <v/>
      </c>
      <c r="AB56" s="2">
        <f>IF(ISNUMBER(FIND("@cielo.com.br",S56)),"Interno","Externo")</f>
        <v/>
      </c>
    </row>
    <row r="57" ht="15.5" customHeight="1">
      <c r="A57" s="1" t="n"/>
      <c r="B57" s="67" t="inlineStr">
        <is>
          <t>Emilly Maria</t>
        </is>
      </c>
      <c r="C57" s="70">
        <f>VLOOKUP(I:I,'Referencias '!H:I,2,0)</f>
        <v/>
      </c>
      <c r="D57" s="71" t="n">
        <v>19467621</v>
      </c>
      <c r="E57" s="71" t="n">
        <v>0</v>
      </c>
      <c r="F57" s="72" t="n">
        <v>2604118768702</v>
      </c>
      <c r="G57" s="72">
        <f>T57</f>
        <v/>
      </c>
      <c r="H57" s="72">
        <f>TRIM(_xlfn.TEXTBEFORE(_xlfn.TEXTAFTER(U57,"CNPJ/CPF:&lt;/strong&gt;"),"&lt;/p&gt;"))</f>
        <v/>
      </c>
      <c r="I57" s="70" t="inlineStr">
        <is>
          <t>Cancelamento de NF / reemissão</t>
        </is>
      </c>
      <c r="J57" s="72" t="n"/>
      <c r="K57" s="72" t="n"/>
      <c r="L57" s="70" t="inlineStr">
        <is>
          <t>FINALIZADO</t>
        </is>
      </c>
      <c r="M57" s="73" t="inlineStr">
        <is>
          <t>Médio</t>
        </is>
      </c>
      <c r="N57" s="71" t="inlineStr">
        <is>
          <t>1018 Financeiro | Desejo falar com o setor financeiro | Mariane Oliveira dos Santos | marianeodossantos@gmail.com</t>
        </is>
      </c>
      <c r="O57" s="74" t="n">
        <v>46063</v>
      </c>
      <c r="P57" s="123" t="n">
        <v>46064</v>
      </c>
      <c r="Q57" s="177">
        <f>TEXT(O57,"mmm/aaaa")</f>
        <v/>
      </c>
      <c r="R57" s="71" t="inlineStr">
        <is>
          <t>ECOMMERCE BP SUPORTE FINANCEIRO N2</t>
        </is>
      </c>
      <c r="S57" s="71" t="inlineStr">
        <is>
          <t>marianeodossantos@gmail.com</t>
        </is>
      </c>
      <c r="T57" s="71" t="inlineStr"/>
      <c r="U57" s="71" t="inlineStr">
        <is>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is>
      </c>
      <c r="V57" s="71">
        <f>IFERROR(_xlfn.TEXTBEFORE(_xlfn.TEXTAFTER(U57,"Descrição do problema:&lt;/strong"),"&lt;/p&gt;"),_xlfn.TEXTAFTER(U57,"Descrição do problema:&lt;/strong"))</f>
        <v/>
      </c>
      <c r="W57" s="76">
        <f>_xlfn.CONCAT(D57:E57)</f>
        <v/>
      </c>
      <c r="X57" s="77" t="n">
        <v>46233</v>
      </c>
      <c r="Y57" s="78">
        <f>IF(X57="","Aberto","Encerrado")</f>
        <v/>
      </c>
      <c r="Z57" s="78">
        <f>IF(OR(L57="PENDENTE",L57="EM ANDAMENTO",L57="PENDENTE APROVAÇÃO CANCELAMENTO NF"),TODAY()-O57,X57-O57)</f>
        <v/>
      </c>
      <c r="AA57" s="78">
        <f>IF(Y57="Aberto",Z57+ROW()/100000,"")</f>
        <v/>
      </c>
      <c r="AB57" s="2">
        <f>IF(ISNUMBER(FIND("@cielo.com.br",S57)),"Interno","Externo")</f>
        <v/>
      </c>
    </row>
    <row r="58" ht="15.5" customHeight="1">
      <c r="A58" s="1" t="n"/>
      <c r="B58" s="67" t="inlineStr">
        <is>
          <t>Emilly Maria</t>
        </is>
      </c>
      <c r="C58" s="70">
        <f>VLOOKUP(I:I,'Referencias '!H:I,2,0)</f>
        <v/>
      </c>
      <c r="D58" s="71" t="n">
        <v>19467525</v>
      </c>
      <c r="E58" s="71" t="n">
        <v>0</v>
      </c>
      <c r="F58" s="72" t="n">
        <v>2604118768638</v>
      </c>
      <c r="G58" s="72">
        <f>VLOOKUP(H:H,'Referencias '!B:C,2,0)</f>
        <v/>
      </c>
      <c r="H58" s="72">
        <f>TRIM(_xlfn.TEXTBEFORE(_xlfn.TEXTAFTER(U58,"CNPJ/CPF:&lt;/strong&gt;"),"&lt;/p&gt;"))</f>
        <v/>
      </c>
      <c r="I58" s="70" t="inlineStr">
        <is>
          <t>Congelamento de contrato</t>
        </is>
      </c>
      <c r="J58" s="72" t="n"/>
      <c r="K58" s="72" t="n"/>
      <c r="L58" s="70" t="inlineStr">
        <is>
          <t>FINALIZADO</t>
        </is>
      </c>
      <c r="M58" s="73" t="inlineStr">
        <is>
          <t>Médio</t>
        </is>
      </c>
      <c r="N58" s="71" t="inlineStr">
        <is>
          <t>1018 Financeiro | Desejo falar com o setor financeiro | ALFA AGENCIA DE VIAGENS LTDA | bordini@cielo.com.br</t>
        </is>
      </c>
      <c r="O58" s="74" t="n">
        <v>46063</v>
      </c>
      <c r="P58" s="123" t="n">
        <v>46064</v>
      </c>
      <c r="Q58" s="177">
        <f>TEXT(O58,"mmm/aaaa")</f>
        <v/>
      </c>
      <c r="R58" s="71" t="inlineStr">
        <is>
          <t>ECOMMERCE BP SUPORTE FINANCEIRO N2</t>
        </is>
      </c>
      <c r="S58" s="71" t="inlineStr">
        <is>
          <t>bordini@cielo.com.br</t>
        </is>
      </c>
      <c r="T58" s="71" t="inlineStr"/>
      <c r="U58" s="71" t="inlineStr">
        <is>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is>
      </c>
      <c r="V58" s="71">
        <f>IFERROR(_xlfn.TEXTBEFORE(_xlfn.TEXTAFTER(U58,"Descrição do problema:&lt;/strong"),"&lt;/p&gt;"),_xlfn.TEXTAFTER(U58,"Descrição do problema:&lt;/strong"))</f>
        <v/>
      </c>
      <c r="W58" s="76">
        <f>_xlfn.CONCAT(D58:E58)</f>
        <v/>
      </c>
      <c r="X58" s="77" t="n">
        <v>46233</v>
      </c>
      <c r="Y58" s="78">
        <f>IF(X58="","Aberto","Encerrado")</f>
        <v/>
      </c>
      <c r="Z58" s="78">
        <f>IF(OR(L58="PENDENTE",L58="EM ANDAMENTO",L58="PENDENTE APROVAÇÃO CANCELAMENTO NF"),TODAY()-O58,X58-O58)</f>
        <v/>
      </c>
      <c r="AA58" s="78">
        <f>IF(Y58="Aberto",Z58+ROW()/100000,"")</f>
        <v/>
      </c>
      <c r="AB58" s="2">
        <f>IF(ISNUMBER(FIND("@cielo.com.br",S58)),"Interno","Externo")</f>
        <v/>
      </c>
    </row>
    <row r="59" ht="15.5" customHeight="1">
      <c r="A59" s="1" t="n"/>
      <c r="B59" s="67" t="inlineStr">
        <is>
          <t>Emilly Maria</t>
        </is>
      </c>
      <c r="C59" s="70">
        <f>VLOOKUP(I:I,'Referencias '!H:I,2,0)</f>
        <v/>
      </c>
      <c r="D59" s="129" t="n">
        <v>19443812</v>
      </c>
      <c r="E59" s="71" t="n">
        <v>0</v>
      </c>
      <c r="F59" s="72" t="n">
        <v>2604112751267</v>
      </c>
      <c r="G59" s="72">
        <f>VLOOKUP(H:H,'Referencias '!B:C,2,0)</f>
        <v/>
      </c>
      <c r="H59" s="72">
        <f>TRIM(_xlfn.TEXTBEFORE(_xlfn.TEXTAFTER(U59,"CNPJ/CPF:&lt;/strong&gt;"),"&lt;/p&gt;"))</f>
        <v/>
      </c>
      <c r="I59" s="70" t="inlineStr">
        <is>
          <t>Contestação de cobrança</t>
        </is>
      </c>
      <c r="J59" s="72" t="n"/>
      <c r="K59" s="72" t="n"/>
      <c r="L59" s="70" t="inlineStr">
        <is>
          <t>FINALIZADO</t>
        </is>
      </c>
      <c r="M59" s="73" t="inlineStr">
        <is>
          <t>Médio</t>
        </is>
      </c>
      <c r="N59" s="71" t="inlineStr">
        <is>
          <t>1001 Split de Pagamento | Carta de cancelamento Split | Elaine Nascimento | elaine.nascimento@espm.br</t>
        </is>
      </c>
      <c r="O59" s="74" t="n">
        <v>46063</v>
      </c>
      <c r="P59" s="123" t="n">
        <v>46064</v>
      </c>
      <c r="Q59" s="177">
        <f>TEXT(O59,"mmm/aaaa")</f>
        <v/>
      </c>
      <c r="R59" s="71" t="inlineStr">
        <is>
          <t>ECOMMERCE BP SUPORTE FINANCEIRO N2</t>
        </is>
      </c>
      <c r="S59" s="71" t="inlineStr">
        <is>
          <t>elaine.nascimento@espm.br</t>
        </is>
      </c>
      <c r="T59" s="71" t="inlineStr"/>
      <c r="U59"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is>
      </c>
      <c r="V59" s="71">
        <f>IFERROR(_xlfn.TEXTBEFORE(_xlfn.TEXTAFTER(U59,"Descrição do problema:&lt;/strong"),"&lt;/p&gt;"),_xlfn.TEXTAFTER(U59,"Descrição do problema:&lt;/strong"))</f>
        <v/>
      </c>
      <c r="W59" s="76">
        <f>_xlfn.CONCAT(D59:E59)</f>
        <v/>
      </c>
      <c r="X59" s="77" t="n">
        <v>46269</v>
      </c>
      <c r="Y59" s="78">
        <f>IF(X59="","Aberto","Encerrado")</f>
        <v/>
      </c>
      <c r="Z59" s="78">
        <f>IF(OR(L59="PENDENTE",L59="EM ANDAMENTO",L59="PENDENTE APROVAÇÃO CANCELAMENTO NF"),TODAY()-O59,X59-O59)</f>
        <v/>
      </c>
      <c r="AA59" s="78">
        <f>IF(Y59="Aberto",Z59+ROW()/100000,"")</f>
        <v/>
      </c>
      <c r="AB59" s="2">
        <f>IF(ISNUMBER(FIND("@cielo.com.br",S59)),"Interno","Externo")</f>
        <v/>
      </c>
    </row>
    <row r="60" ht="15.5" customHeight="1">
      <c r="A60" s="1" t="inlineStr">
        <is>
          <t>Aberto antigos</t>
        </is>
      </c>
      <c r="B60" s="67" t="inlineStr">
        <is>
          <t>Pamela de Sá</t>
        </is>
      </c>
      <c r="C60" s="70">
        <f>VLOOKUP(I:I,'Referencias '!H:I,2,0)</f>
        <v/>
      </c>
      <c r="D60" s="71" t="n">
        <v>19555123</v>
      </c>
      <c r="E60" s="71" t="n">
        <v>0</v>
      </c>
      <c r="F60" s="72" t="n">
        <v>2604317832446</v>
      </c>
      <c r="G60" s="72">
        <f>VLOOKUP(H:H,'Referencias '!B:C,2,0)</f>
        <v/>
      </c>
      <c r="H60" s="72">
        <f>TRIM(_xlfn.TEXTBEFORE(_xlfn.TEXTAFTER(U60,"CNPJ/CPF:&lt;/strong&gt;"),"&lt;/p&gt;"))</f>
        <v/>
      </c>
      <c r="I60" s="70" t="inlineStr">
        <is>
          <t>questionar a volumetria cobrada referente ao produto 3DS</t>
        </is>
      </c>
      <c r="J60" s="72" t="n"/>
      <c r="K60" s="72" t="n"/>
      <c r="L60" s="70" t="inlineStr">
        <is>
          <t>EM ANDAMENTO</t>
        </is>
      </c>
      <c r="M60" s="73" t="inlineStr">
        <is>
          <t>Alta</t>
        </is>
      </c>
      <c r="N60" s="71" t="inlineStr">
        <is>
          <t>1018 Financeiro | Desejo falar com o setor financeiro | Mariane Oliveira dos Santos | mariane.santos@cielo.com.br</t>
        </is>
      </c>
      <c r="O60" s="74" t="n">
        <v>46065</v>
      </c>
      <c r="P60" s="123" t="inlineStr">
        <is>
          <t>12/02/2026</t>
        </is>
      </c>
      <c r="Q60" s="177">
        <f>TEXT(O60,"mmm/aaaa")</f>
        <v/>
      </c>
      <c r="R60" s="71" t="inlineStr">
        <is>
          <t>ECOMMERCE BP SUPORTE FINANCEIRO N2</t>
        </is>
      </c>
      <c r="S60" s="71" t="inlineStr">
        <is>
          <t>mariane.santos@cielo.com.br</t>
        </is>
      </c>
      <c r="T60" s="71" t="inlineStr"/>
      <c r="U60" s="71" t="inlineStr">
        <is>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is>
      </c>
      <c r="V60" s="71">
        <f>IFERROR(_xlfn.TEXTBEFORE(_xlfn.TEXTAFTER(U60,"Descrição do problema:&lt;/strong"),"&lt;/p&gt;"),_xlfn.TEXTAFTER(U60,"Descrição do problema:&lt;/strong"))</f>
        <v/>
      </c>
      <c r="W60" s="76">
        <f>_xlfn.CONCAT(D60:E60)</f>
        <v/>
      </c>
      <c r="X60" s="77" t="n"/>
      <c r="Y60" s="78">
        <f>IF(X60="","Aberto","Encerrado")</f>
        <v/>
      </c>
      <c r="Z60" s="78">
        <f>IF(OR(L60="PENDENTE",L60="EM ANDAMENTO",L60="PENDENTE APROVAÇÃO CANCELAMENTO NF"),TODAY()-O60,X60-O60)</f>
        <v/>
      </c>
      <c r="AA60" s="78">
        <f>IF(Y60="Aberto",Z60+ROW()/100000,"")</f>
        <v/>
      </c>
      <c r="AB60" s="2">
        <f>IF(ISNUMBER(FIND("@cielo.com.br",S60)),"Interno","Externo")</f>
        <v/>
      </c>
    </row>
    <row r="61" ht="15.5" customHeight="1">
      <c r="A61" s="1" t="inlineStr">
        <is>
          <t>Aberto antigos</t>
        </is>
      </c>
      <c r="B61" s="67" t="inlineStr">
        <is>
          <t>Pamela de Sá</t>
        </is>
      </c>
      <c r="C61" s="70">
        <f>VLOOKUP(I:I,'Referencias '!H:I,2,0)</f>
        <v/>
      </c>
      <c r="D61" s="71" t="n">
        <v>19575216</v>
      </c>
      <c r="E61" s="71" t="n">
        <v>0</v>
      </c>
      <c r="F61" s="72" t="n">
        <v>2604411846581</v>
      </c>
      <c r="G61" s="72">
        <f>VLOOKUP(H:H,'Referencias '!B:C,2,0)</f>
        <v/>
      </c>
      <c r="H61" s="72">
        <f>TRIM(_xlfn.TEXTBEFORE(_xlfn.TEXTAFTER(U61,"CNPJ/CPF:&lt;/strong&gt;"),"&lt;/p&gt;"))</f>
        <v/>
      </c>
      <c r="I61" s="70" t="inlineStr">
        <is>
          <t>Contestação de cobrança</t>
        </is>
      </c>
      <c r="J61" s="72" t="n"/>
      <c r="K61" s="72" t="n"/>
      <c r="L61" s="70" t="inlineStr">
        <is>
          <t>EM ANDAMENTO</t>
        </is>
      </c>
      <c r="M61" s="73" t="inlineStr">
        <is>
          <t>Alta</t>
        </is>
      </c>
      <c r="N61" s="71" t="inlineStr">
        <is>
          <t>1018 Financeiro | Desejo falar com o setor financeiro | Caroline Mendes | carolineal@cielo.com.br</t>
        </is>
      </c>
      <c r="O61" s="74" t="n">
        <v>46066</v>
      </c>
      <c r="P61" s="123" t="inlineStr">
        <is>
          <t>13/04/2026</t>
        </is>
      </c>
      <c r="Q61" s="177">
        <f>TEXT(O61,"mmm/aaaa")</f>
        <v/>
      </c>
      <c r="R61" s="71" t="inlineStr">
        <is>
          <t>FABIANA DE JESUS MARTINS LISBOA</t>
        </is>
      </c>
      <c r="S61" s="71" t="inlineStr">
        <is>
          <t>carolineal@cielo.com.br</t>
        </is>
      </c>
      <c r="T61" s="71" t="inlineStr"/>
      <c r="U61" s="71" t="inlineStr">
        <is>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is>
      </c>
      <c r="V61" s="71">
        <f>IFERROR(_xlfn.TEXTBEFORE(_xlfn.TEXTAFTER(U61,"Descrição do problema:&lt;/strong"),"&lt;/p&gt;"),_xlfn.TEXTAFTER(U61,"Descrição do problema:&lt;/strong"))</f>
        <v/>
      </c>
      <c r="W61" s="76">
        <f>_xlfn.CONCAT(D61:E61)</f>
        <v/>
      </c>
      <c r="X61" s="77" t="n"/>
      <c r="Y61" s="78">
        <f>IF(X61="","Aberto","Encerrado")</f>
        <v/>
      </c>
      <c r="Z61" s="78">
        <f>IF(OR(L61="PENDENTE",L61="EM ANDAMENTO",L61="PENDENTE APROVAÇÃO CANCELAMENTO NF"),TODAY()-O61,X61-O61)</f>
        <v/>
      </c>
      <c r="AA61" s="78">
        <f>IF(Y61="Aberto",Z61+ROW()/100000,"")</f>
        <v/>
      </c>
      <c r="AB61" s="2">
        <f>IF(ISNUMBER(FIND("@cielo.com.br",S61)),"Interno","Externo")</f>
        <v/>
      </c>
    </row>
    <row r="62" ht="15.5" customHeight="1">
      <c r="A62" s="1" t="n"/>
      <c r="B62" s="67" t="inlineStr">
        <is>
          <t>Stephany Lima</t>
        </is>
      </c>
      <c r="C62" s="70">
        <f>VLOOKUP(I:I,'Referencias '!H:I,2,0)</f>
        <v/>
      </c>
      <c r="D62" s="71" t="n">
        <v>19754719</v>
      </c>
      <c r="E62" s="71" t="n">
        <v>0</v>
      </c>
      <c r="F62" s="72" t="n">
        <v>2605409978915</v>
      </c>
      <c r="G62" s="72">
        <f>VLOOKUP(H:H,'Referencias '!B:C,2,0)</f>
        <v/>
      </c>
      <c r="H62" s="72">
        <f>TRIM(_xlfn.TEXTBEFORE(_xlfn.TEXTAFTER(U62,"CNPJ/CPF:&lt;/strong&gt;"),"&lt;/p&gt;"))</f>
        <v/>
      </c>
      <c r="I62" s="70" t="inlineStr">
        <is>
          <t>Congelamento de contrato</t>
        </is>
      </c>
      <c r="J62" s="72" t="n"/>
      <c r="K62" s="72" t="n"/>
      <c r="L62" s="70" t="inlineStr">
        <is>
          <t>FINALIZADO</t>
        </is>
      </c>
      <c r="M62" s="73" t="inlineStr">
        <is>
          <t>Médio</t>
        </is>
      </c>
      <c r="N62" s="71" t="inlineStr">
        <is>
          <t>1018 Financeiro | Desejo falar com o setor financeiro | Clarissa | clarissa.rissi@cielo.com.br</t>
        </is>
      </c>
      <c r="O62" s="74" t="n">
        <v>46076</v>
      </c>
      <c r="P62" s="123" t="n">
        <v>46129</v>
      </c>
      <c r="Q62" s="177">
        <f>TEXT(O62,"mmm/aaaa")</f>
        <v/>
      </c>
      <c r="R62" s="71" t="inlineStr">
        <is>
          <t>Larissa QUIRINO CANUTO</t>
        </is>
      </c>
      <c r="S62" s="71" t="inlineStr">
        <is>
          <t>clarissa.rissi@cielo.com.br</t>
        </is>
      </c>
      <c r="T62" s="71" t="inlineStr"/>
      <c r="U62" s="71" t="inlineStr">
        <is>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is>
      </c>
      <c r="V62" s="71">
        <f>IFERROR(_xlfn.TEXTBEFORE(_xlfn.TEXTAFTER(U62,"Descrição do problema:&lt;/strong"),"&lt;/p&gt;"),_xlfn.TEXTAFTER(U62,"Descrição do problema:&lt;/strong"))</f>
        <v/>
      </c>
      <c r="W62" s="76">
        <f>_xlfn.CONCAT(D62:E62)</f>
        <v/>
      </c>
      <c r="X62" s="77" t="n">
        <v>46232</v>
      </c>
      <c r="Y62" s="78">
        <f>IF(X62="","Aberto","Encerrado")</f>
        <v/>
      </c>
      <c r="Z62" s="78">
        <f>IF(OR(L62="PENDENTE",L62="EM ANDAMENTO",L62="PENDENTE APROVAÇÃO CANCELAMENTO NF"),TODAY()-O62,X62-O62)</f>
        <v/>
      </c>
      <c r="AA62" s="78">
        <f>IF(Y62="Aberto",Z62+ROW()/100000,"")</f>
        <v/>
      </c>
      <c r="AB62" s="2">
        <f>IF(ISNUMBER(FIND("@cielo.com.br",S62)),"Interno","Externo")</f>
        <v/>
      </c>
    </row>
    <row r="63" ht="15.5" customHeight="1">
      <c r="A63" s="1" t="n"/>
      <c r="B63" s="67" t="inlineStr">
        <is>
          <t>Emilly Maria</t>
        </is>
      </c>
      <c r="C63" s="70">
        <f>VLOOKUP(I:I,'Referencias '!H:I,2,0)</f>
        <v/>
      </c>
      <c r="D63" s="71" t="n">
        <v>19754066</v>
      </c>
      <c r="E63" s="71" t="n">
        <v>0</v>
      </c>
      <c r="F63" s="72" t="n">
        <v>2605409978402</v>
      </c>
      <c r="G63" s="72">
        <f>VLOOKUP(H:H,'Referencias '!B:C,2,0)</f>
        <v/>
      </c>
      <c r="H63" s="72">
        <f>TRIM(_xlfn.TEXTBEFORE(_xlfn.TEXTAFTER(U63,"CNPJ/CPF:&lt;/strong&gt;"),"&lt;/p&gt;"))</f>
        <v/>
      </c>
      <c r="I63" s="70" t="inlineStr">
        <is>
          <t>Congelamento de contrato</t>
        </is>
      </c>
      <c r="J63" s="72" t="n"/>
      <c r="K63" s="72" t="n"/>
      <c r="L63" s="70" t="inlineStr">
        <is>
          <t>FINALIZADO</t>
        </is>
      </c>
      <c r="M63" s="73" t="inlineStr">
        <is>
          <t>Médio</t>
        </is>
      </c>
      <c r="N63" s="71" t="inlineStr">
        <is>
          <t>1018 Financeiro | Desejo falar com o setor financeiro | Clarissa | clarissa.rissi@cielo.com.br</t>
        </is>
      </c>
      <c r="O63" s="74" t="n">
        <v>46076</v>
      </c>
      <c r="P63" s="123" t="n">
        <v>46175</v>
      </c>
      <c r="Q63" s="177">
        <f>TEXT(O63,"mmm/aaaa")</f>
        <v/>
      </c>
      <c r="R63" s="71" t="inlineStr">
        <is>
          <t>Emilly Maria Sousa Almeida</t>
        </is>
      </c>
      <c r="S63" s="71" t="inlineStr">
        <is>
          <t>clarissa.rissi@cielo.com.br</t>
        </is>
      </c>
      <c r="T63" s="71" t="inlineStr">
        <is>
          <t>Bloco do Urso DSC</t>
        </is>
      </c>
      <c r="U63" s="71" t="inlineStr">
        <is>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is>
      </c>
      <c r="V63" s="71">
        <f>IFERROR(_xlfn.TEXTBEFORE(_xlfn.TEXTAFTER(U63,"Descrição do problema:&lt;/strong"),"&lt;/p&gt;"),_xlfn.TEXTAFTER(U63,"Descrição do problema:&lt;/strong"))</f>
        <v/>
      </c>
      <c r="W63" s="76">
        <f>_xlfn.CONCAT(D63:E63)</f>
        <v/>
      </c>
      <c r="X63" s="77" t="n">
        <v>46238</v>
      </c>
      <c r="Y63" s="78">
        <f>IF(X63="","Aberto","Encerrado")</f>
        <v/>
      </c>
      <c r="Z63" s="78">
        <f>IF(OR(L63="PENDENTE",L63="EM ANDAMENTO",L63="PENDENTE APROVAÇÃO CANCELAMENTO NF"),TODAY()-O63,X63-O63)</f>
        <v/>
      </c>
      <c r="AA63" s="78">
        <f>IF(Y63="Aberto",Z63+ROW()/100000,"")</f>
        <v/>
      </c>
      <c r="AB63" s="2">
        <f>IF(ISNUMBER(FIND("@cielo.com.br",S63)),"Interno","Externo")</f>
        <v/>
      </c>
    </row>
    <row r="64" ht="15.5" customHeight="1">
      <c r="A64" s="1" t="n"/>
      <c r="B64" s="67" t="inlineStr">
        <is>
          <t>Emilly Maria</t>
        </is>
      </c>
      <c r="C64" s="70">
        <f>VLOOKUP(I:I,'Referencias '!H:I,2,0)</f>
        <v/>
      </c>
      <c r="D64" s="71" t="n">
        <v>19809905</v>
      </c>
      <c r="E64" s="71" t="n">
        <v>0</v>
      </c>
      <c r="F64" s="72" t="n">
        <v>2605511021859</v>
      </c>
      <c r="G64" s="72">
        <f>T64</f>
        <v/>
      </c>
      <c r="H64" s="72">
        <f>TRIM(_xlfn.TEXTBEFORE(_xlfn.TEXTAFTER(U64,"CNPJ/CPF:&lt;/strong&gt;"),"&lt;/p&gt;"))</f>
        <v/>
      </c>
      <c r="I64" s="70" t="inlineStr">
        <is>
          <t>Cancelamento de NF</t>
        </is>
      </c>
      <c r="J64" s="72" t="n"/>
      <c r="K64" s="72" t="n"/>
      <c r="L64" s="70" t="inlineStr">
        <is>
          <t>FINALIZADO</t>
        </is>
      </c>
      <c r="M64" s="73" t="inlineStr">
        <is>
          <t>Médio</t>
        </is>
      </c>
      <c r="N64" s="71" t="inlineStr">
        <is>
          <t>1018 Financeiro | Desejo falar com o setor financeiro | Júlia Angelolozzi | julia.djesus@cielo.com.br</t>
        </is>
      </c>
      <c r="O64" s="74" t="n">
        <v>46077</v>
      </c>
      <c r="P64" s="123" t="n">
        <v>46077</v>
      </c>
      <c r="Q64" s="177">
        <f>TEXT(O64,"mmm/aaaa")</f>
        <v/>
      </c>
      <c r="R64" s="71" t="inlineStr">
        <is>
          <t>ECOMMERCE BP SUPORTE FINANCEIRO N2</t>
        </is>
      </c>
      <c r="S64" s="71" t="inlineStr">
        <is>
          <t>julia.djesus@cielo.com.br</t>
        </is>
      </c>
      <c r="T64" s="71" t="inlineStr"/>
      <c r="U64" s="71" t="inlineStr">
        <is>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is>
      </c>
      <c r="V64" s="71">
        <f>IFERROR(_xlfn.TEXTBEFORE(_xlfn.TEXTAFTER(U64,"Descrição do problema:&lt;/strong"),"&lt;/p&gt;"),_xlfn.TEXTAFTER(U64,"Descrição do problema:&lt;/strong"))</f>
        <v/>
      </c>
      <c r="W64" s="76">
        <f>_xlfn.CONCAT(D64:E64)</f>
        <v/>
      </c>
      <c r="X64" s="77" t="n">
        <v>46247</v>
      </c>
      <c r="Y64" s="78">
        <f>IF(X64="","Aberto","Encerrado")</f>
        <v/>
      </c>
      <c r="Z64" s="78">
        <f>IF(OR(L64="PENDENTE",L64="EM ANDAMENTO",L64="PENDENTE APROVAÇÃO CANCELAMENTO NF"),TODAY()-O64,X64-O64)</f>
        <v/>
      </c>
      <c r="AA64" s="78">
        <f>IF(Y64="Aberto",Z64+ROW()/100000,"")</f>
        <v/>
      </c>
      <c r="AB64" s="2">
        <f>IF(ISNUMBER(FIND("@cielo.com.br",S64)),"Interno","Externo")</f>
        <v/>
      </c>
    </row>
    <row r="65" ht="15.5" customHeight="1">
      <c r="A65" s="1" t="n"/>
      <c r="B65" s="67" t="inlineStr">
        <is>
          <t>Pamela de Sá</t>
        </is>
      </c>
      <c r="C65" s="70">
        <f>VLOOKUP(I:I,'Referencias '!H:I,2,0)</f>
        <v/>
      </c>
      <c r="D65" s="71" t="n">
        <v>20009201</v>
      </c>
      <c r="E65" s="71" t="n">
        <v>0</v>
      </c>
      <c r="F65" s="72" t="n">
        <v>2606116169975</v>
      </c>
      <c r="G65" s="72">
        <f>VLOOKUP(H:H,'Referencias '!B:C,2,0)</f>
        <v/>
      </c>
      <c r="H65" s="72">
        <f>TRIM(_xlfn.TEXTBEFORE(_xlfn.TEXTAFTER(U65,"CNPJ/CPF:&lt;/strong&gt;"),"&lt;/p&gt;"))</f>
        <v/>
      </c>
      <c r="I65" s="70" t="inlineStr">
        <is>
          <t>Outros</t>
        </is>
      </c>
      <c r="J65" s="72" t="n"/>
      <c r="K65" s="72" t="n"/>
      <c r="L65" s="70" t="inlineStr">
        <is>
          <t>FINALIZADO</t>
        </is>
      </c>
      <c r="M65" s="73" t="inlineStr">
        <is>
          <t>Médio</t>
        </is>
      </c>
      <c r="N65" s="71" t="inlineStr">
        <is>
          <t>1018 Financeiro | Desejo falar com o setor financeiro | Joice Rosa | joice.dsilva@cielo.com.br</t>
        </is>
      </c>
      <c r="O65" s="74" t="n">
        <v>46083</v>
      </c>
      <c r="P65" s="123" t="n">
        <v>46160</v>
      </c>
      <c r="Q65" s="177">
        <f>TEXT(O65,"mmm/aaaa")</f>
        <v/>
      </c>
      <c r="R65" s="71" t="inlineStr">
        <is>
          <t>STEPHANY LIMA DE LISBOA</t>
        </is>
      </c>
      <c r="S65" s="71" t="inlineStr">
        <is>
          <t>joice.dsilva@cielo.com.br</t>
        </is>
      </c>
      <c r="T65" s="71" t="inlineStr"/>
      <c r="U65" s="71" t="inlineStr">
        <is>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is>
      </c>
      <c r="V65" s="71">
        <f>IFERROR(_xlfn.TEXTBEFORE(_xlfn.TEXTAFTER(U65,"Descrição do problema:&lt;/strong"),"&lt;/p&gt;"),_xlfn.TEXTAFTER(U65,"Descrição do problema:&lt;/strong"))</f>
        <v/>
      </c>
      <c r="W65" s="76">
        <f>_xlfn.CONCAT(D65:E65)</f>
        <v/>
      </c>
      <c r="X65" s="77" t="n">
        <v>46233</v>
      </c>
      <c r="Y65" s="78">
        <f>IF(X65="","Aberto","Encerrado")</f>
        <v/>
      </c>
      <c r="Z65" s="78">
        <f>IF(OR(L65="PENDENTE",L65="EM ANDAMENTO",L65="PENDENTE APROVAÇÃO CANCELAMENTO NF"),TODAY()-O65,X65-O65)</f>
        <v/>
      </c>
      <c r="AA65" s="78">
        <f>IF(Y65="Aberto",Z65+ROW()/100000,"")</f>
        <v/>
      </c>
      <c r="AB65" s="2">
        <f>IF(ISNUMBER(FIND("@cielo.com.br",S65)),"Interno","Externo")</f>
        <v/>
      </c>
    </row>
    <row r="66" ht="15.5" customHeight="1">
      <c r="A66" s="1" t="n"/>
      <c r="B66" s="67" t="inlineStr">
        <is>
          <t>Stephany Lima</t>
        </is>
      </c>
      <c r="C66" s="70">
        <f>VLOOKUP(I:I,'Referencias '!H:I,2,0)</f>
        <v/>
      </c>
      <c r="D66" s="71" t="n">
        <v>20000723</v>
      </c>
      <c r="E66" s="71" t="n">
        <v>0</v>
      </c>
      <c r="F66" s="72" t="n">
        <v>2606114163429</v>
      </c>
      <c r="G66" s="72">
        <f>T66</f>
        <v/>
      </c>
      <c r="H66" s="72">
        <f>TRIM(_xlfn.TEXTBEFORE(_xlfn.TEXTAFTER(U66,"CNPJ/CPF:&lt;/strong&gt;"),"&lt;/p&gt;"))</f>
        <v/>
      </c>
      <c r="I66" s="70" t="inlineStr">
        <is>
          <t>Cancelamento de NF / reemissão</t>
        </is>
      </c>
      <c r="J66" s="72" t="n"/>
      <c r="K66" s="72" t="n"/>
      <c r="L66" s="70" t="inlineStr">
        <is>
          <t>FINALIZADO</t>
        </is>
      </c>
      <c r="M66" s="73" t="inlineStr">
        <is>
          <t>Médio</t>
        </is>
      </c>
      <c r="N66" s="71" t="inlineStr">
        <is>
          <t>1018 Financeiro | Desejo falar com o setor financeiro | Clarissa | clarissa.rissi@cielo.com.br</t>
        </is>
      </c>
      <c r="O66" s="74" t="n">
        <v>46083</v>
      </c>
      <c r="P66" s="123" t="n">
        <v>46127</v>
      </c>
      <c r="Q66" s="177">
        <f>TEXT(O66,"mmm/aaaa")</f>
        <v/>
      </c>
      <c r="R66" s="71" t="inlineStr">
        <is>
          <t>Larissa QUIRINO CANUTO</t>
        </is>
      </c>
      <c r="S66" s="71" t="inlineStr">
        <is>
          <t>clarissa.rissi@cielo.com.br</t>
        </is>
      </c>
      <c r="T66" s="71" t="inlineStr">
        <is>
          <t>LACLO INDUSTRIA E COMERCIO DE MO</t>
        </is>
      </c>
      <c r="U66" s="71" t="inlineStr">
        <is>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is>
      </c>
      <c r="V66" s="71">
        <f>IFERROR(_xlfn.TEXTBEFORE(_xlfn.TEXTAFTER(U66,"Descrição do problema:&lt;/strong"),"&lt;/p&gt;"),_xlfn.TEXTAFTER(U66,"Descrição do problema:&lt;/strong"))</f>
        <v/>
      </c>
      <c r="W66" s="76">
        <f>_xlfn.CONCAT(D66:E66)</f>
        <v/>
      </c>
      <c r="X66" s="77" t="n">
        <v>46233</v>
      </c>
      <c r="Y66" s="78">
        <f>IF(X66="","Aberto","Encerrado")</f>
        <v/>
      </c>
      <c r="Z66" s="78">
        <f>IF(OR(L66="PENDENTE",L66="EM ANDAMENTO",L66="PENDENTE APROVAÇÃO CANCELAMENTO NF"),TODAY()-O66,X66-O66)</f>
        <v/>
      </c>
      <c r="AA66" s="78">
        <f>IF(Y66="Aberto",Z66+ROW()/100000,"")</f>
        <v/>
      </c>
      <c r="AB66" s="2">
        <f>IF(ISNUMBER(FIND("@cielo.com.br",S66)),"Interno","Externo")</f>
        <v/>
      </c>
    </row>
    <row r="67" ht="15.5" customHeight="1">
      <c r="A67" s="1" t="n"/>
      <c r="B67" s="67" t="inlineStr">
        <is>
          <t>Emilly Maria</t>
        </is>
      </c>
      <c r="C67" s="70">
        <f>VLOOKUP(I:I,'Referencias '!H:I,2,0)</f>
        <v/>
      </c>
      <c r="D67" s="71" t="n">
        <v>20000132</v>
      </c>
      <c r="E67" s="71" t="n">
        <v>0</v>
      </c>
      <c r="F67" s="72" t="n">
        <v>2606114162959</v>
      </c>
      <c r="G67" s="72">
        <f>VLOOKUP(H:H,'Referencias '!B:C,2,0)</f>
        <v/>
      </c>
      <c r="H67" s="72">
        <f>TRIM(_xlfn.TEXTBEFORE(_xlfn.TEXTAFTER(U67,"CNPJ/CPF:&lt;/strong&gt;"),"&lt;/p&gt;"))</f>
        <v/>
      </c>
      <c r="I67" s="70" t="inlineStr">
        <is>
          <t>Cancelamento de NF / reemissão</t>
        </is>
      </c>
      <c r="J67" s="72" t="n"/>
      <c r="K67" s="72" t="n"/>
      <c r="L67" s="70" t="inlineStr">
        <is>
          <t>FINALIZADO</t>
        </is>
      </c>
      <c r="M67" s="73" t="inlineStr">
        <is>
          <t>Médio</t>
        </is>
      </c>
      <c r="N67" s="71" t="inlineStr">
        <is>
          <t>1018 Financeiro | Desejo falar com o setor financeiro | Renata Sombra | renata.sombra@autopass.com.br</t>
        </is>
      </c>
      <c r="O67" s="74" t="n">
        <v>46083</v>
      </c>
      <c r="P67" s="123" t="n">
        <v>46099</v>
      </c>
      <c r="Q67" s="177">
        <f>TEXT(O67,"mmm/aaaa")</f>
        <v/>
      </c>
      <c r="R67" s="71" t="inlineStr">
        <is>
          <t>ECOMMERCE BP SUPORTE FINANCEIRO N2</t>
        </is>
      </c>
      <c r="S67" s="71" t="inlineStr">
        <is>
          <t>renata.sombra@autopass.com.br</t>
        </is>
      </c>
      <c r="T67" s="71" t="inlineStr">
        <is>
          <t>TARIFA TRANSP METRA</t>
        </is>
      </c>
      <c r="U67" s="71" t="inlineStr">
        <is>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is>
      </c>
      <c r="V67" s="71">
        <f>IFERROR(_xlfn.TEXTBEFORE(_xlfn.TEXTAFTER(U67,"Descrição do problema:&lt;/strong"),"&lt;/p&gt;"),_xlfn.TEXTAFTER(U67,"Descrição do problema:&lt;/strong"))</f>
        <v/>
      </c>
      <c r="W67" s="76">
        <f>_xlfn.CONCAT(D67:E67)</f>
        <v/>
      </c>
      <c r="X67" s="77" t="n">
        <v>46233</v>
      </c>
      <c r="Y67" s="78">
        <f>IF(X67="","Aberto","Encerrado")</f>
        <v/>
      </c>
      <c r="Z67" s="78">
        <f>IF(OR(L67="PENDENTE",L67="EM ANDAMENTO",L67="PENDENTE APROVAÇÃO CANCELAMENTO NF"),TODAY()-O67,X67-O67)</f>
        <v/>
      </c>
      <c r="AA67" s="78">
        <f>IF(Y67="Aberto",Z67+ROW()/100000,"")</f>
        <v/>
      </c>
      <c r="AB67" s="2">
        <f>IF(ISNUMBER(FIND("@cielo.com.br",S67)),"Interno","Externo")</f>
        <v/>
      </c>
    </row>
    <row r="68" ht="15.5" customHeight="1">
      <c r="A68" s="1" t="n"/>
      <c r="B68" s="67" t="inlineStr">
        <is>
          <t>Fabiana Lisboa</t>
        </is>
      </c>
      <c r="C68" s="70">
        <f>VLOOKUP(I:I,'Referencias '!H:I,2,0)</f>
        <v/>
      </c>
      <c r="D68" s="71" t="n">
        <v>19985861</v>
      </c>
      <c r="E68" s="71" t="n">
        <v>0</v>
      </c>
      <c r="F68" s="72" t="n">
        <v>2606110151971</v>
      </c>
      <c r="G68" s="72">
        <f>VLOOKUP(H:H,'Referencias '!B:C,2,0)</f>
        <v/>
      </c>
      <c r="H68" s="72">
        <f>TRIM(_xlfn.TEXTBEFORE(_xlfn.TEXTAFTER(U68,"CNPJ/CPF:&lt;/strong&gt;"),"&lt;/p&gt;"))</f>
        <v/>
      </c>
      <c r="I68" s="70" t="inlineStr">
        <is>
          <t>Reenvio de boleto / NF</t>
        </is>
      </c>
      <c r="J68" s="72" t="n"/>
      <c r="K68" s="72" t="n"/>
      <c r="L68" s="70" t="inlineStr">
        <is>
          <t>FINALIZADO</t>
        </is>
      </c>
      <c r="M68" s="73" t="inlineStr">
        <is>
          <t>Médio</t>
        </is>
      </c>
      <c r="N68" s="71" t="inlineStr">
        <is>
          <t>1018 Financeiro | Desejo falar com o setor financeiro | Bianca dos Santos | bianca.lourdes@corpay.com.br</t>
        </is>
      </c>
      <c r="O68" s="74" t="n">
        <v>46083</v>
      </c>
      <c r="P68" s="123" t="n">
        <v>46107</v>
      </c>
      <c r="Q68" s="177">
        <f>TEXT(O68,"mmm/aaaa")</f>
        <v/>
      </c>
      <c r="R68" s="71" t="inlineStr">
        <is>
          <t>ECOMMERCE BP SUPORTE FINANCEIRO N2</t>
        </is>
      </c>
      <c r="S68" s="71" t="inlineStr">
        <is>
          <t>bianca.lourdes@corpay.com.br</t>
        </is>
      </c>
      <c r="T68" s="71" t="inlineStr">
        <is>
          <t>ZAPAY</t>
        </is>
      </c>
      <c r="U68" s="71" t="inlineStr">
        <is>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is>
      </c>
      <c r="V68" s="71">
        <f>IFERROR(_xlfn.TEXTBEFORE(_xlfn.TEXTAFTER(U68,"Descrição do problema:&lt;/strong"),"&lt;/p&gt;"),_xlfn.TEXTAFTER(U68,"Descrição do problema:&lt;/strong"))</f>
        <v/>
      </c>
      <c r="W68" s="76">
        <f>_xlfn.CONCAT(D68:E68)</f>
        <v/>
      </c>
      <c r="X68" s="77" t="n">
        <v>46230</v>
      </c>
      <c r="Y68" s="78">
        <f>IF(X68="","Aberto","Encerrado")</f>
        <v/>
      </c>
      <c r="Z68" s="78">
        <f>IF(OR(L68="PENDENTE",L68="EM ANDAMENTO",L68="PENDENTE APROVAÇÃO CANCELAMENTO NF"),TODAY()-O68,X68-O68)</f>
        <v/>
      </c>
      <c r="AA68" s="78">
        <f>IF(Y68="Aberto",Z68+ROW()/100000,"")</f>
        <v/>
      </c>
      <c r="AB68" s="2">
        <f>IF(ISNUMBER(FIND("@cielo.com.br",S68)),"Interno","Externo")</f>
        <v/>
      </c>
    </row>
    <row r="69" ht="15.5" customHeight="1">
      <c r="A69" s="1" t="n"/>
      <c r="B69" s="67" t="inlineStr">
        <is>
          <t>Emilly Maria</t>
        </is>
      </c>
      <c r="C69" s="70">
        <f>VLOOKUP(I:I,'Referencias '!H:I,2,0)</f>
        <v/>
      </c>
      <c r="D69" s="71" t="n">
        <v>19985167</v>
      </c>
      <c r="E69" s="71" t="n">
        <v>0</v>
      </c>
      <c r="F69" s="72" t="n">
        <v>2606110151454</v>
      </c>
      <c r="G69" s="72">
        <f>VLOOKUP(H:H,'Referencias '!B:C,2,0)</f>
        <v/>
      </c>
      <c r="H69" s="72">
        <f>TRIM(_xlfn.TEXTBEFORE(_xlfn.TEXTAFTER(U69,"CNPJ/CPF:&lt;/strong&gt;"),"&lt;/p&gt;"))</f>
        <v/>
      </c>
      <c r="I69" s="70" t="inlineStr">
        <is>
          <t>Cancelamento de NF</t>
        </is>
      </c>
      <c r="J69" s="72" t="n"/>
      <c r="K69" s="72" t="n"/>
      <c r="L69" s="70" t="inlineStr">
        <is>
          <t>FINALIZADO</t>
        </is>
      </c>
      <c r="M69" s="73" t="inlineStr">
        <is>
          <t>Médio</t>
        </is>
      </c>
      <c r="N69" s="71" t="inlineStr">
        <is>
          <t>1018 Financeiro | Desejo falar com o setor financeiro | Oza Selvino | financeiro@farmaciaartmed.com.br</t>
        </is>
      </c>
      <c r="O69" s="74" t="n">
        <v>46083</v>
      </c>
      <c r="P69" s="123" t="n">
        <v>46121</v>
      </c>
      <c r="Q69" s="177">
        <f>TEXT(O69,"mmm/aaaa")</f>
        <v/>
      </c>
      <c r="R69" s="71" t="inlineStr">
        <is>
          <t>ECOMMERCE BP SUPORTE FINANCEIRO N2</t>
        </is>
      </c>
      <c r="S69" s="71" t="inlineStr">
        <is>
          <t>financeiro@farmaciaartmed.com.br</t>
        </is>
      </c>
      <c r="T69" s="71" t="inlineStr">
        <is>
          <t>ART MED</t>
        </is>
      </c>
      <c r="U69" s="71" t="inlineStr">
        <is>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is>
      </c>
      <c r="V69" s="71">
        <f>IFERROR(_xlfn.TEXTBEFORE(_xlfn.TEXTAFTER(U69,"Descrição do problema:&lt;/strong"),"&lt;/p&gt;"),_xlfn.TEXTAFTER(U69,"Descrição do problema:&lt;/strong"))</f>
        <v/>
      </c>
      <c r="W69" s="76">
        <f>_xlfn.CONCAT(D69:E69)</f>
        <v/>
      </c>
      <c r="X69" s="77" t="n">
        <v>46287</v>
      </c>
      <c r="Y69" s="78">
        <f>IF(X69="","Aberto","Encerrado")</f>
        <v/>
      </c>
      <c r="Z69" s="78">
        <f>IF(OR(L69="PENDENTE",L69="EM ANDAMENTO",L69="PENDENTE APROVAÇÃO CANCELAMENTO NF"),TODAY()-O69,X69-O69)</f>
        <v/>
      </c>
      <c r="AA69" s="78">
        <f>IF(Y69="Aberto",Z69+ROW()/100000,"")</f>
        <v/>
      </c>
      <c r="AB69" s="2">
        <f>IF(ISNUMBER(FIND("@cielo.com.br",S69)),"Interno","Externo")</f>
        <v/>
      </c>
    </row>
    <row r="70" ht="15.5" customHeight="1">
      <c r="A70" s="1" t="n"/>
      <c r="B70" s="67" t="inlineStr">
        <is>
          <t>Emilly Maria</t>
        </is>
      </c>
      <c r="C70" s="70">
        <f>VLOOKUP(I:I,'Referencias '!H:I,2,0)</f>
        <v/>
      </c>
      <c r="D70" s="71" t="n">
        <v>20046202</v>
      </c>
      <c r="E70" s="71" t="n">
        <v>0</v>
      </c>
      <c r="F70" s="72" t="n">
        <v>2606215197400</v>
      </c>
      <c r="G70" s="72">
        <f>VLOOKUP(H:H,'Referencias '!B:C,2,0)</f>
        <v/>
      </c>
      <c r="H70" s="72">
        <f>TRIM(_xlfn.TEXTBEFORE(_xlfn.TEXTAFTER(U70,"CNPJ/CPF:&lt;/strong&gt;"),"&lt;/p&gt;"))</f>
        <v/>
      </c>
      <c r="I70" s="70" t="inlineStr">
        <is>
          <t>Cancelamento de NF / reemissão</t>
        </is>
      </c>
      <c r="J70" s="72" t="n"/>
      <c r="K70" s="72" t="n"/>
      <c r="L70" s="70" t="inlineStr">
        <is>
          <t>FINALIZADO</t>
        </is>
      </c>
      <c r="M70" s="73" t="inlineStr">
        <is>
          <t>Médio</t>
        </is>
      </c>
      <c r="N70" s="71" t="inlineStr">
        <is>
          <t>1018 Financeiro | Desejo falar com o setor financeiro | Larissa Venancio Nascimento Araujo | larissave@cielo.com.br</t>
        </is>
      </c>
      <c r="O70" s="74" t="n">
        <v>46084</v>
      </c>
      <c r="P70" s="123" t="n">
        <v>46084</v>
      </c>
      <c r="Q70" s="177">
        <f>TEXT(O70,"mmm/aaaa")</f>
        <v/>
      </c>
      <c r="R70" s="71" t="inlineStr">
        <is>
          <t>ECOMMERCE BP SUPORTE FINANCEIRO N2</t>
        </is>
      </c>
      <c r="S70" s="71" t="inlineStr">
        <is>
          <t>larissave@cielo.com.br</t>
        </is>
      </c>
      <c r="T70" s="71" t="inlineStr"/>
      <c r="U70" s="71" t="inlineStr">
        <is>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is>
      </c>
      <c r="V70" s="71">
        <f>IFERROR(_xlfn.TEXTBEFORE(_xlfn.TEXTAFTER(U70,"Descrição do problema:&lt;/strong"),"&lt;/p&gt;"),_xlfn.TEXTAFTER(U70,"Descrição do problema:&lt;/strong"))</f>
        <v/>
      </c>
      <c r="W70" s="76">
        <f>_xlfn.CONCAT(D70:E70)</f>
        <v/>
      </c>
      <c r="X70" s="77" t="n">
        <v>46233</v>
      </c>
      <c r="Y70" s="78">
        <f>IF(X70="","Aberto","Encerrado")</f>
        <v/>
      </c>
      <c r="Z70" s="78">
        <f>IF(OR(L70="PENDENTE",L70="EM ANDAMENTO",L70="PENDENTE APROVAÇÃO CANCELAMENTO NF"),TODAY()-O70,X70-O70)</f>
        <v/>
      </c>
      <c r="AA70" s="78">
        <f>IF(Y70="Aberto",Z70+ROW()/100000,"")</f>
        <v/>
      </c>
      <c r="AB70" s="2">
        <f>IF(ISNUMBER(FIND("@cielo.com.br",S70)),"Interno","Externo")</f>
        <v/>
      </c>
    </row>
    <row r="71" ht="15.5" customHeight="1">
      <c r="A71" s="1" t="inlineStr">
        <is>
          <t>Aberto antigos</t>
        </is>
      </c>
      <c r="B71" s="67" t="inlineStr">
        <is>
          <t>Emilly Maria</t>
        </is>
      </c>
      <c r="C71" s="70">
        <f>VLOOKUP(I:I,'Referencias '!H:I,2,0)</f>
        <v/>
      </c>
      <c r="D71" s="71" t="n">
        <v>20025827</v>
      </c>
      <c r="E71" s="71" t="inlineStr">
        <is>
          <t>admin</t>
        </is>
      </c>
      <c r="F71" s="72" t="n">
        <v>2606210182305</v>
      </c>
      <c r="G71" s="72">
        <f>VLOOKUP(H:H,'Referencias '!B:C,2,0)</f>
        <v/>
      </c>
      <c r="H71" s="72">
        <f>TRIM(_xlfn.TEXTBEFORE(_xlfn.TEXTAFTER(U71,"CNPJ/CPF:&lt;/strong&gt;"),"&lt;/p&gt;"))</f>
        <v/>
      </c>
      <c r="I71" s="70" t="inlineStr">
        <is>
          <t>Contestação de cobrança</t>
        </is>
      </c>
      <c r="J71" s="72" t="inlineStr">
        <is>
          <t xml:space="preserve">Contestação de quantidades de transações </t>
        </is>
      </c>
      <c r="K71" s="72" t="n"/>
      <c r="L71" s="70" t="inlineStr">
        <is>
          <t>EM ANDAMENTO</t>
        </is>
      </c>
      <c r="M71" s="73" t="inlineStr">
        <is>
          <t>Alta</t>
        </is>
      </c>
      <c r="N71" s="71" t="inlineStr">
        <is>
          <t>1018 Financeiro | Desejo falar com o setor financeiro | Gállica Manipulação Farmacêutica Ltda. | rachel@gallica.com.br</t>
        </is>
      </c>
      <c r="O71" s="74" t="n">
        <v>46084</v>
      </c>
      <c r="P71" s="123" t="inlineStr">
        <is>
          <t>26/08/2026</t>
        </is>
      </c>
      <c r="Q71" s="177">
        <f>TEXT(O71,"mmm/aaaa")</f>
        <v/>
      </c>
      <c r="R71" s="71" t="inlineStr">
        <is>
          <t>ECOMMERCE BP SUPORTE FINANCEIRO N2</t>
        </is>
      </c>
      <c r="S71" s="71" t="inlineStr">
        <is>
          <t>rachel@gallica.com.br</t>
        </is>
      </c>
      <c r="T71" s="71" t="inlineStr">
        <is>
          <t>GALLICA</t>
        </is>
      </c>
      <c r="U71" s="71" t="inlineStr">
        <is>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is>
      </c>
      <c r="V71" s="71">
        <f>IFERROR(_xlfn.TEXTBEFORE(_xlfn.TEXTAFTER(U71,"Descrição do problema:&lt;/strong"),"&lt;/p&gt;"),_xlfn.TEXTAFTER(U71,"Descrição do problema:&lt;/strong"))</f>
        <v/>
      </c>
      <c r="W71" s="76">
        <f>_xlfn.CONCAT(D71:E71)</f>
        <v/>
      </c>
      <c r="X71" s="77" t="n"/>
      <c r="Y71" s="78">
        <f>IF(X71="","Aberto","Encerrado")</f>
        <v/>
      </c>
      <c r="Z71" s="78">
        <f>IF(OR(L71="PENDENTE",L71="EM ANDAMENTO",L71="PENDENTE APROVAÇÃO CANCELAMENTO NF"),TODAY()-O71,X71-O71)</f>
        <v/>
      </c>
      <c r="AA71" s="78">
        <f>IF(Y71="Aberto",Z71+ROW()/100000,"")</f>
        <v/>
      </c>
      <c r="AB71" s="2">
        <f>IF(ISNUMBER(FIND("@cielo.com.br",S71)),"Interno","Externo")</f>
        <v/>
      </c>
    </row>
    <row r="72" ht="15.5" customHeight="1">
      <c r="A72" s="1" t="n"/>
      <c r="B72" s="67" t="inlineStr">
        <is>
          <t>Stephany Lima</t>
        </is>
      </c>
      <c r="C72" s="70">
        <f>VLOOKUP(I:I,'Referencias '!H:I,2,0)</f>
        <v/>
      </c>
      <c r="D72" s="71" t="n">
        <v>20063251</v>
      </c>
      <c r="E72" s="71" t="n">
        <v>0</v>
      </c>
      <c r="F72" s="72" t="n">
        <v>2606309209615</v>
      </c>
      <c r="G72" s="72">
        <f>T72</f>
        <v/>
      </c>
      <c r="H72" s="72">
        <f>TRIM(_xlfn.TEXTBEFORE(_xlfn.TEXTAFTER(U72,"CNPJ/CPF:&lt;/strong&gt;"),"&lt;/p&gt;"))</f>
        <v/>
      </c>
      <c r="I72" s="70" t="inlineStr">
        <is>
          <t>Cancelamento de contrato</t>
        </is>
      </c>
      <c r="J72" s="72" t="n"/>
      <c r="K72" s="72" t="n"/>
      <c r="L72" s="70" t="inlineStr">
        <is>
          <t>FINALIZADO</t>
        </is>
      </c>
      <c r="M72" s="73" t="inlineStr">
        <is>
          <t>Médio</t>
        </is>
      </c>
      <c r="N72" s="71" t="inlineStr">
        <is>
          <t>1018 Financeiro | Desejo falar com o setor financeiro | MINERAUX BEAUTY LTDA | ariane.pasilva@cielo.com.br</t>
        </is>
      </c>
      <c r="O72" s="74" t="n">
        <v>46085</v>
      </c>
      <c r="P72" s="123" t="n">
        <v>46122</v>
      </c>
      <c r="Q72" s="177">
        <f>TEXT(O72,"mmm/aaaa")</f>
        <v/>
      </c>
      <c r="R72" s="71" t="inlineStr">
        <is>
          <t>STEPHANY LIMA DE LISBOA</t>
        </is>
      </c>
      <c r="S72" s="71" t="inlineStr">
        <is>
          <t>ariane.pasilva@cielo.com.br</t>
        </is>
      </c>
      <c r="T72" s="71" t="inlineStr">
        <is>
          <t>MINERAUX BEAUTY LTDA</t>
        </is>
      </c>
      <c r="U72" s="71" t="inlineStr">
        <is>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is>
      </c>
      <c r="V72" s="71">
        <f>IFERROR(_xlfn.TEXTBEFORE(_xlfn.TEXTAFTER(U72,"Descrição do problema:&lt;/strong"),"&lt;/p&gt;"),_xlfn.TEXTAFTER(U72,"Descrição do problema:&lt;/strong"))</f>
        <v/>
      </c>
      <c r="W72" s="76">
        <f>_xlfn.CONCAT(D72:E72)</f>
        <v/>
      </c>
      <c r="X72" s="77" t="n">
        <v>46232</v>
      </c>
      <c r="Y72" s="78">
        <f>IF(X72="","Aberto","Encerrado")</f>
        <v/>
      </c>
      <c r="Z72" s="78">
        <f>IF(OR(L72="PENDENTE",L72="EM ANDAMENTO",L72="PENDENTE APROVAÇÃO CANCELAMENTO NF"),TODAY()-O72,X72-O72)</f>
        <v/>
      </c>
      <c r="AA72" s="78">
        <f>IF(Y72="Aberto",Z72+ROW()/100000,"")</f>
        <v/>
      </c>
      <c r="AB72" s="2">
        <f>IF(ISNUMBER(FIND("@cielo.com.br",S72)),"Interno","Externo")</f>
        <v/>
      </c>
    </row>
    <row r="73" ht="15.5" customHeight="1">
      <c r="A73" s="1" t="n"/>
      <c r="B73" s="67" t="inlineStr">
        <is>
          <t>Emilly Maria</t>
        </is>
      </c>
      <c r="C73" s="70">
        <f>VLOOKUP(I:I,'Referencias '!H:I,2,0)</f>
        <v/>
      </c>
      <c r="D73" s="71" t="n">
        <v>20119729</v>
      </c>
      <c r="E73" s="71" t="n">
        <v>0</v>
      </c>
      <c r="F73" s="72" t="n">
        <v>2606412250783</v>
      </c>
      <c r="G73" s="72">
        <f>VLOOKUP(H:H,'Referencias '!B:C,2,0)</f>
        <v/>
      </c>
      <c r="H73" s="72">
        <f>TRIM(_xlfn.TEXTBEFORE(_xlfn.TEXTAFTER(U73,"CNPJ/CPF:&lt;/strong&gt;"),"&lt;/p&gt;"))</f>
        <v/>
      </c>
      <c r="I73" s="70" t="inlineStr">
        <is>
          <t>Cancelamento de NF / reemissão</t>
        </is>
      </c>
      <c r="J73" s="72" t="n"/>
      <c r="K73" s="72" t="n"/>
      <c r="L73" s="70" t="inlineStr">
        <is>
          <t>FINALIZADO</t>
        </is>
      </c>
      <c r="M73" s="73" t="inlineStr">
        <is>
          <t>Médio</t>
        </is>
      </c>
      <c r="N73" s="71" t="inlineStr">
        <is>
          <t>1018 Financeiro | Desejo falar com o setor financeiro | patrick Arlenn Rodrigues Cruz | patrick.cruz@paytrack.com.br</t>
        </is>
      </c>
      <c r="O73" s="74" t="n">
        <v>46086</v>
      </c>
      <c r="P73" s="123" t="n">
        <v>46086</v>
      </c>
      <c r="Q73" s="177">
        <f>TEXT(O73,"mmm/aaaa")</f>
        <v/>
      </c>
      <c r="R73" s="71" t="inlineStr">
        <is>
          <t>ECOMMERCE BP SUPORTE FINANCEIRO N2</t>
        </is>
      </c>
      <c r="S73" s="71" t="inlineStr">
        <is>
          <t>patrick.cruz@paytrack.com.br</t>
        </is>
      </c>
      <c r="T73" s="71" t="inlineStr"/>
      <c r="U73" s="71" t="inlineStr">
        <is>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is>
      </c>
      <c r="V73" s="71">
        <f>IFERROR(_xlfn.TEXTBEFORE(_xlfn.TEXTAFTER(U73,"Descrição do problema:&lt;/strong"),"&lt;/p&gt;"),_xlfn.TEXTAFTER(U73,"Descrição do problema:&lt;/strong"))</f>
        <v/>
      </c>
      <c r="W73" s="76">
        <f>_xlfn.CONCAT(D73:E73)</f>
        <v/>
      </c>
      <c r="X73" s="77" t="n">
        <v>46233</v>
      </c>
      <c r="Y73" s="78">
        <f>IF(X73="","Aberto","Encerrado")</f>
        <v/>
      </c>
      <c r="Z73" s="78">
        <f>IF(OR(L73="PENDENTE",L73="EM ANDAMENTO",L73="PENDENTE APROVAÇÃO CANCELAMENTO NF"),TODAY()-O73,X73-O73)</f>
        <v/>
      </c>
      <c r="AA73" s="78">
        <f>IF(Y73="Aberto",Z73+ROW()/100000,"")</f>
        <v/>
      </c>
      <c r="AB73" s="2">
        <f>IF(ISNUMBER(FIND("@cielo.com.br",S73)),"Interno","Externo")</f>
        <v/>
      </c>
    </row>
    <row r="74" ht="15.5" customHeight="1">
      <c r="A74" s="1" t="n"/>
      <c r="B74" s="67" t="inlineStr">
        <is>
          <t>Stephany Lima</t>
        </is>
      </c>
      <c r="C74" s="70">
        <f>VLOOKUP(I:I,'Referencias '!H:I,2,0)</f>
        <v/>
      </c>
      <c r="D74" s="71" t="n">
        <v>20102962</v>
      </c>
      <c r="E74" s="71" t="n">
        <v>0</v>
      </c>
      <c r="F74" s="72" t="n">
        <v>2606407238435</v>
      </c>
      <c r="G74" s="72">
        <f>T74</f>
        <v/>
      </c>
      <c r="H74" s="72">
        <f>TRIM(_xlfn.TEXTBEFORE(_xlfn.TEXTAFTER(U74,"CNPJ/CPF:&lt;/strong&gt;"),"&lt;/p&gt;"))</f>
        <v/>
      </c>
      <c r="I74" s="70" t="inlineStr">
        <is>
          <t>Sem solicitação encerrar</t>
        </is>
      </c>
      <c r="J74" s="72" t="n"/>
      <c r="K74" s="72" t="n"/>
      <c r="L74" s="70" t="inlineStr">
        <is>
          <t>FINALIZADO</t>
        </is>
      </c>
      <c r="M74" s="73" t="inlineStr">
        <is>
          <t>Médio</t>
        </is>
      </c>
      <c r="N74" s="71" t="inlineStr">
        <is>
          <t>1018 Financeiro | Desejo falar com o setor financeiro | Mariane Oliveira dos Santos | mariane.santos@cielo.com.br</t>
        </is>
      </c>
      <c r="O74" s="74" t="n">
        <v>46086</v>
      </c>
      <c r="P74" s="123" t="n">
        <v>46107</v>
      </c>
      <c r="Q74" s="177">
        <f>TEXT(O74,"mmm/aaaa")</f>
        <v/>
      </c>
      <c r="R74" s="71" t="inlineStr">
        <is>
          <t>STEPHANY LIMA DE LISBOA</t>
        </is>
      </c>
      <c r="S74" s="71" t="inlineStr">
        <is>
          <t>mariane.santos@cielo.com.br</t>
        </is>
      </c>
      <c r="T74" s="71" t="inlineStr"/>
      <c r="U74" s="71" t="inlineStr">
        <is>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is>
      </c>
      <c r="V74" s="71">
        <f>IFERROR(_xlfn.TEXTBEFORE(_xlfn.TEXTAFTER(U74,"Descrição do problema:&lt;/strong"),"&lt;/p&gt;"),_xlfn.TEXTAFTER(U74,"Descrição do problema:&lt;/strong"))</f>
        <v/>
      </c>
      <c r="W74" s="76">
        <f>_xlfn.CONCAT(D74:E74)</f>
        <v/>
      </c>
      <c r="X74" s="77" t="n">
        <v>46241</v>
      </c>
      <c r="Y74" s="78">
        <f>IF(X74="","Aberto","Encerrado")</f>
        <v/>
      </c>
      <c r="Z74" s="78">
        <f>IF(OR(L74="PENDENTE",L74="EM ANDAMENTO",L74="PENDENTE APROVAÇÃO CANCELAMENTO NF"),TODAY()-O74,X74-O74)</f>
        <v/>
      </c>
      <c r="AA74" s="78">
        <f>IF(Y74="Aberto",Z74+ROW()/100000,"")</f>
        <v/>
      </c>
      <c r="AB74" s="2">
        <f>IF(ISNUMBER(FIND("@cielo.com.br",S74)),"Interno","Externo")</f>
        <v/>
      </c>
    </row>
    <row r="75" ht="15.5" customHeight="1">
      <c r="A75" s="1" t="n"/>
      <c r="B75" s="67" t="inlineStr">
        <is>
          <t>Stephany Lima</t>
        </is>
      </c>
      <c r="C75" s="70">
        <f>VLOOKUP(I:I,'Referencias '!H:I,2,0)</f>
        <v/>
      </c>
      <c r="D75" s="71" t="n">
        <v>20192438</v>
      </c>
      <c r="E75" s="71" t="n">
        <v>0</v>
      </c>
      <c r="F75" s="72" t="n">
        <v>2606808304368</v>
      </c>
      <c r="G75" s="72">
        <f>VLOOKUP(H:H,'Referencias '!B:C,2,0)</f>
        <v/>
      </c>
      <c r="H75" s="72">
        <f>TRIM(_xlfn.TEXTBEFORE(_xlfn.TEXTAFTER(U75,"CNPJ/CPF:&lt;/strong&gt;"),"&lt;/p&gt;"))</f>
        <v/>
      </c>
      <c r="I75" s="70" t="inlineStr">
        <is>
          <t>Reenvio de boleto / NF</t>
        </is>
      </c>
      <c r="J75" s="72" t="inlineStr">
        <is>
          <t>Análise de nf foi emitida com desconto - cliente nunca efetuou o pagamento e quer desconto no pgto. Em torno de 20nfs</t>
        </is>
      </c>
      <c r="K75" s="72" t="n"/>
      <c r="L75" s="70" t="inlineStr">
        <is>
          <t>EM ANDAMENTO</t>
        </is>
      </c>
      <c r="M75" s="73" t="inlineStr">
        <is>
          <t>Alta</t>
        </is>
      </c>
      <c r="N75" s="71" t="inlineStr">
        <is>
          <t>1018 Financeiro | Desejo falar com o setor financeiro | Silvio Cesar | silviocesar@riozen.com.br</t>
        </is>
      </c>
      <c r="O75" s="74" t="n">
        <v>46090</v>
      </c>
      <c r="P75" s="123" t="n">
        <v>46134</v>
      </c>
      <c r="Q75" s="177">
        <f>TEXT(O75,"mmm/aaaa")</f>
        <v/>
      </c>
      <c r="R75" s="71" t="inlineStr">
        <is>
          <t>STEPHANY LIMA DE LISBOA</t>
        </is>
      </c>
      <c r="S75" s="71" t="inlineStr">
        <is>
          <t>silviocesar@riozen.com.br</t>
        </is>
      </c>
      <c r="T75" s="71" t="inlineStr">
        <is>
          <t>RIOZEN</t>
        </is>
      </c>
      <c r="U75" s="71" t="inlineStr">
        <is>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is>
      </c>
      <c r="V75" s="71">
        <f>IFERROR(_xlfn.TEXTBEFORE(_xlfn.TEXTAFTER(U75,"Descrição do problema:&lt;/strong"),"&lt;/p&gt;"),_xlfn.TEXTAFTER(U75,"Descrição do problema:&lt;/strong"))</f>
        <v/>
      </c>
      <c r="W75" s="76">
        <f>_xlfn.CONCAT(D75:E75)</f>
        <v/>
      </c>
      <c r="X75" s="77" t="n"/>
      <c r="Y75" s="78">
        <f>IF(X75="","Aberto","Encerrado")</f>
        <v/>
      </c>
      <c r="Z75" s="78">
        <f>IF(OR(L75="PENDENTE",L75="EM ANDAMENTO",L75="PENDENTE APROVAÇÃO CANCELAMENTO NF"),TODAY()-O75,X75-O75)</f>
        <v/>
      </c>
      <c r="AA75" s="78">
        <f>IF(Y75="Aberto",Z75+ROW()/100000,"")</f>
        <v/>
      </c>
      <c r="AB75" s="2">
        <f>IF(ISNUMBER(FIND("@cielo.com.br",S75)),"Interno","Externo")</f>
        <v/>
      </c>
    </row>
    <row r="76" ht="15.5" customHeight="1">
      <c r="A76" s="1" t="n"/>
      <c r="B76" s="67" t="inlineStr">
        <is>
          <t>Emilly Maria</t>
        </is>
      </c>
      <c r="C76" s="70">
        <f>VLOOKUP(I:I,'Referencias '!H:I,2,0)</f>
        <v/>
      </c>
      <c r="D76" s="71" t="n">
        <v>20258333</v>
      </c>
      <c r="E76" s="71" t="n">
        <v>0</v>
      </c>
      <c r="F76" s="72" t="n">
        <v>2606914352685</v>
      </c>
      <c r="G76" s="72">
        <f>T76</f>
        <v/>
      </c>
      <c r="H76" s="72">
        <f>TRIM(_xlfn.TEXTBEFORE(_xlfn.TEXTAFTER(U76,"CNPJ/CPF:&lt;/strong&gt;"),"&lt;/p&gt;"))</f>
        <v/>
      </c>
      <c r="I76" s="70" t="inlineStr">
        <is>
          <t>Cancelamento de NF / reemissão</t>
        </is>
      </c>
      <c r="J76" s="72" t="n"/>
      <c r="K76" s="72" t="n"/>
      <c r="L76" s="70" t="inlineStr">
        <is>
          <t>FINALIZADO</t>
        </is>
      </c>
      <c r="M76" s="73" t="inlineStr">
        <is>
          <t>Médio</t>
        </is>
      </c>
      <c r="N76" s="71" t="inlineStr">
        <is>
          <t>1018 Financeiro | Desejo falar com o setor financeiro | Larissa Venancio Nascimento Araujo | larissa.naraujo@cielo.com.br</t>
        </is>
      </c>
      <c r="O76" s="74" t="n">
        <v>46091</v>
      </c>
      <c r="P76" s="123" t="n">
        <v>46113</v>
      </c>
      <c r="Q76" s="177">
        <f>TEXT(O76,"mmm/aaaa")</f>
        <v/>
      </c>
      <c r="R76" s="71" t="inlineStr">
        <is>
          <t>ECOMMERCE BP SUPORTE FINANCEIRO N2</t>
        </is>
      </c>
      <c r="S76" s="71" t="inlineStr">
        <is>
          <t>larissa.naraujo@cielo.com.br</t>
        </is>
      </c>
      <c r="T76" s="71" t="inlineStr">
        <is>
          <t>PANDORA</t>
        </is>
      </c>
      <c r="U76" s="71" t="inlineStr">
        <is>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is>
      </c>
      <c r="V76" s="71">
        <f>IFERROR(_xlfn.TEXTBEFORE(_xlfn.TEXTAFTER(U76,"Descrição do problema:&lt;/strong"),"&lt;/p&gt;"),_xlfn.TEXTAFTER(U76,"Descrição do problema:&lt;/strong"))</f>
        <v/>
      </c>
      <c r="W76" s="76">
        <f>_xlfn.CONCAT(D76:E76)</f>
        <v/>
      </c>
      <c r="X76" s="77" t="n">
        <v>46233</v>
      </c>
      <c r="Y76" s="78">
        <f>IF(X76="","Aberto","Encerrado")</f>
        <v/>
      </c>
      <c r="Z76" s="78">
        <f>IF(OR(L76="PENDENTE",L76="EM ANDAMENTO",L76="PENDENTE APROVAÇÃO CANCELAMENTO NF"),TODAY()-O76,X76-O76)</f>
        <v/>
      </c>
      <c r="AA76" s="78">
        <f>IF(Y76="Aberto",Z76+ROW()/100000,"")</f>
        <v/>
      </c>
      <c r="AB76" s="2">
        <f>IF(ISNUMBER(FIND("@cielo.com.br",S76)),"Interno","Externo")</f>
        <v/>
      </c>
    </row>
    <row r="77" ht="15.5" customHeight="1">
      <c r="A77" s="1" t="n"/>
      <c r="B77" s="67" t="inlineStr">
        <is>
          <t>Pamela de Sá</t>
        </is>
      </c>
      <c r="C77" s="70">
        <f>VLOOKUP(I:I,'Referencias '!H:I,2,0)</f>
        <v/>
      </c>
      <c r="D77" s="71" t="n">
        <v>20248313</v>
      </c>
      <c r="E77" s="71" t="n">
        <v>0</v>
      </c>
      <c r="F77" s="72" t="n">
        <v>2606911345076</v>
      </c>
      <c r="G77" s="72">
        <f>VLOOKUP(H:H,'Referencias '!B:C,2,0)</f>
        <v/>
      </c>
      <c r="H77" s="72">
        <f>TRIM(_xlfn.TEXTBEFORE(_xlfn.TEXTAFTER(U77,"CNPJ/CPF:&lt;/strong&gt;"),"&lt;/p&gt;"))</f>
        <v/>
      </c>
      <c r="I77" s="70" t="inlineStr">
        <is>
          <t>Outros</t>
        </is>
      </c>
      <c r="J77" s="72" t="n"/>
      <c r="K77" s="72" t="n"/>
      <c r="L77" s="70" t="inlineStr">
        <is>
          <t>FINALIZADO</t>
        </is>
      </c>
      <c r="M77" s="73" t="inlineStr">
        <is>
          <t>Médio</t>
        </is>
      </c>
      <c r="N77" s="71" t="inlineStr">
        <is>
          <t>1018 Financeiro | Desejo falar com o setor financeiro | Fernanda Camarneira | fernanda.scamarneira@cielo.com.br</t>
        </is>
      </c>
      <c r="O77" s="74" t="n">
        <v>46091</v>
      </c>
      <c r="P77" s="123" t="n">
        <v>46091</v>
      </c>
      <c r="Q77" s="177">
        <f>TEXT(O77,"mmm/aaaa")</f>
        <v/>
      </c>
      <c r="R77" s="71" t="inlineStr">
        <is>
          <t>ECOMMERCE BP SUPORTE FINANCEIRO N2</t>
        </is>
      </c>
      <c r="S77" s="71" t="inlineStr">
        <is>
          <t>fernanda.scamarneira@cielo.com.br</t>
        </is>
      </c>
      <c r="T77" s="71" t="inlineStr"/>
      <c r="U77" s="71" t="inlineStr">
        <is>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77" s="71">
        <f>IFERROR(_xlfn.TEXTBEFORE(_xlfn.TEXTAFTER(U77,"Descrição do problema:&lt;/strong"),"&lt;/p&gt;"),_xlfn.TEXTAFTER(U77,"Descrição do problema:&lt;/strong"))</f>
        <v/>
      </c>
      <c r="W77" s="76">
        <f>_xlfn.CONCAT(D77:E77)</f>
        <v/>
      </c>
      <c r="X77" s="77" t="n">
        <v>46231</v>
      </c>
      <c r="Y77" s="78">
        <f>IF(X77="","Aberto","Encerrado")</f>
        <v/>
      </c>
      <c r="Z77" s="78">
        <f>IF(OR(L77="PENDENTE",L77="EM ANDAMENTO",L77="PENDENTE APROVAÇÃO CANCELAMENTO NF"),TODAY()-O77,X77-O77)</f>
        <v/>
      </c>
      <c r="AA77" s="78">
        <f>IF(Y77="Aberto",Z77+ROW()/100000,"")</f>
        <v/>
      </c>
      <c r="AB77" s="2">
        <f>IF(ISNUMBER(FIND("@cielo.com.br",S77)),"Interno","Externo")</f>
        <v/>
      </c>
    </row>
    <row r="78" ht="15.5" customHeight="1">
      <c r="A78" s="1" t="n"/>
      <c r="B78" s="67" t="inlineStr">
        <is>
          <t>Pamela de Sá</t>
        </is>
      </c>
      <c r="C78" s="70">
        <f>VLOOKUP(I:I,'Referencias '!H:I,2,0)</f>
        <v/>
      </c>
      <c r="D78" s="71" t="n">
        <v>20236835</v>
      </c>
      <c r="E78" s="71" t="n">
        <v>0</v>
      </c>
      <c r="F78" s="72" t="n">
        <v>0</v>
      </c>
      <c r="G78" s="72">
        <f>VLOOKUP(H:H,'Referencias '!B:C,2,0)</f>
        <v/>
      </c>
      <c r="H78" s="72">
        <f>TRIM(_xlfn.TEXTBEFORE(_xlfn.TEXTAFTER(U78,"CNPJ/CPF:&lt;/strong&gt;"),"&lt;/p&gt;"))</f>
        <v/>
      </c>
      <c r="I78" s="70" t="inlineStr">
        <is>
          <t>Solicitação de documentos (contrato, NF, histórico)</t>
        </is>
      </c>
      <c r="J78" s="72" t="n"/>
      <c r="K78" s="72" t="n"/>
      <c r="L78" s="70" t="inlineStr">
        <is>
          <t>FINALIZADO</t>
        </is>
      </c>
      <c r="M78" s="73" t="inlineStr">
        <is>
          <t>Médio</t>
        </is>
      </c>
      <c r="N78" s="71" t="inlineStr">
        <is>
          <t>1002 Portais E-commerce | Estou com um problema em produção e preciso de ajuda | Cleber de Jesus da Silva | cleberjesus@ibm.com</t>
        </is>
      </c>
      <c r="O78" s="74" t="n">
        <v>46091</v>
      </c>
      <c r="P78" s="123" t="n">
        <v>46157</v>
      </c>
      <c r="Q78" s="177">
        <f>TEXT(O78,"mmm/aaaa")</f>
        <v/>
      </c>
      <c r="R78" s="71" t="inlineStr">
        <is>
          <t>FABIANA DE JESUS MARTINS LISBOA</t>
        </is>
      </c>
      <c r="S78" s="71" t="inlineStr">
        <is>
          <t>cleberjesus@ibm.com</t>
        </is>
      </c>
      <c r="T78" s="71" t="inlineStr">
        <is>
          <t>IBM BRASIL</t>
        </is>
      </c>
      <c r="U78" s="71" t="inlineStr">
        <is>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is>
      </c>
      <c r="V78" s="71">
        <f>IFERROR(_xlfn.TEXTBEFORE(_xlfn.TEXTAFTER(U78,"Descrição do problema:&lt;/strong"),"&lt;/p&gt;"),_xlfn.TEXTAFTER(U78,"Descrição do problema:&lt;/strong"))</f>
        <v/>
      </c>
      <c r="W78" s="76">
        <f>_xlfn.CONCAT(D78:E78)</f>
        <v/>
      </c>
      <c r="X78" s="77" t="n">
        <v>46225</v>
      </c>
      <c r="Y78" s="78">
        <f>IF(X78="","Aberto","Encerrado")</f>
        <v/>
      </c>
      <c r="Z78" s="78">
        <f>IF(OR(L78="PENDENTE",L78="EM ANDAMENTO",L78="PENDENTE APROVAÇÃO CANCELAMENTO NF"),TODAY()-O78,X78-O78)</f>
        <v/>
      </c>
      <c r="AA78" s="78">
        <f>IF(Y78="Aberto",Z78+ROW()/100000,"")</f>
        <v/>
      </c>
      <c r="AB78" s="2">
        <f>IF(ISNUMBER(FIND("@cielo.com.br",S78)),"Interno","Externo")</f>
        <v/>
      </c>
    </row>
    <row r="79" ht="15.5" customHeight="1">
      <c r="A79" s="1" t="inlineStr">
        <is>
          <t>Aberto antigos</t>
        </is>
      </c>
      <c r="B79" s="67" t="inlineStr">
        <is>
          <t>Amanda Silva</t>
        </is>
      </c>
      <c r="C79" s="70">
        <f>VLOOKUP(I:I,'Referencias '!H:I,2,0)</f>
        <v/>
      </c>
      <c r="D79" s="71" t="n">
        <v>20314174</v>
      </c>
      <c r="E79" s="71" t="n">
        <v>0</v>
      </c>
      <c r="F79" s="72" t="n">
        <v>2607017393968</v>
      </c>
      <c r="G79" s="72">
        <f>VLOOKUP(H:H,'Referencias '!B:C,2,0)</f>
        <v/>
      </c>
      <c r="H79" s="72">
        <f>TRIM(_xlfn.TEXTBEFORE(_xlfn.TEXTAFTER(U79,"CNPJ/CPF:&lt;/strong&gt;"),"&lt;/p&gt;"))</f>
        <v/>
      </c>
      <c r="I79" s="70" t="inlineStr">
        <is>
          <t>Dúvida comercial</t>
        </is>
      </c>
      <c r="J79" s="72" t="n"/>
      <c r="K79" s="72" t="n"/>
      <c r="L79" s="70" t="inlineStr">
        <is>
          <t>EM ANDAMENTO</t>
        </is>
      </c>
      <c r="M79" s="73" t="inlineStr">
        <is>
          <t>Alta</t>
        </is>
      </c>
      <c r="N79" s="71" t="inlineStr">
        <is>
          <t>1018 Financeiro | Desejo falar com o setor financeiro | Mariane Oliveira dos Santos | mariane.santos@cielo.com.br</t>
        </is>
      </c>
      <c r="O79" s="74" t="n">
        <v>46092</v>
      </c>
      <c r="P79" s="123" t="inlineStr">
        <is>
          <t>15/05/2026</t>
        </is>
      </c>
      <c r="Q79" s="177">
        <f>TEXT(O79,"mmm/aaaa")</f>
        <v/>
      </c>
      <c r="R79" s="71" t="inlineStr">
        <is>
          <t>FABIANA DE JESUS MARTINS LISBOA</t>
        </is>
      </c>
      <c r="S79" s="71" t="inlineStr">
        <is>
          <t>mariane.santos@cielo.com.br</t>
        </is>
      </c>
      <c r="T79" s="71" t="inlineStr"/>
      <c r="U79"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is>
      </c>
      <c r="V79" s="71">
        <f>IFERROR(_xlfn.TEXTBEFORE(_xlfn.TEXTAFTER(U79,"Descrição do problema:&lt;/strong"),"&lt;/p&gt;"),_xlfn.TEXTAFTER(U79,"Descrição do problema:&lt;/strong"))</f>
        <v/>
      </c>
      <c r="W79" s="76">
        <f>_xlfn.CONCAT(D79:E79)</f>
        <v/>
      </c>
      <c r="X79" s="77" t="n"/>
      <c r="Y79" s="78">
        <f>IF(X79="","Aberto","Encerrado")</f>
        <v/>
      </c>
      <c r="Z79" s="78">
        <f>IF(OR(L79="PENDENTE",L79="EM ANDAMENTO",L79="PENDENTE APROVAÇÃO CANCELAMENTO NF"),TODAY()-O79,X79-O79)</f>
        <v/>
      </c>
      <c r="AA79" s="78">
        <f>IF(Y79="Aberto",Z79+ROW()/100000,"")</f>
        <v/>
      </c>
      <c r="AB79" s="2">
        <f>IF(ISNUMBER(FIND("@cielo.com.br",S79)),"Interno","Externo")</f>
        <v/>
      </c>
    </row>
    <row r="80" ht="15.5" customHeight="1">
      <c r="A80" s="1" t="n"/>
      <c r="B80" s="67" t="inlineStr">
        <is>
          <t>Stephany Lima</t>
        </is>
      </c>
      <c r="C80" s="70">
        <f>VLOOKUP(I:I,'Referencias '!H:I,2,0)</f>
        <v/>
      </c>
      <c r="D80" s="71" t="n">
        <v>20287839</v>
      </c>
      <c r="E80" s="71" t="n">
        <v>0</v>
      </c>
      <c r="F80" s="72" t="n">
        <v>2607011374674</v>
      </c>
      <c r="G80" s="72">
        <f>VLOOKUP(H:H,'Referencias '!B:C,2,0)</f>
        <v/>
      </c>
      <c r="H80" s="72">
        <f>TRIM(_xlfn.TEXTBEFORE(_xlfn.TEXTAFTER(U80,"CNPJ/CPF:&lt;/strong&gt;"),"&lt;/p&gt;"))</f>
        <v/>
      </c>
      <c r="I80" s="70" t="inlineStr">
        <is>
          <t>Contestação de cobrança</t>
        </is>
      </c>
      <c r="J80" s="72" t="n"/>
      <c r="K80" s="72" t="n"/>
      <c r="L80" s="70" t="inlineStr">
        <is>
          <t>FINALIZADO</t>
        </is>
      </c>
      <c r="M80" s="73" t="inlineStr">
        <is>
          <t>Médio</t>
        </is>
      </c>
      <c r="N80" s="71" t="inlineStr">
        <is>
          <t>1018 Financeiro | Desejo falar com o setor financeiro | Debora | cobrancati@cinemark.com.br</t>
        </is>
      </c>
      <c r="O80" s="74" t="n">
        <v>46092</v>
      </c>
      <c r="P80" s="123" t="n">
        <v>46153</v>
      </c>
      <c r="Q80" s="177">
        <f>TEXT(O80,"mmm/aaaa")</f>
        <v/>
      </c>
      <c r="R80" s="71" t="inlineStr">
        <is>
          <t>FABIANA DE JESUS MARTINS LISBOA</t>
        </is>
      </c>
      <c r="S80" s="71" t="inlineStr">
        <is>
          <t>cobrancati@cinemark.com.br</t>
        </is>
      </c>
      <c r="T80" s="71" t="inlineStr">
        <is>
          <t>CINEMARK TELEMARKETING</t>
        </is>
      </c>
      <c r="U80"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is>
      </c>
      <c r="V80" s="71">
        <f>IFERROR(_xlfn.TEXTBEFORE(_xlfn.TEXTAFTER(U80,"Descrição do problema:&lt;/strong"),"&lt;/p&gt;"),_xlfn.TEXTAFTER(U80,"Descrição do problema:&lt;/strong"))</f>
        <v/>
      </c>
      <c r="W80" s="76">
        <f>_xlfn.CONCAT(D80:E80)</f>
        <v/>
      </c>
      <c r="X80" s="77" t="n">
        <v>46274</v>
      </c>
      <c r="Y80" s="78">
        <f>IF(X80="","Aberto","Encerrado")</f>
        <v/>
      </c>
      <c r="Z80" s="78">
        <f>IF(OR(L80="PENDENTE",L80="EM ANDAMENTO",L80="PENDENTE APROVAÇÃO CANCELAMENTO NF"),TODAY()-O80,X80-O80)</f>
        <v/>
      </c>
      <c r="AA80" s="78">
        <f>IF(Y80="Aberto",Z80+ROW()/100000,"")</f>
        <v/>
      </c>
      <c r="AB80" s="2">
        <f>IF(ISNUMBER(FIND("@cielo.com.br",S80)),"Interno","Externo")</f>
        <v/>
      </c>
    </row>
    <row r="81" ht="15.5" customHeight="1">
      <c r="A81" s="1" t="inlineStr">
        <is>
          <t>Aberto antigos</t>
        </is>
      </c>
      <c r="B81" s="67" t="inlineStr">
        <is>
          <t>Emilly Maria</t>
        </is>
      </c>
      <c r="C81" s="70">
        <f>VLOOKUP(I:I,'Referencias '!H:I,2,0)</f>
        <v/>
      </c>
      <c r="D81" s="71" t="n">
        <v>20285063</v>
      </c>
      <c r="E81" s="71" t="n">
        <v>0</v>
      </c>
      <c r="F81" s="72" t="n">
        <v>2607010372602</v>
      </c>
      <c r="G81" s="72">
        <f>VLOOKUP(H:H,'Referencias '!B:C,2,0)</f>
        <v/>
      </c>
      <c r="H81" s="72">
        <f>TRIM(_xlfn.TEXTBEFORE(_xlfn.TEXTAFTER(U81,"CNPJ/CPF:&lt;/strong&gt;"),"&lt;/p&gt;"))</f>
        <v/>
      </c>
      <c r="I81" s="70" t="inlineStr">
        <is>
          <t>Contestação de cobrança</t>
        </is>
      </c>
      <c r="J81" s="72" t="inlineStr">
        <is>
          <t>Cliente quer saber todas as tarifas reajustadas e percentuais aplicados desde 2020</t>
        </is>
      </c>
      <c r="K81" s="72" t="n"/>
      <c r="L81" s="70" t="inlineStr">
        <is>
          <t>EM ANDAMENTO</t>
        </is>
      </c>
      <c r="M81" s="73" t="inlineStr">
        <is>
          <t>Alta</t>
        </is>
      </c>
      <c r="N81" s="71" t="inlineStr">
        <is>
          <t>1018 Financeiro | Desejo falar com o setor financeiro | Ingrid Soares | ingrid.soares@inbrands.com.br</t>
        </is>
      </c>
      <c r="O81" s="74" t="n">
        <v>46092</v>
      </c>
      <c r="P81" s="123" t="inlineStr">
        <is>
          <t>11/05/2026</t>
        </is>
      </c>
      <c r="Q81" s="177">
        <f>TEXT(O81,"mmm/aaaa")</f>
        <v/>
      </c>
      <c r="R81" s="71" t="inlineStr">
        <is>
          <t>FABIANA DE JESUS MARTINS LISBOA</t>
        </is>
      </c>
      <c r="S81" s="71" t="inlineStr">
        <is>
          <t>ingrid.soares@inbrands.com.br</t>
        </is>
      </c>
      <c r="T81" s="71" t="inlineStr">
        <is>
          <t>ELLUS FABRICA PE</t>
        </is>
      </c>
      <c r="U81" s="71" t="inlineStr">
        <is>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is>
      </c>
      <c r="V81" s="71">
        <f>IFERROR(_xlfn.TEXTBEFORE(_xlfn.TEXTAFTER(U81,"Descrição do problema:&lt;/strong"),"&lt;/p&gt;"),_xlfn.TEXTAFTER(U81,"Descrição do problema:&lt;/strong"))</f>
        <v/>
      </c>
      <c r="W81" s="76">
        <f>_xlfn.CONCAT(D81:E81)</f>
        <v/>
      </c>
      <c r="X81" s="77" t="n"/>
      <c r="Y81" s="78">
        <f>IF(X81="","Aberto","Encerrado")</f>
        <v/>
      </c>
      <c r="Z81" s="78">
        <f>IF(OR(L81="PENDENTE",L81="EM ANDAMENTO",L81="PENDENTE APROVAÇÃO CANCELAMENTO NF"),TODAY()-O81,X81-O81)</f>
        <v/>
      </c>
      <c r="AA81" s="78">
        <f>IF(Y81="Aberto",Z81+ROW()/100000,"")</f>
        <v/>
      </c>
      <c r="AB81" s="2">
        <f>IF(ISNUMBER(FIND("@cielo.com.br",S81)),"Interno","Externo")</f>
        <v/>
      </c>
    </row>
    <row r="82" ht="15.5" customHeight="1">
      <c r="A82" s="1" t="n"/>
      <c r="B82" s="67" t="inlineStr">
        <is>
          <t>Stephany Lima</t>
        </is>
      </c>
      <c r="C82" s="70">
        <f>VLOOKUP(I:I,'Referencias '!H:I,2,0)</f>
        <v/>
      </c>
      <c r="D82" s="71" t="n">
        <v>20351095</v>
      </c>
      <c r="E82" s="71" t="n">
        <v>0</v>
      </c>
      <c r="F82" s="72" t="n">
        <v>2607116420789</v>
      </c>
      <c r="G82" s="72">
        <f>T82</f>
        <v/>
      </c>
      <c r="H82" s="72">
        <f>TRIM(_xlfn.TEXTBEFORE(_xlfn.TEXTAFTER(U82,"CNPJ/CPF:&lt;/strong&gt;"),"&lt;/p&gt;"))</f>
        <v/>
      </c>
      <c r="I82" s="70" t="inlineStr">
        <is>
          <t>Reenvio de informação</t>
        </is>
      </c>
      <c r="J82" s="72" t="n"/>
      <c r="K82" s="72" t="n"/>
      <c r="L82" s="70" t="inlineStr">
        <is>
          <t>FINALIZADO</t>
        </is>
      </c>
      <c r="M82" s="73" t="inlineStr">
        <is>
          <t>Médio</t>
        </is>
      </c>
      <c r="N82" s="71" t="inlineStr">
        <is>
          <t>1018 Financeiro | Desejo falar com o setor financeiro | HYPER CASH PAY LTDA | ariane.pasilva@cielo.com.br</t>
        </is>
      </c>
      <c r="O82" s="74" t="n">
        <v>46093</v>
      </c>
      <c r="P82" s="123" t="n">
        <v>46135</v>
      </c>
      <c r="Q82" s="177">
        <f>TEXT(O82,"mmm/aaaa")</f>
        <v/>
      </c>
      <c r="R82" s="71" t="inlineStr">
        <is>
          <t>Larissa QUIRINO CANUTO</t>
        </is>
      </c>
      <c r="S82" s="71" t="inlineStr">
        <is>
          <t>ariane.pasilva@cielo.com.br</t>
        </is>
      </c>
      <c r="T82" s="71" t="inlineStr">
        <is>
          <t>HYPER CASH PAY LTDA</t>
        </is>
      </c>
      <c r="U82" s="71" t="inlineStr">
        <is>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82" s="71">
        <f>IFERROR(_xlfn.TEXTBEFORE(_xlfn.TEXTAFTER(U82,"Descrição do problema:&lt;/strong"),"&lt;/p&gt;"),_xlfn.TEXTAFTER(U82,"Descrição do problema:&lt;/strong"))</f>
        <v/>
      </c>
      <c r="W82" s="76">
        <f>_xlfn.CONCAT(D82:E82)</f>
        <v/>
      </c>
      <c r="X82" s="77" t="n">
        <v>46241</v>
      </c>
      <c r="Y82" s="78">
        <f>IF(X82="","Aberto","Encerrado")</f>
        <v/>
      </c>
      <c r="Z82" s="78">
        <f>IF(OR(L82="PENDENTE",L82="EM ANDAMENTO",L82="PENDENTE APROVAÇÃO CANCELAMENTO NF"),TODAY()-O82,X82-O82)</f>
        <v/>
      </c>
      <c r="AA82" s="78">
        <f>IF(Y82="Aberto",Z82+ROW()/100000,"")</f>
        <v/>
      </c>
      <c r="AB82" s="2">
        <f>IF(ISNUMBER(FIND("@cielo.com.br",S82)),"Interno","Externo")</f>
        <v/>
      </c>
    </row>
    <row r="83" ht="15.5" customHeight="1">
      <c r="A83" s="1" t="n"/>
      <c r="B83" s="67" t="inlineStr">
        <is>
          <t>Stephany Lima</t>
        </is>
      </c>
      <c r="C83" s="70" t="inlineStr">
        <is>
          <t>Cobrança e Contestação</t>
        </is>
      </c>
      <c r="D83" s="71" t="n">
        <v>20376716</v>
      </c>
      <c r="E83" s="71" t="n">
        <v>0</v>
      </c>
      <c r="F83" s="72" t="n">
        <v>2607212439348</v>
      </c>
      <c r="G83" s="72">
        <f>VLOOKUP(H:H,'Referencias '!B:C,2,0)</f>
        <v/>
      </c>
      <c r="H83" s="72">
        <f>TRIM(_xlfn.TEXTBEFORE(_xlfn.TEXTAFTER(U83,"CNPJ/CPF:&lt;/strong&gt;"),"&lt;/p&gt;"))</f>
        <v/>
      </c>
      <c r="I83" s="70" t="inlineStr">
        <is>
          <t>Duplicidade nf de antifraude</t>
        </is>
      </c>
      <c r="J83" s="72" t="n"/>
      <c r="K83" s="72" t="n"/>
      <c r="L83" s="70" t="inlineStr">
        <is>
          <t>EM ANDAMENTO</t>
        </is>
      </c>
      <c r="M83" s="73" t="inlineStr">
        <is>
          <t>Médio</t>
        </is>
      </c>
      <c r="N83" s="71" t="inlineStr">
        <is>
          <t>1018 Financeiro | Desejo falar com o setor financeiro | Rodrigo Alves Costa | rodrigo@pousadaportomare.com.br</t>
        </is>
      </c>
      <c r="O83" s="74" t="n">
        <v>46094</v>
      </c>
      <c r="P83" s="123" t="n">
        <v>46119</v>
      </c>
      <c r="Q83" s="177">
        <f>TEXT(O83,"mmm/aaaa")</f>
        <v/>
      </c>
      <c r="R83" s="71" t="inlineStr">
        <is>
          <t>ECOMMERCE BP SUPORTE FINANCEIRO N2</t>
        </is>
      </c>
      <c r="S83" s="71" t="inlineStr">
        <is>
          <t>rodrigo@pousadaportomare.com.br</t>
        </is>
      </c>
      <c r="T83" s="71" t="inlineStr">
        <is>
          <t>POUSADA PORTO MARE</t>
        </is>
      </c>
      <c r="U83" s="71" t="inlineStr">
        <is>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is>
      </c>
      <c r="V83" s="71">
        <f>IFERROR(_xlfn.TEXTBEFORE(_xlfn.TEXTAFTER(U83,"Descrição do problema:&lt;/strong"),"&lt;/p&gt;"),_xlfn.TEXTAFTER(U83,"Descrição do problema:&lt;/strong"))</f>
        <v/>
      </c>
      <c r="W83" s="76">
        <f>_xlfn.CONCAT(D83:E83)</f>
        <v/>
      </c>
      <c r="X83" s="77" t="n"/>
      <c r="Y83" s="78">
        <f>IF(X83="","Aberto","Encerrado")</f>
        <v/>
      </c>
      <c r="Z83" s="78">
        <f>IF(OR(L83="PENDENTE",L83="EM ANDAMENTO",L83="PENDENTE APROVAÇÃO CANCELAMENTO NF"),TODAY()-O83,X83-O83)</f>
        <v/>
      </c>
      <c r="AA83" s="78">
        <f>IF(Y83="Aberto",Z83+ROW()/100000,"")</f>
        <v/>
      </c>
      <c r="AB83" s="2">
        <f>IF(ISNUMBER(FIND("@cielo.com.br",S83)),"Interno","Externo")</f>
        <v/>
      </c>
    </row>
    <row r="84" ht="15.5" customHeight="1">
      <c r="A84" s="1" t="n"/>
      <c r="B84" s="67" t="inlineStr">
        <is>
          <t>Stephany Lima</t>
        </is>
      </c>
      <c r="C84" s="70">
        <f>VLOOKUP(I:I,'Referencias '!H:I,2,0)</f>
        <v/>
      </c>
      <c r="D84" s="71" t="n">
        <v>20484280</v>
      </c>
      <c r="E84" s="71" t="n">
        <v>0</v>
      </c>
      <c r="F84" s="72" t="n">
        <v>2607617520651</v>
      </c>
      <c r="G84" s="72">
        <f>T84</f>
        <v/>
      </c>
      <c r="H84" s="72">
        <f>TRIM(_xlfn.TEXTBEFORE(_xlfn.TEXTAFTER(U84,"CNPJ/CPF:&lt;/strong&gt;"),"&lt;/p&gt;"))</f>
        <v/>
      </c>
      <c r="I84" s="70" t="inlineStr">
        <is>
          <t>Sem solicitação encerrar</t>
        </is>
      </c>
      <c r="J84" s="72" t="n"/>
      <c r="K84" s="72" t="n"/>
      <c r="L84" s="70" t="inlineStr">
        <is>
          <t>FINALIZADO</t>
        </is>
      </c>
      <c r="M84" s="73" t="inlineStr">
        <is>
          <t>Médio</t>
        </is>
      </c>
      <c r="N84" s="71" t="inlineStr">
        <is>
          <t>1018 Financeiro | Desejo falar com o setor financeiro | M.P. IDALGO INDUSTRIA E COMERCIO DE | ariane.pasilva@cielo.com.br</t>
        </is>
      </c>
      <c r="O84" s="74" t="n">
        <v>46098</v>
      </c>
      <c r="P84" s="123" t="n">
        <v>46148</v>
      </c>
      <c r="Q84" s="177">
        <f>TEXT(O84,"mmm/aaaa")</f>
        <v/>
      </c>
      <c r="R84" s="71" t="inlineStr">
        <is>
          <t>STEPHANY LIMA DE LISBOA</t>
        </is>
      </c>
      <c r="S84" s="71" t="inlineStr">
        <is>
          <t>ariane.pasilva@cielo.com.br</t>
        </is>
      </c>
      <c r="T84" s="71" t="inlineStr">
        <is>
          <t>SOLEAH</t>
        </is>
      </c>
      <c r="U84" s="71" t="inlineStr">
        <is>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is>
      </c>
      <c r="V84" s="71">
        <f>IFERROR(_xlfn.TEXTBEFORE(_xlfn.TEXTAFTER(U84,"Descrição do problema:&lt;/strong"),"&lt;/p&gt;"),_xlfn.TEXTAFTER(U84,"Descrição do problema:&lt;/strong"))</f>
        <v/>
      </c>
      <c r="W84" s="76">
        <f>_xlfn.CONCAT(D84:E84)</f>
        <v/>
      </c>
      <c r="X84" s="77" t="n">
        <v>46241</v>
      </c>
      <c r="Y84" s="78">
        <f>IF(X84="","Aberto","Encerrado")</f>
        <v/>
      </c>
      <c r="Z84" s="78">
        <f>IF(OR(L84="PENDENTE",L84="EM ANDAMENTO",L84="PENDENTE APROVAÇÃO CANCELAMENTO NF"),TODAY()-O84,X84-O84)</f>
        <v/>
      </c>
      <c r="AA84" s="78">
        <f>IF(Y84="Aberto",Z84+ROW()/100000,"")</f>
        <v/>
      </c>
      <c r="AB84" s="2">
        <f>IF(ISNUMBER(FIND("@cielo.com.br",S84)),"Interno","Externo")</f>
        <v/>
      </c>
    </row>
    <row r="85" ht="15.5" customFormat="1" customHeight="1" s="91">
      <c r="A85" s="1" t="n"/>
      <c r="B85" s="67" t="inlineStr">
        <is>
          <t>Stephany Lima</t>
        </is>
      </c>
      <c r="C85" s="122">
        <f>VLOOKUP(I:I,'Referencias '!H:I,2,0)</f>
        <v/>
      </c>
      <c r="D85" s="129" t="n">
        <v>20480129</v>
      </c>
      <c r="E85" s="129" t="n">
        <v>0</v>
      </c>
      <c r="F85" s="126" t="n">
        <v>2607616517633</v>
      </c>
      <c r="G85" s="126">
        <f>VLOOKUP(H:H,'Referencias '!B:C,2,0)</f>
        <v/>
      </c>
      <c r="H85" s="126">
        <f>TRIM(_xlfn.TEXTBEFORE(_xlfn.TEXTAFTER(U85,"CNPJ/CPF:&lt;/strong&gt;"),"&lt;/p&gt;"))</f>
        <v/>
      </c>
      <c r="I85" s="122" t="inlineStr">
        <is>
          <t>Carta de quitação / circularização</t>
        </is>
      </c>
      <c r="J85" s="126" t="inlineStr">
        <is>
          <t>Pendente definição do formato de envio da carta visto que o cliente tem débitos pendentes - e validação com o jurídico. - Direcionado para o time de Cobrança para negociação dos débitos pendentes para emissão do documento</t>
        </is>
      </c>
      <c r="K85" s="126" t="inlineStr">
        <is>
          <t>Em finalização</t>
        </is>
      </c>
      <c r="L85" s="122" t="inlineStr">
        <is>
          <t>FINALIZADO</t>
        </is>
      </c>
      <c r="M85" s="127" t="inlineStr">
        <is>
          <t>Alta</t>
        </is>
      </c>
      <c r="N85" s="129" t="inlineStr">
        <is>
          <t>1018 Financeiro | Desejo falar com o setor financeiro | SAVEGNAGO-SUPERMERCADOS LTDA | lenon.oliveira@savegnago.com.br</t>
        </is>
      </c>
      <c r="O85" s="125" t="n">
        <v>46098</v>
      </c>
      <c r="P85" s="123" t="n">
        <v>46118</v>
      </c>
      <c r="Q85" s="178">
        <f>TEXT(O85,"mmm/aaaa")</f>
        <v/>
      </c>
      <c r="R85" s="129" t="inlineStr">
        <is>
          <t>STEPHANY LIMA DE LISBOA</t>
        </is>
      </c>
      <c r="S85" s="129" t="inlineStr">
        <is>
          <t>lenon.oliveira@savegnago.com.br</t>
        </is>
      </c>
      <c r="T85" s="129" t="inlineStr">
        <is>
          <t>SAVEGNAGO Lj 1 Matriz Sertaozinho</t>
        </is>
      </c>
      <c r="U85" s="129" t="inlineStr">
        <is>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is>
      </c>
      <c r="V85" s="129">
        <f>IFERROR(_xlfn.TEXTBEFORE(_xlfn.TEXTAFTER(U85,"Descrição do problema:&lt;/strong"),"&lt;/p&gt;"),_xlfn.TEXTAFTER(U85,"Descrição do problema:&lt;/strong"))</f>
        <v/>
      </c>
      <c r="W85" s="130">
        <f>_xlfn.CONCAT(D85:E85)</f>
        <v/>
      </c>
      <c r="X85" s="77" t="n">
        <v>46286</v>
      </c>
      <c r="Y85" s="131">
        <f>IF(X85="","Aberto","Encerrado")</f>
        <v/>
      </c>
      <c r="Z85" s="131">
        <f>IF(OR(L85="PENDENTE",L85="EM ANDAMENTO",L85="PENDENTE APROVAÇÃO CANCELAMENTO NF"),TODAY()-O85,X85-O85)</f>
        <v/>
      </c>
      <c r="AA85" s="131">
        <f>IF(Y85="Aberto",Z85+ROW()/100000,"")</f>
        <v/>
      </c>
      <c r="AB85" s="2">
        <f>IF(ISNUMBER(FIND("@cielo.com.br",S85)),"Interno","Externo")</f>
        <v/>
      </c>
    </row>
    <row r="86" ht="15.5" customHeight="1">
      <c r="A86" s="1" t="n"/>
      <c r="B86" s="67" t="inlineStr">
        <is>
          <t>Stephany Lima</t>
        </is>
      </c>
      <c r="C86" s="70">
        <f>VLOOKUP(I:I,'Referencias '!H:I,2,0)</f>
        <v/>
      </c>
      <c r="D86" s="71" t="n">
        <v>20537850</v>
      </c>
      <c r="E86" s="71" t="n">
        <v>0</v>
      </c>
      <c r="F86" s="72" t="n">
        <v>2607810560847</v>
      </c>
      <c r="G86" s="72">
        <f>VLOOKUP(H:H,'Referencias '!B:C,2,0)</f>
        <v/>
      </c>
      <c r="H86" s="72">
        <f>TRIM(_xlfn.TEXTBEFORE(_xlfn.TEXTAFTER(U86,"CNPJ/CPF:&lt;/strong&gt;"),"&lt;/p&gt;"))</f>
        <v/>
      </c>
      <c r="I86" s="70" t="inlineStr">
        <is>
          <t>Contestação de cobrança</t>
        </is>
      </c>
      <c r="J86" s="72" t="n"/>
      <c r="K86" s="72" t="n"/>
      <c r="L86" s="70" t="inlineStr">
        <is>
          <t>FINALIZADO</t>
        </is>
      </c>
      <c r="M86" s="73" t="inlineStr">
        <is>
          <t>Médio</t>
        </is>
      </c>
      <c r="N86" s="71" t="inlineStr">
        <is>
          <t>1003 Gateway de Pagamento | Estou com um problema em produção e preciso de ajuda | Paula Maldonado Nishiwaki | paula.nishiwaki@amway.com</t>
        </is>
      </c>
      <c r="O86" s="74" t="n">
        <v>46100</v>
      </c>
      <c r="P86" s="123" t="n">
        <v>46157</v>
      </c>
      <c r="Q86" s="177">
        <f>TEXT(O86,"mmm/aaaa")</f>
        <v/>
      </c>
      <c r="R86" s="71" t="inlineStr">
        <is>
          <t>STEPHANY LIMA DE LISBOA</t>
        </is>
      </c>
      <c r="S86" s="71" t="inlineStr">
        <is>
          <t>paula.nishiwaki@amway.com</t>
        </is>
      </c>
      <c r="T86" s="71" t="inlineStr">
        <is>
          <t>AMWAY</t>
        </is>
      </c>
      <c r="U86" s="71"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is>
      </c>
      <c r="V86" s="71">
        <f>IFERROR(_xlfn.TEXTBEFORE(_xlfn.TEXTAFTER(U86,"Descrição do problema:&lt;/strong"),"&lt;/p&gt;"),_xlfn.TEXTAFTER(U86,"Descrição do problema:&lt;/strong"))</f>
        <v/>
      </c>
      <c r="W86" s="76">
        <f>_xlfn.CONCAT(D86:E86)</f>
        <v/>
      </c>
      <c r="X86" s="77">
        <f>P86</f>
        <v/>
      </c>
      <c r="Y86" s="78">
        <f>IF(X86="","Aberto","Encerrado")</f>
        <v/>
      </c>
      <c r="Z86" s="78">
        <f>IF(OR(L86="PENDENTE",L86="EM ANDAMENTO",L86="PENDENTE APROVAÇÃO CANCELAMENTO NF"),TODAY()-O86,X86-O86)</f>
        <v/>
      </c>
      <c r="AA86" s="78">
        <f>IF(Y86="Aberto",Z86+ROW()/100000,"")</f>
        <v/>
      </c>
      <c r="AB86" s="2">
        <f>IF(ISNUMBER(FIND("@cielo.com.br",S86)),"Interno","Externo")</f>
        <v/>
      </c>
    </row>
    <row r="87" ht="15.5" customHeight="1">
      <c r="A87" s="1" t="n"/>
      <c r="B87" s="67" t="inlineStr">
        <is>
          <t>Stephany Lima</t>
        </is>
      </c>
      <c r="C87" s="70">
        <f>VLOOKUP(I:I,'Referencias '!H:I,2,0)</f>
        <v/>
      </c>
      <c r="D87" s="71" t="n">
        <v>20718916</v>
      </c>
      <c r="E87" s="71" t="n">
        <v>0</v>
      </c>
      <c r="F87" s="72" t="n">
        <v>2608414692840</v>
      </c>
      <c r="G87" s="72">
        <f>VLOOKUP(H:H,'Referencias '!B:C,2,0)</f>
        <v/>
      </c>
      <c r="H87" s="72">
        <f>TRIM(_xlfn.TEXTBEFORE(_xlfn.TEXTAFTER(U87,"CNPJ/CPF:&lt;/strong&gt;"),"&lt;/p&gt;"))</f>
        <v/>
      </c>
      <c r="I87" s="70" t="inlineStr">
        <is>
          <t>Dúvidas sobre cobrança</t>
        </is>
      </c>
      <c r="J87" s="72" t="inlineStr">
        <is>
          <t>Notas mencionadas foram pagas. Como finalizar este chamado?</t>
        </is>
      </c>
      <c r="K87" s="72" t="n"/>
      <c r="L87" s="70" t="inlineStr">
        <is>
          <t>EM ANDAMENTO</t>
        </is>
      </c>
      <c r="M87" s="73" t="inlineStr">
        <is>
          <t>Médio</t>
        </is>
      </c>
      <c r="N87" s="71" t="inlineStr">
        <is>
          <t>1018 Financeiro | Desejo falar com o setor financeiro | Gabriel Dias | gabriel.silva@febrafar.com.br</t>
        </is>
      </c>
      <c r="O87" s="74" t="n">
        <v>46106</v>
      </c>
      <c r="P87" s="123" t="n">
        <v>46106</v>
      </c>
      <c r="Q87" s="177">
        <f>TEXT(O87,"mmm/aaaa")</f>
        <v/>
      </c>
      <c r="R87" s="71" t="inlineStr">
        <is>
          <t>ECOMMERCE BP SUPORTE FINANCEIRO N2</t>
        </is>
      </c>
      <c r="S87" s="71" t="inlineStr">
        <is>
          <t>gabriel.silva@febrafar.com.br</t>
        </is>
      </c>
      <c r="T87" s="71" t="inlineStr">
        <is>
          <t>DROGARIA AGAPEAMA</t>
        </is>
      </c>
      <c r="U87" s="71" t="inlineStr">
        <is>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is>
      </c>
      <c r="V87" s="71">
        <f>IFERROR(_xlfn.TEXTBEFORE(_xlfn.TEXTAFTER(U87,"Descrição do problema:&lt;/strong"),"&lt;/p&gt;"),_xlfn.TEXTAFTER(U87,"Descrição do problema:&lt;/strong"))</f>
        <v/>
      </c>
      <c r="W87" s="76">
        <f>_xlfn.CONCAT(D87:E87)</f>
        <v/>
      </c>
      <c r="X87" s="77" t="n"/>
      <c r="Y87" s="78">
        <f>IF(X87="","Aberto","Encerrado")</f>
        <v/>
      </c>
      <c r="Z87" s="78">
        <f>IF(OR(L87="PENDENTE",L87="EM ANDAMENTO",L87="PENDENTE APROVAÇÃO CANCELAMENTO NF"),TODAY()-O87,X87-O87)</f>
        <v/>
      </c>
      <c r="AA87" s="78">
        <f>IF(Y87="Aberto",Z87+ROW()/100000,"")</f>
        <v/>
      </c>
      <c r="AB87" s="2">
        <f>IF(ISNUMBER(FIND("@cielo.com.br",S87)),"Interno","Externo")</f>
        <v/>
      </c>
    </row>
    <row r="88" ht="15.5" customHeight="1">
      <c r="A88" s="1" t="n"/>
      <c r="B88" s="67" t="inlineStr">
        <is>
          <t>Stephany Lima</t>
        </is>
      </c>
      <c r="C88" s="70">
        <f>VLOOKUP(I:I,'Referencias '!H:I,2,0)</f>
        <v/>
      </c>
      <c r="D88" s="71" t="n">
        <v>20707947</v>
      </c>
      <c r="E88" s="71" t="n">
        <v>0</v>
      </c>
      <c r="F88" s="72" t="n">
        <v>0</v>
      </c>
      <c r="G88" s="72">
        <f>VLOOKUP(H:H,'Referencias '!B:C,2,0)</f>
        <v/>
      </c>
      <c r="H88" s="72">
        <f>TRIM(_xlfn.TEXTBEFORE(_xlfn.TEXTAFTER(U88,"CNPJ/CPF:&lt;/strong&gt;"),"&lt;/p&gt;"))</f>
        <v/>
      </c>
      <c r="I88" s="70" t="inlineStr">
        <is>
          <t>Cancelamento de NF / reemissão</t>
        </is>
      </c>
      <c r="J88" s="72" t="n"/>
      <c r="K88" s="72" t="n"/>
      <c r="L88" s="70" t="inlineStr">
        <is>
          <t>FINALIZADO</t>
        </is>
      </c>
      <c r="M88" s="73" t="inlineStr">
        <is>
          <t>Médio</t>
        </is>
      </c>
      <c r="N88" s="71" t="inlineStr">
        <is>
          <t>1018 Financeiro | Desejo falar com o setor financeiro | PAYTRACK TECNOLOGIA LTDA | ariane.pasilva@cielo.com.br</t>
        </is>
      </c>
      <c r="O88" s="74" t="n">
        <v>46106</v>
      </c>
      <c r="P88" s="123" t="n">
        <v>46164</v>
      </c>
      <c r="Q88" s="177">
        <f>TEXT(O88,"mmm/aaaa")</f>
        <v/>
      </c>
      <c r="R88" s="71" t="inlineStr">
        <is>
          <t>STEPHANY LIMA DE LISBOA</t>
        </is>
      </c>
      <c r="S88" s="71" t="inlineStr">
        <is>
          <t>ariane.pasilva@cielo.com.br</t>
        </is>
      </c>
      <c r="T88" s="71" t="inlineStr">
        <is>
          <t>PAYTRACK</t>
        </is>
      </c>
      <c r="U88" s="71" t="inlineStr">
        <is>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is>
      </c>
      <c r="V88" s="71">
        <f>IFERROR(_xlfn.TEXTBEFORE(_xlfn.TEXTAFTER(U88,"Descrição do problema:&lt;/strong"),"&lt;/p&gt;"),_xlfn.TEXTAFTER(U88,"Descrição do problema:&lt;/strong"))</f>
        <v/>
      </c>
      <c r="W88" s="76">
        <f>_xlfn.CONCAT(D88:E88)</f>
        <v/>
      </c>
      <c r="X88" s="77" t="n">
        <v>46216</v>
      </c>
      <c r="Y88" s="78">
        <f>IF(X88="","Aberto","Encerrado")</f>
        <v/>
      </c>
      <c r="Z88" s="78">
        <f>IF(OR(L88="PENDENTE",L88="EM ANDAMENTO",L88="PENDENTE APROVAÇÃO CANCELAMENTO NF"),TODAY()-O88,X88-O88)</f>
        <v/>
      </c>
      <c r="AA88" s="78">
        <f>IF(Y88="Aberto",Z88+ROW()/100000,"")</f>
        <v/>
      </c>
      <c r="AB88" s="2">
        <f>IF(ISNUMBER(FIND("@cielo.com.br",S88)),"Interno","Externo")</f>
        <v/>
      </c>
    </row>
    <row r="89" ht="15.5" customHeight="1">
      <c r="A89" s="1" t="n"/>
      <c r="B89" s="67" t="inlineStr">
        <is>
          <t>Emilly Maria</t>
        </is>
      </c>
      <c r="C89" s="70">
        <f>VLOOKUP(I:I,'Referencias '!H:I,2,0)</f>
        <v/>
      </c>
      <c r="D89" s="71" t="n">
        <v>20697638</v>
      </c>
      <c r="E89" s="71" t="n">
        <v>0</v>
      </c>
      <c r="F89" s="72" t="n">
        <v>2608408677556</v>
      </c>
      <c r="G89" s="72">
        <f>VLOOKUP(H:H,'Referencias '!B:C,2,0)</f>
        <v/>
      </c>
      <c r="H89" s="72">
        <f>TRIM(_xlfn.TEXTBEFORE(_xlfn.TEXTAFTER(U89,"CNPJ/CPF:&lt;/strong&gt;"),"&lt;/p&gt;"))</f>
        <v/>
      </c>
      <c r="I89" s="70" t="inlineStr">
        <is>
          <t>Cancelamento de NF / reemissão</t>
        </is>
      </c>
      <c r="J89" s="72" t="n"/>
      <c r="K89" s="72" t="n"/>
      <c r="L89" s="70" t="inlineStr">
        <is>
          <t>FINALIZADO</t>
        </is>
      </c>
      <c r="M89" s="73" t="inlineStr">
        <is>
          <t>Médio</t>
        </is>
      </c>
      <c r="N89" s="71" t="inlineStr">
        <is>
          <t>1018 Financeiro | Desejo falar com o setor financeiro | Joice Rosa | joice.dsilva@cielo.com.br</t>
        </is>
      </c>
      <c r="O89" s="74" t="n">
        <v>46106</v>
      </c>
      <c r="P89" s="123" t="n">
        <v>46106</v>
      </c>
      <c r="Q89" s="177">
        <f>TEXT(O89,"mmm/aaaa")</f>
        <v/>
      </c>
      <c r="R89" s="71" t="inlineStr">
        <is>
          <t>ECOMMERCE BP SUPORTE FINANCEIRO N2</t>
        </is>
      </c>
      <c r="S89" s="71" t="inlineStr">
        <is>
          <t>joice.dsilva@cielo.com.br</t>
        </is>
      </c>
      <c r="T89" s="71" t="inlineStr">
        <is>
          <t>PLANNE</t>
        </is>
      </c>
      <c r="U89" s="71" t="inlineStr">
        <is>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is>
      </c>
      <c r="V89" s="71">
        <f>IFERROR(_xlfn.TEXTBEFORE(_xlfn.TEXTAFTER(U89,"Descrição do problema:&lt;/strong"),"&lt;/p&gt;"),_xlfn.TEXTAFTER(U89,"Descrição do problema:&lt;/strong"))</f>
        <v/>
      </c>
      <c r="W89" s="76">
        <f>_xlfn.CONCAT(D89:E89)</f>
        <v/>
      </c>
      <c r="X89" s="77" t="n">
        <v>46244</v>
      </c>
      <c r="Y89" s="78">
        <f>IF(X89="","Aberto","Encerrado")</f>
        <v/>
      </c>
      <c r="Z89" s="78">
        <f>IF(OR(L89="PENDENTE",L89="EM ANDAMENTO",L89="PENDENTE APROVAÇÃO CANCELAMENTO NF"),TODAY()-O89,X89-O89)</f>
        <v/>
      </c>
      <c r="AA89" s="78">
        <f>IF(Y89="Aberto",Z89+ROW()/100000,"")</f>
        <v/>
      </c>
      <c r="AB89" s="2">
        <f>IF(ISNUMBER(FIND("@cielo.com.br",S89)),"Interno","Externo")</f>
        <v/>
      </c>
    </row>
    <row r="90" ht="15.5" customHeight="1">
      <c r="A90" s="1" t="n"/>
      <c r="B90" s="67" t="inlineStr">
        <is>
          <t>Emilly Maria</t>
        </is>
      </c>
      <c r="C90" s="70">
        <f>VLOOKUP(I:I,'Referencias '!H:I,2,0)</f>
        <v/>
      </c>
      <c r="D90" s="71" t="n">
        <v>20696850</v>
      </c>
      <c r="E90" s="71" t="n">
        <v>0</v>
      </c>
      <c r="F90" s="72" t="n">
        <v>2608408676950</v>
      </c>
      <c r="G90" s="72">
        <f>VLOOKUP(H:H,'Referencias '!B:C,2,0)</f>
        <v/>
      </c>
      <c r="H90" s="72">
        <f>TRIM(_xlfn.TEXTBEFORE(_xlfn.TEXTAFTER(U90,"CNPJ/CPF:&lt;/strong&gt;"),"&lt;/p&gt;"))</f>
        <v/>
      </c>
      <c r="I90" s="70" t="inlineStr">
        <is>
          <t>Cancelamento de NF / reemissão</t>
        </is>
      </c>
      <c r="J90" s="72" t="n"/>
      <c r="K90" s="72" t="n"/>
      <c r="L90" s="70" t="inlineStr">
        <is>
          <t>FINALIZADO</t>
        </is>
      </c>
      <c r="M90" s="73" t="inlineStr">
        <is>
          <t>Médio</t>
        </is>
      </c>
      <c r="N90" s="71" t="inlineStr">
        <is>
          <t>1018 Financeiro | Desejo falar com o setor financeiro | PLANNE SOFTWARE LTDA | ariane.pasilva@cielo.com.br</t>
        </is>
      </c>
      <c r="O90" s="74" t="n">
        <v>46106</v>
      </c>
      <c r="P90" s="123" t="n">
        <v>46106</v>
      </c>
      <c r="Q90" s="177">
        <f>TEXT(O90,"mmm/aaaa")</f>
        <v/>
      </c>
      <c r="R90" s="71" t="inlineStr">
        <is>
          <t>ECOMMERCE BP SUPORTE FINANCEIRO N2</t>
        </is>
      </c>
      <c r="S90" s="71" t="inlineStr">
        <is>
          <t>ariane.pasilva@cielo.com.br</t>
        </is>
      </c>
      <c r="T90" s="71" t="inlineStr"/>
      <c r="U90" s="71" t="inlineStr">
        <is>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is>
      </c>
      <c r="V90" s="71">
        <f>IFERROR(_xlfn.TEXTBEFORE(_xlfn.TEXTAFTER(U90,"Descrição do problema:&lt;/strong"),"&lt;/p&gt;"),_xlfn.TEXTAFTER(U90,"Descrição do problema:&lt;/strong"))</f>
        <v/>
      </c>
      <c r="W90" s="76">
        <f>_xlfn.CONCAT(D90:E90)</f>
        <v/>
      </c>
      <c r="X90" s="77" t="n">
        <v>46244</v>
      </c>
      <c r="Y90" s="78">
        <f>IF(X90="","Aberto","Encerrado")</f>
        <v/>
      </c>
      <c r="Z90" s="78">
        <f>IF(OR(L90="PENDENTE",L90="EM ANDAMENTO",L90="PENDENTE APROVAÇÃO CANCELAMENTO NF"),TODAY()-O90,X90-O90)</f>
        <v/>
      </c>
      <c r="AA90" s="78">
        <f>IF(Y90="Aberto",Z90+ROW()/100000,"")</f>
        <v/>
      </c>
      <c r="AB90" s="2">
        <f>IF(ISNUMBER(FIND("@cielo.com.br",S90)),"Interno","Externo")</f>
        <v/>
      </c>
    </row>
    <row r="91" ht="15.5" customHeight="1">
      <c r="A91" s="1" t="n"/>
      <c r="B91" s="67" t="inlineStr">
        <is>
          <t>Emilly Maria</t>
        </is>
      </c>
      <c r="C91" s="70">
        <f>VLOOKUP(I:I,'Referencias '!H:I,2,0)</f>
        <v/>
      </c>
      <c r="D91" s="71" t="n">
        <v>20759808</v>
      </c>
      <c r="E91" s="71" t="n">
        <v>0</v>
      </c>
      <c r="F91" s="72" t="n">
        <v>2608514722169</v>
      </c>
      <c r="G91" s="72">
        <f>VLOOKUP(H:H,'Referencias '!B:C,2,0)</f>
        <v/>
      </c>
      <c r="H91" s="72">
        <f>TRIM(_xlfn.TEXTBEFORE(_xlfn.TEXTAFTER(U91,"CNPJ/CPF:&lt;/strong&gt;"),"&lt;/p&gt;"))</f>
        <v/>
      </c>
      <c r="I91" s="70" t="inlineStr">
        <is>
          <t>Cancelamento de NF / reemissão</t>
        </is>
      </c>
      <c r="J91" s="72" t="n"/>
      <c r="K91" s="72" t="n"/>
      <c r="L91" s="70" t="inlineStr">
        <is>
          <t>FINALIZADO</t>
        </is>
      </c>
      <c r="M91" s="73" t="inlineStr">
        <is>
          <t>Médio</t>
        </is>
      </c>
      <c r="N91" s="71" t="inlineStr">
        <is>
          <t>1018 Financeiro | Desejo falar com o setor financeiro | Mariane Oliveira dos Santos | mariane.santos@cielo.com.br</t>
        </is>
      </c>
      <c r="O91" s="74" t="n">
        <v>46107</v>
      </c>
      <c r="P91" s="123" t="n">
        <v>46107</v>
      </c>
      <c r="Q91" s="177">
        <f>TEXT(O91,"mmm/aaaa")</f>
        <v/>
      </c>
      <c r="R91" s="71" t="inlineStr">
        <is>
          <t>ECOMMERCE BP SUPORTE FINANCEIRO N2</t>
        </is>
      </c>
      <c r="S91" s="71" t="inlineStr">
        <is>
          <t>mariane.santos@cielo.com.br</t>
        </is>
      </c>
      <c r="T91" s="71" t="inlineStr"/>
      <c r="U91" s="71" t="inlineStr">
        <is>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is>
      </c>
      <c r="V91" s="71">
        <f>IFERROR(_xlfn.TEXTBEFORE(_xlfn.TEXTAFTER(U91,"Descrição do problema:&lt;/strong"),"&lt;/p&gt;"),_xlfn.TEXTAFTER(U91,"Descrição do problema:&lt;/strong"))</f>
        <v/>
      </c>
      <c r="W91" s="76">
        <f>_xlfn.CONCAT(D91:E91)</f>
        <v/>
      </c>
      <c r="X91" s="77" t="n">
        <v>46234</v>
      </c>
      <c r="Y91" s="78">
        <f>IF(X91="","Aberto","Encerrado")</f>
        <v/>
      </c>
      <c r="Z91" s="78">
        <f>IF(OR(L91="PENDENTE",L91="EM ANDAMENTO",L91="PENDENTE APROVAÇÃO CANCELAMENTO NF"),TODAY()-O91,X91-O91)</f>
        <v/>
      </c>
      <c r="AA91" s="78">
        <f>IF(Y91="Aberto",Z91+ROW()/100000,"")</f>
        <v/>
      </c>
      <c r="AB91" s="2">
        <f>IF(ISNUMBER(FIND("@cielo.com.br",S91)),"Interno","Externo")</f>
        <v/>
      </c>
    </row>
    <row r="92" ht="15.5" customHeight="1">
      <c r="A92" s="1" t="inlineStr">
        <is>
          <t>Aberto antigos</t>
        </is>
      </c>
      <c r="B92" s="67" t="inlineStr">
        <is>
          <t>Pamela de Sá</t>
        </is>
      </c>
      <c r="C92" s="70">
        <f>VLOOKUP(I:I,'Referencias '!H:I,2,0)</f>
        <v/>
      </c>
      <c r="D92" s="71" t="n">
        <v>20751396</v>
      </c>
      <c r="E92" s="71" t="n">
        <v>0</v>
      </c>
      <c r="F92" s="72" t="n">
        <v>2608511715964</v>
      </c>
      <c r="G92" s="72">
        <f>T92</f>
        <v/>
      </c>
      <c r="H92" s="72">
        <f>TRIM(_xlfn.TEXTBEFORE(_xlfn.TEXTAFTER(U92,"CNPJ/CPF:&lt;/strong&gt;"),"&lt;/p&gt;"))</f>
        <v/>
      </c>
      <c r="I92" s="70" t="inlineStr">
        <is>
          <t>Atualização contrato</t>
        </is>
      </c>
      <c r="J92" s="72" t="inlineStr">
        <is>
          <t>Atualização cadastral. Perguntar à Emilly se ela consegue atender.</t>
        </is>
      </c>
      <c r="K92" s="72" t="n"/>
      <c r="L92" s="70" t="inlineStr">
        <is>
          <t>EM ANDAMENTO</t>
        </is>
      </c>
      <c r="M92" s="73" t="inlineStr">
        <is>
          <t>Alta</t>
        </is>
      </c>
      <c r="N92" s="71" t="inlineStr">
        <is>
          <t>1018 Financeiro | Desejo falar com o setor financeiro | Larissa Venancio Nascimento Araujo | larissave@cielo.com.br</t>
        </is>
      </c>
      <c r="O92" s="74" t="n">
        <v>46107</v>
      </c>
      <c r="P92" s="123" t="inlineStr">
        <is>
          <t>26/03/2026</t>
        </is>
      </c>
      <c r="Q92" s="177">
        <f>TEXT(O92,"mmm/aaaa")</f>
        <v/>
      </c>
      <c r="R92" s="71" t="inlineStr">
        <is>
          <t>ECOMMERCE BP SUPORTE FINANCEIRO N2</t>
        </is>
      </c>
      <c r="S92" s="71" t="inlineStr">
        <is>
          <t>larissave@cielo.com.br</t>
        </is>
      </c>
      <c r="T92" s="71" t="inlineStr"/>
      <c r="U92" s="71" t="inlineStr">
        <is>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is>
      </c>
      <c r="V92" s="71">
        <f>IFERROR(_xlfn.TEXTBEFORE(_xlfn.TEXTAFTER(U92,"Descrição do problema:&lt;/strong"),"&lt;/p&gt;"),_xlfn.TEXTAFTER(U92,"Descrição do problema:&lt;/strong"))</f>
        <v/>
      </c>
      <c r="W92" s="76">
        <f>_xlfn.CONCAT(D92:E92)</f>
        <v/>
      </c>
      <c r="X92" s="77" t="n"/>
      <c r="Y92" s="78">
        <f>IF(X92="","Aberto","Encerrado")</f>
        <v/>
      </c>
      <c r="Z92" s="78">
        <f>IF(OR(L92="PENDENTE",L92="EM ANDAMENTO",L92="PENDENTE APROVAÇÃO CANCELAMENTO NF"),TODAY()-O92,X92-O92)</f>
        <v/>
      </c>
      <c r="AA92" s="78">
        <f>IF(Y92="Aberto",Z92+ROW()/100000,"")</f>
        <v/>
      </c>
      <c r="AB92" s="2">
        <f>IF(ISNUMBER(FIND("@cielo.com.br",S92)),"Interno","Externo")</f>
        <v/>
      </c>
    </row>
    <row r="93" ht="15.5" customHeight="1">
      <c r="A93" s="1" t="n"/>
      <c r="B93" s="67" t="inlineStr">
        <is>
          <t>Pamela de Sá</t>
        </is>
      </c>
      <c r="C93" s="70">
        <f>VLOOKUP(I:I,'Referencias '!H:I,2,0)</f>
        <v/>
      </c>
      <c r="D93" s="71" t="n">
        <v>20800477</v>
      </c>
      <c r="E93" s="71" t="n">
        <v>0</v>
      </c>
      <c r="F93" s="72" t="n">
        <v>2608614752010</v>
      </c>
      <c r="G93" s="72">
        <f>VLOOKUP(H:H,'Referencias '!B:C,2,0)</f>
        <v/>
      </c>
      <c r="H93" s="72">
        <f>TRIM(_xlfn.TEXTBEFORE(_xlfn.TEXTAFTER(U93,"CNPJ/CPF:&lt;/strong&gt;"),"&lt;/p&gt;"))</f>
        <v/>
      </c>
      <c r="I93" s="70" t="inlineStr">
        <is>
          <t>Ajuste de cobrança / faturamento</t>
        </is>
      </c>
      <c r="J93" s="72" t="n"/>
      <c r="K93" s="72" t="n"/>
      <c r="L93" s="70" t="inlineStr">
        <is>
          <t>FINALIZADO</t>
        </is>
      </c>
      <c r="M93" s="73" t="inlineStr">
        <is>
          <t>Médio</t>
        </is>
      </c>
      <c r="N93" s="71" t="inlineStr">
        <is>
          <t>1018 Financeiro | Desejo falar com o setor financeiro | Mariane Oliveira dos Santos | mariane.santos@cielo.com.br</t>
        </is>
      </c>
      <c r="O93" s="74" t="n">
        <v>46108</v>
      </c>
      <c r="P93" s="123" t="n">
        <v>46108</v>
      </c>
      <c r="Q93" s="177">
        <f>TEXT(O93,"mmm/aaaa")</f>
        <v/>
      </c>
      <c r="R93" s="71" t="inlineStr">
        <is>
          <t>ECOMMERCE BP SUPORTE FINANCEIRO N2</t>
        </is>
      </c>
      <c r="S93" s="71" t="inlineStr">
        <is>
          <t>mariane.santos@cielo.com.br</t>
        </is>
      </c>
      <c r="T93" s="71" t="inlineStr"/>
      <c r="U93" s="71" t="inlineStr">
        <is>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is>
      </c>
      <c r="V93" s="71">
        <f>IFERROR(_xlfn.TEXTBEFORE(_xlfn.TEXTAFTER(U93,"Descrição do problema:&lt;/strong"),"&lt;/p&gt;"),_xlfn.TEXTAFTER(U93,"Descrição do problema:&lt;/strong"))</f>
        <v/>
      </c>
      <c r="W93" s="76">
        <f>_xlfn.CONCAT(D93:E93)</f>
        <v/>
      </c>
      <c r="X93" s="77" t="n">
        <v>46259</v>
      </c>
      <c r="Y93" s="78">
        <f>IF(X93="","Aberto","Encerrado")</f>
        <v/>
      </c>
      <c r="Z93" s="78">
        <f>IF(OR(L93="PENDENTE",L93="EM ANDAMENTO",L93="PENDENTE APROVAÇÃO CANCELAMENTO NF"),TODAY()-O93,X93-O93)</f>
        <v/>
      </c>
      <c r="AA93" s="78">
        <f>IF(Y93="Aberto",Z93+ROW()/100000,"")</f>
        <v/>
      </c>
      <c r="AB93" s="2">
        <f>IF(ISNUMBER(FIND("@cielo.com.br",S93)),"Interno","Externo")</f>
        <v/>
      </c>
    </row>
    <row r="94" ht="15.5" customHeight="1">
      <c r="A94" s="1" t="n"/>
      <c r="B94" s="67" t="inlineStr">
        <is>
          <t>Pamela de Sá</t>
        </is>
      </c>
      <c r="C94" s="70">
        <f>VLOOKUP(I:I,'Referencias '!H:I,2,0)</f>
        <v/>
      </c>
      <c r="D94" s="71" t="n">
        <v>20796608</v>
      </c>
      <c r="E94" s="71" t="n">
        <v>0</v>
      </c>
      <c r="F94" s="72" t="n">
        <v>2608613748976</v>
      </c>
      <c r="G94" s="72">
        <f>VLOOKUP(H:H,'Referencias '!B:C,2,0)</f>
        <v/>
      </c>
      <c r="H94" s="72">
        <f>TRIM(_xlfn.TEXTBEFORE(_xlfn.TEXTAFTER(U94,"CNPJ/CPF:&lt;/strong&gt;"),"&lt;/p&gt;"))</f>
        <v/>
      </c>
      <c r="I94" s="70" t="inlineStr">
        <is>
          <t>Outros</t>
        </is>
      </c>
      <c r="J94" s="72" t="n"/>
      <c r="K94" s="72" t="n"/>
      <c r="L94" s="70" t="inlineStr">
        <is>
          <t>FINALIZADO</t>
        </is>
      </c>
      <c r="M94" s="73" t="inlineStr">
        <is>
          <t>Médio</t>
        </is>
      </c>
      <c r="N94" s="71" t="inlineStr">
        <is>
          <t>1018 Financeiro | Desejo falar com o setor financeiro | Fernanda Camarneira | fernanda.scamarneira@cielo.com.br</t>
        </is>
      </c>
      <c r="O94" s="74" t="n">
        <v>46108</v>
      </c>
      <c r="P94" s="123" t="n">
        <v>46111</v>
      </c>
      <c r="Q94" s="177">
        <f>TEXT(O94,"mmm/aaaa")</f>
        <v/>
      </c>
      <c r="R94" s="71" t="inlineStr">
        <is>
          <t>ECOMMERCE BP SUPORTE FINANCEIRO N2</t>
        </is>
      </c>
      <c r="S94" s="71" t="inlineStr">
        <is>
          <t>fernanda.scamarneira@cielo.com.br</t>
        </is>
      </c>
      <c r="T94" s="71" t="inlineStr">
        <is>
          <t>FARMACIAS PAGUE MENOS</t>
        </is>
      </c>
      <c r="U94" s="71" t="inlineStr">
        <is>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is>
      </c>
      <c r="V94" s="71">
        <f>IFERROR(_xlfn.TEXTBEFORE(_xlfn.TEXTAFTER(U94,"Descrição do problema:&lt;/strong"),"&lt;/p&gt;"),_xlfn.TEXTAFTER(U94,"Descrição do problema:&lt;/strong"))</f>
        <v/>
      </c>
      <c r="W94" s="76">
        <f>_xlfn.CONCAT(D94:E94)</f>
        <v/>
      </c>
      <c r="X94" s="77" t="n">
        <v>46231</v>
      </c>
      <c r="Y94" s="78">
        <f>IF(X94="","Aberto","Encerrado")</f>
        <v/>
      </c>
      <c r="Z94" s="78">
        <f>IF(OR(L94="PENDENTE",L94="EM ANDAMENTO",L94="PENDENTE APROVAÇÃO CANCELAMENTO NF"),TODAY()-O94,X94-O94)</f>
        <v/>
      </c>
      <c r="AA94" s="78">
        <f>IF(Y94="Aberto",Z94+ROW()/100000,"")</f>
        <v/>
      </c>
      <c r="AB94" s="2">
        <f>IF(ISNUMBER(FIND("@cielo.com.br",S94)),"Interno","Externo")</f>
        <v/>
      </c>
    </row>
    <row r="95" ht="15.5" customHeight="1">
      <c r="A95" s="1" t="n"/>
      <c r="B95" s="67" t="inlineStr">
        <is>
          <t>Fabiana Lisboa</t>
        </is>
      </c>
      <c r="C95" s="70">
        <f>VLOOKUP(I:I,'Referencias '!H:I,2,0)</f>
        <v/>
      </c>
      <c r="D95" s="71" t="n">
        <v>20857247</v>
      </c>
      <c r="E95" s="71" t="n">
        <v>0</v>
      </c>
      <c r="F95" s="72" t="n">
        <v>2608917794084</v>
      </c>
      <c r="G95" s="72">
        <f>T95</f>
        <v/>
      </c>
      <c r="H95" s="72">
        <f>TRIM(_xlfn.TEXTBEFORE(_xlfn.TEXTAFTER(U95,"CNPJ/CPF:&lt;/strong&gt;"),"&lt;/p&gt;"))</f>
        <v/>
      </c>
      <c r="I95" s="70" t="inlineStr">
        <is>
          <t>Reenvio de boleto / NF</t>
        </is>
      </c>
      <c r="J95" s="72" t="n"/>
      <c r="K95" s="72" t="n"/>
      <c r="L95" s="70" t="inlineStr">
        <is>
          <t>FINALIZADO</t>
        </is>
      </c>
      <c r="M95" s="73" t="inlineStr">
        <is>
          <t>Médio</t>
        </is>
      </c>
      <c r="N95" s="71" t="inlineStr">
        <is>
          <t>1018 Financeiro | Desejo falar com o setor financeiro | Nick | nick.xavier@covabra.com.br</t>
        </is>
      </c>
      <c r="O95" s="74" t="n">
        <v>46111</v>
      </c>
      <c r="P95" s="123" t="n">
        <v>46112</v>
      </c>
      <c r="Q95" s="177">
        <f>TEXT(O95,"mmm/aaaa")</f>
        <v/>
      </c>
      <c r="R95" s="71" t="inlineStr">
        <is>
          <t>ECOMMERCE BP SUPORTE FINANCEIRO N2</t>
        </is>
      </c>
      <c r="S95" s="71" t="inlineStr">
        <is>
          <t>nick.xavier@covabra.com.br</t>
        </is>
      </c>
      <c r="T95" s="71" t="inlineStr">
        <is>
          <t>COVABRA SUPERMERCADOS LTDA</t>
        </is>
      </c>
      <c r="U95" s="71" t="inlineStr">
        <is>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is>
      </c>
      <c r="V95" s="71">
        <f>IFERROR(_xlfn.TEXTBEFORE(_xlfn.TEXTAFTER(U95,"Descrição do problema:&lt;/strong"),"&lt;/p&gt;"),_xlfn.TEXTAFTER(U95,"Descrição do problema:&lt;/strong"))</f>
        <v/>
      </c>
      <c r="W95" s="76">
        <f>_xlfn.CONCAT(D95:E95)</f>
        <v/>
      </c>
      <c r="X95" s="77" t="n">
        <v>46230</v>
      </c>
      <c r="Y95" s="78">
        <f>IF(X95="","Aberto","Encerrado")</f>
        <v/>
      </c>
      <c r="Z95" s="78">
        <f>IF(OR(L95="PENDENTE",L95="EM ANDAMENTO",L95="PENDENTE APROVAÇÃO CANCELAMENTO NF"),TODAY()-O95,X95-O95)</f>
        <v/>
      </c>
      <c r="AA95" s="78">
        <f>IF(Y95="Aberto",Z95+ROW()/100000,"")</f>
        <v/>
      </c>
      <c r="AB95" s="2">
        <f>IF(ISNUMBER(FIND("@cielo.com.br",S95)),"Interno","Externo")</f>
        <v/>
      </c>
    </row>
    <row r="96" ht="15.5" customHeight="1">
      <c r="A96" s="1" t="n"/>
      <c r="B96" s="67" t="inlineStr">
        <is>
          <t>Pamela de Sá</t>
        </is>
      </c>
      <c r="C96" s="70">
        <f>VLOOKUP(I:I,'Referencias '!H:I,2,0)</f>
        <v/>
      </c>
      <c r="D96" s="71" t="n">
        <v>20837028</v>
      </c>
      <c r="E96" s="71" t="n">
        <v>0</v>
      </c>
      <c r="F96" s="72" t="n">
        <v>2608912779586</v>
      </c>
      <c r="G96" s="72">
        <f>VLOOKUP(H:H,'Referencias '!B:C,2,0)</f>
        <v/>
      </c>
      <c r="H96" s="72">
        <f>TRIM(_xlfn.TEXTBEFORE(_xlfn.TEXTAFTER(U96,"CNPJ/CPF:&lt;/strong&gt;"),"&lt;/p&gt;"))</f>
        <v/>
      </c>
      <c r="I96" s="70" t="inlineStr">
        <is>
          <t>Outros</t>
        </is>
      </c>
      <c r="J96" s="72" t="n"/>
      <c r="K96" s="72" t="n"/>
      <c r="L96" s="70" t="inlineStr">
        <is>
          <t>EM ANDAMENTO</t>
        </is>
      </c>
      <c r="M96" s="73" t="inlineStr">
        <is>
          <t>Médio</t>
        </is>
      </c>
      <c r="N96" s="71" t="inlineStr">
        <is>
          <t>1018 Financeiro | Desejo falar com o setor financeiro | Ricardo de Oliveira Braga | ricardo.sonhodafesta@gmail.com</t>
        </is>
      </c>
      <c r="O96" s="74" t="n">
        <v>46111</v>
      </c>
      <c r="P96" s="123" t="n">
        <v>46113</v>
      </c>
      <c r="Q96" s="177">
        <f>TEXT(O96,"mmm/aaaa")</f>
        <v/>
      </c>
      <c r="R96" s="71" t="inlineStr">
        <is>
          <t>ECOMMERCE BP SUPORTE FINANCEIRO N2</t>
        </is>
      </c>
      <c r="S96" s="71" t="inlineStr">
        <is>
          <t>ricardo.sonhodafesta@gmail.com</t>
        </is>
      </c>
      <c r="T96" s="71" t="inlineStr">
        <is>
          <t>DAGER COMERCIO ATACADISTA DE EMB</t>
        </is>
      </c>
      <c r="U96" s="71" t="inlineStr">
        <is>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is>
      </c>
      <c r="V96" s="71">
        <f>IFERROR(_xlfn.TEXTBEFORE(_xlfn.TEXTAFTER(U96,"Descrição do problema:&lt;/strong"),"&lt;/p&gt;"),_xlfn.TEXTAFTER(U96,"Descrição do problema:&lt;/strong"))</f>
        <v/>
      </c>
      <c r="W96" s="76">
        <f>_xlfn.CONCAT(D96:E96)</f>
        <v/>
      </c>
      <c r="X96" s="77" t="n"/>
      <c r="Y96" s="78">
        <f>IF(X96="","Aberto","Encerrado")</f>
        <v/>
      </c>
      <c r="Z96" s="78">
        <f>IF(OR(L96="PENDENTE",L96="EM ANDAMENTO",L96="PENDENTE APROVAÇÃO CANCELAMENTO NF"),TODAY()-O96,X96-O96)</f>
        <v/>
      </c>
      <c r="AA96" s="78">
        <f>IF(Y96="Aberto",Z96+ROW()/100000,"")</f>
        <v/>
      </c>
      <c r="AB96" s="2">
        <f>IF(ISNUMBER(FIND("@cielo.com.br",S96)),"Interno","Externo")</f>
        <v/>
      </c>
    </row>
    <row r="97" ht="15.5" customHeight="1">
      <c r="A97" s="1" t="inlineStr">
        <is>
          <t>Aberto antigos</t>
        </is>
      </c>
      <c r="B97" s="67" t="inlineStr">
        <is>
          <t>Stephany Lima</t>
        </is>
      </c>
      <c r="C97" s="70">
        <f>VLOOKUP(I:I,'Referencias '!H:I,2,0)</f>
        <v/>
      </c>
      <c r="D97" s="71" t="n">
        <v>20821255</v>
      </c>
      <c r="E97" s="71" t="n">
        <v>0</v>
      </c>
      <c r="F97" s="72" t="n">
        <v>2608907768475</v>
      </c>
      <c r="G97" s="72">
        <f>VLOOKUP(H:H,'Referencias '!B:C,2,0)</f>
        <v/>
      </c>
      <c r="H97" s="72">
        <f>TRIM(_xlfn.TEXTBEFORE(_xlfn.TEXTAFTER(U97,"CNPJ/CPF:&lt;/strong&gt;"),"&lt;/p&gt;"))</f>
        <v/>
      </c>
      <c r="I97" s="70" t="inlineStr">
        <is>
          <t>Contestação de cobrança</t>
        </is>
      </c>
      <c r="J97" s="72" t="inlineStr">
        <is>
          <t>Vamos analisar internamente se redirecionaremos para o time da Belotti</t>
        </is>
      </c>
      <c r="K97" s="72" t="n"/>
      <c r="L97" s="70" t="inlineStr">
        <is>
          <t>EM ANDAMENTO</t>
        </is>
      </c>
      <c r="M97" s="73" t="inlineStr">
        <is>
          <t>Alta</t>
        </is>
      </c>
      <c r="N97" s="71" t="inlineStr">
        <is>
          <t>1018 Financeiro | Desejo falar com o setor financeiro | SBF COMERCIO DE PRODUTOS ESPORTIVOS S.A | bruno.bbarbosa@gruposbf.com.br</t>
        </is>
      </c>
      <c r="O97" s="74" t="n">
        <v>46111</v>
      </c>
      <c r="P97" s="123" t="inlineStr">
        <is>
          <t>24/08/2026</t>
        </is>
      </c>
      <c r="Q97" s="177">
        <f>TEXT(O97,"mmm/aaaa")</f>
        <v/>
      </c>
      <c r="R97" s="71" t="inlineStr">
        <is>
          <t>STEPHANY LIMA DE LISBOA</t>
        </is>
      </c>
      <c r="S97" s="71" t="inlineStr">
        <is>
          <t>bruno.bbarbosa@gruposbf.com.br</t>
        </is>
      </c>
      <c r="T97" s="71" t="inlineStr">
        <is>
          <t>CENTAURO ESPORTES 25</t>
        </is>
      </c>
      <c r="U97" s="71" t="inlineStr">
        <is>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is>
      </c>
      <c r="V97" s="71">
        <f>IFERROR(_xlfn.TEXTBEFORE(_xlfn.TEXTAFTER(U97,"Descrição do problema:&lt;/strong"),"&lt;/p&gt;"),_xlfn.TEXTAFTER(U97,"Descrição do problema:&lt;/strong"))</f>
        <v/>
      </c>
      <c r="W97" s="76">
        <f>_xlfn.CONCAT(D97:E97)</f>
        <v/>
      </c>
      <c r="X97" s="77" t="n"/>
      <c r="Y97" s="78">
        <f>IF(X97="","Aberto","Encerrado")</f>
        <v/>
      </c>
      <c r="Z97" s="78">
        <f>IF(OR(L97="PENDENTE",L97="EM ANDAMENTO",L97="PENDENTE APROVAÇÃO CANCELAMENTO NF"),TODAY()-O97,X97-O97)</f>
        <v/>
      </c>
      <c r="AA97" s="78">
        <f>IF(Y97="Aberto",Z97+ROW()/100000,"")</f>
        <v/>
      </c>
      <c r="AB97" s="2">
        <f>IF(ISNUMBER(FIND("@cielo.com.br",S97)),"Interno","Externo")</f>
        <v/>
      </c>
    </row>
    <row r="98" ht="15.5" customHeight="1">
      <c r="A98" s="1" t="inlineStr">
        <is>
          <t>Aberto antigos</t>
        </is>
      </c>
      <c r="B98" s="67" t="inlineStr">
        <is>
          <t>Pamela de Sá</t>
        </is>
      </c>
      <c r="C98" s="70">
        <f>VLOOKUP(I:I,'Referencias '!H:I,2,0)</f>
        <v/>
      </c>
      <c r="D98" s="71" t="n">
        <v>20891641</v>
      </c>
      <c r="E98" s="71" t="n">
        <v>0</v>
      </c>
      <c r="F98" s="72" t="n">
        <v>2609016817637</v>
      </c>
      <c r="G98" s="72">
        <f>VLOOKUP(H:H,'Referencias '!B:C,2,0)</f>
        <v/>
      </c>
      <c r="H98" s="72">
        <f>TRIM(_xlfn.TEXTBEFORE(_xlfn.TEXTAFTER(U98,"CNPJ/CPF:&lt;/strong&gt;"),"&lt;/p&gt;"))</f>
        <v/>
      </c>
      <c r="I98" s="70" t="inlineStr">
        <is>
          <t>Contestação de cobrança</t>
        </is>
      </c>
      <c r="J98" s="72" t="n"/>
      <c r="K98" s="72" t="n"/>
      <c r="L98" s="70" t="inlineStr">
        <is>
          <t>EM ANDAMENTO</t>
        </is>
      </c>
      <c r="M98" s="73" t="inlineStr">
        <is>
          <t>Alta</t>
        </is>
      </c>
      <c r="N98" s="71" t="inlineStr">
        <is>
          <t>1018 Financeiro | Desejo falar com o setor financeiro | ASSOCIACAO ESCOLA SUPERIOR DE PROPA GANDA E MARKETING | ariane.pasilva@cielo.com.br</t>
        </is>
      </c>
      <c r="O98" s="74" t="n">
        <v>46112</v>
      </c>
      <c r="P98" s="123" t="inlineStr">
        <is>
          <t>06/04/2026</t>
        </is>
      </c>
      <c r="Q98" s="177">
        <f>TEXT(O98,"mmm/aaaa")</f>
        <v/>
      </c>
      <c r="R98" s="71" t="inlineStr">
        <is>
          <t>ECOMMERCE BP SUPORTE FINANCEIRO N2</t>
        </is>
      </c>
      <c r="S98" s="71" t="inlineStr">
        <is>
          <t>ariane.pasilva@cielo.com.br</t>
        </is>
      </c>
      <c r="T98" s="71" t="inlineStr">
        <is>
          <t>ESPM</t>
        </is>
      </c>
      <c r="U98" s="71" t="inlineStr">
        <is>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is>
      </c>
      <c r="V98" s="71">
        <f>IFERROR(_xlfn.TEXTBEFORE(_xlfn.TEXTAFTER(U98,"Descrição do problema:&lt;/strong"),"&lt;/p&gt;"),_xlfn.TEXTAFTER(U98,"Descrição do problema:&lt;/strong"))</f>
        <v/>
      </c>
      <c r="W98" s="76">
        <f>_xlfn.CONCAT(D98:E98)</f>
        <v/>
      </c>
      <c r="X98" s="77" t="n"/>
      <c r="Y98" s="78">
        <f>IF(X98="","Aberto","Encerrado")</f>
        <v/>
      </c>
      <c r="Z98" s="78">
        <f>IF(OR(L98="PENDENTE",L98="EM ANDAMENTO",L98="PENDENTE APROVAÇÃO CANCELAMENTO NF"),TODAY()-O98,X98-O98)</f>
        <v/>
      </c>
      <c r="AA98" s="78">
        <f>IF(Y98="Aberto",Z98+ROW()/100000,"")</f>
        <v/>
      </c>
      <c r="AB98" s="2">
        <f>IF(ISNUMBER(FIND("@cielo.com.br",S98)),"Interno","Externo")</f>
        <v/>
      </c>
    </row>
    <row r="99" ht="15.5" customHeight="1">
      <c r="A99" s="1" t="n"/>
      <c r="B99" s="67" t="inlineStr">
        <is>
          <t>Pamela de Sá</t>
        </is>
      </c>
      <c r="C99" s="70">
        <f>VLOOKUP(I:I,'Referencias '!H:I,2,0)</f>
        <v/>
      </c>
      <c r="D99" s="71" t="n">
        <v>20887541</v>
      </c>
      <c r="E99" s="71" t="n">
        <v>0</v>
      </c>
      <c r="F99" s="72" t="n">
        <v>0</v>
      </c>
      <c r="G99" s="72">
        <f>VLOOKUP(H:H,'Referencias '!B:C,2,0)</f>
        <v/>
      </c>
      <c r="H99" s="72">
        <f>TRIM(_xlfn.TEXTBEFORE(_xlfn.TEXTAFTER(U99,"CNPJ/CPF:&lt;/strong&gt;"),"&lt;/p&gt;"))</f>
        <v/>
      </c>
      <c r="I99" s="70" t="inlineStr">
        <is>
          <t>Contestação de cobrança</t>
        </is>
      </c>
      <c r="J99" s="72" t="n"/>
      <c r="K99" s="72" t="n"/>
      <c r="L99" s="70" t="inlineStr">
        <is>
          <t>FINALIZADO</t>
        </is>
      </c>
      <c r="M99" s="73" t="inlineStr">
        <is>
          <t>Médio</t>
        </is>
      </c>
      <c r="N99" s="71" t="inlineStr">
        <is>
          <t>1018 Financeiro | Desejo falar com o setor financeiro | BRASIL EDUCACAO S/A | ariane.pasilva@cielo.com.br</t>
        </is>
      </c>
      <c r="O99" s="74" t="n">
        <v>46112</v>
      </c>
      <c r="P99" s="123" t="n">
        <v>46112</v>
      </c>
      <c r="Q99" s="177">
        <f>TEXT(O99,"mmm/aaaa")</f>
        <v/>
      </c>
      <c r="R99" s="71" t="inlineStr">
        <is>
          <t>ECOMMERCE BP SUPORTE FINANCEIRO N2</t>
        </is>
      </c>
      <c r="S99" s="71" t="inlineStr">
        <is>
          <t>ariane.pasilva@cielo.com.br</t>
        </is>
      </c>
      <c r="T99" s="71" t="inlineStr"/>
      <c r="U99" s="71" t="inlineStr">
        <is>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is>
      </c>
      <c r="V99" s="71">
        <f>IFERROR(_xlfn.TEXTBEFORE(_xlfn.TEXTAFTER(U99,"Descrição do problema:&lt;/strong"),"&lt;/p&gt;"),_xlfn.TEXTAFTER(U99,"Descrição do problema:&lt;/strong"))</f>
        <v/>
      </c>
      <c r="W99" s="76">
        <f>_xlfn.CONCAT(D99:E99)</f>
        <v/>
      </c>
      <c r="X99" s="77" t="n">
        <v>46220</v>
      </c>
      <c r="Y99" s="78">
        <f>IF(X99="","Aberto","Encerrado")</f>
        <v/>
      </c>
      <c r="Z99" s="78">
        <f>IF(OR(L99="PENDENTE",L99="EM ANDAMENTO",L99="PENDENTE APROVAÇÃO CANCELAMENTO NF"),TODAY()-O99,X99-O99)</f>
        <v/>
      </c>
      <c r="AA99" s="78">
        <f>IF(Y99="Aberto",Z99+ROW()/100000,"")</f>
        <v/>
      </c>
      <c r="AB99" s="2">
        <f>IF(ISNUMBER(FIND("@cielo.com.br",S99)),"Interno","Externo")</f>
        <v/>
      </c>
    </row>
    <row r="100" ht="15.5" customHeight="1">
      <c r="A100" s="1" t="n"/>
      <c r="B100" s="67" t="inlineStr">
        <is>
          <t>Pamela de Sá</t>
        </is>
      </c>
      <c r="C100" s="70">
        <f>VLOOKUP(I:I,'Referencias '!H:I,2,0)</f>
        <v/>
      </c>
      <c r="D100" s="71" t="n">
        <v>20883974</v>
      </c>
      <c r="E100" s="71" t="n">
        <v>0</v>
      </c>
      <c r="F100" s="72" t="n">
        <v>0</v>
      </c>
      <c r="G100" s="72">
        <f>T100</f>
        <v/>
      </c>
      <c r="H100" s="72">
        <f>TRIM(_xlfn.TEXTBEFORE(_xlfn.TEXTAFTER(U100,"CNPJ/CPF:&lt;/strong&gt;"),"&lt;/p&gt;"))</f>
        <v/>
      </c>
      <c r="I100" s="70" t="inlineStr">
        <is>
          <t>Outros</t>
        </is>
      </c>
      <c r="J100" s="72" t="n"/>
      <c r="K100" s="72" t="n"/>
      <c r="L100" s="70" t="inlineStr">
        <is>
          <t>FINALIZADO</t>
        </is>
      </c>
      <c r="M100" s="73" t="inlineStr">
        <is>
          <t>Médio</t>
        </is>
      </c>
      <c r="N100" s="71" t="inlineStr">
        <is>
          <t>1018 Financeiro | Desejo falar com o setor financeiro | felipe alvarez de carvalho sanches | felipe.sanches@supermercadospaguemenos.com.br</t>
        </is>
      </c>
      <c r="O100" s="74" t="n">
        <v>46112</v>
      </c>
      <c r="P100" s="123" t="n">
        <v>46113</v>
      </c>
      <c r="Q100" s="177">
        <f>TEXT(O100,"mmm/aaaa")</f>
        <v/>
      </c>
      <c r="R100" s="71" t="inlineStr">
        <is>
          <t>ECOMMERCE BP SUPORTE FINANCEIRO N2</t>
        </is>
      </c>
      <c r="S100" s="71" t="inlineStr">
        <is>
          <t>felipe.sanches@supermercadospaguemenos.com.br</t>
        </is>
      </c>
      <c r="T100" s="71" t="inlineStr"/>
      <c r="U100" s="71" t="inlineStr">
        <is>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is>
      </c>
      <c r="V100" s="71">
        <f>IFERROR(_xlfn.TEXTBEFORE(_xlfn.TEXTAFTER(U100,"Descrição do problema:&lt;/strong"),"&lt;/p&gt;"),_xlfn.TEXTAFTER(U100,"Descrição do problema:&lt;/strong"))</f>
        <v/>
      </c>
      <c r="W100" s="76">
        <f>_xlfn.CONCAT(D100:E100)</f>
        <v/>
      </c>
      <c r="X100" s="77" t="n">
        <v>46226</v>
      </c>
      <c r="Y100" s="78">
        <f>IF(X100="","Aberto","Encerrado")</f>
        <v/>
      </c>
      <c r="Z100" s="78">
        <f>IF(OR(L100="PENDENTE",L100="EM ANDAMENTO",L100="PENDENTE APROVAÇÃO CANCELAMENTO NF"),TODAY()-O100,X100-O100)</f>
        <v/>
      </c>
      <c r="AA100" s="78">
        <f>IF(Y100="Aberto",Z100+ROW()/100000,"")</f>
        <v/>
      </c>
      <c r="AB100" s="2">
        <f>IF(ISNUMBER(FIND("@cielo.com.br",S100)),"Interno","Externo")</f>
        <v/>
      </c>
    </row>
    <row r="101" ht="15.5" customHeight="1">
      <c r="A101" s="1" t="n"/>
      <c r="B101" s="67" t="inlineStr">
        <is>
          <t>Stephany Lima</t>
        </is>
      </c>
      <c r="C101" s="70">
        <f>VLOOKUP(I:I,'Referencias '!H:I,2,0)</f>
        <v/>
      </c>
      <c r="D101" s="71" t="n">
        <v>20921984</v>
      </c>
      <c r="E101" s="71" t="n">
        <v>0</v>
      </c>
      <c r="F101" s="72" t="n">
        <v>2609112838485</v>
      </c>
      <c r="G101" s="72">
        <f>VLOOKUP(H:H,'Referencias '!B:C,2,0)</f>
        <v/>
      </c>
      <c r="H101" s="72">
        <f>TRIM(_xlfn.TEXTBEFORE(_xlfn.TEXTAFTER(U101,"CNPJ/CPF:&lt;/strong&gt;"),"&lt;/p&gt;"))</f>
        <v/>
      </c>
      <c r="I101" s="70" t="inlineStr">
        <is>
          <t>Cancelamento de NF / reemissão</t>
        </is>
      </c>
      <c r="J101" s="72" t="n"/>
      <c r="K101" s="72" t="n"/>
      <c r="L101" s="70" t="inlineStr">
        <is>
          <t>FINALIZADO</t>
        </is>
      </c>
      <c r="M101" s="73" t="inlineStr">
        <is>
          <t>Alta</t>
        </is>
      </c>
      <c r="N101" s="71" t="inlineStr">
        <is>
          <t>1018 Financeiro | Desejo falar com o setor financeiro | I-RETAIL SERVICOS DE CONSULTORIA DE | ariane.pasilva@cielo.com.br</t>
        </is>
      </c>
      <c r="O101" s="74" t="n">
        <v>46113</v>
      </c>
      <c r="P101" s="123" t="n">
        <v>46113</v>
      </c>
      <c r="Q101" s="177">
        <f>TEXT(O101,"mmm/aaaa")</f>
        <v/>
      </c>
      <c r="R101" s="71" t="inlineStr">
        <is>
          <t>ECOMMERCE BP SUPORTE FINANCEIRO N2</t>
        </is>
      </c>
      <c r="S101" s="71" t="inlineStr">
        <is>
          <t>ariane.pasilva@cielo.com.br</t>
        </is>
      </c>
      <c r="T101" s="71" t="inlineStr"/>
      <c r="U101"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is>
      </c>
      <c r="V101" s="71">
        <f>IFERROR(_xlfn.TEXTBEFORE(_xlfn.TEXTAFTER(U101,"Descrição do problema:&lt;/strong"),"&lt;/p&gt;"),_xlfn.TEXTAFTER(U101,"Descrição do problema:&lt;/strong"))</f>
        <v/>
      </c>
      <c r="W101" s="76">
        <f>_xlfn.CONCAT(D101:E101)</f>
        <v/>
      </c>
      <c r="X101" s="77" t="n">
        <v>46113</v>
      </c>
      <c r="Y101" s="78">
        <f>IF(X101="","Aberto","Encerrado")</f>
        <v/>
      </c>
      <c r="Z101" s="78">
        <f>IF(OR(L101="PENDENTE",L101="EM ANDAMENTO",L101="PENDENTE APROVAÇÃO CANCELAMENTO NF"),TODAY()-O101,X101-O101)</f>
        <v/>
      </c>
      <c r="AA101" s="78">
        <f>IF(Y101="Aberto",Z101+ROW()/100000,"")</f>
        <v/>
      </c>
      <c r="AB101" s="2">
        <f>IF(ISNUMBER(FIND("@cielo.com.br",S101)),"Interno","Externo")</f>
        <v/>
      </c>
    </row>
    <row r="102" ht="15.5" customHeight="1">
      <c r="A102" s="1" t="n"/>
      <c r="B102" s="67" t="inlineStr">
        <is>
          <t>Emilly Maria</t>
        </is>
      </c>
      <c r="C102" s="70">
        <f>VLOOKUP(I:I,'Referencias '!H:I,2,0)</f>
        <v/>
      </c>
      <c r="D102" s="71" t="n">
        <v>21029459</v>
      </c>
      <c r="E102" s="71" t="n">
        <v>0</v>
      </c>
      <c r="F102" s="72" t="n">
        <v>2609616912930</v>
      </c>
      <c r="G102" s="72">
        <f>VLOOKUP(H:H,'Referencias '!B:C,2,0)</f>
        <v/>
      </c>
      <c r="H102" s="72">
        <f>TRIM(_xlfn.TEXTBEFORE(_xlfn.TEXTAFTER(U102,"CNPJ/CPF:&lt;/strong&gt;"),"&lt;/p&gt;"))</f>
        <v/>
      </c>
      <c r="I102" s="70" t="inlineStr">
        <is>
          <t>Reenvio de boleto / NF</t>
        </is>
      </c>
      <c r="J102" s="72" t="n"/>
      <c r="K102" s="72" t="n"/>
      <c r="L102" s="70" t="inlineStr">
        <is>
          <t>FINALIZADO</t>
        </is>
      </c>
      <c r="M102" s="73" t="inlineStr">
        <is>
          <t>Médio</t>
        </is>
      </c>
      <c r="N102" s="71" t="inlineStr">
        <is>
          <t>1018 Financeiro | Desejo falar com o setor financeiro | Gabriel | gabriel@retailon.com.br</t>
        </is>
      </c>
      <c r="O102" s="74" t="n">
        <v>46118</v>
      </c>
      <c r="P102" s="123" t="n">
        <v>46118</v>
      </c>
      <c r="Q102" s="177">
        <f>TEXT(O102,"mmm/aaaa")</f>
        <v/>
      </c>
      <c r="R102" s="71" t="inlineStr">
        <is>
          <t>ECOMMERCE BP SUPORTE FINANCEIRO N2</t>
        </is>
      </c>
      <c r="S102" s="71" t="inlineStr">
        <is>
          <t>gabriel@retailon.com.br</t>
        </is>
      </c>
      <c r="T102" s="71" t="inlineStr">
        <is>
          <t>VOAI TECH LTDA</t>
        </is>
      </c>
      <c r="U102" s="71" t="inlineStr">
        <is>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is>
      </c>
      <c r="V102" s="71">
        <f>IFERROR(_xlfn.TEXTBEFORE(_xlfn.TEXTAFTER(U102,"Descrição do problema:&lt;/strong"),"&lt;/p&gt;"),_xlfn.TEXTAFTER(U102,"Descrição do problema:&lt;/strong"))</f>
        <v/>
      </c>
      <c r="W102" s="76">
        <f>_xlfn.CONCAT(D102:E102)</f>
        <v/>
      </c>
      <c r="X102" s="77" t="n">
        <v>46234</v>
      </c>
      <c r="Y102" s="78">
        <f>IF(X102="","Aberto","Encerrado")</f>
        <v/>
      </c>
      <c r="Z102" s="78">
        <f>IF(OR(L102="PENDENTE",L102="EM ANDAMENTO",L102="PENDENTE APROVAÇÃO CANCELAMENTO NF"),TODAY()-O102,X102-O102)</f>
        <v/>
      </c>
      <c r="AA102" s="78">
        <f>IF(Y102="Aberto",Z102+ROW()/100000,"")</f>
        <v/>
      </c>
      <c r="AB102" s="2">
        <f>IF(ISNUMBER(FIND("@cielo.com.br",S102)),"Interno","Externo")</f>
        <v/>
      </c>
    </row>
    <row r="103" ht="15.5" customHeight="1">
      <c r="A103" s="1" t="n"/>
      <c r="B103" s="67" t="inlineStr">
        <is>
          <t>Stephany Lima</t>
        </is>
      </c>
      <c r="C103" s="70">
        <f>VLOOKUP(I:I,'Referencias '!H:I,2,0)</f>
        <v/>
      </c>
      <c r="D103" s="71" t="n">
        <v>21014425</v>
      </c>
      <c r="E103" s="71" t="n">
        <v>0</v>
      </c>
      <c r="F103" s="72" t="n">
        <v>2609613902347</v>
      </c>
      <c r="G103" s="72">
        <f>VLOOKUP(H:H,'Referencias '!B:C,2,0)</f>
        <v/>
      </c>
      <c r="H103" s="72">
        <f>TRIM(_xlfn.TEXTBEFORE(_xlfn.TEXTAFTER(U103,"CNPJ/CPF:&lt;/strong&gt;"),"&lt;/p&gt;"))</f>
        <v/>
      </c>
      <c r="I103" s="70" t="inlineStr">
        <is>
          <t>Contestação de cobrança</t>
        </is>
      </c>
      <c r="J103" s="72" t="n"/>
      <c r="K103" s="72" t="n"/>
      <c r="L103" s="70" t="inlineStr">
        <is>
          <t>FINALIZADO</t>
        </is>
      </c>
      <c r="M103" s="73" t="inlineStr">
        <is>
          <t>Médio</t>
        </is>
      </c>
      <c r="N103" s="71" t="inlineStr">
        <is>
          <t>1018 Financeiro | Desejo falar com o setor financeiro | Matheus Mendonça de Oliveira | matheus.oliveira@fiap.com.br</t>
        </is>
      </c>
      <c r="O103" s="74" t="n">
        <v>46118</v>
      </c>
      <c r="P103" s="123" t="n">
        <v>46162</v>
      </c>
      <c r="Q103" s="177">
        <f>TEXT(O103,"mmm/aaaa")</f>
        <v/>
      </c>
      <c r="R103" s="71" t="inlineStr">
        <is>
          <t>STEPHANY LIMA DE LISBOA</t>
        </is>
      </c>
      <c r="S103" s="71" t="inlineStr">
        <is>
          <t>matheus.oliveira@fiap.com.br</t>
        </is>
      </c>
      <c r="T103" s="71" t="inlineStr">
        <is>
          <t>FIAPCOPI</t>
        </is>
      </c>
      <c r="U103" s="71" t="inlineStr">
        <is>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is>
      </c>
      <c r="V103" s="71">
        <f>IFERROR(_xlfn.TEXTBEFORE(_xlfn.TEXTAFTER(U103,"Descrição do problema:&lt;/strong"),"&lt;/p&gt;"),_xlfn.TEXTAFTER(U103,"Descrição do problema:&lt;/strong"))</f>
        <v/>
      </c>
      <c r="W103" s="76">
        <f>_xlfn.CONCAT(D103:E103)</f>
        <v/>
      </c>
      <c r="X103" s="77" t="n">
        <v>46273</v>
      </c>
      <c r="Y103" s="78">
        <f>IF(X103="","Aberto","Encerrado")</f>
        <v/>
      </c>
      <c r="Z103" s="78">
        <f>IF(OR(L103="PENDENTE",L103="EM ANDAMENTO",L103="PENDENTE APROVAÇÃO CANCELAMENTO NF"),TODAY()-O103,X103-O103)</f>
        <v/>
      </c>
      <c r="AA103" s="78">
        <f>IF(Y103="Aberto",Z103+ROW()/100000,"")</f>
        <v/>
      </c>
      <c r="AB103" s="2">
        <f>IF(ISNUMBER(FIND("@cielo.com.br",S103)),"Interno","Externo")</f>
        <v/>
      </c>
    </row>
    <row r="104" ht="15.5" customHeight="1">
      <c r="A104" s="1" t="n"/>
      <c r="B104" s="67" t="inlineStr">
        <is>
          <t>Emilly Maria</t>
        </is>
      </c>
      <c r="C104" s="70">
        <f>VLOOKUP(I:I,'Referencias '!H:I,2,0)</f>
        <v/>
      </c>
      <c r="D104" s="71" t="n">
        <v>20997522</v>
      </c>
      <c r="E104" s="71" t="n">
        <v>0</v>
      </c>
      <c r="F104" s="72" t="n">
        <v>0</v>
      </c>
      <c r="G104" s="72">
        <f>T104</f>
        <v/>
      </c>
      <c r="H104" s="72">
        <f>TRIM(_xlfn.TEXTBEFORE(_xlfn.TEXTAFTER(U104,"CNPJ/CPF:&lt;/strong&gt;"),"&lt;/p&gt;"))</f>
        <v/>
      </c>
      <c r="I104" s="70" t="inlineStr">
        <is>
          <t>Cancelamento de NF / reemissão</t>
        </is>
      </c>
      <c r="J104" s="72" t="n"/>
      <c r="K104" s="72" t="n"/>
      <c r="L104" s="70" t="inlineStr">
        <is>
          <t>FINALIZADO</t>
        </is>
      </c>
      <c r="M104" s="73" t="inlineStr">
        <is>
          <t>Médio</t>
        </is>
      </c>
      <c r="N104" s="71" t="inlineStr">
        <is>
          <t>1018 Financeiro | Desejo falar com o setor financeiro | INFRACOMMERCE TATIX COMERCIO E PARTICIPACOES LTDA | ariane.pasilva@cielo.com.br</t>
        </is>
      </c>
      <c r="O104" s="74" t="n">
        <v>46118</v>
      </c>
      <c r="P104" s="123" t="n">
        <v>46118</v>
      </c>
      <c r="Q104" s="177">
        <f>TEXT(O104,"mmm/aaaa")</f>
        <v/>
      </c>
      <c r="R104" s="71" t="inlineStr">
        <is>
          <t>ECOMMERCE BP SUPORTE FINANCEIRO N2</t>
        </is>
      </c>
      <c r="S104" s="71" t="inlineStr">
        <is>
          <t>ariane.pasilva@cielo.com.br</t>
        </is>
      </c>
      <c r="T104" s="71" t="inlineStr">
        <is>
          <t>PRODUTO SH</t>
        </is>
      </c>
      <c r="U104" s="71" t="inlineStr">
        <is>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is>
      </c>
      <c r="V104" s="71">
        <f>IFERROR(_xlfn.TEXTBEFORE(_xlfn.TEXTAFTER(U104,"Descrição do problema:&lt;/strong"),"&lt;/p&gt;"),_xlfn.TEXTAFTER(U104,"Descrição do problema:&lt;/strong"))</f>
        <v/>
      </c>
      <c r="W104" s="76">
        <f>_xlfn.CONCAT(D104:E104)</f>
        <v/>
      </c>
      <c r="X104" s="77" t="n">
        <v>46226</v>
      </c>
      <c r="Y104" s="78">
        <f>IF(X104="","Aberto","Encerrado")</f>
        <v/>
      </c>
      <c r="Z104" s="78">
        <f>IF(OR(L104="PENDENTE",L104="EM ANDAMENTO",L104="PENDENTE APROVAÇÃO CANCELAMENTO NF"),TODAY()-O104,X104-O104)</f>
        <v/>
      </c>
      <c r="AA104" s="78">
        <f>IF(Y104="Aberto",Z104+ROW()/100000,"")</f>
        <v/>
      </c>
      <c r="AB104" s="2">
        <f>IF(ISNUMBER(FIND("@cielo.com.br",S104)),"Interno","Externo")</f>
        <v/>
      </c>
    </row>
    <row r="105" ht="15.5" customHeight="1">
      <c r="A105" s="1" t="n"/>
      <c r="B105" s="67" t="inlineStr">
        <is>
          <t>Pamela de Sá</t>
        </is>
      </c>
      <c r="C105" s="70">
        <f>VLOOKUP(I:I,'Referencias '!H:I,2,0)</f>
        <v/>
      </c>
      <c r="D105" s="71" t="n">
        <v>21079864</v>
      </c>
      <c r="E105" s="71" t="n">
        <v>0</v>
      </c>
      <c r="F105" s="72" t="n">
        <v>2609717947140</v>
      </c>
      <c r="G105" s="72">
        <f>T105</f>
        <v/>
      </c>
      <c r="H105" s="72">
        <f>TRIM(_xlfn.TEXTBEFORE(_xlfn.TEXTAFTER(U105,"CNPJ/CPF:&lt;/strong&gt;"),"&lt;/p&gt;"))</f>
        <v/>
      </c>
      <c r="I105" s="70" t="inlineStr">
        <is>
          <t>Outros</t>
        </is>
      </c>
      <c r="J105" s="72" t="n"/>
      <c r="K105" s="72" t="n"/>
      <c r="L105" s="70" t="inlineStr">
        <is>
          <t>EM ANDAMENTO</t>
        </is>
      </c>
      <c r="M105" s="73" t="inlineStr">
        <is>
          <t>Médio</t>
        </is>
      </c>
      <c r="N105" s="71" t="inlineStr">
        <is>
          <t>1018 Financeiro | Desejo falar com o setor financeiro | Júlia Angelolozzi | julia.djesus@cielo.com.br</t>
        </is>
      </c>
      <c r="O105" s="74" t="n">
        <v>46119</v>
      </c>
      <c r="P105" s="123" t="n">
        <v>46121</v>
      </c>
      <c r="Q105" s="177">
        <f>TEXT(O105,"mmm/aaaa")</f>
        <v/>
      </c>
      <c r="R105" s="71" t="inlineStr">
        <is>
          <t>ECOMMERCE BP SUPORTE FINANCEIRO N2</t>
        </is>
      </c>
      <c r="S105" s="71" t="inlineStr">
        <is>
          <t>julia.djesus@cielo.com.br</t>
        </is>
      </c>
      <c r="T105" s="71" t="inlineStr">
        <is>
          <t>RIVER SECURITIZADORA</t>
        </is>
      </c>
      <c r="U105" s="71" t="inlineStr">
        <is>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is>
      </c>
      <c r="V105" s="71">
        <f>IFERROR(_xlfn.TEXTBEFORE(_xlfn.TEXTAFTER(U105,"Descrição do problema:&lt;/strong"),"&lt;/p&gt;"),_xlfn.TEXTAFTER(U105,"Descrição do problema:&lt;/strong"))</f>
        <v/>
      </c>
      <c r="W105" s="76">
        <f>_xlfn.CONCAT(D105:E105)</f>
        <v/>
      </c>
      <c r="X105" s="77" t="n"/>
      <c r="Y105" s="78">
        <f>IF(X105="","Aberto","Encerrado")</f>
        <v/>
      </c>
      <c r="Z105" s="78">
        <f>IF(OR(L105="PENDENTE",L105="EM ANDAMENTO",L105="PENDENTE APROVAÇÃO CANCELAMENTO NF"),TODAY()-O105,X105-O105)</f>
        <v/>
      </c>
      <c r="AA105" s="78">
        <f>IF(Y105="Aberto",Z105+ROW()/100000,"")</f>
        <v/>
      </c>
      <c r="AB105" s="2">
        <f>IF(ISNUMBER(FIND("@cielo.com.br",S105)),"Interno","Externo")</f>
        <v/>
      </c>
    </row>
    <row r="106" ht="15.5" customHeight="1">
      <c r="A106" s="1" t="n"/>
      <c r="B106" s="67" t="inlineStr">
        <is>
          <t>Stephany Lima</t>
        </is>
      </c>
      <c r="C106" s="70">
        <f>VLOOKUP(I:I,'Referencias '!H:I,2,0)</f>
        <v/>
      </c>
      <c r="D106" s="71" t="n">
        <v>21124852</v>
      </c>
      <c r="E106" s="71" t="n">
        <v>0</v>
      </c>
      <c r="F106" s="72" t="n">
        <v>0</v>
      </c>
      <c r="G106" s="72">
        <f>T106</f>
        <v/>
      </c>
      <c r="H106" s="72">
        <f>TRIM(_xlfn.TEXTBEFORE(_xlfn.TEXTAFTER(U106,"CNPJ/CPF:&lt;/strong&gt;"),"&lt;/p&gt;"))</f>
        <v/>
      </c>
      <c r="I106" s="70" t="inlineStr">
        <is>
          <t>Cancelamento de NF / reemissão</t>
        </is>
      </c>
      <c r="J106" s="72" t="n"/>
      <c r="K106" s="72" t="n"/>
      <c r="L106" s="70" t="inlineStr">
        <is>
          <t>FINALIZADO</t>
        </is>
      </c>
      <c r="M106" s="73" t="inlineStr">
        <is>
          <t>Médio</t>
        </is>
      </c>
      <c r="N106" s="71" t="inlineStr">
        <is>
          <t>1003 Gateway de Pagamento | Configurações da loja | Júlia Angelozzi | julia.djesus@cielo.com.br</t>
        </is>
      </c>
      <c r="O106" s="74" t="n">
        <v>46120</v>
      </c>
      <c r="P106" s="123" t="n">
        <v>46147</v>
      </c>
      <c r="Q106" s="177">
        <f>TEXT(O106,"mmm/aaaa")</f>
        <v/>
      </c>
      <c r="R106" s="71" t="inlineStr">
        <is>
          <t>FABIANA DE JESUS MARTINS LISBOA</t>
        </is>
      </c>
      <c r="S106" s="71" t="inlineStr">
        <is>
          <t>julia.djesus@cielo.com.br</t>
        </is>
      </c>
      <c r="T106" s="71" t="inlineStr">
        <is>
          <t>FAROL COMUNICACAO E SERVICOS</t>
        </is>
      </c>
      <c r="U106" s="71" t="inlineStr">
        <is>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is>
      </c>
      <c r="V106" s="71">
        <f>IFERROR(_xlfn.TEXTBEFORE(_xlfn.TEXTAFTER(U106,"Descrição do problema:&lt;/strong"),"&lt;/p&gt;"),_xlfn.TEXTAFTER(U106,"Descrição do problema:&lt;/strong"))</f>
        <v/>
      </c>
      <c r="W106" s="76">
        <f>_xlfn.CONCAT(D106:E106)</f>
        <v/>
      </c>
      <c r="X106" s="77" t="n">
        <v>46217</v>
      </c>
      <c r="Y106" s="78">
        <f>IF(X106="","Aberto","Encerrado")</f>
        <v/>
      </c>
      <c r="Z106" s="78">
        <f>IF(OR(L106="PENDENTE",L106="EM ANDAMENTO",L106="PENDENTE APROVAÇÃO CANCELAMENTO NF"),TODAY()-O106,X106-O106)</f>
        <v/>
      </c>
      <c r="AA106" s="78">
        <f>IF(Y106="Aberto",Z106+ROW()/100000,"")</f>
        <v/>
      </c>
      <c r="AB106" s="2">
        <f>IF(ISNUMBER(FIND("@cielo.com.br",S106)),"Interno","Externo")</f>
        <v/>
      </c>
    </row>
    <row r="107" ht="15.5" customHeight="1">
      <c r="A107" s="1" t="inlineStr">
        <is>
          <t>Aberto antigos</t>
        </is>
      </c>
      <c r="B107" s="67" t="inlineStr">
        <is>
          <t>Stephany Lima</t>
        </is>
      </c>
      <c r="C107" s="70">
        <f>VLOOKUP(I:I,'Referencias '!H:I,2,0)</f>
        <v/>
      </c>
      <c r="D107" s="71" t="n">
        <v>21195472</v>
      </c>
      <c r="E107" s="71" t="n">
        <v>0</v>
      </c>
      <c r="F107" s="72" t="n">
        <v>2610009024222</v>
      </c>
      <c r="G107" s="72">
        <f>VLOOKUP(H:H,'Referencias '!B:C,2,0)</f>
        <v/>
      </c>
      <c r="H107" s="72">
        <f>TRIM(_xlfn.TEXTBEFORE(_xlfn.TEXTAFTER(U107,"CNPJ/CPF:&lt;/strong&gt;"),"&lt;/p&gt;"))</f>
        <v/>
      </c>
      <c r="I107" s="70" t="inlineStr">
        <is>
          <t>Carta de quitação / circularização</t>
        </is>
      </c>
      <c r="J107" s="72" t="inlineStr">
        <is>
          <t xml:space="preserve">carta de quitação </t>
        </is>
      </c>
      <c r="K107" s="72" t="n"/>
      <c r="L107" s="70" t="inlineStr">
        <is>
          <t>EM ANDAMENTO</t>
        </is>
      </c>
      <c r="M107" s="73" t="inlineStr">
        <is>
          <t>Alta</t>
        </is>
      </c>
      <c r="N107" s="71" t="inlineStr">
        <is>
          <t>1018 Financeiro | Desejo falar com o setor financeiro | CSX ACADEMIA DE EDUCACAO FISICA LTD | ariane.pasilva@cielo.com.br</t>
        </is>
      </c>
      <c r="O107" s="74" t="n">
        <v>46122</v>
      </c>
      <c r="P107" s="123" t="inlineStr">
        <is>
          <t>13/04/2026</t>
        </is>
      </c>
      <c r="Q107" s="177">
        <f>TEXT(O107,"mmm/aaaa")</f>
        <v/>
      </c>
      <c r="R107" s="71" t="inlineStr">
        <is>
          <t>FABIANA DE JESUS MARTINS LISBOA</t>
        </is>
      </c>
      <c r="S107" s="71" t="inlineStr">
        <is>
          <t>ariane.pasilva@cielo.com.br</t>
        </is>
      </c>
      <c r="T107" s="71" t="inlineStr">
        <is>
          <t>CSX ACADEMIA DE CONDICIONAMENTO</t>
        </is>
      </c>
      <c r="U107" s="71" t="inlineStr">
        <is>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is>
      </c>
      <c r="V107" s="71">
        <f>IFERROR(_xlfn.TEXTBEFORE(_xlfn.TEXTAFTER(U107,"Descrição do problema:&lt;/strong"),"&lt;/p&gt;"),_xlfn.TEXTAFTER(U107,"Descrição do problema:&lt;/strong"))</f>
        <v/>
      </c>
      <c r="W107" s="76">
        <f>_xlfn.CONCAT(D107:E107)</f>
        <v/>
      </c>
      <c r="X107" s="77" t="n"/>
      <c r="Y107" s="78">
        <f>IF(X107="","Aberto","Encerrado")</f>
        <v/>
      </c>
      <c r="Z107" s="78">
        <f>IF(OR(L107="PENDENTE",L107="EM ANDAMENTO",L107="PENDENTE APROVAÇÃO CANCELAMENTO NF"),TODAY()-O107,X107-O107)</f>
        <v/>
      </c>
      <c r="AA107" s="78">
        <f>IF(Y107="Aberto",Z107+ROW()/100000,"")</f>
        <v/>
      </c>
      <c r="AB107" s="2">
        <f>IF(ISNUMBER(FIND("@cielo.com.br",S107)),"Interno","Externo")</f>
        <v/>
      </c>
    </row>
    <row r="108" ht="15.5" customHeight="1">
      <c r="A108" s="1" t="n"/>
      <c r="B108" s="67" t="inlineStr">
        <is>
          <t>Stephany Lima</t>
        </is>
      </c>
      <c r="C108" s="70">
        <f>VLOOKUP(I:I,'Referencias '!H:I,2,0)</f>
        <v/>
      </c>
      <c r="D108" s="71" t="n">
        <v>21249982</v>
      </c>
      <c r="E108" s="71" t="n">
        <v>0</v>
      </c>
      <c r="F108" s="72" t="n">
        <v>0</v>
      </c>
      <c r="G108" s="72">
        <f>VLOOKUP(H:H,'Referencias '!B:C,2,0)</f>
        <v/>
      </c>
      <c r="H108" s="72">
        <f>TRIM(_xlfn.TEXTBEFORE(_xlfn.TEXTAFTER(U108,"CNPJ/CPF:&lt;/strong&gt;"),"&lt;/p&gt;"))</f>
        <v/>
      </c>
      <c r="I108" s="70" t="inlineStr">
        <is>
          <t>Cancelamento de NF / reemissão</t>
        </is>
      </c>
      <c r="J108" s="72" t="n"/>
      <c r="K108" s="72" t="n"/>
      <c r="L108" s="70" t="inlineStr">
        <is>
          <t>FINALIZADO</t>
        </is>
      </c>
      <c r="M108" s="73" t="inlineStr">
        <is>
          <t>Médio</t>
        </is>
      </c>
      <c r="N108" s="71" t="inlineStr">
        <is>
          <t>1018 Financeiro | Desejo falar com o setor financeiro | PAGUEVELOZ INSTITUICAO DE PAGAMENTO | ariane.pasilva@cielo.com.br</t>
        </is>
      </c>
      <c r="O108" s="74" t="n">
        <v>46125</v>
      </c>
      <c r="P108" s="123" t="n">
        <v>46162</v>
      </c>
      <c r="Q108" s="177">
        <f>TEXT(O108,"mmm/aaaa")</f>
        <v/>
      </c>
      <c r="R108" s="71" t="inlineStr">
        <is>
          <t>STEPHANY LIMA DE LISBOA</t>
        </is>
      </c>
      <c r="S108" s="71" t="inlineStr">
        <is>
          <t>ariane.pasilva@cielo.com.br</t>
        </is>
      </c>
      <c r="T108" s="71" t="inlineStr">
        <is>
          <t>PAGUEVELOZ</t>
        </is>
      </c>
      <c r="U108" s="71"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is>
      </c>
      <c r="V108" s="71">
        <f>IFERROR(_xlfn.TEXTBEFORE(_xlfn.TEXTAFTER(U108,"Descrição do problema:&lt;/strong"),"&lt;/p&gt;"),_xlfn.TEXTAFTER(U108,"Descrição do problema:&lt;/strong"))</f>
        <v/>
      </c>
      <c r="W108" s="76">
        <f>_xlfn.CONCAT(D108:E108)</f>
        <v/>
      </c>
      <c r="X108" s="77" t="n">
        <v>46216</v>
      </c>
      <c r="Y108" s="78">
        <f>IF(X108="","Aberto","Encerrado")</f>
        <v/>
      </c>
      <c r="Z108" s="78">
        <f>IF(OR(L108="PENDENTE",L108="EM ANDAMENTO",L108="PENDENTE APROVAÇÃO CANCELAMENTO NF"),TODAY()-O108,X108-O108)</f>
        <v/>
      </c>
      <c r="AA108" s="78">
        <f>IF(Y108="Aberto",Z108+ROW()/100000,"")</f>
        <v/>
      </c>
      <c r="AB108" s="2">
        <f>IF(ISNUMBER(FIND("@cielo.com.br",S108)),"Interno","Externo")</f>
        <v/>
      </c>
    </row>
    <row r="109" ht="15.5" customHeight="1">
      <c r="A109" s="1" t="n"/>
      <c r="B109" s="67" t="inlineStr">
        <is>
          <t>Fabiana Lisboa</t>
        </is>
      </c>
      <c r="C109" s="70">
        <f>VLOOKUP(I:I,'Referencias '!H:I,2,0)</f>
        <v/>
      </c>
      <c r="D109" s="71" t="n">
        <v>21338462</v>
      </c>
      <c r="E109" s="71" t="n">
        <v>0</v>
      </c>
      <c r="F109" s="72" t="n">
        <v>0</v>
      </c>
      <c r="G109" s="72">
        <f>T109</f>
        <v/>
      </c>
      <c r="H109" s="72">
        <f>TRIM(_xlfn.TEXTBEFORE(_xlfn.TEXTAFTER(U109,"CNPJ/CPF:&lt;/strong&gt;"),"&lt;/p&gt;"))</f>
        <v/>
      </c>
      <c r="I109" s="70" t="inlineStr">
        <is>
          <t>Cancelamento de contrato</t>
        </is>
      </c>
      <c r="J109" s="72" t="n"/>
      <c r="K109" s="72" t="n"/>
      <c r="L109" s="70" t="inlineStr">
        <is>
          <t>FINALIZADO</t>
        </is>
      </c>
      <c r="M109" s="73" t="inlineStr">
        <is>
          <t>Médio</t>
        </is>
      </c>
      <c r="N109" s="71" t="inlineStr">
        <is>
          <t>1018 Financeiro | Desejo falar com o setor financeiro | Michelle Eleve Life | financeiro01@elevelife.com.br</t>
        </is>
      </c>
      <c r="O109" s="74" t="n">
        <v>46126</v>
      </c>
      <c r="P109" s="123" t="n">
        <v>46147</v>
      </c>
      <c r="Q109" s="177">
        <f>TEXT(O109,"mmm/aaaa")</f>
        <v/>
      </c>
      <c r="R109" s="71" t="inlineStr">
        <is>
          <t>ECOMMERCE BP SUPORTE FINANCEIRO N2</t>
        </is>
      </c>
      <c r="S109" s="71" t="inlineStr">
        <is>
          <t>financeiro01@elevelife.com.br</t>
        </is>
      </c>
      <c r="T109" s="71" t="inlineStr">
        <is>
          <t>ELEVE</t>
        </is>
      </c>
      <c r="U109" s="71" t="inlineStr">
        <is>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is>
      </c>
      <c r="V109" s="71">
        <f>IFERROR(_xlfn.TEXTBEFORE(_xlfn.TEXTAFTER(U109,"Descrição do problema:&lt;/strong"),"&lt;/p&gt;"),_xlfn.TEXTAFTER(U109,"Descrição do problema:&lt;/strong"))</f>
        <v/>
      </c>
      <c r="W109" s="76">
        <f>_xlfn.CONCAT(D109:E109)</f>
        <v/>
      </c>
      <c r="X109" s="77" t="n">
        <v>46226</v>
      </c>
      <c r="Y109" s="78">
        <f>IF(X109="","Aberto","Encerrado")</f>
        <v/>
      </c>
      <c r="Z109" s="78">
        <f>IF(OR(L109="PENDENTE",L109="EM ANDAMENTO",L109="PENDENTE APROVAÇÃO CANCELAMENTO NF"),TODAY()-O109,X109-O109)</f>
        <v/>
      </c>
      <c r="AA109" s="78">
        <f>IF(Y109="Aberto",Z109+ROW()/100000,"")</f>
        <v/>
      </c>
      <c r="AB109" s="2">
        <f>IF(ISNUMBER(FIND("@cielo.com.br",S109)),"Interno","Externo")</f>
        <v/>
      </c>
    </row>
    <row r="110" ht="15.5" customHeight="1">
      <c r="A110" s="1" t="n"/>
      <c r="B110" s="67" t="inlineStr">
        <is>
          <t>Stephany Lima</t>
        </is>
      </c>
      <c r="C110" s="70">
        <f>VLOOKUP(I:I,'Referencias '!H:I,2,0)</f>
        <v/>
      </c>
      <c r="D110" s="71" t="n">
        <v>21310956</v>
      </c>
      <c r="E110" s="71" t="n">
        <v>0</v>
      </c>
      <c r="F110" s="72" t="n">
        <v>0</v>
      </c>
      <c r="G110" s="72">
        <f>VLOOKUP(H:H,'Referencias '!B:C,2,0)</f>
        <v/>
      </c>
      <c r="H110" s="72">
        <f>TRIM(_xlfn.TEXTBEFORE(_xlfn.TEXTAFTER(U110,"CNPJ/CPF:&lt;/strong&gt;"),"&lt;/p&gt;"))</f>
        <v/>
      </c>
      <c r="I110" s="70" t="inlineStr">
        <is>
          <t>Reenvio de boleto / NF</t>
        </is>
      </c>
      <c r="J110" s="72" t="n"/>
      <c r="K110" s="72" t="n"/>
      <c r="L110" s="70" t="inlineStr">
        <is>
          <t>FINALIZADO</t>
        </is>
      </c>
      <c r="M110" s="73" t="inlineStr">
        <is>
          <t>Médio</t>
        </is>
      </c>
      <c r="N110" s="71" t="inlineStr">
        <is>
          <t>1018 Financeiro | Desejo falar com o setor financeiro | Mariane Oliveira dos Santos | mariane.santos@cielo.com.br</t>
        </is>
      </c>
      <c r="O110" s="74" t="n">
        <v>46126</v>
      </c>
      <c r="P110" s="123" t="n">
        <v>46153</v>
      </c>
      <c r="Q110" s="177">
        <f>TEXT(O110,"mmm/aaaa")</f>
        <v/>
      </c>
      <c r="R110" s="71" t="inlineStr">
        <is>
          <t>STEPHANY LIMA DE LISBOA</t>
        </is>
      </c>
      <c r="S110" s="71" t="inlineStr">
        <is>
          <t>mariane.santos@cielo.com.br</t>
        </is>
      </c>
      <c r="T110" s="71" t="inlineStr">
        <is>
          <t>CEA MODAS SA</t>
        </is>
      </c>
      <c r="U110" s="71" t="inlineStr">
        <is>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is>
      </c>
      <c r="V110" s="71">
        <f>IFERROR(_xlfn.TEXTBEFORE(_xlfn.TEXTAFTER(U110,"Descrição do problema:&lt;/strong"),"&lt;/p&gt;"),_xlfn.TEXTAFTER(U110,"Descrição do problema:&lt;/strong"))</f>
        <v/>
      </c>
      <c r="W110" s="76">
        <f>_xlfn.CONCAT(D110:E110)</f>
        <v/>
      </c>
      <c r="X110" s="77" t="n">
        <v>46216</v>
      </c>
      <c r="Y110" s="78">
        <f>IF(X110="","Aberto","Encerrado")</f>
        <v/>
      </c>
      <c r="Z110" s="78">
        <f>IF(OR(L110="PENDENTE",L110="EM ANDAMENTO",L110="PENDENTE APROVAÇÃO CANCELAMENTO NF"),TODAY()-O110,X110-O110)</f>
        <v/>
      </c>
      <c r="AA110" s="78">
        <f>IF(Y110="Aberto",Z110+ROW()/100000,"")</f>
        <v/>
      </c>
      <c r="AB110" s="2">
        <f>IF(ISNUMBER(FIND("@cielo.com.br",S110)),"Interno","Externo")</f>
        <v/>
      </c>
    </row>
    <row r="111" ht="15.5" customHeight="1">
      <c r="A111" s="1" t="n"/>
      <c r="B111" s="67" t="inlineStr">
        <is>
          <t>Emilly Maria</t>
        </is>
      </c>
      <c r="C111" s="70">
        <f>VLOOKUP(I:I,'Referencias '!H:I,2,0)</f>
        <v/>
      </c>
      <c r="D111" s="71" t="n">
        <v>21396645</v>
      </c>
      <c r="E111" s="71" t="n">
        <v>0</v>
      </c>
      <c r="F111" s="72" t="n">
        <v>0</v>
      </c>
      <c r="G111" s="72">
        <f>T111</f>
        <v/>
      </c>
      <c r="H111" s="72">
        <f>TRIM(_xlfn.TEXTBEFORE(_xlfn.TEXTAFTER(U111,"CNPJ/CPF:&lt;/strong&gt;"),"&lt;/p&gt;"))</f>
        <v/>
      </c>
      <c r="I111" s="70" t="inlineStr">
        <is>
          <t>Cancelamento de NF / reemissão</t>
        </is>
      </c>
      <c r="J111" s="72" t="n"/>
      <c r="K111" s="72" t="n"/>
      <c r="L111" s="70" t="inlineStr">
        <is>
          <t>FINALIZADO</t>
        </is>
      </c>
      <c r="M111" s="73" t="inlineStr">
        <is>
          <t>Médio</t>
        </is>
      </c>
      <c r="N111" s="71" t="inlineStr">
        <is>
          <t>1018 Financeiro | Desejo falar com o setor financeiro | Júlia Angelozzi | julia.djesus@cielo.com.br</t>
        </is>
      </c>
      <c r="O111" s="74" t="n">
        <v>46127</v>
      </c>
      <c r="P111" s="123" t="n">
        <v>46135</v>
      </c>
      <c r="Q111" s="177">
        <f>TEXT(O111,"mmm/aaaa")</f>
        <v/>
      </c>
      <c r="R111" s="71" t="inlineStr">
        <is>
          <t>ECOMMERCE BP SUPORTE FINANCEIRO N2</t>
        </is>
      </c>
      <c r="S111" s="71" t="inlineStr">
        <is>
          <t>julia.djesus@cielo.com.br</t>
        </is>
      </c>
      <c r="T111" s="71" t="inlineStr">
        <is>
          <t>RIVER SECURITIZADORA</t>
        </is>
      </c>
      <c r="U111"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is>
      </c>
      <c r="V111" s="71">
        <f>IFERROR(_xlfn.TEXTBEFORE(_xlfn.TEXTAFTER(U111,"Descrição do problema:&lt;/strong"),"&lt;/p&gt;"),_xlfn.TEXTAFTER(U111,"Descrição do problema:&lt;/strong"))</f>
        <v/>
      </c>
      <c r="W111" s="76">
        <f>_xlfn.CONCAT(D111:E111)</f>
        <v/>
      </c>
      <c r="X111" s="77" t="n">
        <v>46220</v>
      </c>
      <c r="Y111" s="78">
        <f>IF(X111="","Aberto","Encerrado")</f>
        <v/>
      </c>
      <c r="Z111" s="78">
        <f>IF(OR(L111="PENDENTE",L111="EM ANDAMENTO",L111="PENDENTE APROVAÇÃO CANCELAMENTO NF"),TODAY()-O111,X111-O111)</f>
        <v/>
      </c>
      <c r="AA111" s="78">
        <f>IF(Y111="Aberto",Z111+ROW()/100000,"")</f>
        <v/>
      </c>
      <c r="AB111" s="2">
        <f>IF(ISNUMBER(FIND("@cielo.com.br",S111)),"Interno","Externo")</f>
        <v/>
      </c>
    </row>
    <row r="112" ht="15.5" customHeight="1">
      <c r="A112" s="1" t="n"/>
      <c r="B112" s="67" t="inlineStr">
        <is>
          <t>Emilly Maria</t>
        </is>
      </c>
      <c r="C112" s="70">
        <f>VLOOKUP(I:I,'Referencias '!H:I,2,0)</f>
        <v/>
      </c>
      <c r="D112" s="71" t="n">
        <v>21362802</v>
      </c>
      <c r="E112" s="71" t="n">
        <v>0</v>
      </c>
      <c r="F112" s="72" t="n">
        <v>0</v>
      </c>
      <c r="G112" s="72">
        <f>VLOOKUP(H:H,'Referencias '!B:C,2,0)</f>
        <v/>
      </c>
      <c r="H112" s="72">
        <f>TRIM(_xlfn.TEXTBEFORE(_xlfn.TEXTAFTER(U112,"CNPJ/CPF:&lt;/strong&gt;"),"&lt;/p&gt;"))</f>
        <v/>
      </c>
      <c r="I112" s="70" t="inlineStr">
        <is>
          <t>Cancelamento de NF / reemissão</t>
        </is>
      </c>
      <c r="J112" s="72" t="n"/>
      <c r="K112" s="72" t="n"/>
      <c r="L112" s="70" t="inlineStr">
        <is>
          <t>FINALIZADO</t>
        </is>
      </c>
      <c r="M112" s="73" t="inlineStr">
        <is>
          <t>Médio</t>
        </is>
      </c>
      <c r="N112" s="71" t="inlineStr">
        <is>
          <t>1002 Portais E-commerce | Estou com um problema em produção e preciso de ajuda | Cleber de Jesus da Silva | cleberjesus@ibm.com</t>
        </is>
      </c>
      <c r="O112" s="74" t="n">
        <v>46127</v>
      </c>
      <c r="P112" s="123" t="n">
        <v>46211</v>
      </c>
      <c r="Q112" s="177">
        <f>TEXT(O112,"mmm/aaaa")</f>
        <v/>
      </c>
      <c r="R112" s="71" t="inlineStr">
        <is>
          <t>Emilly Maria Sousa Almeida</t>
        </is>
      </c>
      <c r="S112" s="71" t="inlineStr">
        <is>
          <t>cleberjesus@ibm.com</t>
        </is>
      </c>
      <c r="T112" s="71" t="inlineStr"/>
      <c r="U112" s="71" t="inlineStr">
        <is>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is>
      </c>
      <c r="V112" s="71">
        <f>IFERROR(_xlfn.TEXTBEFORE(_xlfn.TEXTAFTER(U112,"Descrição do problema:&lt;/strong"),"&lt;/p&gt;"),_xlfn.TEXTAFTER(U112,"Descrição do problema:&lt;/strong"))</f>
        <v/>
      </c>
      <c r="W112" s="76">
        <f>_xlfn.CONCAT(D112:E112)</f>
        <v/>
      </c>
      <c r="X112" s="77" t="n">
        <v>46220</v>
      </c>
      <c r="Y112" s="78">
        <f>IF(X112="","Aberto","Encerrado")</f>
        <v/>
      </c>
      <c r="Z112" s="78">
        <f>IF(OR(L112="PENDENTE",L112="EM ANDAMENTO",L112="PENDENTE APROVAÇÃO CANCELAMENTO NF"),TODAY()-O112,X112-O112)</f>
        <v/>
      </c>
      <c r="AA112" s="78">
        <f>IF(Y112="Aberto",Z112+ROW()/100000,"")</f>
        <v/>
      </c>
      <c r="AB112" s="2">
        <f>IF(ISNUMBER(FIND("@cielo.com.br",S112)),"Interno","Externo")</f>
        <v/>
      </c>
    </row>
    <row r="113" ht="15.5" customHeight="1">
      <c r="A113" s="1" t="n"/>
      <c r="B113" s="67" t="inlineStr">
        <is>
          <t>Emilly Maria</t>
        </is>
      </c>
      <c r="C113" s="70">
        <f>VLOOKUP(I:I,'Referencias '!H:I,2,0)</f>
        <v/>
      </c>
      <c r="D113" s="71" t="n">
        <v>21451225</v>
      </c>
      <c r="E113" s="71" t="n">
        <v>0</v>
      </c>
      <c r="F113" s="72" t="n">
        <v>0</v>
      </c>
      <c r="G113" s="72">
        <f>T113</f>
        <v/>
      </c>
      <c r="H113" s="72">
        <f>TRIM(_xlfn.TEXTBEFORE(_xlfn.TEXTAFTER(U113,"CNPJ/CPF:&lt;/strong&gt;"),"&lt;/p&gt;"))</f>
        <v/>
      </c>
      <c r="I113" s="70" t="inlineStr">
        <is>
          <t>Cancelamento de NF / reemissão</t>
        </is>
      </c>
      <c r="J113" s="72" t="n"/>
      <c r="K113" s="72" t="n"/>
      <c r="L113" s="70" t="inlineStr">
        <is>
          <t>FINALIZADO</t>
        </is>
      </c>
      <c r="M113" s="73" t="inlineStr">
        <is>
          <t>Médio</t>
        </is>
      </c>
      <c r="N113" s="71" t="inlineStr">
        <is>
          <t>1018 Financeiro | Desejo falar com o setor financeiro | DOM BEBE COMERCIO DE PRODUTOS LTDA | bordini@cielo.com.br</t>
        </is>
      </c>
      <c r="O113" s="74" t="n">
        <v>46128</v>
      </c>
      <c r="P113" s="123" t="n">
        <v>46129</v>
      </c>
      <c r="Q113" s="177">
        <f>TEXT(O113,"mmm/aaaa")</f>
        <v/>
      </c>
      <c r="R113" s="71" t="inlineStr">
        <is>
          <t>ECOMMERCE BP SUPORTE FINANCEIRO N2</t>
        </is>
      </c>
      <c r="S113" s="71" t="inlineStr">
        <is>
          <t>bordini@cielo.com.br</t>
        </is>
      </c>
      <c r="T113" s="71" t="inlineStr"/>
      <c r="U113" s="71" t="inlineStr">
        <is>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is>
      </c>
      <c r="V113" s="71">
        <f>IFERROR(_xlfn.TEXTBEFORE(_xlfn.TEXTAFTER(U113,"Descrição do problema:&lt;/strong"),"&lt;/p&gt;"),_xlfn.TEXTAFTER(U113,"Descrição do problema:&lt;/strong"))</f>
        <v/>
      </c>
      <c r="W113" s="76">
        <f>_xlfn.CONCAT(D113:E113)</f>
        <v/>
      </c>
      <c r="X113" s="77" t="n">
        <v>46225</v>
      </c>
      <c r="Y113" s="78">
        <f>IF(X113="","Aberto","Encerrado")</f>
        <v/>
      </c>
      <c r="Z113" s="78">
        <f>IF(OR(L113="PENDENTE",L113="EM ANDAMENTO",L113="PENDENTE APROVAÇÃO CANCELAMENTO NF"),TODAY()-O113,X113-O113)</f>
        <v/>
      </c>
      <c r="AA113" s="78">
        <f>IF(Y113="Aberto",Z113+ROW()/100000,"")</f>
        <v/>
      </c>
      <c r="AB113" s="2">
        <f>IF(ISNUMBER(FIND("@cielo.com.br",S113)),"Interno","Externo")</f>
        <v/>
      </c>
    </row>
    <row r="114" ht="15.5" customHeight="1">
      <c r="A114" s="1" t="n"/>
      <c r="B114" s="67" t="inlineStr">
        <is>
          <t>Emilly Maria</t>
        </is>
      </c>
      <c r="C114" s="70">
        <f>VLOOKUP(I:I,'Referencias '!H:I,2,0)</f>
        <v/>
      </c>
      <c r="D114" s="71" t="n">
        <v>21496236</v>
      </c>
      <c r="E114" s="71" t="n">
        <v>0</v>
      </c>
      <c r="F114" s="72" t="n">
        <v>2610716226904</v>
      </c>
      <c r="G114" s="72">
        <f>VLOOKUP(H:H,'Referencias '!B:C,2,0)</f>
        <v/>
      </c>
      <c r="H114" s="72">
        <f>TRIM(_xlfn.TEXTBEFORE(_xlfn.TEXTAFTER(U114,"CNPJ/CPF:&lt;/strong&gt;"),"&lt;/p&gt;"))</f>
        <v/>
      </c>
      <c r="I114" s="70" t="inlineStr">
        <is>
          <t>Contestação de cobrança</t>
        </is>
      </c>
      <c r="J114" s="72" t="n"/>
      <c r="K114" s="72" t="n"/>
      <c r="L114" s="70" t="inlineStr">
        <is>
          <t>FINALIZADO</t>
        </is>
      </c>
      <c r="M114" s="73" t="inlineStr">
        <is>
          <t>Médio</t>
        </is>
      </c>
      <c r="N114" s="71" t="inlineStr">
        <is>
          <t>1004 Gestão de Risco (Antifraude) | Configurações da loja | Kelly Castro | controller.palmas@hplus.com.br</t>
        </is>
      </c>
      <c r="O114" s="74" t="n">
        <v>46129</v>
      </c>
      <c r="P114" s="123" t="n">
        <v>46210</v>
      </c>
      <c r="Q114" s="177">
        <f>TEXT(O114,"mmm/aaaa")</f>
        <v/>
      </c>
      <c r="R114" s="71" t="inlineStr">
        <is>
          <t>Emilly Maria Sousa Almeida</t>
        </is>
      </c>
      <c r="S114" s="71" t="inlineStr">
        <is>
          <t>controller.palmas@hplus.com.br</t>
        </is>
      </c>
      <c r="T114" s="71" t="inlineStr">
        <is>
          <t>H PLUS</t>
        </is>
      </c>
      <c r="U114" s="71" t="inlineStr">
        <is>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is>
      </c>
      <c r="V114" s="71">
        <f>IFERROR(_xlfn.TEXTBEFORE(_xlfn.TEXTAFTER(U114,"Descrição do problema:&lt;/strong"),"&lt;/p&gt;"),_xlfn.TEXTAFTER(U114,"Descrição do problema:&lt;/strong"))</f>
        <v/>
      </c>
      <c r="W114" s="76">
        <f>_xlfn.CONCAT(D114:E114)</f>
        <v/>
      </c>
      <c r="X114" s="77" t="n">
        <v>46248</v>
      </c>
      <c r="Y114" s="78">
        <f>IF(X114="","Aberto","Encerrado")</f>
        <v/>
      </c>
      <c r="Z114" s="78">
        <f>IF(OR(L114="PENDENTE",L114="EM ANDAMENTO",L114="PENDENTE APROVAÇÃO CANCELAMENTO NF"),TODAY()-O114,X114-O114)</f>
        <v/>
      </c>
      <c r="AA114" s="78">
        <f>IF(Y114="Aberto",Z114+ROW()/100000,"")</f>
        <v/>
      </c>
      <c r="AB114" s="2">
        <f>IF(ISNUMBER(FIND("@cielo.com.br",S114)),"Interno","Externo")</f>
        <v/>
      </c>
    </row>
    <row r="115" ht="15.5" customHeight="1">
      <c r="A115" s="1" t="n"/>
      <c r="B115" s="67" t="inlineStr">
        <is>
          <t>Emilly Maria</t>
        </is>
      </c>
      <c r="C115" s="70">
        <f>VLOOKUP(I:I,'Referencias '!H:I,2,0)</f>
        <v/>
      </c>
      <c r="D115" s="71" t="n">
        <v>21602868</v>
      </c>
      <c r="E115" s="71" t="n">
        <v>0</v>
      </c>
      <c r="F115" s="72" t="n">
        <v>2611217299885</v>
      </c>
      <c r="G115" s="72">
        <f>VLOOKUP(H:H,'Referencias '!B:C,2,0)</f>
        <v/>
      </c>
      <c r="H115" s="72">
        <f>TRIM(_xlfn.TEXTBEFORE(_xlfn.TEXTAFTER(U115,"CNPJ/CPF:&lt;/strong&gt;"),"&lt;/p&gt;"))</f>
        <v/>
      </c>
      <c r="I115" s="70" t="inlineStr">
        <is>
          <t>Cancelamento de NF / reemissão</t>
        </is>
      </c>
      <c r="J115" s="72" t="n"/>
      <c r="K115" s="72" t="n"/>
      <c r="L115" s="70" t="inlineStr">
        <is>
          <t>FINALIZADO</t>
        </is>
      </c>
      <c r="M115" s="73" t="inlineStr">
        <is>
          <t>Médio</t>
        </is>
      </c>
      <c r="N115" s="71" t="inlineStr">
        <is>
          <t>1018 Financeiro | Desejo falar com o setor financeiro | OBJETIVO 1220 COMERCIO DE COSMETICO | ariane.pasilva@cielo.com.br</t>
        </is>
      </c>
      <c r="O115" s="74" t="n">
        <v>46134</v>
      </c>
      <c r="P115" s="123" t="n">
        <v>46210</v>
      </c>
      <c r="Q115" s="177">
        <f>TEXT(O115,"mmm/aaaa")</f>
        <v/>
      </c>
      <c r="R115" s="71" t="inlineStr">
        <is>
          <t>Emilly Maria Sousa Almeida</t>
        </is>
      </c>
      <c r="S115" s="71" t="inlineStr">
        <is>
          <t>ariane.pasilva@cielo.com.br</t>
        </is>
      </c>
      <c r="T115" s="71" t="inlineStr">
        <is>
          <t>OBJETIVO 1220 COMERCIO DE COSMETICOS LTDA</t>
        </is>
      </c>
      <c r="U115" s="71" t="inlineStr">
        <is>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is>
      </c>
      <c r="V115" s="71">
        <f>IFERROR(_xlfn.TEXTBEFORE(_xlfn.TEXTAFTER(U115,"Descrição do problema:&lt;/strong"),"&lt;/p&gt;"),_xlfn.TEXTAFTER(U115,"Descrição do problema:&lt;/strong"))</f>
        <v/>
      </c>
      <c r="W115" s="76">
        <f>_xlfn.CONCAT(D115:E115)</f>
        <v/>
      </c>
      <c r="X115" s="77" t="n">
        <v>46244</v>
      </c>
      <c r="Y115" s="78">
        <f>IF(X115="","Aberto","Encerrado")</f>
        <v/>
      </c>
      <c r="Z115" s="78">
        <f>IF(OR(L115="PENDENTE",L115="EM ANDAMENTO",L115="PENDENTE APROVAÇÃO CANCELAMENTO NF"),TODAY()-O115,X115-O115)</f>
        <v/>
      </c>
      <c r="AA115" s="78">
        <f>IF(Y115="Aberto",Z115+ROW()/100000,"")</f>
        <v/>
      </c>
      <c r="AB115" s="2">
        <f>IF(ISNUMBER(FIND("@cielo.com.br",S115)),"Interno","Externo")</f>
        <v/>
      </c>
    </row>
    <row r="116" ht="15.5" customHeight="1">
      <c r="A116" s="1" t="n"/>
      <c r="B116" s="67" t="inlineStr">
        <is>
          <t>Pamela de Sá</t>
        </is>
      </c>
      <c r="C116" s="70">
        <f>VLOOKUP(I:I,'Referencias '!H:I,2,0)</f>
        <v/>
      </c>
      <c r="D116" s="71" t="n">
        <v>21590451</v>
      </c>
      <c r="E116" s="71" t="n">
        <v>0</v>
      </c>
      <c r="F116" s="72" t="n">
        <v>2611214291586</v>
      </c>
      <c r="G116" s="72">
        <f>T116</f>
        <v/>
      </c>
      <c r="H116" s="72" t="n"/>
      <c r="I116" s="70" t="inlineStr">
        <is>
          <t>Alteração de vencimento / prorrogação</t>
        </is>
      </c>
      <c r="J116" s="72" t="n"/>
      <c r="K116" s="72" t="n"/>
      <c r="L116" s="70" t="inlineStr">
        <is>
          <t>FINALIZADO</t>
        </is>
      </c>
      <c r="M116" s="73" t="inlineStr">
        <is>
          <t>Médio</t>
        </is>
      </c>
      <c r="N116" s="71" t="inlineStr">
        <is>
          <t>1018 Financeiro | Desejo falar com o setor financeiro | Raphael Felipe Palmeira | raphael.palmeira@cielo.com.br</t>
        </is>
      </c>
      <c r="O116" s="74" t="n">
        <v>46134</v>
      </c>
      <c r="P116" s="123" t="n">
        <v>46134</v>
      </c>
      <c r="Q116" s="177">
        <f>TEXT(O116,"mmm/aaaa")</f>
        <v/>
      </c>
      <c r="R116" s="71" t="inlineStr">
        <is>
          <t>ECOMMERCE BP SUPORTE FINANCEIRO N2</t>
        </is>
      </c>
      <c r="S116" s="71" t="inlineStr">
        <is>
          <t>raphael.palmeira@cielo.com.br</t>
        </is>
      </c>
      <c r="T116" s="71" t="inlineStr"/>
      <c r="U116" s="71" t="inlineStr">
        <is>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is>
      </c>
      <c r="V116" s="71">
        <f>IFERROR(_xlfn.TEXTBEFORE(_xlfn.TEXTAFTER(U116,"Descrição do problema:&lt;/strong"),"&lt;/p&gt;"),_xlfn.TEXTAFTER(U116,"Descrição do problema:&lt;/strong"))</f>
        <v/>
      </c>
      <c r="W116" s="76">
        <f>_xlfn.CONCAT(D116:E116)</f>
        <v/>
      </c>
      <c r="X116" s="77" t="n">
        <v>46259</v>
      </c>
      <c r="Y116" s="78">
        <f>IF(X116="","Aberto","Encerrado")</f>
        <v/>
      </c>
      <c r="Z116" s="78">
        <f>IF(OR(L116="PENDENTE",L116="EM ANDAMENTO",L116="PENDENTE APROVAÇÃO CANCELAMENTO NF"),TODAY()-O116,X116-O116)</f>
        <v/>
      </c>
      <c r="AA116" s="78">
        <f>IF(Y116="Aberto",Z116+ROW()/100000,"")</f>
        <v/>
      </c>
      <c r="AB116" s="2">
        <f>IF(ISNUMBER(FIND("@cielo.com.br",S116)),"Interno","Externo")</f>
        <v/>
      </c>
    </row>
    <row r="117" ht="15.5" customHeight="1">
      <c r="A117" s="1" t="n"/>
      <c r="B117" s="67" t="inlineStr">
        <is>
          <t>Stephany Lima</t>
        </is>
      </c>
      <c r="C117" s="70">
        <f>VLOOKUP(I:I,'Referencias '!H:I,2,0)</f>
        <v/>
      </c>
      <c r="D117" s="71" t="n">
        <v>21588282</v>
      </c>
      <c r="E117" s="71" t="n">
        <v>0</v>
      </c>
      <c r="F117" s="72" t="n">
        <v>0</v>
      </c>
      <c r="G117" s="72">
        <f>VLOOKUP(H:H,'Referencias '!B:C,2,0)</f>
        <v/>
      </c>
      <c r="H117" s="72">
        <f>TRIM(_xlfn.TEXTBEFORE(_xlfn.TEXTAFTER(U117,"CNPJ/CPF:&lt;/strong&gt;"),"&lt;/p&gt;"))</f>
        <v/>
      </c>
      <c r="I117" s="70" t="inlineStr">
        <is>
          <t>Reenvio de boleto / NF</t>
        </is>
      </c>
      <c r="J117" s="72" t="n"/>
      <c r="K117" s="72" t="n"/>
      <c r="L117" s="70" t="inlineStr">
        <is>
          <t>FINALIZADO</t>
        </is>
      </c>
      <c r="M117" s="73" t="inlineStr">
        <is>
          <t>Médio</t>
        </is>
      </c>
      <c r="N117" s="71" t="inlineStr">
        <is>
          <t>1018 Financeiro | Desejo falar com o setor financeiro | Caroline Alves | carolineal@cielo.com.br</t>
        </is>
      </c>
      <c r="O117" s="74" t="n">
        <v>46134</v>
      </c>
      <c r="P117" s="123" t="n">
        <v>46163</v>
      </c>
      <c r="Q117" s="177">
        <f>TEXT(O117,"mmm/aaaa")</f>
        <v/>
      </c>
      <c r="R117" s="71" t="inlineStr">
        <is>
          <t>STEPHANY LIMA DE LISBOA</t>
        </is>
      </c>
      <c r="S117" s="71" t="inlineStr">
        <is>
          <t>carolineal@cielo.com.br</t>
        </is>
      </c>
      <c r="T117" s="71" t="inlineStr">
        <is>
          <t>COVABRA SUPERMERCADOS LTDA</t>
        </is>
      </c>
      <c r="U117" s="71" t="inlineStr">
        <is>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is>
      </c>
      <c r="V117" s="71">
        <f>IFERROR(_xlfn.TEXTBEFORE(_xlfn.TEXTAFTER(U117,"Descrição do problema:&lt;/strong"),"&lt;/p&gt;"),_xlfn.TEXTAFTER(U117,"Descrição do problema:&lt;/strong"))</f>
        <v/>
      </c>
      <c r="W117" s="76">
        <f>_xlfn.CONCAT(D117:E117)</f>
        <v/>
      </c>
      <c r="X117" s="77" t="n">
        <v>46216</v>
      </c>
      <c r="Y117" s="78">
        <f>IF(X117="","Aberto","Encerrado")</f>
        <v/>
      </c>
      <c r="Z117" s="78">
        <f>IF(OR(L117="PENDENTE",L117="EM ANDAMENTO",L117="PENDENTE APROVAÇÃO CANCELAMENTO NF"),TODAY()-O117,X117-O117)</f>
        <v/>
      </c>
      <c r="AA117" s="78">
        <f>IF(Y117="Aberto",Z117+ROW()/100000,"")</f>
        <v/>
      </c>
      <c r="AB117" s="2">
        <f>IF(ISNUMBER(FIND("@cielo.com.br",S117)),"Interno","Externo")</f>
        <v/>
      </c>
    </row>
    <row r="118" ht="15.5" customHeight="1">
      <c r="A118" s="1" t="n"/>
      <c r="B118" s="67" t="inlineStr">
        <is>
          <t>Emilly Maria</t>
        </is>
      </c>
      <c r="C118" s="70">
        <f>VLOOKUP(I:I,'Referencias '!H:I,2,0)</f>
        <v/>
      </c>
      <c r="D118" s="71" t="n">
        <v>21573732</v>
      </c>
      <c r="E118" s="71" t="n">
        <v>0</v>
      </c>
      <c r="F118" s="72" t="n">
        <v>2611211280254</v>
      </c>
      <c r="G118" s="72">
        <f>T118</f>
        <v/>
      </c>
      <c r="H118" s="72">
        <f>TRIM(_xlfn.TEXTBEFORE(_xlfn.TEXTAFTER(U118,"CNPJ/CPF:&lt;/strong&gt;"),"&lt;/p&gt;"))</f>
        <v/>
      </c>
      <c r="I118" s="70" t="inlineStr">
        <is>
          <t>Cancelamento de NF / reemissão</t>
        </is>
      </c>
      <c r="J118" s="72" t="inlineStr">
        <is>
          <t>Solicitei DA do Everton.</t>
        </is>
      </c>
      <c r="K118" s="72" t="n"/>
      <c r="L118" s="70" t="inlineStr">
        <is>
          <t>EM ANDAMENTO</t>
        </is>
      </c>
      <c r="M118" s="73" t="inlineStr">
        <is>
          <t>Alta</t>
        </is>
      </c>
      <c r="N118" s="71" t="inlineStr">
        <is>
          <t>1018 Financeiro | Desejo falar com o setor financeiro | NEXTION PAY TECNOLOGIA LTDA | ariane.pasilva@cielo.com.br</t>
        </is>
      </c>
      <c r="O118" s="74" t="n">
        <v>46134</v>
      </c>
      <c r="P118" s="123" t="n">
        <v>46162</v>
      </c>
      <c r="Q118" s="177">
        <f>TEXT(O118,"mmm/aaaa")</f>
        <v/>
      </c>
      <c r="R118" s="71" t="inlineStr">
        <is>
          <t>ECOMMERCE BP SUPORTE FINANCEIRO N2</t>
        </is>
      </c>
      <c r="S118" s="71" t="inlineStr">
        <is>
          <t>ariane.pasilva@cielo.com.br</t>
        </is>
      </c>
      <c r="T118" s="71" t="inlineStr">
        <is>
          <t>NEXTION PAY</t>
        </is>
      </c>
      <c r="U118" s="71" t="inlineStr">
        <is>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is>
      </c>
      <c r="V118" s="71">
        <f>IFERROR(_xlfn.TEXTBEFORE(_xlfn.TEXTAFTER(U118,"Descrição do problema:&lt;/strong"),"&lt;/p&gt;"),_xlfn.TEXTAFTER(U118,"Descrição do problema:&lt;/strong"))</f>
        <v/>
      </c>
      <c r="W118" s="76">
        <f>_xlfn.CONCAT(D118:E118)</f>
        <v/>
      </c>
      <c r="X118" s="77" t="n"/>
      <c r="Y118" s="78">
        <f>IF(X118="","Aberto","Encerrado")</f>
        <v/>
      </c>
      <c r="Z118" s="78">
        <f>IF(OR(L118="PENDENTE",L118="EM ANDAMENTO",L118="PENDENTE APROVAÇÃO CANCELAMENTO NF"),TODAY()-O118,X118-O118)</f>
        <v/>
      </c>
      <c r="AA118" s="78">
        <f>IF(Y118="Aberto",Z118+ROW()/100000,"")</f>
        <v/>
      </c>
      <c r="AB118" s="2">
        <f>IF(ISNUMBER(FIND("@cielo.com.br",S118)),"Interno","Externo")</f>
        <v/>
      </c>
    </row>
    <row r="119" ht="15.5" customHeight="1">
      <c r="A119" s="1" t="n"/>
      <c r="B119" s="67" t="inlineStr">
        <is>
          <t>Fabiana Lisboa</t>
        </is>
      </c>
      <c r="C119" s="70">
        <f>VLOOKUP(I:I,'Referencias '!H:I,2,0)</f>
        <v/>
      </c>
      <c r="D119" s="71" t="n">
        <v>21559707</v>
      </c>
      <c r="E119" s="71" t="n">
        <v>0</v>
      </c>
      <c r="F119" s="72" t="n">
        <v>2611208270971</v>
      </c>
      <c r="G119" s="72">
        <f>T119</f>
        <v/>
      </c>
      <c r="H119" s="72">
        <f>TRIM(_xlfn.TEXTBEFORE(_xlfn.TEXTAFTER(U119,"CNPJ/CPF:&lt;/strong&gt;"),"&lt;/p&gt;"))</f>
        <v/>
      </c>
      <c r="I119" s="70" t="inlineStr">
        <is>
          <t>Reenvio de boleto / NF</t>
        </is>
      </c>
      <c r="J119" s="72" t="n"/>
      <c r="K119" s="72" t="n"/>
      <c r="L119" s="70" t="inlineStr">
        <is>
          <t>FINALIZADO</t>
        </is>
      </c>
      <c r="M119" s="73" t="inlineStr">
        <is>
          <t>Médio</t>
        </is>
      </c>
      <c r="N119" s="71" t="inlineStr">
        <is>
          <t>1003 Gateway de Pagamento | Estou com um problema em produção e preciso de ajuda | fabio ferreira da silva | marketing@nicom.com.br</t>
        </is>
      </c>
      <c r="O119" s="74" t="n">
        <v>46134</v>
      </c>
      <c r="P119" s="123" t="n">
        <v>46140</v>
      </c>
      <c r="Q119" s="177">
        <f>TEXT(O119,"mmm/aaaa")</f>
        <v/>
      </c>
      <c r="R119" s="71" t="inlineStr">
        <is>
          <t>ECOMMERCE BP SUPORTE FINANCEIRO N2</t>
        </is>
      </c>
      <c r="S119" s="71" t="inlineStr">
        <is>
          <t>marketing@nicom.com.br</t>
        </is>
      </c>
      <c r="T119" s="71" t="inlineStr">
        <is>
          <t>NICOM COM MATS CONSTR</t>
        </is>
      </c>
      <c r="U119" s="71" t="inlineStr">
        <is>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is>
      </c>
      <c r="V119" s="71">
        <f>IFERROR(_xlfn.TEXTBEFORE(_xlfn.TEXTAFTER(U119,"Descrição do problema:&lt;/strong"),"&lt;/p&gt;"),_xlfn.TEXTAFTER(U119,"Descrição do problema:&lt;/strong"))</f>
        <v/>
      </c>
      <c r="W119" s="76">
        <f>_xlfn.CONCAT(D119:E119)</f>
        <v/>
      </c>
      <c r="X119" s="77" t="n">
        <v>46227</v>
      </c>
      <c r="Y119" s="78">
        <f>IF(X119="","Aberto","Encerrado")</f>
        <v/>
      </c>
      <c r="Z119" s="78">
        <f>IF(OR(L119="PENDENTE",L119="EM ANDAMENTO",L119="PENDENTE APROVAÇÃO CANCELAMENTO NF"),TODAY()-O119,X119-O119)</f>
        <v/>
      </c>
      <c r="AA119" s="78">
        <f>IF(Y119="Aberto",Z119+ROW()/100000,"")</f>
        <v/>
      </c>
      <c r="AB119" s="2">
        <f>IF(ISNUMBER(FIND("@cielo.com.br",S119)),"Interno","Externo")</f>
        <v/>
      </c>
    </row>
    <row r="120" ht="15.5" customFormat="1" customHeight="1" s="91">
      <c r="A120" s="1" t="inlineStr">
        <is>
          <t>Aberto antigos</t>
        </is>
      </c>
      <c r="B120" s="67" t="inlineStr">
        <is>
          <t>Emilly Maria</t>
        </is>
      </c>
      <c r="C120" s="122">
        <f>VLOOKUP(I:I,'Referencias '!H:I,2,0)</f>
        <v/>
      </c>
      <c r="D120" s="129" t="n">
        <v>21808345</v>
      </c>
      <c r="E120" s="129" t="n">
        <v>0</v>
      </c>
      <c r="F120" s="126" t="n">
        <v>2611817435033</v>
      </c>
      <c r="G120" s="126" t="inlineStr">
        <is>
          <t>Arezzo&amp;CO</t>
        </is>
      </c>
      <c r="H120" s="126" t="n"/>
      <c r="I120" s="122" t="inlineStr">
        <is>
          <t>Dúvidas sobre cobrança</t>
        </is>
      </c>
      <c r="J120" s="126" t="n"/>
      <c r="K120" s="126" t="inlineStr">
        <is>
          <t>Está em fase final de cancelamento</t>
        </is>
      </c>
      <c r="L120" s="122" t="inlineStr">
        <is>
          <t>FINALIZADO</t>
        </is>
      </c>
      <c r="M120" s="73" t="inlineStr">
        <is>
          <t>Alta</t>
        </is>
      </c>
      <c r="N120" s="129" t="inlineStr">
        <is>
          <t>1018 Financeiro | Desejo falar com o setor financeiro | Weslei Dornelles Morais | weslei.morais@arezzo.com.br</t>
        </is>
      </c>
      <c r="O120" s="125" t="n">
        <v>46140</v>
      </c>
      <c r="P120" s="123" t="n">
        <v>46210</v>
      </c>
      <c r="Q120" s="178">
        <f>TEXT(O120,"mmm/aaaa")</f>
        <v/>
      </c>
      <c r="R120" s="129" t="inlineStr">
        <is>
          <t>Emilly Maria Sousa Almeida</t>
        </is>
      </c>
      <c r="S120" s="129" t="inlineStr">
        <is>
          <t>weslei.morais@arezzo.com.br</t>
        </is>
      </c>
      <c r="T120" s="129" t="inlineStr"/>
      <c r="U120" s="129" t="inlineStr">
        <is>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is>
      </c>
      <c r="V120" s="129">
        <f>IFERROR(_xlfn.TEXTBEFORE(_xlfn.TEXTAFTER(U120,"Descrição do problema:&lt;/strong"),"&lt;/p&gt;"),_xlfn.TEXTAFTER(U120,"Descrição do problema:&lt;/strong"))</f>
        <v/>
      </c>
      <c r="W120" s="130">
        <f>_xlfn.CONCAT(D120:E120)</f>
        <v/>
      </c>
      <c r="X120" s="77" t="n">
        <v>46289</v>
      </c>
      <c r="Y120" s="131">
        <f>IF(X120="","Aberto","Encerrado")</f>
        <v/>
      </c>
      <c r="Z120" s="131">
        <f>IF(OR(L120="PENDENTE",L120="EM ANDAMENTO",L120="PENDENTE APROVAÇÃO CANCELAMENTO NF"),TODAY()-O120,X120-O120)</f>
        <v/>
      </c>
      <c r="AA120" s="131">
        <f>IF(Y120="Aberto",Z120+ROW()/100000,"")</f>
        <v/>
      </c>
      <c r="AB120" s="2">
        <f>IF(ISNUMBER(FIND("@cielo.com.br",S120)),"Interno","Externo")</f>
        <v/>
      </c>
    </row>
    <row r="121" ht="15.5" customHeight="1">
      <c r="A121" s="1" t="n"/>
      <c r="B121" s="67" t="inlineStr">
        <is>
          <t>Emilly Maria</t>
        </is>
      </c>
      <c r="C121" s="70">
        <f>VLOOKUP(I:I,'Referencias '!H:I,2,0)</f>
        <v/>
      </c>
      <c r="D121" s="71" t="n">
        <v>21790747</v>
      </c>
      <c r="E121" s="71" t="inlineStr">
        <is>
          <t>subs</t>
        </is>
      </c>
      <c r="F121" s="72" t="n">
        <v>2611814423623</v>
      </c>
      <c r="G121" s="72">
        <f>T121</f>
        <v/>
      </c>
      <c r="H121" s="72">
        <f>TRIM(_xlfn.TEXTBEFORE(_xlfn.TEXTAFTER(U121,"CNPJ/CPF:&lt;/strong&gt;"),"&lt;/p&gt;"))</f>
        <v/>
      </c>
      <c r="I121" s="70" t="inlineStr">
        <is>
          <t>Reemissão de NF (incluir PO)</t>
        </is>
      </c>
      <c r="J121" s="72" t="n"/>
      <c r="K121" s="72" t="n"/>
      <c r="L121" s="70" t="inlineStr">
        <is>
          <t>FINALIZADO</t>
        </is>
      </c>
      <c r="M121" s="73" t="inlineStr">
        <is>
          <t>Médio</t>
        </is>
      </c>
      <c r="N121" s="71" t="inlineStr">
        <is>
          <t>1018 Financeiro | Desejo falar com o setor financeiro | Sara Ordeno | sara.maozita@dasa.com.br</t>
        </is>
      </c>
      <c r="O121" s="74" t="n">
        <v>46140</v>
      </c>
      <c r="P121" s="123" t="n">
        <v>46140</v>
      </c>
      <c r="Q121" s="177">
        <f>TEXT(O121,"mmm/aaaa")</f>
        <v/>
      </c>
      <c r="R121" s="71" t="inlineStr">
        <is>
          <t>ECOMMERCE BP SUPORTE FINANCEIRO N2</t>
        </is>
      </c>
      <c r="S121" s="71" t="inlineStr">
        <is>
          <t>sara.maozita@dasa.com.br</t>
        </is>
      </c>
      <c r="T121" s="71" t="inlineStr"/>
      <c r="U121" s="71"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is>
      </c>
      <c r="V121" s="71">
        <f>IFERROR(_xlfn.TEXTBEFORE(_xlfn.TEXTAFTER(U121,"Descrição do problema:&lt;/strong"),"&lt;/p&gt;"),_xlfn.TEXTAFTER(U121,"Descrição do problema:&lt;/strong"))</f>
        <v/>
      </c>
      <c r="W121" s="76">
        <f>_xlfn.CONCAT(D121:E121)</f>
        <v/>
      </c>
      <c r="X121" s="77" t="n">
        <v>46259</v>
      </c>
      <c r="Y121" s="78">
        <f>IF(X121="","Aberto","Encerrado")</f>
        <v/>
      </c>
      <c r="Z121" s="78">
        <f>IF(OR(L121="PENDENTE",L121="EM ANDAMENTO",L121="PENDENTE APROVAÇÃO CANCELAMENTO NF"),TODAY()-O121,X121-O121)</f>
        <v/>
      </c>
      <c r="AA121" s="78">
        <f>IF(Y121="Aberto",Z121+ROW()/100000,"")</f>
        <v/>
      </c>
      <c r="AB121" s="2">
        <f>IF(ISNUMBER(FIND("@cielo.com.br",S121)),"Interno","Externo")</f>
        <v/>
      </c>
    </row>
    <row r="122" ht="15.5" customHeight="1">
      <c r="A122" s="1" t="n"/>
      <c r="B122" s="67" t="inlineStr">
        <is>
          <t>Emilly Maria</t>
        </is>
      </c>
      <c r="C122" s="70">
        <f>VLOOKUP(I:I,'Referencias '!H:I,2,0)</f>
        <v/>
      </c>
      <c r="D122" s="71" t="n">
        <v>21789283</v>
      </c>
      <c r="E122" s="71" t="n">
        <v>0</v>
      </c>
      <c r="F122" s="72" t="n">
        <v>0</v>
      </c>
      <c r="G122" s="72">
        <f>VLOOKUP(H:H,'Referencias '!B:C,2,0)</f>
        <v/>
      </c>
      <c r="H122" s="72">
        <f>TRIM(_xlfn.TEXTBEFORE(_xlfn.TEXTAFTER(U122,"CNPJ/CPF:&lt;/strong&gt;"),"&lt;/p&gt;"))</f>
        <v/>
      </c>
      <c r="I122" s="70" t="inlineStr">
        <is>
          <t>Cancelamento de NF / reemissão</t>
        </is>
      </c>
      <c r="J122" s="72" t="n"/>
      <c r="K122" s="72" t="n"/>
      <c r="L122" s="70" t="inlineStr">
        <is>
          <t>FINALIZADO</t>
        </is>
      </c>
      <c r="M122" s="73" t="inlineStr">
        <is>
          <t>Médio</t>
        </is>
      </c>
      <c r="N122" s="71" t="inlineStr">
        <is>
          <t>1018 Financeiro | Desejo falar com o setor financeiro | Tatiana Ribeiro | marketing@sanearbrasil.com.br</t>
        </is>
      </c>
      <c r="O122" s="74" t="n">
        <v>46140</v>
      </c>
      <c r="P122" s="123" t="n">
        <v>46210</v>
      </c>
      <c r="Q122" s="177">
        <f>TEXT(O122,"mmm/aaaa")</f>
        <v/>
      </c>
      <c r="R122" s="71" t="inlineStr">
        <is>
          <t>Emilly Maria Sousa Almeida</t>
        </is>
      </c>
      <c r="S122" s="71" t="inlineStr">
        <is>
          <t>marketing@sanearbrasil.com.br</t>
        </is>
      </c>
      <c r="T122" s="71" t="inlineStr">
        <is>
          <t>SANEAR BRASIL</t>
        </is>
      </c>
      <c r="U122" s="71" t="inlineStr">
        <is>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is>
      </c>
      <c r="V122" s="71">
        <f>IFERROR(_xlfn.TEXTBEFORE(_xlfn.TEXTAFTER(U122,"Descrição do problema:&lt;/strong"),"&lt;/p&gt;"),_xlfn.TEXTAFTER(U122,"Descrição do problema:&lt;/strong"))</f>
        <v/>
      </c>
      <c r="W122" s="76">
        <f>_xlfn.CONCAT(D122:E122)</f>
        <v/>
      </c>
      <c r="X122" s="77" t="n">
        <v>46219</v>
      </c>
      <c r="Y122" s="78">
        <f>IF(X122="","Aberto","Encerrado")</f>
        <v/>
      </c>
      <c r="Z122" s="78">
        <f>IF(OR(L122="PENDENTE",L122="EM ANDAMENTO",L122="PENDENTE APROVAÇÃO CANCELAMENTO NF"),TODAY()-O122,X122-O122)</f>
        <v/>
      </c>
      <c r="AA122" s="78">
        <f>IF(Y122="Aberto",Z122+ROW()/100000,"")</f>
        <v/>
      </c>
      <c r="AB122" s="2">
        <f>IF(ISNUMBER(FIND("@cielo.com.br",S122)),"Interno","Externo")</f>
        <v/>
      </c>
    </row>
    <row r="123" ht="15.5" customHeight="1">
      <c r="A123" s="1" t="n"/>
      <c r="B123" s="67" t="inlineStr">
        <is>
          <t>Stephany Lima</t>
        </is>
      </c>
      <c r="C123" s="70">
        <f>VLOOKUP(I:I,'Referencias '!H:I,2,0)</f>
        <v/>
      </c>
      <c r="D123" s="71" t="n">
        <v>21889153</v>
      </c>
      <c r="E123" s="71" t="n">
        <v>0</v>
      </c>
      <c r="F123" s="72" t="n">
        <v>0</v>
      </c>
      <c r="G123" s="72">
        <f>VLOOKUP(H:H,'Referencias '!B:C,2,0)</f>
        <v/>
      </c>
      <c r="H123" s="72">
        <f>TRIM(_xlfn.TEXTBEFORE(_xlfn.TEXTAFTER(U123,"CNPJ/CPF:&lt;/strong&gt;"),"&lt;/p&gt;"))</f>
        <v/>
      </c>
      <c r="I123" s="70" t="inlineStr">
        <is>
          <t>Cancelamento de NF / reemissão</t>
        </is>
      </c>
      <c r="J123" s="72" t="n"/>
      <c r="K123" s="72" t="n"/>
      <c r="L123" s="70" t="inlineStr">
        <is>
          <t>FINALIZADO</t>
        </is>
      </c>
      <c r="M123" s="73" t="inlineStr">
        <is>
          <t>Médio</t>
        </is>
      </c>
      <c r="N123" s="71" t="inlineStr">
        <is>
          <t>1018 Financeiro | Desejo falar com o setor financeiro | Sabrina Stilben | sabrina.stilben@seliafullservice.com.br</t>
        </is>
      </c>
      <c r="O123" s="74" t="n">
        <v>46142</v>
      </c>
      <c r="P123" s="123" t="n">
        <v>46142</v>
      </c>
      <c r="Q123" s="177">
        <f>TEXT(O123,"mmm/aaaa")</f>
        <v/>
      </c>
      <c r="R123" s="71" t="inlineStr">
        <is>
          <t>ECOMMERCE BP SUPORTE FINANCEIRO N2</t>
        </is>
      </c>
      <c r="S123" s="71" t="inlineStr">
        <is>
          <t>sabrina.stilben@seliafullservice.com.br</t>
        </is>
      </c>
      <c r="T123" s="71" t="inlineStr"/>
      <c r="U123" s="71" t="inlineStr">
        <is>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is>
      </c>
      <c r="V123" s="71">
        <f>IFERROR(_xlfn.TEXTBEFORE(_xlfn.TEXTAFTER(U123,"Descrição do problema:&lt;/strong"),"&lt;/p&gt;"),_xlfn.TEXTAFTER(U123,"Descrição do problema:&lt;/strong"))</f>
        <v/>
      </c>
      <c r="W123" s="76">
        <f>_xlfn.CONCAT(D123:E123)</f>
        <v/>
      </c>
      <c r="X123" s="77" t="n">
        <v>46216</v>
      </c>
      <c r="Y123" s="78">
        <f>IF(X123="","Aberto","Encerrado")</f>
        <v/>
      </c>
      <c r="Z123" s="78">
        <f>IF(OR(L123="PENDENTE",L123="EM ANDAMENTO",L123="PENDENTE APROVAÇÃO CANCELAMENTO NF"),TODAY()-O123,X123-O123)</f>
        <v/>
      </c>
      <c r="AA123" s="78">
        <f>IF(Y123="Aberto",Z123+ROW()/100000,"")</f>
        <v/>
      </c>
      <c r="AB123" s="2">
        <f>IF(ISNUMBER(FIND("@cielo.com.br",S123)),"Interno","Externo")</f>
        <v/>
      </c>
    </row>
    <row r="124" ht="15.5" customHeight="1">
      <c r="A124" s="1" t="n"/>
      <c r="B124" s="67" t="inlineStr">
        <is>
          <t>Emilly Maria</t>
        </is>
      </c>
      <c r="C124" s="70">
        <f>VLOOKUP(I:I,'Referencias '!H:I,2,0)</f>
        <v/>
      </c>
      <c r="D124" s="71" t="n">
        <v>21872472</v>
      </c>
      <c r="E124" s="71" t="n">
        <v>0</v>
      </c>
      <c r="F124" s="72" t="n">
        <v>2612010477743</v>
      </c>
      <c r="G124" s="72">
        <f>VLOOKUP(H:H,'Referencias '!B:C,2,0)</f>
        <v/>
      </c>
      <c r="H124" s="72">
        <f>TRIM(_xlfn.TEXTBEFORE(_xlfn.TEXTAFTER(U124,"CNPJ/CPF:&lt;/strong&gt;"),"&lt;/p&gt;"))</f>
        <v/>
      </c>
      <c r="I124" s="70" t="inlineStr">
        <is>
          <t>Cancelamento de NF</t>
        </is>
      </c>
      <c r="J124" s="72" t="n"/>
      <c r="K124" s="72" t="n"/>
      <c r="L124" s="70" t="inlineStr">
        <is>
          <t>FINALIZADO</t>
        </is>
      </c>
      <c r="M124" s="73" t="inlineStr">
        <is>
          <t>Médio</t>
        </is>
      </c>
      <c r="N124" s="71" t="inlineStr">
        <is>
          <t>1018 Financeiro | Desejo falar com o setor financeiro | camila basilio de souza | camila.basilio@wsa.com</t>
        </is>
      </c>
      <c r="O124" s="74" t="n">
        <v>46142</v>
      </c>
      <c r="P124" s="123" t="n">
        <v>46142</v>
      </c>
      <c r="Q124" s="177">
        <f>TEXT(O124,"mmm/aaaa")</f>
        <v/>
      </c>
      <c r="R124" s="71" t="inlineStr">
        <is>
          <t>ECOMMERCE BP SUPORTE FINANCEIRO N2</t>
        </is>
      </c>
      <c r="S124" s="71" t="inlineStr">
        <is>
          <t>camila.basilio@wsa.com</t>
        </is>
      </c>
      <c r="T124" s="71" t="inlineStr"/>
      <c r="U124" s="71" t="inlineStr">
        <is>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is>
      </c>
      <c r="V124" s="71">
        <f>IFERROR(_xlfn.TEXTBEFORE(_xlfn.TEXTAFTER(U124,"Descrição do problema:&lt;/strong"),"&lt;/p&gt;"),_xlfn.TEXTAFTER(U124,"Descrição do problema:&lt;/strong"))</f>
        <v/>
      </c>
      <c r="W124" s="76">
        <f>_xlfn.CONCAT(D124:E124)</f>
        <v/>
      </c>
      <c r="X124" s="77" t="n">
        <v>46239</v>
      </c>
      <c r="Y124" s="78">
        <f>IF(X124="","Aberto","Encerrado")</f>
        <v/>
      </c>
      <c r="Z124" s="78">
        <f>IF(OR(L124="PENDENTE",L124="EM ANDAMENTO",L124="PENDENTE APROVAÇÃO CANCELAMENTO NF"),TODAY()-O124,X124-O124)</f>
        <v/>
      </c>
      <c r="AA124" s="78">
        <f>IF(Y124="Aberto",Z124+ROW()/100000,"")</f>
        <v/>
      </c>
      <c r="AB124" s="2">
        <f>IF(ISNUMBER(FIND("@cielo.com.br",S124)),"Interno","Externo")</f>
        <v/>
      </c>
    </row>
    <row r="125" ht="15.5" customHeight="1">
      <c r="A125" s="1" t="n"/>
      <c r="B125" s="67" t="inlineStr">
        <is>
          <t>Stephany Lima</t>
        </is>
      </c>
      <c r="C125" s="70">
        <f>VLOOKUP(I:I,'Referencias '!H:I,2,0)</f>
        <v/>
      </c>
      <c r="D125" s="71" t="n">
        <v>21945415</v>
      </c>
      <c r="E125" s="71" t="n">
        <v>0</v>
      </c>
      <c r="F125" s="72" t="n">
        <v>0</v>
      </c>
      <c r="G125" s="72">
        <f>VLOOKUP(H:H,'Referencias '!B:C,2,0)</f>
        <v/>
      </c>
      <c r="H125" s="72">
        <f>TRIM(_xlfn.TEXTBEFORE(_xlfn.TEXTAFTER(U125,"CNPJ/CPF:&lt;/strong&gt;"),"&lt;/p&gt;"))</f>
        <v/>
      </c>
      <c r="I125" s="70" t="inlineStr">
        <is>
          <t>Cancelamento de NF / reemissão</t>
        </is>
      </c>
      <c r="J125" s="72" t="n"/>
      <c r="K125" s="72" t="n"/>
      <c r="L125" s="70" t="inlineStr">
        <is>
          <t>FINALIZADO</t>
        </is>
      </c>
      <c r="M125" s="73" t="inlineStr">
        <is>
          <t>Médio</t>
        </is>
      </c>
      <c r="N125" s="71" t="inlineStr">
        <is>
          <t>1018 Financeiro | Desejo falar com o setor financeiro | Debora | cobrancati@cinemark.com.br</t>
        </is>
      </c>
      <c r="O125" s="74" t="n">
        <v>46146</v>
      </c>
      <c r="P125" s="123" t="n">
        <v>46157</v>
      </c>
      <c r="Q125" s="177">
        <f>TEXT(O125,"mmm/aaaa")</f>
        <v/>
      </c>
      <c r="R125" s="71" t="inlineStr">
        <is>
          <t>FABIANA DE JESUS MARTINS LISBOA</t>
        </is>
      </c>
      <c r="S125" s="71" t="inlineStr">
        <is>
          <t>cobrancati@cinemark.com.br</t>
        </is>
      </c>
      <c r="T125" s="71" t="inlineStr"/>
      <c r="U125"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is>
      </c>
      <c r="V125" s="71">
        <f>IFERROR(_xlfn.TEXTBEFORE(_xlfn.TEXTAFTER(U125,"Descrição do problema:&lt;/strong"),"&lt;/p&gt;"),_xlfn.TEXTAFTER(U125,"Descrição do problema:&lt;/strong"))</f>
        <v/>
      </c>
      <c r="W125" s="76">
        <f>_xlfn.CONCAT(D125:E125)</f>
        <v/>
      </c>
      <c r="X125" s="77" t="n">
        <v>46216</v>
      </c>
      <c r="Y125" s="78">
        <f>IF(X125="","Aberto","Encerrado")</f>
        <v/>
      </c>
      <c r="Z125" s="78">
        <f>IF(OR(L125="PENDENTE",L125="EM ANDAMENTO",L125="PENDENTE APROVAÇÃO CANCELAMENTO NF"),TODAY()-O125,X125-O125)</f>
        <v/>
      </c>
      <c r="AA125" s="78">
        <f>IF(Y125="Aberto",Z125+ROW()/100000,"")</f>
        <v/>
      </c>
      <c r="AB125" s="2">
        <f>IF(ISNUMBER(FIND("@cielo.com.br",S125)),"Interno","Externo")</f>
        <v/>
      </c>
    </row>
    <row r="126" ht="15.5" customHeight="1">
      <c r="A126" s="1" t="n"/>
      <c r="B126" s="67" t="inlineStr">
        <is>
          <t>Emilly Maria</t>
        </is>
      </c>
      <c r="C126" s="70">
        <f>VLOOKUP(I:I,'Referencias '!H:I,2,0)</f>
        <v/>
      </c>
      <c r="D126" s="71" t="n">
        <v>22010034</v>
      </c>
      <c r="E126" s="71" t="n">
        <v>0</v>
      </c>
      <c r="F126" s="72" t="n">
        <v>2612517570790</v>
      </c>
      <c r="G126" s="72">
        <f>T126</f>
        <v/>
      </c>
      <c r="H126" s="72">
        <f>TRIM(_xlfn.TEXTBEFORE(_xlfn.TEXTAFTER(U126,"CNPJ/CPF:&lt;/strong&gt;"),"&lt;/p&gt;"))</f>
        <v/>
      </c>
      <c r="I126" s="70" t="inlineStr">
        <is>
          <t>Cancelamento de NF / reemissão</t>
        </is>
      </c>
      <c r="J126" s="72" t="n"/>
      <c r="K126" s="72" t="n"/>
      <c r="L126" s="70" t="inlineStr">
        <is>
          <t>FINALIZADO</t>
        </is>
      </c>
      <c r="M126" s="73" t="inlineStr">
        <is>
          <t>Médio</t>
        </is>
      </c>
      <c r="N126" s="71" t="inlineStr">
        <is>
          <t>1018 Financeiro | Desejo falar com o setor financeiro | Júlia Angelozzi | julia.djesus@cielo.com.br</t>
        </is>
      </c>
      <c r="O126" s="74" t="n">
        <v>46147</v>
      </c>
      <c r="P126" s="123" t="n">
        <v>46148</v>
      </c>
      <c r="Q126" s="177">
        <f>TEXT(O126,"mmm/aaaa")</f>
        <v/>
      </c>
      <c r="R126" s="71" t="inlineStr">
        <is>
          <t>ECOMMERCE BP SUPORTE FINANCEIRO N2</t>
        </is>
      </c>
      <c r="S126" s="71" t="inlineStr">
        <is>
          <t>julia.djesus@cielo.com.br</t>
        </is>
      </c>
      <c r="T126" s="71" t="inlineStr"/>
      <c r="U126"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is>
      </c>
      <c r="V126" s="71">
        <f>IFERROR(_xlfn.TEXTBEFORE(_xlfn.TEXTAFTER(U126,"Descrição do problema:&lt;/strong"),"&lt;/p&gt;"),_xlfn.TEXTAFTER(U126,"Descrição do problema:&lt;/strong"))</f>
        <v/>
      </c>
      <c r="W126" s="76">
        <f>_xlfn.CONCAT(D126:E126)</f>
        <v/>
      </c>
      <c r="X126" s="77" t="n">
        <v>46148</v>
      </c>
      <c r="Y126" s="78">
        <f>IF(X126="","Aberto","Encerrado")</f>
        <v/>
      </c>
      <c r="Z126" s="78">
        <f>IF(OR(L126="PENDENTE",L126="EM ANDAMENTO",L126="PENDENTE APROVAÇÃO CANCELAMENTO NF"),TODAY()-O126,X126-O126)</f>
        <v/>
      </c>
      <c r="AA126" s="78">
        <f>IF(Y126="Aberto",Z126+ROW()/100000,"")</f>
        <v/>
      </c>
      <c r="AB126" s="2">
        <f>IF(ISNUMBER(FIND("@cielo.com.br",S126)),"Interno","Externo")</f>
        <v/>
      </c>
    </row>
    <row r="127" ht="15.5" customHeight="1">
      <c r="A127" s="1" t="n"/>
      <c r="B127" s="67" t="inlineStr">
        <is>
          <t>Stephany Lima</t>
        </is>
      </c>
      <c r="C127" s="70">
        <f>VLOOKUP(I:I,'Referencias '!H:I,2,0)</f>
        <v/>
      </c>
      <c r="D127" s="71" t="n">
        <v>22004578</v>
      </c>
      <c r="E127" s="71" t="n">
        <v>0</v>
      </c>
      <c r="F127" s="72" t="n">
        <v>0</v>
      </c>
      <c r="G127" s="72">
        <f>VLOOKUP(H:H,'Referencias '!B:C,2,0)</f>
        <v/>
      </c>
      <c r="H127" s="72">
        <f>TRIM(_xlfn.TEXTBEFORE(_xlfn.TEXTAFTER(U127,"CNPJ/CPF:&lt;/strong&gt;"),"&lt;/p&gt;"))</f>
        <v/>
      </c>
      <c r="I127" s="70" t="inlineStr">
        <is>
          <t>Cancelamento de NF / reemissão</t>
        </is>
      </c>
      <c r="J127" s="72" t="n"/>
      <c r="K127" s="72" t="n"/>
      <c r="L127" s="70" t="inlineStr">
        <is>
          <t>FINALIZADO</t>
        </is>
      </c>
      <c r="M127" s="73" t="inlineStr">
        <is>
          <t>Médio</t>
        </is>
      </c>
      <c r="N127" s="71" t="inlineStr">
        <is>
          <t>1018 Financeiro | Desejo falar com o setor financeiro | Mariane Oliveira dos Santos | mariane.santos@cielo.com.br</t>
        </is>
      </c>
      <c r="O127" s="74" t="n">
        <v>46147</v>
      </c>
      <c r="P127" s="123" t="n">
        <v>46163</v>
      </c>
      <c r="Q127" s="177">
        <f>TEXT(O127,"mmm/aaaa")</f>
        <v/>
      </c>
      <c r="R127" s="71" t="inlineStr">
        <is>
          <t>STEPHANY LIMA DE LISBOA</t>
        </is>
      </c>
      <c r="S127" s="71" t="inlineStr">
        <is>
          <t>mariane.santos@cielo.com.br</t>
        </is>
      </c>
      <c r="T127" s="71" t="inlineStr"/>
      <c r="U127"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is>
      </c>
      <c r="V127" s="71">
        <f>IFERROR(_xlfn.TEXTBEFORE(_xlfn.TEXTAFTER(U127,"Descrição do problema:&lt;/strong"),"&lt;/p&gt;"),_xlfn.TEXTAFTER(U127,"Descrição do problema:&lt;/strong"))</f>
        <v/>
      </c>
      <c r="W127" s="76">
        <f>_xlfn.CONCAT(D127:E127)</f>
        <v/>
      </c>
      <c r="X127" s="77" t="n">
        <v>46216</v>
      </c>
      <c r="Y127" s="78">
        <f>IF(X127="","Aberto","Encerrado")</f>
        <v/>
      </c>
      <c r="Z127" s="78">
        <f>IF(OR(L127="PENDENTE",L127="EM ANDAMENTO",L127="PENDENTE APROVAÇÃO CANCELAMENTO NF"),TODAY()-O127,X127-O127)</f>
        <v/>
      </c>
      <c r="AA127" s="78">
        <f>IF(Y127="Aberto",Z127+ROW()/100000,"")</f>
        <v/>
      </c>
      <c r="AB127" s="2">
        <f>IF(ISNUMBER(FIND("@cielo.com.br",S127)),"Interno","Externo")</f>
        <v/>
      </c>
    </row>
    <row r="128" ht="15.5" customHeight="1">
      <c r="A128" s="1" t="n"/>
      <c r="B128" s="67" t="inlineStr">
        <is>
          <t>Stephany Lima</t>
        </is>
      </c>
      <c r="C128" s="70">
        <f>VLOOKUP(I:I,'Referencias '!H:I,2,0)</f>
        <v/>
      </c>
      <c r="D128" s="71" t="n">
        <v>21996121</v>
      </c>
      <c r="E128" s="71" t="n">
        <v>0</v>
      </c>
      <c r="F128" s="72" t="n">
        <v>0</v>
      </c>
      <c r="G128" s="72">
        <f>VLOOKUP(H:H,'Referencias '!B:C,2,0)</f>
        <v/>
      </c>
      <c r="H128" s="72">
        <f>TRIM(_xlfn.TEXTBEFORE(_xlfn.TEXTAFTER(U128,"CNPJ/CPF:&lt;/strong&gt;"),"&lt;/p&gt;"))</f>
        <v/>
      </c>
      <c r="I128" s="70" t="inlineStr">
        <is>
          <t>Cancelamento de NF / reemissão</t>
        </is>
      </c>
      <c r="J128" s="72" t="n"/>
      <c r="K128" s="72" t="n"/>
      <c r="L128" s="70" t="inlineStr">
        <is>
          <t>FINALIZADO</t>
        </is>
      </c>
      <c r="M128" s="73" t="inlineStr">
        <is>
          <t>Médio</t>
        </is>
      </c>
      <c r="N128" s="71" t="inlineStr">
        <is>
          <t>1018 Financeiro | Desejo falar com o setor financeiro | Mariane Oliveira dos Santos | mariane.santos@cielo.com.br</t>
        </is>
      </c>
      <c r="O128" s="74" t="n">
        <v>46147</v>
      </c>
      <c r="P128" s="123" t="n">
        <v>46147</v>
      </c>
      <c r="Q128" s="177">
        <f>TEXT(O128,"mmm/aaaa")</f>
        <v/>
      </c>
      <c r="R128" s="71" t="inlineStr">
        <is>
          <t>ECOMMERCE BP SUPORTE FINANCEIRO N2</t>
        </is>
      </c>
      <c r="S128" s="71" t="inlineStr">
        <is>
          <t>mariane.santos@cielo.com.br</t>
        </is>
      </c>
      <c r="T128" s="71" t="inlineStr"/>
      <c r="U128"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is>
      </c>
      <c r="V128" s="71">
        <f>IFERROR(_xlfn.TEXTBEFORE(_xlfn.TEXTAFTER(U128,"Descrição do problema:&lt;/strong"),"&lt;/p&gt;"),_xlfn.TEXTAFTER(U128,"Descrição do problema:&lt;/strong"))</f>
        <v/>
      </c>
      <c r="W128" s="76">
        <f>_xlfn.CONCAT(D128:E128)</f>
        <v/>
      </c>
      <c r="X128" s="77" t="n">
        <v>46213</v>
      </c>
      <c r="Y128" s="78">
        <f>IF(X128="","Aberto","Encerrado")</f>
        <v/>
      </c>
      <c r="Z128" s="78">
        <f>IF(OR(L128="PENDENTE",L128="EM ANDAMENTO",L128="PENDENTE APROVAÇÃO CANCELAMENTO NF"),TODAY()-O128,X128-O128)</f>
        <v/>
      </c>
      <c r="AA128" s="78">
        <f>IF(Y128="Aberto",Z128+ROW()/100000,"")</f>
        <v/>
      </c>
      <c r="AB128" s="2">
        <f>IF(ISNUMBER(FIND("@cielo.com.br",S128)),"Interno","Externo")</f>
        <v/>
      </c>
    </row>
    <row r="129" ht="15.5" customHeight="1">
      <c r="A129" s="1" t="n"/>
      <c r="B129" s="67" t="inlineStr">
        <is>
          <t>Stephany Lima</t>
        </is>
      </c>
      <c r="C129" s="70">
        <f>VLOOKUP(I:I,'Referencias '!H:I,2,0)</f>
        <v/>
      </c>
      <c r="D129" s="129" t="n">
        <v>21980987</v>
      </c>
      <c r="E129" s="71" t="n">
        <v>0</v>
      </c>
      <c r="F129" s="72" t="n">
        <v>2612511551172</v>
      </c>
      <c r="G129" s="72">
        <f>T129</f>
        <v/>
      </c>
      <c r="H129" s="72">
        <f>TRIM(_xlfn.TEXTBEFORE(_xlfn.TEXTAFTER(U129,"CNPJ/CPF:&lt;/strong&gt;"),"&lt;/p&gt;"))</f>
        <v/>
      </c>
      <c r="I129" s="70" t="inlineStr">
        <is>
          <t>Cancelamento de NF / Reemissão (Mudança CNPJ)</t>
        </is>
      </c>
      <c r="J129" s="126" t="inlineStr">
        <is>
          <t>cessão contratual não migrou o contrato no billing</t>
        </is>
      </c>
      <c r="K129" s="126" t="inlineStr">
        <is>
          <t>falta encerrar</t>
        </is>
      </c>
      <c r="L129" s="70" t="inlineStr">
        <is>
          <t>FINALIZADO</t>
        </is>
      </c>
      <c r="M129" s="73" t="inlineStr">
        <is>
          <t>Médio</t>
        </is>
      </c>
      <c r="N129" s="71" t="inlineStr">
        <is>
          <t>1018 Financeiro | Desejo falar com o setor financeiro | Kelly | kelly.oliveira@hortifruti.com.br</t>
        </is>
      </c>
      <c r="O129" s="74" t="n">
        <v>46147</v>
      </c>
      <c r="P129" s="123" t="n">
        <v>46147</v>
      </c>
      <c r="Q129" s="177">
        <f>TEXT(O129,"mmm/aaaa")</f>
        <v/>
      </c>
      <c r="R129" s="71" t="inlineStr">
        <is>
          <t>ECOMMERCE BP SUPORTE FINANCEIRO N2</t>
        </is>
      </c>
      <c r="S129" s="71" t="inlineStr">
        <is>
          <t>kelly.oliveira@hortifruti.com.br</t>
        </is>
      </c>
      <c r="T129" s="71" t="inlineStr"/>
      <c r="U129" s="71" t="inlineStr">
        <is>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is>
      </c>
      <c r="V129" s="71">
        <f>IFERROR(_xlfn.TEXTBEFORE(_xlfn.TEXTAFTER(U129,"Descrição do problema:&lt;/strong"),"&lt;/p&gt;"),_xlfn.TEXTAFTER(U129,"Descrição do problema:&lt;/strong"))</f>
        <v/>
      </c>
      <c r="W129" s="76">
        <f>_xlfn.CONCAT(D129:E129)</f>
        <v/>
      </c>
      <c r="X129" s="77" t="n">
        <v>46268</v>
      </c>
      <c r="Y129" s="78">
        <f>IF(X129="","Aberto","Encerrado")</f>
        <v/>
      </c>
      <c r="Z129" s="78">
        <f>IF(OR(L129="PENDENTE",L129="EM ANDAMENTO",L129="PENDENTE APROVAÇÃO CANCELAMENTO NF"),TODAY()-O129,X129-O129)</f>
        <v/>
      </c>
      <c r="AA129" s="78">
        <f>IF(Y129="Aberto",Z129+ROW()/100000,"")</f>
        <v/>
      </c>
      <c r="AB129" s="2">
        <f>IF(ISNUMBER(FIND("@cielo.com.br",S129)),"Interno","Externo")</f>
        <v/>
      </c>
    </row>
    <row r="130" ht="15.5" customHeight="1">
      <c r="A130" s="1" t="n"/>
      <c r="B130" s="67" t="inlineStr">
        <is>
          <t>Emilly Maria</t>
        </is>
      </c>
      <c r="C130" s="70">
        <f>VLOOKUP(I:I,'Referencias '!H:I,2,0)</f>
        <v/>
      </c>
      <c r="D130" s="71" t="n">
        <v>22101893</v>
      </c>
      <c r="E130" s="71" t="n">
        <v>0</v>
      </c>
      <c r="F130" s="72" t="n">
        <v>2612715632566</v>
      </c>
      <c r="G130" s="72">
        <f>VLOOKUP(H:H,'Referencias '!B:C,2,0)</f>
        <v/>
      </c>
      <c r="H130" s="72">
        <f>TRIM(_xlfn.TEXTBEFORE(_xlfn.TEXTAFTER(U130,"CNPJ/CPF:&lt;/strong&gt;"),"&lt;/p&gt;"))</f>
        <v/>
      </c>
      <c r="I130" s="70" t="inlineStr">
        <is>
          <t>Cancelamento de NF / reemissão</t>
        </is>
      </c>
      <c r="J130" s="72" t="n"/>
      <c r="K130" s="72" t="n"/>
      <c r="L130" s="70" t="inlineStr">
        <is>
          <t>FINALIZADO</t>
        </is>
      </c>
      <c r="M130" s="73" t="inlineStr">
        <is>
          <t>Médio</t>
        </is>
      </c>
      <c r="N130" s="71" t="inlineStr">
        <is>
          <t>1018 Financeiro | Desejo falar com o setor financeiro | ELO CONSULTORIA E SOLUCOES LTDA | ariane.pasilva@cielo.com.br</t>
        </is>
      </c>
      <c r="O130" s="74" t="n">
        <v>46149</v>
      </c>
      <c r="P130" s="123" t="n">
        <v>46149</v>
      </c>
      <c r="Q130" s="177">
        <f>TEXT(O130,"mmm/aaaa")</f>
        <v/>
      </c>
      <c r="R130" s="71" t="inlineStr">
        <is>
          <t>ECOMMERCE BP SUPORTE FINANCEIRO N2</t>
        </is>
      </c>
      <c r="S130" s="71" t="inlineStr">
        <is>
          <t>ariane.pasilva@cielo.com.br</t>
        </is>
      </c>
      <c r="T130" s="71" t="inlineStr"/>
      <c r="U130" s="71" t="inlineStr">
        <is>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is>
      </c>
      <c r="V130" s="71">
        <f>IFERROR(_xlfn.TEXTBEFORE(_xlfn.TEXTAFTER(U130,"Descrição do problema:&lt;/strong"),"&lt;/p&gt;"),_xlfn.TEXTAFTER(U130,"Descrição do problema:&lt;/strong"))</f>
        <v/>
      </c>
      <c r="W130" s="76">
        <f>_xlfn.CONCAT(D130:E130)</f>
        <v/>
      </c>
      <c r="X130" s="77" t="n">
        <v>46248</v>
      </c>
      <c r="Y130" s="78">
        <f>IF(X130="","Aberto","Encerrado")</f>
        <v/>
      </c>
      <c r="Z130" s="78">
        <f>IF(OR(L130="PENDENTE",L130="EM ANDAMENTO",L130="PENDENTE APROVAÇÃO CANCELAMENTO NF"),TODAY()-O130,X130-O130)</f>
        <v/>
      </c>
      <c r="AA130" s="78">
        <f>IF(Y130="Aberto",Z130+ROW()/100000,"")</f>
        <v/>
      </c>
      <c r="AB130" s="2">
        <f>IF(ISNUMBER(FIND("@cielo.com.br",S130)),"Interno","Externo")</f>
        <v/>
      </c>
    </row>
    <row r="131" ht="15.5" customHeight="1">
      <c r="A131" s="1" t="n"/>
      <c r="B131" s="67" t="inlineStr">
        <is>
          <t>Emilly Maria</t>
        </is>
      </c>
      <c r="C131" s="70">
        <f>VLOOKUP(I:I,'Referencias '!H:I,2,0)</f>
        <v/>
      </c>
      <c r="D131" s="71" t="n">
        <v>22091039</v>
      </c>
      <c r="E131" s="71" t="n">
        <v>0</v>
      </c>
      <c r="F131" s="72" t="n">
        <v>0</v>
      </c>
      <c r="G131" s="72">
        <f>VLOOKUP(H:H,'Referencias '!B:C,2,0)</f>
        <v/>
      </c>
      <c r="H131" s="72">
        <f>TRIM(_xlfn.TEXTBEFORE(_xlfn.TEXTAFTER(U131,"CNPJ/CPF:&lt;/strong&gt;"),"&lt;/p&gt;"))</f>
        <v/>
      </c>
      <c r="I131" s="70" t="inlineStr">
        <is>
          <t>Cancelamento de NF / reemissão</t>
        </is>
      </c>
      <c r="J131" s="72" t="n"/>
      <c r="K131" s="72" t="n"/>
      <c r="L131" s="70" t="inlineStr">
        <is>
          <t>FINALIZADO</t>
        </is>
      </c>
      <c r="M131" s="73" t="inlineStr">
        <is>
          <t>Médio</t>
        </is>
      </c>
      <c r="N131" s="71" t="inlineStr">
        <is>
          <t>1001 Split de Pagamento | Estou em produção e tenho uma dúvida | Gabriel Alexandre Brites | gabriel_1510_britess@hotmail.com</t>
        </is>
      </c>
      <c r="O131" s="74" t="n">
        <v>46149</v>
      </c>
      <c r="P131" s="123" t="n">
        <v>46155</v>
      </c>
      <c r="Q131" s="177">
        <f>TEXT(O131,"mmm/aaaa")</f>
        <v/>
      </c>
      <c r="R131" s="71" t="inlineStr">
        <is>
          <t>ECOMMERCE BP SUPORTE FINANCEIRO N2</t>
        </is>
      </c>
      <c r="S131" s="71" t="inlineStr">
        <is>
          <t>gabriel_1510_britess@hotmail.com</t>
        </is>
      </c>
      <c r="T131" s="71" t="inlineStr">
        <is>
          <t>KINGPAY</t>
        </is>
      </c>
      <c r="U131" s="71" t="inlineStr">
        <is>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is>
      </c>
      <c r="V131" s="71">
        <f>IFERROR(_xlfn.TEXTBEFORE(_xlfn.TEXTAFTER(U131,"Descrição do problema:&lt;/strong"),"&lt;/p&gt;"),_xlfn.TEXTAFTER(U131,"Descrição do problema:&lt;/strong"))</f>
        <v/>
      </c>
      <c r="W131" s="76">
        <f>_xlfn.CONCAT(D131:E131)</f>
        <v/>
      </c>
      <c r="X131" s="77" t="n">
        <v>46226</v>
      </c>
      <c r="Y131" s="78">
        <f>IF(X131="","Aberto","Encerrado")</f>
        <v/>
      </c>
      <c r="Z131" s="78">
        <f>IF(OR(L131="PENDENTE",L131="EM ANDAMENTO",L131="PENDENTE APROVAÇÃO CANCELAMENTO NF"),TODAY()-O131,X131-O131)</f>
        <v/>
      </c>
      <c r="AA131" s="78">
        <f>IF(Y131="Aberto",Z131+ROW()/100000,"")</f>
        <v/>
      </c>
      <c r="AB131" s="2">
        <f>IF(ISNUMBER(FIND("@cielo.com.br",S131)),"Interno","Externo")</f>
        <v/>
      </c>
    </row>
    <row r="132" ht="15.5" customHeight="1">
      <c r="A132" s="1" t="n"/>
      <c r="B132" s="67" t="inlineStr">
        <is>
          <t>Stephany Lima</t>
        </is>
      </c>
      <c r="C132" s="70">
        <f>VLOOKUP(I:I,'Referencias '!H:I,2,0)</f>
        <v/>
      </c>
      <c r="D132" s="71" t="n">
        <v>22209508</v>
      </c>
      <c r="E132" s="71" t="n">
        <v>0</v>
      </c>
      <c r="F132" s="72" t="n">
        <v>2613116705546</v>
      </c>
      <c r="G132" s="72">
        <f>VLOOKUP(H:H,'Referencias '!B:C,2,0)</f>
        <v/>
      </c>
      <c r="H132" s="72">
        <f>TRIM(_xlfn.TEXTBEFORE(_xlfn.TEXTAFTER(U132,"CNPJ/CPF:&lt;/strong&gt;"),"&lt;/p&gt;"))</f>
        <v/>
      </c>
      <c r="I132" s="70" t="inlineStr">
        <is>
          <t>Alteração de vencimento / prorrogação</t>
        </is>
      </c>
      <c r="J132" s="72" t="n"/>
      <c r="K132" s="72" t="n"/>
      <c r="L132" s="70" t="inlineStr">
        <is>
          <t>FINALIZADO</t>
        </is>
      </c>
      <c r="M132" s="73" t="inlineStr">
        <is>
          <t>Alta</t>
        </is>
      </c>
      <c r="N132" s="71" t="inlineStr">
        <is>
          <t>1018 Financeiro | Desejo falar com o setor financeiro | Fernanda | fernanda.scamarneira@cielo.com.br</t>
        </is>
      </c>
      <c r="O132" s="74" t="n">
        <v>46153</v>
      </c>
      <c r="P132" s="123" t="n">
        <v>46153</v>
      </c>
      <c r="Q132" s="177">
        <f>TEXT(O132,"mmm/aaaa")</f>
        <v/>
      </c>
      <c r="R132" s="71" t="inlineStr">
        <is>
          <t>ECOMMERCE BP SUPORTE FINANCEIRO N2</t>
        </is>
      </c>
      <c r="S132" s="71" t="inlineStr">
        <is>
          <t>fernanda.scamarneira@cielo.com.br</t>
        </is>
      </c>
      <c r="T132" s="71" t="inlineStr"/>
      <c r="U132" s="71" t="inlineStr">
        <is>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is>
      </c>
      <c r="V132" s="71">
        <f>IFERROR(_xlfn.TEXTBEFORE(_xlfn.TEXTAFTER(U132,"Descrição do problema:&lt;/strong"),"&lt;/p&gt;"),_xlfn.TEXTAFTER(U132,"Descrição do problema:&lt;/strong"))</f>
        <v/>
      </c>
      <c r="W132" s="76">
        <f>_xlfn.CONCAT(D132:E132)</f>
        <v/>
      </c>
      <c r="X132" s="77" t="n">
        <v>46226</v>
      </c>
      <c r="Y132" s="78">
        <f>IF(X132="","Aberto","Encerrado")</f>
        <v/>
      </c>
      <c r="Z132" s="78">
        <f>IF(OR(L132="PENDENTE",L132="EM ANDAMENTO",L132="PENDENTE APROVAÇÃO CANCELAMENTO NF"),TODAY()-O132,X132-O132)</f>
        <v/>
      </c>
      <c r="AA132" s="78">
        <f>IF(Y132="Aberto",Z132+ROW()/100000,"")</f>
        <v/>
      </c>
      <c r="AB132" s="2">
        <f>IF(ISNUMBER(FIND("@cielo.com.br",S132)),"Interno","Externo")</f>
        <v/>
      </c>
    </row>
    <row r="133" ht="15.5" customHeight="1">
      <c r="A133" s="1" t="n"/>
      <c r="B133" s="67" t="inlineStr">
        <is>
          <t>Stephany Lima</t>
        </is>
      </c>
      <c r="C133" s="70">
        <f>VLOOKUP(I:I,'Referencias '!H:I,2,0)</f>
        <v/>
      </c>
      <c r="D133" s="71" t="n">
        <v>22173103</v>
      </c>
      <c r="E133" s="71" t="n">
        <v>0</v>
      </c>
      <c r="F133" s="72" t="n">
        <v>2613109680970</v>
      </c>
      <c r="G133" s="72">
        <f>VLOOKUP(H:H,'Referencias '!B:C,2,0)</f>
        <v/>
      </c>
      <c r="H133" s="72">
        <f>TRIM(_xlfn.TEXTBEFORE(_xlfn.TEXTAFTER(U133,"CNPJ/CPF:&lt;/strong&gt;"),"&lt;/p&gt;"))</f>
        <v/>
      </c>
      <c r="I133" s="70" t="inlineStr">
        <is>
          <t>Cancelamento de NF / reemissão</t>
        </is>
      </c>
      <c r="J133" s="72" t="n"/>
      <c r="K133" s="72" t="n"/>
      <c r="L133" s="70" t="inlineStr">
        <is>
          <t>FINALIZADO</t>
        </is>
      </c>
      <c r="M133" s="73" t="inlineStr">
        <is>
          <t>Médio</t>
        </is>
      </c>
      <c r="N133" s="71" t="inlineStr">
        <is>
          <t>1018 Financeiro | Desejo falar com o setor financeiro | I-RETAIL SERVICOS DE CONSULTORIA DE | ariane.pasilva@cielo.com.br</t>
        </is>
      </c>
      <c r="O133" s="74" t="n">
        <v>46153</v>
      </c>
      <c r="P133" s="123" t="n">
        <v>46162</v>
      </c>
      <c r="Q133" s="177">
        <f>TEXT(O133,"mmm/aaaa")</f>
        <v/>
      </c>
      <c r="R133" s="71" t="inlineStr">
        <is>
          <t>ECOMMERCE BP SUPORTE FINANCEIRO N2</t>
        </is>
      </c>
      <c r="S133" s="71" t="inlineStr">
        <is>
          <t>ariane.pasilva@cielo.com.br</t>
        </is>
      </c>
      <c r="T133" s="71" t="inlineStr">
        <is>
          <t>IRETAIL SERVICOS DE CONSULTORIA</t>
        </is>
      </c>
      <c r="U133"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is>
      </c>
      <c r="V133" s="71">
        <f>IFERROR(_xlfn.TEXTBEFORE(_xlfn.TEXTAFTER(U133,"Descrição do problema:&lt;/strong"),"&lt;/p&gt;"),_xlfn.TEXTAFTER(U133,"Descrição do problema:&lt;/strong"))</f>
        <v/>
      </c>
      <c r="W133" s="76">
        <f>_xlfn.CONCAT(D133:E133)</f>
        <v/>
      </c>
      <c r="X133" s="77" t="n">
        <v>46227</v>
      </c>
      <c r="Y133" s="78">
        <f>IF(X133="","Aberto","Encerrado")</f>
        <v/>
      </c>
      <c r="Z133" s="78">
        <f>IF(OR(L133="PENDENTE",L133="EM ANDAMENTO",L133="PENDENTE APROVAÇÃO CANCELAMENTO NF"),TODAY()-O133,X133-O133)</f>
        <v/>
      </c>
      <c r="AA133" s="78">
        <f>IF(Y133="Aberto",Z133+ROW()/100000,"")</f>
        <v/>
      </c>
      <c r="AB133" s="2">
        <f>IF(ISNUMBER(FIND("@cielo.com.br",S133)),"Interno","Externo")</f>
        <v/>
      </c>
    </row>
    <row r="134" ht="15.5" customHeight="1">
      <c r="A134" s="1" t="n"/>
      <c r="B134" s="67" t="inlineStr">
        <is>
          <t>Stephany Lima</t>
        </is>
      </c>
      <c r="C134" s="70">
        <f>VLOOKUP(I:I,'Referencias '!H:I,2,0)</f>
        <v/>
      </c>
      <c r="D134" s="71" t="n">
        <v>22331164</v>
      </c>
      <c r="E134" s="71" t="n">
        <v>0</v>
      </c>
      <c r="F134" s="72" t="n">
        <v>0</v>
      </c>
      <c r="G134" s="72">
        <f>VLOOKUP(H:H,'Referencias '!B:C,2,0)</f>
        <v/>
      </c>
      <c r="H134" s="72">
        <f>TRIM(_xlfn.TEXTBEFORE(_xlfn.TEXTAFTER(U134,"CNPJ/CPF:&lt;/strong&gt;"),"&lt;/p&gt;"))</f>
        <v/>
      </c>
      <c r="I134" s="70" t="inlineStr">
        <is>
          <t>Cancelamento de NF / reemissão</t>
        </is>
      </c>
      <c r="J134" s="72" t="n"/>
      <c r="K134" s="72" t="n"/>
      <c r="L134" s="70" t="inlineStr">
        <is>
          <t>FINALIZADO</t>
        </is>
      </c>
      <c r="M134" s="73" t="inlineStr">
        <is>
          <t>Médio</t>
        </is>
      </c>
      <c r="N134" s="71" t="inlineStr">
        <is>
          <t>1018 Financeiro | Desejo falar com o setor financeiro | ALFA  AGENCIA DE VIAGENS LTDA | ariane.pasilva@cielo.com.br</t>
        </is>
      </c>
      <c r="O134" s="74" t="n">
        <v>46156</v>
      </c>
      <c r="P134" s="123" t="n">
        <v>46213</v>
      </c>
      <c r="Q134" s="177">
        <f>TEXT(O134,"mmm/aaaa")</f>
        <v/>
      </c>
      <c r="R134" s="71" t="inlineStr">
        <is>
          <t>STEPHANY LIMA DE LISBOA</t>
        </is>
      </c>
      <c r="S134" s="71" t="inlineStr">
        <is>
          <t>ariane.pasilva@cielo.com.br</t>
        </is>
      </c>
      <c r="T134" s="71" t="inlineStr">
        <is>
          <t>ALFA OPERADORA</t>
        </is>
      </c>
      <c r="U134" s="71" t="inlineStr">
        <is>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is>
      </c>
      <c r="V134" s="71">
        <f>IFERROR(_xlfn.TEXTBEFORE(_xlfn.TEXTAFTER(U134,"Descrição do problema:&lt;/strong"),"&lt;/p&gt;"),_xlfn.TEXTAFTER(U134,"Descrição do problema:&lt;/strong"))</f>
        <v/>
      </c>
      <c r="W134" s="76">
        <f>_xlfn.CONCAT(D134:E134)</f>
        <v/>
      </c>
      <c r="X134" s="77" t="n">
        <v>46216</v>
      </c>
      <c r="Y134" s="78">
        <f>IF(X134="","Aberto","Encerrado")</f>
        <v/>
      </c>
      <c r="Z134" s="78">
        <f>IF(OR(L134="PENDENTE",L134="EM ANDAMENTO",L134="PENDENTE APROVAÇÃO CANCELAMENTO NF"),TODAY()-O134,X134-O134)</f>
        <v/>
      </c>
      <c r="AA134" s="78">
        <f>IF(Y134="Aberto",Z134+ROW()/100000,"")</f>
        <v/>
      </c>
      <c r="AB134" s="2">
        <f>IF(ISNUMBER(FIND("@cielo.com.br",S134)),"Interno","Externo")</f>
        <v/>
      </c>
    </row>
    <row r="135" ht="15.5" customHeight="1">
      <c r="A135" s="1" t="n"/>
      <c r="B135" s="67" t="inlineStr">
        <is>
          <t>Emilly Maria</t>
        </is>
      </c>
      <c r="C135" s="70">
        <f>VLOOKUP(I:I,'Referencias '!H:I,2,0)</f>
        <v/>
      </c>
      <c r="D135" s="71" t="n">
        <v>22395904</v>
      </c>
      <c r="E135" s="71" t="n">
        <v>0</v>
      </c>
      <c r="F135" s="72" t="n">
        <v>0</v>
      </c>
      <c r="G135" s="72">
        <f>T135</f>
        <v/>
      </c>
      <c r="H135" s="72">
        <f>TRIM(_xlfn.TEXTBEFORE(_xlfn.TEXTAFTER(U135,"CNPJ/CPF:&lt;/strong&gt;"),"&lt;/p&gt;"))</f>
        <v/>
      </c>
      <c r="I135" s="70" t="inlineStr">
        <is>
          <t>Cancelamento de NF / reemissão</t>
        </is>
      </c>
      <c r="J135" s="72" t="n"/>
      <c r="K135" s="72" t="n"/>
      <c r="L135" s="70" t="inlineStr">
        <is>
          <t>FINALIZADO</t>
        </is>
      </c>
      <c r="M135" s="73" t="inlineStr">
        <is>
          <t>Médio</t>
        </is>
      </c>
      <c r="N135" s="71" t="inlineStr">
        <is>
          <t>1018 Financeiro | Desejo falar com o setor financeiro | SIXPEL DISTRIBUIDORA LTDA | ariane.pasilva@cielo.com.br</t>
        </is>
      </c>
      <c r="O135" s="74" t="n">
        <v>46157</v>
      </c>
      <c r="P135" s="123" t="n">
        <v>46210</v>
      </c>
      <c r="Q135" s="177">
        <f>TEXT(O135,"mmm/aaaa")</f>
        <v/>
      </c>
      <c r="R135" s="71" t="inlineStr">
        <is>
          <t>Emilly Maria Sousa Almeida</t>
        </is>
      </c>
      <c r="S135" s="71" t="inlineStr">
        <is>
          <t>ariane.pasilva@cielo.com.br</t>
        </is>
      </c>
      <c r="T135" s="71" t="inlineStr"/>
      <c r="U135" s="71" t="inlineStr">
        <is>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is>
      </c>
      <c r="V135" s="71">
        <f>IFERROR(_xlfn.TEXTBEFORE(_xlfn.TEXTAFTER(U135,"Descrição do problema:&lt;/strong"),"&lt;/p&gt;"),_xlfn.TEXTAFTER(U135,"Descrição do problema:&lt;/strong"))</f>
        <v/>
      </c>
      <c r="W135" s="76">
        <f>_xlfn.CONCAT(D135:E135)</f>
        <v/>
      </c>
      <c r="X135" s="77" t="n">
        <v>46217</v>
      </c>
      <c r="Y135" s="78">
        <f>IF(X135="","Aberto","Encerrado")</f>
        <v/>
      </c>
      <c r="Z135" s="78">
        <f>IF(OR(L135="PENDENTE",L135="EM ANDAMENTO",L135="PENDENTE APROVAÇÃO CANCELAMENTO NF"),TODAY()-O135,X135-O135)</f>
        <v/>
      </c>
      <c r="AA135" s="78">
        <f>IF(Y135="Aberto",Z135+ROW()/100000,"")</f>
        <v/>
      </c>
      <c r="AB135" s="2">
        <f>IF(ISNUMBER(FIND("@cielo.com.br",S135)),"Interno","Externo")</f>
        <v/>
      </c>
    </row>
    <row r="136" ht="15.5" customHeight="1">
      <c r="A136" s="1" t="n"/>
      <c r="B136" s="67" t="inlineStr">
        <is>
          <t>Emilly Maria</t>
        </is>
      </c>
      <c r="C136" s="70">
        <f>VLOOKUP(I:I,'Referencias '!H:I,2,0)</f>
        <v/>
      </c>
      <c r="D136" s="71" t="n">
        <v>22426805</v>
      </c>
      <c r="E136" s="71" t="n">
        <v>0</v>
      </c>
      <c r="F136" s="72" t="n">
        <v>0</v>
      </c>
      <c r="G136" s="72">
        <f>VLOOKUP(H:H,'Referencias '!B:C,2,0)</f>
        <v/>
      </c>
      <c r="H136" s="72">
        <f>TRIM(_xlfn.TEXTBEFORE(_xlfn.TEXTAFTER(U136,"CNPJ/CPF:&lt;/strong&gt;"),"&lt;/p&gt;"))</f>
        <v/>
      </c>
      <c r="I136" s="70" t="inlineStr">
        <is>
          <t>Cancelamento de NF / reemissão</t>
        </is>
      </c>
      <c r="J136" s="72" t="n"/>
      <c r="K136" s="72" t="n"/>
      <c r="L136" s="70" t="inlineStr">
        <is>
          <t>FINALIZADO</t>
        </is>
      </c>
      <c r="M136" s="73" t="inlineStr">
        <is>
          <t>Médio</t>
        </is>
      </c>
      <c r="N136" s="71" t="inlineStr">
        <is>
          <t>1018 Financeiro | Desejo falar com o setor financeiro | COVABRA SUPERMERCADOS LTDA | ariane.pasilva@cielo.com.br</t>
        </is>
      </c>
      <c r="O136" s="74" t="n">
        <v>46160</v>
      </c>
      <c r="P136" s="123" t="n">
        <v>46160</v>
      </c>
      <c r="Q136" s="177">
        <f>TEXT(O136,"mmm/aaaa")</f>
        <v/>
      </c>
      <c r="R136" s="71" t="inlineStr">
        <is>
          <t>ECOMMERCE BP SUPORTE FINANCEIRO N2</t>
        </is>
      </c>
      <c r="S136" s="71" t="inlineStr">
        <is>
          <t>ariane.pasilva@cielo.com.br</t>
        </is>
      </c>
      <c r="T136" s="71" t="inlineStr"/>
      <c r="U136"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is>
      </c>
      <c r="V136" s="71">
        <f>IFERROR(_xlfn.TEXTBEFORE(_xlfn.TEXTAFTER(U136,"Descrição do problema:&lt;/strong"),"&lt;/p&gt;"),_xlfn.TEXTAFTER(U136,"Descrição do problema:&lt;/strong"))</f>
        <v/>
      </c>
      <c r="W136" s="76">
        <f>_xlfn.CONCAT(D136:E136)</f>
        <v/>
      </c>
      <c r="X136" s="77" t="n">
        <v>46223</v>
      </c>
      <c r="Y136" s="78">
        <f>IF(X136="","Aberto","Encerrado")</f>
        <v/>
      </c>
      <c r="Z136" s="78">
        <f>IF(OR(L136="PENDENTE",L136="EM ANDAMENTO",L136="PENDENTE APROVAÇÃO CANCELAMENTO NF"),TODAY()-O136,X136-O136)</f>
        <v/>
      </c>
      <c r="AA136" s="78">
        <f>IF(Y136="Aberto",Z136+ROW()/100000,"")</f>
        <v/>
      </c>
      <c r="AB136" s="2">
        <f>IF(ISNUMBER(FIND("@cielo.com.br",S136)),"Interno","Externo")</f>
        <v/>
      </c>
    </row>
    <row r="137" ht="15.5" customHeight="1">
      <c r="A137" s="1" t="n"/>
      <c r="B137" s="67" t="inlineStr">
        <is>
          <t>Fabiana Lisboa</t>
        </is>
      </c>
      <c r="C137" s="70">
        <f>VLOOKUP(I:I,'Referencias '!H:I,2,0)</f>
        <v/>
      </c>
      <c r="D137" s="71" t="n">
        <v>22559395</v>
      </c>
      <c r="E137" s="71" t="n">
        <v>0</v>
      </c>
      <c r="F137" s="72" t="n">
        <v>2614015942033</v>
      </c>
      <c r="G137" s="72">
        <f>T137</f>
        <v/>
      </c>
      <c r="H137" s="72">
        <f>TRIM(_xlfn.TEXTBEFORE(_xlfn.TEXTAFTER(U137,"CNPJ/CPF:&lt;/strong&gt;"),"&lt;/p&gt;"))</f>
        <v/>
      </c>
      <c r="I137" s="70" t="inlineStr">
        <is>
          <t>Cancelamento de contrato</t>
        </is>
      </c>
      <c r="J137" s="72" t="n"/>
      <c r="K137" s="72" t="n"/>
      <c r="L137" s="70" t="inlineStr">
        <is>
          <t>FINALIZADO</t>
        </is>
      </c>
      <c r="M137" s="73" t="inlineStr">
        <is>
          <t>Médio</t>
        </is>
      </c>
      <c r="N137" s="71" t="inlineStr">
        <is>
          <t>1018 Financeiro | Desejo falar com o setor financeiro | NMA SERVICOS DE TELECOMUNICACOES LTDA | bordini@cielo.com.br</t>
        </is>
      </c>
      <c r="O137" s="74" t="n">
        <v>46162</v>
      </c>
      <c r="P137" s="123" t="n">
        <v>46162</v>
      </c>
      <c r="Q137" s="177">
        <f>TEXT(O137,"mmm/aaaa")</f>
        <v/>
      </c>
      <c r="R137" s="71" t="inlineStr">
        <is>
          <t>ECOMMERCE BP SUPORTE FINANCEIRO N2</t>
        </is>
      </c>
      <c r="S137" s="71" t="inlineStr">
        <is>
          <t>bordini@cielo.com.br</t>
        </is>
      </c>
      <c r="T137" s="71" t="inlineStr">
        <is>
          <t>ST1 INTERNET</t>
        </is>
      </c>
      <c r="U137" s="71" t="inlineStr">
        <is>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is>
      </c>
      <c r="V137" s="71">
        <f>IFERROR(_xlfn.TEXTBEFORE(_xlfn.TEXTAFTER(U137,"Descrição do problema:&lt;/strong"),"&lt;/p&gt;"),_xlfn.TEXTAFTER(U137,"Descrição do problema:&lt;/strong"))</f>
        <v/>
      </c>
      <c r="W137" s="76">
        <f>_xlfn.CONCAT(D137:E137)</f>
        <v/>
      </c>
      <c r="X137" s="77" t="n">
        <v>46227</v>
      </c>
      <c r="Y137" s="78">
        <f>IF(X137="","Aberto","Encerrado")</f>
        <v/>
      </c>
      <c r="Z137" s="78">
        <f>IF(OR(L137="PENDENTE",L137="EM ANDAMENTO",L137="PENDENTE APROVAÇÃO CANCELAMENTO NF"),TODAY()-O137,X137-O137)</f>
        <v/>
      </c>
      <c r="AA137" s="78">
        <f>IF(Y137="Aberto",Z137+ROW()/100000,"")</f>
        <v/>
      </c>
      <c r="AB137" s="2">
        <f>IF(ISNUMBER(FIND("@cielo.com.br",S137)),"Interno","Externo")</f>
        <v/>
      </c>
    </row>
    <row r="138" ht="15.5" customHeight="1">
      <c r="A138" s="1" t="n"/>
      <c r="B138" s="67" t="inlineStr">
        <is>
          <t>Emilly Maria</t>
        </is>
      </c>
      <c r="C138" s="70">
        <f>VLOOKUP(I:I,'Referencias '!H:I,2,0)</f>
        <v/>
      </c>
      <c r="D138" s="71" t="n">
        <v>22536383</v>
      </c>
      <c r="E138" s="71" t="n">
        <v>0</v>
      </c>
      <c r="F138" s="72" t="n">
        <v>2614010926684</v>
      </c>
      <c r="G138" s="72">
        <f>VLOOKUP(H:H,'Referencias '!B:C,2,0)</f>
        <v/>
      </c>
      <c r="H138" s="72">
        <f>TRIM(_xlfn.TEXTBEFORE(_xlfn.TEXTAFTER(U138,"CNPJ/CPF:&lt;/strong&gt;"),"&lt;/p&gt;"))</f>
        <v/>
      </c>
      <c r="I138" s="70" t="inlineStr">
        <is>
          <t>Alterar data de emissão da NF</t>
        </is>
      </c>
      <c r="J138" s="72" t="n"/>
      <c r="K138" s="72" t="n"/>
      <c r="L138" s="70" t="inlineStr">
        <is>
          <t>FINALIZADO</t>
        </is>
      </c>
      <c r="M138" s="73" t="inlineStr">
        <is>
          <t>Médio</t>
        </is>
      </c>
      <c r="N138" s="71" t="inlineStr">
        <is>
          <t>1018 Financeiro | Desejo falar com o setor financeiro | Matheus | matheus.psilva@cielo.com.br</t>
        </is>
      </c>
      <c r="O138" s="74" t="n">
        <v>46162</v>
      </c>
      <c r="P138" s="123" t="n">
        <v>46162</v>
      </c>
      <c r="Q138" s="177">
        <f>TEXT(O138,"mmm/aaaa")</f>
        <v/>
      </c>
      <c r="R138" s="71" t="inlineStr">
        <is>
          <t>ECOMMERCE BP SUPORTE FINANCEIRO N2</t>
        </is>
      </c>
      <c r="S138" s="71" t="inlineStr">
        <is>
          <t>matheus.psilva@cielo.com.br</t>
        </is>
      </c>
      <c r="T138" s="71" t="inlineStr"/>
      <c r="U138" s="71" t="inlineStr">
        <is>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is>
      </c>
      <c r="V138" s="71">
        <f>IFERROR(_xlfn.TEXTBEFORE(_xlfn.TEXTAFTER(U138,"Descrição do problema:&lt;/strong"),"&lt;/p&gt;"),_xlfn.TEXTAFTER(U138,"Descrição do problema:&lt;/strong"))</f>
        <v/>
      </c>
      <c r="W138" s="76">
        <f>_xlfn.CONCAT(D138:E138)</f>
        <v/>
      </c>
      <c r="X138" s="77" t="n">
        <v>46287</v>
      </c>
      <c r="Y138" s="78">
        <f>IF(X138="","Aberto","Encerrado")</f>
        <v/>
      </c>
      <c r="Z138" s="78">
        <f>IF(OR(L138="PENDENTE",L138="EM ANDAMENTO",L138="PENDENTE APROVAÇÃO CANCELAMENTO NF"),TODAY()-O138,X138-O138)</f>
        <v/>
      </c>
      <c r="AA138" s="78">
        <f>IF(Y138="Aberto",Z138+ROW()/100000,"")</f>
        <v/>
      </c>
      <c r="AB138" s="2">
        <f>IF(ISNUMBER(FIND("@cielo.com.br",S138)),"Interno","Externo")</f>
        <v/>
      </c>
    </row>
    <row r="139" ht="15.5" customHeight="1">
      <c r="A139" s="1" t="n"/>
      <c r="B139" s="67" t="inlineStr">
        <is>
          <t>Amanda Silva</t>
        </is>
      </c>
      <c r="C139" s="70">
        <f>VLOOKUP(I:I,'Referencias '!H:I,2,0)</f>
        <v/>
      </c>
      <c r="D139" s="71" t="n">
        <v>22532509</v>
      </c>
      <c r="E139" s="71" t="n">
        <v>0</v>
      </c>
      <c r="F139" s="72" t="n">
        <v>2614009924039</v>
      </c>
      <c r="G139" s="72">
        <f>T139</f>
        <v/>
      </c>
      <c r="H139" s="72" t="n"/>
      <c r="I139" s="70" t="inlineStr">
        <is>
          <t>Reenvio de boleto / NF</t>
        </is>
      </c>
      <c r="J139" s="72" t="n"/>
      <c r="K139" s="72" t="n"/>
      <c r="L139" s="70" t="inlineStr">
        <is>
          <t>FINALIZADO</t>
        </is>
      </c>
      <c r="M139" s="73" t="inlineStr">
        <is>
          <t>Médio</t>
        </is>
      </c>
      <c r="N139" s="71" t="inlineStr">
        <is>
          <t>RES: BOLETO ENVIADO</t>
        </is>
      </c>
      <c r="O139" s="74" t="n">
        <v>46162</v>
      </c>
      <c r="P139" s="123" t="n">
        <v>46162</v>
      </c>
      <c r="Q139" s="177">
        <f>TEXT(O139,"mmm/aaaa")</f>
        <v/>
      </c>
      <c r="R139" s="71" t="inlineStr">
        <is>
          <t>ECOMMERCE BP SUPORTE FINANCEIRO N2</t>
        </is>
      </c>
      <c r="S139" s="71" t="inlineStr">
        <is>
          <t>camila.basilio@wsa.com</t>
        </is>
      </c>
      <c r="T139" s="71" t="inlineStr"/>
      <c r="U139"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is>
      </c>
      <c r="V139"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9" s="76">
        <f>_xlfn.CONCAT(D139:E139)</f>
        <v/>
      </c>
      <c r="X139" s="77" t="n">
        <v>46162</v>
      </c>
      <c r="Y139" s="78">
        <f>IF(X139="","Aberto","Encerrado")</f>
        <v/>
      </c>
      <c r="Z139" s="78">
        <f>IF(OR(L139="PENDENTE",L139="EM ANDAMENTO",L139="PENDENTE APROVAÇÃO CANCELAMENTO NF"),TODAY()-O139,X139-O139)</f>
        <v/>
      </c>
      <c r="AA139" s="78">
        <f>IF(Y139="Aberto",Z139+ROW()/100000,"")</f>
        <v/>
      </c>
      <c r="AB139" s="2">
        <f>IF(ISNUMBER(FIND("@cielo.com.br",S139)),"Interno","Externo")</f>
        <v/>
      </c>
    </row>
    <row r="140" ht="15.5" customHeight="1">
      <c r="A140" s="1" t="n"/>
      <c r="B140" s="67" t="inlineStr">
        <is>
          <t>Emilly Maria</t>
        </is>
      </c>
      <c r="C140" s="70">
        <f>VLOOKUP(I:I,'Referencias '!H:I,2,0)</f>
        <v/>
      </c>
      <c r="D140" s="71" t="n">
        <v>23202351</v>
      </c>
      <c r="E140" s="71" t="n">
        <v>0</v>
      </c>
      <c r="F140" s="72" t="n">
        <v>2615912370986</v>
      </c>
      <c r="G140" s="72">
        <f>VLOOKUP(H:H,'Referencias '!B:C,2,0)</f>
        <v/>
      </c>
      <c r="H140" s="72">
        <f>TRIM(_xlfn.TEXTBEFORE(_xlfn.TEXTAFTER(U140,"CNPJ/CPF:&lt;/strong&gt;"),"&lt;/p&gt;"))</f>
        <v/>
      </c>
      <c r="I140" s="70" t="inlineStr">
        <is>
          <t>Dúvida sobre adiantamento</t>
        </is>
      </c>
      <c r="J140" s="72" t="n"/>
      <c r="K140" s="72" t="n"/>
      <c r="L140" s="70" t="inlineStr">
        <is>
          <t>FINALIZADO</t>
        </is>
      </c>
      <c r="M140" s="73" t="inlineStr">
        <is>
          <t>Médio</t>
        </is>
      </c>
      <c r="N140" s="71" t="inlineStr">
        <is>
          <t>1018 Financeiro | Desejo falar com o setor financeiro | FENG - FAN ENGAGEMENT MARKETING E I NTELIGENCIA LTDA. | ariane.pasilva@cielo.com.br</t>
        </is>
      </c>
      <c r="O140" s="74" t="n">
        <v>46181</v>
      </c>
      <c r="P140" s="123" t="n">
        <v>46209</v>
      </c>
      <c r="Q140" s="177">
        <f>TEXT(O140,"mmm/aaaa")</f>
        <v/>
      </c>
      <c r="R140" s="71" t="inlineStr">
        <is>
          <t>Emilly Maria Sousa Almeida</t>
        </is>
      </c>
      <c r="S140" s="71" t="inlineStr">
        <is>
          <t>ariane.pasilva@cielo.com.br</t>
        </is>
      </c>
      <c r="T140" s="71" t="inlineStr"/>
      <c r="U140" s="71" t="inlineStr">
        <is>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is>
      </c>
      <c r="V140" s="71">
        <f>IFERROR(_xlfn.TEXTBEFORE(_xlfn.TEXTAFTER(U140,"Descrição do problema:&lt;/strong"),"&lt;/p&gt;"),_xlfn.TEXTAFTER(U140,"Descrição do problema:&lt;/strong"))</f>
        <v/>
      </c>
      <c r="W140" s="76">
        <f>_xlfn.CONCAT(D140:E140)</f>
        <v/>
      </c>
      <c r="X140" s="77" t="n">
        <v>46268</v>
      </c>
      <c r="Y140" s="78">
        <f>IF(X140="","Aberto","Encerrado")</f>
        <v/>
      </c>
      <c r="Z140" s="78">
        <f>IF(OR(L140="PENDENTE",L140="EM ANDAMENTO",L140="PENDENTE APROVAÇÃO CANCELAMENTO NF"),TODAY()-O140,X140-O140)</f>
        <v/>
      </c>
      <c r="AA140" s="78">
        <f>IF(Y140="Aberto",Z140+ROW()/100000,"")</f>
        <v/>
      </c>
      <c r="AB140" s="2">
        <f>IF(ISNUMBER(FIND("@cielo.com.br",S140)),"Interno","Externo")</f>
        <v/>
      </c>
    </row>
    <row r="141" ht="15.5" customHeight="1">
      <c r="A141" s="1" t="n"/>
      <c r="B141" s="67" t="inlineStr">
        <is>
          <t>Emilly Maria</t>
        </is>
      </c>
      <c r="C141" s="70">
        <f>VLOOKUP(I:I,'Referencias '!H:I,2,0)</f>
        <v/>
      </c>
      <c r="D141" s="71" t="n">
        <v>24303316</v>
      </c>
      <c r="E141" s="71" t="n">
        <v>0</v>
      </c>
      <c r="F141" s="72" t="n">
        <v>0</v>
      </c>
      <c r="G141" s="72">
        <f>VLOOKUP(H:H,'Referencias '!B:C,2,0)</f>
        <v/>
      </c>
      <c r="H141" s="72">
        <f>TRIM(_xlfn.TEXTBEFORE(_xlfn.TEXTAFTER(U141,"CNPJ/CPF:&lt;/strong&gt;"),"&lt;/p&gt;"))</f>
        <v/>
      </c>
      <c r="I141" s="70" t="inlineStr">
        <is>
          <t>Cancelamento de NF / reemissão</t>
        </is>
      </c>
      <c r="J141" s="72" t="n"/>
      <c r="K141" s="72" t="n"/>
      <c r="L141" s="70" t="inlineStr">
        <is>
          <t>FINALIZADO</t>
        </is>
      </c>
      <c r="M141" s="73" t="inlineStr">
        <is>
          <t>Médio</t>
        </is>
      </c>
      <c r="N141" s="71" t="inlineStr">
        <is>
          <t>1018 Financeiro | Desejo falar com o setor financeiro | Júlia Angelozzi | julia.djesus@cielo.com.br</t>
        </is>
      </c>
      <c r="O141" s="74" t="n">
        <v>46206</v>
      </c>
      <c r="P141" s="123" t="n">
        <v>46209</v>
      </c>
      <c r="Q141" s="177">
        <f>TEXT(O141,"mmm/aaaa")</f>
        <v/>
      </c>
      <c r="R141" s="71" t="inlineStr">
        <is>
          <t>ECOMMERCE BP SUPORTE FINANCEIRO N2</t>
        </is>
      </c>
      <c r="S141" s="71" t="inlineStr">
        <is>
          <t>julia.djesus@cielo.com.br</t>
        </is>
      </c>
      <c r="T141" s="71" t="inlineStr">
        <is>
          <t>MIC INDUSTRIA DE CONFECCAO LTDA</t>
        </is>
      </c>
      <c r="U141" s="71" t="inlineStr">
        <is>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is>
      </c>
      <c r="V141" s="71">
        <f>IFERROR(_xlfn.TEXTBEFORE(_xlfn.TEXTAFTER(U141,"Descrição do problema:&lt;/strong"),"&lt;/p&gt;"),_xlfn.TEXTAFTER(U141,"Descrição do problema:&lt;/strong"))</f>
        <v/>
      </c>
      <c r="W141" s="76">
        <f>_xlfn.CONCAT(D141:E141)</f>
        <v/>
      </c>
      <c r="X141" s="77" t="n">
        <v>46219</v>
      </c>
      <c r="Y141" s="78">
        <f>IF(X141="","Aberto","Encerrado")</f>
        <v/>
      </c>
      <c r="Z141" s="78">
        <f>IF(OR(L141="PENDENTE",L141="EM ANDAMENTO",L141="PENDENTE APROVAÇÃO CANCELAMENTO NF"),TODAY()-O141,X141-O141)</f>
        <v/>
      </c>
      <c r="AA141" s="78">
        <f>IF(Y141="Aberto",Z141+ROW()/100000,"")</f>
        <v/>
      </c>
      <c r="AB141" s="2">
        <f>IF(ISNUMBER(FIND("@cielo.com.br",S141)),"Interno","Externo")</f>
        <v/>
      </c>
    </row>
    <row r="142" ht="15.5" customHeight="1">
      <c r="A142" s="1" t="n"/>
      <c r="B142" s="67" t="inlineStr">
        <is>
          <t>Pamela de Sá</t>
        </is>
      </c>
      <c r="C142" s="70">
        <f>VLOOKUP(I:I,'Referencias '!H:I,2,0)</f>
        <v/>
      </c>
      <c r="D142" s="71" t="n">
        <v>24289294</v>
      </c>
      <c r="E142" s="71" t="n">
        <v>0</v>
      </c>
      <c r="F142" s="72" t="n">
        <v>2618414076373</v>
      </c>
      <c r="G142" s="72">
        <f>VLOOKUP(H:H,'Referencias '!B:C,2,0)</f>
        <v/>
      </c>
      <c r="H142" s="72">
        <f>TRIM(_xlfn.TEXTBEFORE(_xlfn.TEXTAFTER(U142,"CNPJ/CPF:&lt;/strong&gt;"),"&lt;/p&gt;"))</f>
        <v/>
      </c>
      <c r="I142" s="70" t="inlineStr">
        <is>
          <t>Cancelamento de Nota Fiscal</t>
        </is>
      </c>
      <c r="J142" s="72" t="n"/>
      <c r="K142" s="72" t="inlineStr">
        <is>
          <t>Financeiro</t>
        </is>
      </c>
      <c r="L142" s="70" t="inlineStr">
        <is>
          <t>FINALIZADO</t>
        </is>
      </c>
      <c r="M142" s="73" t="inlineStr">
        <is>
          <t>Médio</t>
        </is>
      </c>
      <c r="N142" s="71" t="inlineStr">
        <is>
          <t>1018 Financeiro | Desejo falar com o setor financeiro | VOLTATTO SUPRIMENTOS LTDA | ariane.pasilva@cielo.com.br</t>
        </is>
      </c>
      <c r="O142" s="74" t="n">
        <v>46206</v>
      </c>
      <c r="P142" s="123" t="n">
        <v>46209</v>
      </c>
      <c r="Q142" s="177">
        <f>TEXT(O142,"mmm/aaaa")</f>
        <v/>
      </c>
      <c r="R142" s="71" t="inlineStr">
        <is>
          <t>ECOMMERCE BP SUPORTE FINANCEIRO N2</t>
        </is>
      </c>
      <c r="S142" s="71" t="inlineStr">
        <is>
          <t>ariane.pasilva@cielo.com.br</t>
        </is>
      </c>
      <c r="T142" s="71" t="inlineStr"/>
      <c r="U142" s="71" t="inlineStr">
        <is>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is>
      </c>
      <c r="V142" s="71">
        <f>IFERROR(_xlfn.TEXTBEFORE(_xlfn.TEXTAFTER(U142,"Descrição do problema:&lt;/strong"),"&lt;/p&gt;"),_xlfn.TEXTAFTER(U142,"Descrição do problema:&lt;/strong"))</f>
        <v/>
      </c>
      <c r="W142" s="76">
        <f>_xlfn.CONCAT(D142:E142)</f>
        <v/>
      </c>
      <c r="X142" s="77" t="n">
        <v>46258</v>
      </c>
      <c r="Y142" s="78">
        <f>IF(X142="","Aberto","Encerrado")</f>
        <v/>
      </c>
      <c r="Z142" s="78">
        <f>IF(OR(L142="PENDENTE",L142="EM ANDAMENTO",L142="PENDENTE APROVAÇÃO CANCELAMENTO NF"),TODAY()-O142,X142-O142)</f>
        <v/>
      </c>
      <c r="AA142" s="78">
        <f>IF(Y142="Aberto",Z142+ROW()/100000,"")</f>
        <v/>
      </c>
      <c r="AB142" s="2">
        <f>IF(ISNUMBER(FIND("@cielo.com.br",S142)),"Interno","Externo")</f>
        <v/>
      </c>
    </row>
    <row r="143" ht="15.5" customFormat="1" customHeight="1" s="92">
      <c r="A143" s="1" t="n"/>
      <c r="B143" s="67" t="inlineStr">
        <is>
          <t>Stephany Lima</t>
        </is>
      </c>
      <c r="C143" s="122">
        <f>VLOOKUP(I:I,'Referencias '!H:I,2,0)</f>
        <v/>
      </c>
      <c r="D143" s="129" t="n">
        <v>24852096</v>
      </c>
      <c r="E143" s="129" t="n">
        <v>0</v>
      </c>
      <c r="F143" s="126" t="n">
        <v>2619810441333</v>
      </c>
      <c r="G143" s="126">
        <f>VLOOKUP(H:H,'Referencias '!B:C,2,0)</f>
        <v/>
      </c>
      <c r="H143" s="126">
        <f>TRIM(_xlfn.TEXTBEFORE(_xlfn.TEXTAFTER(U143,"CNPJ/CPF:&lt;/strong&gt;"),"&lt;/p&gt;"))</f>
        <v/>
      </c>
      <c r="I143" s="122" t="inlineStr">
        <is>
          <t>Contestação de cobrança</t>
        </is>
      </c>
      <c r="J143" s="126" t="n"/>
      <c r="K143" s="126" t="n"/>
      <c r="L143" s="70" t="inlineStr">
        <is>
          <t>FINALIZADO</t>
        </is>
      </c>
      <c r="M143" s="127" t="inlineStr">
        <is>
          <t>Médio</t>
        </is>
      </c>
      <c r="N143" s="129" t="inlineStr">
        <is>
          <t>1018 Financeiro | Desejo falar com o setor financeiro | Antonio Marcos | antonio.marcos@paraiba.email</t>
        </is>
      </c>
      <c r="O143" s="125" t="n">
        <v>46220</v>
      </c>
      <c r="P143" s="123" t="n">
        <v>46220</v>
      </c>
      <c r="Q143" s="178">
        <f>TEXT(O143,"mmm/aaaa")</f>
        <v/>
      </c>
      <c r="R143" s="129" t="inlineStr">
        <is>
          <t>ECOMMERCE BP SUPORTE FINANCEIRO N2</t>
        </is>
      </c>
      <c r="S143" s="129" t="inlineStr">
        <is>
          <t>antonio.marcos@paraiba.email</t>
        </is>
      </c>
      <c r="T143" s="129" t="inlineStr"/>
      <c r="U143" s="129" t="inlineStr">
        <is>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is>
      </c>
      <c r="V143" s="129">
        <f>IFERROR(_xlfn.TEXTBEFORE(_xlfn.TEXTAFTER(U143,"Descrição do problema:&lt;/strong"),"&lt;/p&gt;"),_xlfn.TEXTAFTER(U143,"Descrição do problema:&lt;/strong"))</f>
        <v/>
      </c>
      <c r="W143" s="130">
        <f>_xlfn.CONCAT(D143:E143)</f>
        <v/>
      </c>
      <c r="X143" s="121" t="n">
        <v>46244</v>
      </c>
      <c r="Y143" s="131">
        <f>IF(X143="","Aberto","Encerrado")</f>
        <v/>
      </c>
      <c r="Z143" s="131">
        <f>IF(OR(L143="PENDENTE",L143="EM ANDAMENTO",L143="PENDENTE APROVAÇÃO CANCELAMENTO NF"),TODAY()-O143,X143-O143)</f>
        <v/>
      </c>
      <c r="AA143" s="131">
        <f>IF(Y143="Aberto",Z143+ROW()/100000,"")</f>
        <v/>
      </c>
      <c r="AB143" s="2">
        <f>IF(ISNUMBER(FIND("@cielo.com.br",S143)),"Interno","Externo")</f>
        <v/>
      </c>
    </row>
    <row r="144" ht="15.5" customHeight="1">
      <c r="A144" s="1" t="n"/>
      <c r="B144" s="67" t="inlineStr">
        <is>
          <t>Stephany Lima</t>
        </is>
      </c>
      <c r="C144" s="70">
        <f>VLOOKUP(I:I,'Referencias '!H:I,2,0)</f>
        <v/>
      </c>
      <c r="D144" s="71" t="n">
        <v>23195519</v>
      </c>
      <c r="E144" s="71" t="n">
        <v>0</v>
      </c>
      <c r="F144" s="72" t="n">
        <v>2615911366904</v>
      </c>
      <c r="G144" s="72">
        <f>VLOOKUP(H:H,'Referencias '!B:C,2,0)</f>
        <v/>
      </c>
      <c r="H144" s="72">
        <f>TRIM(_xlfn.TEXTBEFORE(_xlfn.TEXTAFTER(U144,"CNPJ/CPF:&lt;/strong&gt;"),"&lt;/p&gt;"))</f>
        <v/>
      </c>
      <c r="I144" s="70" t="inlineStr">
        <is>
          <t>Contestação de cobrança</t>
        </is>
      </c>
      <c r="J144" s="72" t="n"/>
      <c r="K144" s="72" t="n"/>
      <c r="L144" s="70" t="inlineStr">
        <is>
          <t>PENDENTE</t>
        </is>
      </c>
      <c r="M144" s="73" t="inlineStr">
        <is>
          <t>Médio</t>
        </is>
      </c>
      <c r="N144" s="71" t="inlineStr">
        <is>
          <t>1002 Portais E-commerce | Estou com um problema em produção e preciso de ajuda | Nathiele Freitas | nathalie@febrafar.com.br</t>
        </is>
      </c>
      <c r="O144" s="74" t="n">
        <v>46181</v>
      </c>
      <c r="P144" s="123" t="n">
        <v>46218</v>
      </c>
      <c r="Q144" s="177">
        <f>TEXT(O144,"mmm/aaaa")</f>
        <v/>
      </c>
      <c r="R144" s="71" t="inlineStr">
        <is>
          <t>ECOMMERCE BP SUPORTE FINANCEIRO N2</t>
        </is>
      </c>
      <c r="S144" s="71" t="inlineStr">
        <is>
          <t>nathalie@febrafar.com.br</t>
        </is>
      </c>
      <c r="T144" s="71" t="inlineStr">
        <is>
          <t>DROGARIA AGAPEAMA</t>
        </is>
      </c>
      <c r="U144" s="129" t="inlineStr">
        <is>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is>
      </c>
      <c r="V144" s="71">
        <f>IFERROR(_xlfn.TEXTBEFORE(_xlfn.TEXTAFTER(U144,"Descrição do problema:&lt;/strong"),"&lt;/p&gt;"),_xlfn.TEXTAFTER(U144,"Descrição do problema:&lt;/strong"))</f>
        <v/>
      </c>
      <c r="W144" s="76">
        <f>_xlfn.CONCAT(D144:E144)</f>
        <v/>
      </c>
      <c r="X144" s="77" t="n"/>
      <c r="Y144" s="78">
        <f>IF(X144="","Aberto","Encerrado")</f>
        <v/>
      </c>
      <c r="Z144" s="78">
        <f>IF(OR(L144="PENDENTE",L144="EM ANDAMENTO",L144="PENDENTE APROVAÇÃO CANCELAMENTO NF"),TODAY()-O144,X144-O144)</f>
        <v/>
      </c>
      <c r="AA144" s="78">
        <f>IF(Y144="Aberto",Z144+ROW()/100000,"")</f>
        <v/>
      </c>
      <c r="AB144" s="2">
        <f>IF(ISNUMBER(FIND("@cielo.com.br",S144)),"Interno","Externo")</f>
        <v/>
      </c>
    </row>
    <row r="145" ht="15.5" customHeight="1">
      <c r="A145" s="1" t="n"/>
      <c r="B145" s="67" t="inlineStr">
        <is>
          <t>Fabiana Lisboa</t>
        </is>
      </c>
      <c r="C145" s="70">
        <f>VLOOKUP(I:I,'Referencias '!H:I,2,0)</f>
        <v/>
      </c>
      <c r="D145" s="71" t="n">
        <v>24793120</v>
      </c>
      <c r="E145" s="71" t="n">
        <v>0</v>
      </c>
      <c r="F145" s="72" t="n">
        <v>2619710403552</v>
      </c>
      <c r="G145" s="72">
        <f>VLOOKUP(H:H,'Referencias '!B:C,2,0)</f>
        <v/>
      </c>
      <c r="H145" s="72">
        <f>TRIM(_xlfn.TEXTBEFORE(_xlfn.TEXTAFTER(U145,"CNPJ/CPF:&lt;/strong&gt;"),"&lt;/p&gt;"))</f>
        <v/>
      </c>
      <c r="I145" s="70" t="inlineStr">
        <is>
          <t>Reenvio de boleto / NF</t>
        </is>
      </c>
      <c r="J145" s="72" t="n"/>
      <c r="K145" s="72" t="n"/>
      <c r="L145" s="70" t="inlineStr">
        <is>
          <t>FINALIZADO</t>
        </is>
      </c>
      <c r="M145" s="73" t="inlineStr">
        <is>
          <t>Médio</t>
        </is>
      </c>
      <c r="N145" s="71" t="inlineStr">
        <is>
          <t>1018 Financeiro | Desejo falar com o setor financeiro | Leonardo Gonçalves de Noronha | leonardo.noronha@inbrands.com.br</t>
        </is>
      </c>
      <c r="O145" s="74" t="n">
        <v>46219</v>
      </c>
      <c r="P145" s="123" t="n">
        <v>46219</v>
      </c>
      <c r="Q145" s="177">
        <f>TEXT(O145,"mmm/aaaa")</f>
        <v/>
      </c>
      <c r="R145" s="71" t="inlineStr">
        <is>
          <t>ECOMMERCE BP SUPORTE FINANCEIRO N2</t>
        </is>
      </c>
      <c r="S145" s="71" t="inlineStr">
        <is>
          <t>leonardo.noronha@inbrands.com.br</t>
        </is>
      </c>
      <c r="T145" s="71" t="inlineStr"/>
      <c r="U145" s="71"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is>
      </c>
      <c r="V145" s="71">
        <f>IFERROR(_xlfn.TEXTBEFORE(_xlfn.TEXTAFTER(U145,"Descrição do problema:&lt;/strong"),"&lt;/p&gt;"),_xlfn.TEXTAFTER(U145,"Descrição do problema:&lt;/strong"))</f>
        <v/>
      </c>
      <c r="W145" s="76">
        <f>_xlfn.CONCAT(D145:E145)</f>
        <v/>
      </c>
      <c r="X145" s="77" t="n">
        <v>46232</v>
      </c>
      <c r="Y145" s="78">
        <f>IF(X145="","Aberto","Encerrado")</f>
        <v/>
      </c>
      <c r="Z145" s="78">
        <f>IF(OR(L145="PENDENTE",L145="EM ANDAMENTO",L145="PENDENTE APROVAÇÃO CANCELAMENTO NF"),TODAY()-O145,X145-O145)</f>
        <v/>
      </c>
      <c r="AA145" s="78">
        <f>IF(Y145="Aberto",Z145+ROW()/100000,"")</f>
        <v/>
      </c>
      <c r="AB145" s="2">
        <f>IF(ISNUMBER(FIND("@cielo.com.br",S145)),"Interno","Externo")</f>
        <v/>
      </c>
    </row>
    <row r="146" ht="15.5" customHeight="1">
      <c r="A146" s="1" t="n"/>
      <c r="B146" s="67" t="inlineStr">
        <is>
          <t>Fabiana Lisboa</t>
        </is>
      </c>
      <c r="C146" s="70">
        <f>VLOOKUP(I:I,'Referencias '!H:I,2,0)</f>
        <v/>
      </c>
      <c r="D146" s="71" t="n">
        <v>24753144</v>
      </c>
      <c r="E146" s="71" t="n">
        <v>0</v>
      </c>
      <c r="F146" s="72" t="n">
        <v>2619614377755</v>
      </c>
      <c r="G146" s="72">
        <f>T146</f>
        <v/>
      </c>
      <c r="H146" s="72">
        <f>TRIM(_xlfn.TEXTBEFORE(_xlfn.TEXTAFTER(U146,"CNPJ/CPF:&lt;/strong&gt;"),"&lt;/p&gt;"))</f>
        <v/>
      </c>
      <c r="I146" s="70" t="inlineStr">
        <is>
          <t>Alteração de vencimento / prorrogação</t>
        </is>
      </c>
      <c r="J146" s="72" t="n"/>
      <c r="K146" s="72" t="n"/>
      <c r="L146" s="70" t="inlineStr">
        <is>
          <t>FINALIZADO</t>
        </is>
      </c>
      <c r="M146" s="73" t="inlineStr">
        <is>
          <t>Médio</t>
        </is>
      </c>
      <c r="N146" s="71" t="inlineStr">
        <is>
          <t>1018 Financeiro | Desejo falar com o setor financeiro | Sayra | sayra.martins@odontoprev.com.br</t>
        </is>
      </c>
      <c r="O146" s="74" t="n">
        <v>46218</v>
      </c>
      <c r="P146" s="123" t="n">
        <v>46219</v>
      </c>
      <c r="Q146" s="177">
        <f>TEXT(O146,"mmm/aaaa")</f>
        <v/>
      </c>
      <c r="R146" s="71" t="inlineStr">
        <is>
          <t>ECOMMERCE BP SUPORTE FINANCEIRO N2</t>
        </is>
      </c>
      <c r="S146" s="71" t="inlineStr">
        <is>
          <t>sayra.martins@odontoprev.com.br</t>
        </is>
      </c>
      <c r="T146" s="71" t="inlineStr"/>
      <c r="U146" s="71" t="inlineStr">
        <is>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is>
      </c>
      <c r="V146" s="71">
        <f>IFERROR(_xlfn.TEXTBEFORE(_xlfn.TEXTAFTER(U146,"Descrição do problema:&lt;/strong"),"&lt;/p&gt;"),_xlfn.TEXTAFTER(U146,"Descrição do problema:&lt;/strong"))</f>
        <v/>
      </c>
      <c r="W146" s="76">
        <f>_xlfn.CONCAT(D146:E146)</f>
        <v/>
      </c>
      <c r="X146" s="77" t="n">
        <v>46233</v>
      </c>
      <c r="Y146" s="78">
        <f>IF(X146="","Aberto","Encerrado")</f>
        <v/>
      </c>
      <c r="Z146" s="78">
        <f>IF(OR(L146="PENDENTE",L146="EM ANDAMENTO",L146="PENDENTE APROVAÇÃO CANCELAMENTO NF"),TODAY()-O146,X146-O146)</f>
        <v/>
      </c>
      <c r="AA146" s="78">
        <f>IF(Y146="Aberto",Z146+ROW()/100000,"")</f>
        <v/>
      </c>
      <c r="AB146" s="2">
        <f>IF(ISNUMBER(FIND("@cielo.com.br",S146)),"Interno","Externo")</f>
        <v/>
      </c>
    </row>
    <row r="147" ht="15.5" customHeight="1">
      <c r="A147" s="1" t="n"/>
      <c r="B147" s="67" t="inlineStr">
        <is>
          <t>Stephany Lima</t>
        </is>
      </c>
      <c r="C147" s="70">
        <f>VLOOKUP(I:I,'Referencias '!H:I,2,0)</f>
        <v/>
      </c>
      <c r="D147" s="71" t="n">
        <v>23399799</v>
      </c>
      <c r="E147" s="71" t="n">
        <v>0</v>
      </c>
      <c r="F147" s="72" t="n">
        <v>2616215501375</v>
      </c>
      <c r="G147" s="72">
        <f>T147</f>
        <v/>
      </c>
      <c r="H147" s="72" t="n"/>
      <c r="I147" s="70" t="inlineStr">
        <is>
          <t>Contestação de cobrança</t>
        </is>
      </c>
      <c r="J147" s="72" t="n"/>
      <c r="K147" s="72" t="n"/>
      <c r="L147" s="70" t="inlineStr">
        <is>
          <t>PENDENTE</t>
        </is>
      </c>
      <c r="M147" s="73" t="inlineStr">
        <is>
          <t>Médio</t>
        </is>
      </c>
      <c r="N147" s="71" t="inlineStr">
        <is>
          <t>1018 Financeiro | Desejo falar com o setor financeiro | Nathalie Freitas | nathalie@febrafar.com.br</t>
        </is>
      </c>
      <c r="O147" s="74" t="n">
        <v>46184</v>
      </c>
      <c r="P147" s="123" t="n">
        <v>46218</v>
      </c>
      <c r="Q147" s="177">
        <f>TEXT(O147,"mmm/aaaa")</f>
        <v/>
      </c>
      <c r="R147" s="71" t="inlineStr">
        <is>
          <t>ECOMMERCE BP SUPORTE FINANCEIRO N2</t>
        </is>
      </c>
      <c r="S147" s="71" t="inlineStr">
        <is>
          <t>nathalie@febrafar.com.br</t>
        </is>
      </c>
      <c r="T147" s="71" t="inlineStr"/>
      <c r="U147" s="129" t="inlineStr">
        <is>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is>
      </c>
      <c r="V147" s="71">
        <f>IFERROR(_xlfn.TEXTBEFORE(_xlfn.TEXTAFTER(U147,"Descrição do problema:&lt;/strong"),"&lt;/p&gt;"),_xlfn.TEXTAFTER(U147,"Descrição do problema:&lt;/strong"))</f>
        <v/>
      </c>
      <c r="W147" s="76">
        <f>_xlfn.CONCAT(D147:E147)</f>
        <v/>
      </c>
      <c r="X147" s="77" t="n"/>
      <c r="Y147" s="78">
        <f>IF(X147="","Aberto","Encerrado")</f>
        <v/>
      </c>
      <c r="Z147" s="78">
        <f>IF(OR(L147="PENDENTE",L147="EM ANDAMENTO",L147="PENDENTE APROVAÇÃO CANCELAMENTO NF"),TODAY()-O147,X147-O147)</f>
        <v/>
      </c>
      <c r="AA147" s="78">
        <f>IF(Y147="Aberto",Z147+ROW()/100000,"")</f>
        <v/>
      </c>
      <c r="AB147" s="2">
        <f>IF(ISNUMBER(FIND("@cielo.com.br",S147)),"Interno","Externo")</f>
        <v/>
      </c>
    </row>
    <row r="148" ht="15.5" customHeight="1">
      <c r="A148" s="1" t="n"/>
      <c r="B148" s="67" t="inlineStr">
        <is>
          <t>Emilly Maria</t>
        </is>
      </c>
      <c r="C148" s="70">
        <f>VLOOKUP(I:I,'Referencias '!H:I,2,0)</f>
        <v/>
      </c>
      <c r="D148" s="71" t="n">
        <v>24744414</v>
      </c>
      <c r="E148" s="71" t="n">
        <v>23784562</v>
      </c>
      <c r="F148" s="72" t="n">
        <v>2619612371975</v>
      </c>
      <c r="G148" s="72">
        <f>T148</f>
        <v/>
      </c>
      <c r="H148" s="72" t="n"/>
      <c r="I148" s="70" t="inlineStr">
        <is>
          <t>Atualização cadastral</t>
        </is>
      </c>
      <c r="J148" s="72" t="n"/>
      <c r="K148" s="72" t="n"/>
      <c r="L148" s="70" t="inlineStr">
        <is>
          <t>FINALIZADO</t>
        </is>
      </c>
      <c r="M148" s="73" t="inlineStr">
        <is>
          <t>Médio</t>
        </is>
      </c>
      <c r="N148" s="71" t="inlineStr">
        <is>
          <t>Alteração de e-mail</t>
        </is>
      </c>
      <c r="O148" s="74" t="n">
        <v>46218</v>
      </c>
      <c r="P148" s="123" t="n">
        <v>46218</v>
      </c>
      <c r="Q148" s="177">
        <f>TEXT(O148,"mmm/aaaa")</f>
        <v/>
      </c>
      <c r="R148" s="71" t="inlineStr">
        <is>
          <t>ECOMMERCE BP SUPORTE FINANCEIRO N2</t>
        </is>
      </c>
      <c r="S148" s="71" t="inlineStr"/>
      <c r="T148" s="71" t="inlineStr"/>
      <c r="U148" s="71" t="inlineStr">
        <is>
          <t>Alteração de e-mail</t>
        </is>
      </c>
      <c r="V148" s="71">
        <f>U148</f>
        <v/>
      </c>
      <c r="W148" s="76">
        <f>_xlfn.CONCAT(D148:E148)</f>
        <v/>
      </c>
      <c r="X148" s="77" t="n">
        <v>46240</v>
      </c>
      <c r="Y148" s="78">
        <f>IF(X148="","Aberto","Encerrado")</f>
        <v/>
      </c>
      <c r="Z148" s="78">
        <f>IF(OR(L148="PENDENTE",L148="EM ANDAMENTO",L148="PENDENTE APROVAÇÃO CANCELAMENTO NF"),TODAY()-O148,X148-O148)</f>
        <v/>
      </c>
      <c r="AA148" s="78">
        <f>IF(Y148="Aberto",Z148+ROW()/100000,"")</f>
        <v/>
      </c>
      <c r="AB148" s="2">
        <f>IF(ISNUMBER(FIND("@cielo.com.br",S148)),"Interno","Externo")</f>
        <v/>
      </c>
    </row>
    <row r="149" ht="15.5" customHeight="1">
      <c r="A149" s="1" t="n"/>
      <c r="B149" s="67" t="inlineStr">
        <is>
          <t>Pamela de Sá</t>
        </is>
      </c>
      <c r="C149" s="70">
        <f>VLOOKUP(I:I,'Referencias '!H:I,2,0)</f>
        <v/>
      </c>
      <c r="D149" s="71" t="n">
        <v>24738030</v>
      </c>
      <c r="E149" s="71" t="n">
        <v>0</v>
      </c>
      <c r="F149" s="72" t="n">
        <v>2619611368041</v>
      </c>
      <c r="G149" s="72">
        <f>T149</f>
        <v/>
      </c>
      <c r="H149" s="72">
        <f>TRIM(_xlfn.TEXTBEFORE(_xlfn.TEXTAFTER(U149,"CNPJ/CPF:&lt;/strong&gt;"),"&lt;/p&gt;"))</f>
        <v/>
      </c>
      <c r="I149" s="70" t="inlineStr">
        <is>
          <t>Renegociação comercial</t>
        </is>
      </c>
      <c r="J149" s="72" t="n"/>
      <c r="K149" s="72" t="inlineStr">
        <is>
          <t>Cliente</t>
        </is>
      </c>
      <c r="L149" s="70" t="inlineStr">
        <is>
          <t>PENDENTE</t>
        </is>
      </c>
      <c r="M149" s="73" t="inlineStr">
        <is>
          <t>Médio</t>
        </is>
      </c>
      <c r="N149" s="71" t="inlineStr">
        <is>
          <t>1018 Financeiro | Desejo falar com o setor financeiro | Caio Cesar Santos Pereira | grancicloap.vendas@gmail.com</t>
        </is>
      </c>
      <c r="O149" s="74" t="n">
        <v>46218</v>
      </c>
      <c r="P149" s="123" t="n">
        <v>46219</v>
      </c>
      <c r="Q149" s="177">
        <f>TEXT(O149,"mmm/aaaa")</f>
        <v/>
      </c>
      <c r="R149" s="71" t="inlineStr">
        <is>
          <t>ECOMMERCE BP SUPORTE FINANCEIRO N2</t>
        </is>
      </c>
      <c r="S149" s="71" t="inlineStr">
        <is>
          <t>grancicloap.vendas@gmail.com</t>
        </is>
      </c>
      <c r="T149" s="71" t="inlineStr">
        <is>
          <t>GRAN CICLO EMPREENDIMENTOS</t>
        </is>
      </c>
      <c r="U149" s="71" t="inlineStr">
        <is>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is>
      </c>
      <c r="V149" s="71">
        <f>IFERROR(_xlfn.TEXTBEFORE(_xlfn.TEXTAFTER(U149,"Descrição do problema:&lt;/strong"),"&lt;/p&gt;"),_xlfn.TEXTAFTER(U149,"Descrição do problema:&lt;/strong"))</f>
        <v/>
      </c>
      <c r="W149" s="76">
        <f>_xlfn.CONCAT(D149:E149)</f>
        <v/>
      </c>
      <c r="X149" s="77" t="n"/>
      <c r="Y149" s="78">
        <f>IF(X149="","Aberto","Encerrado")</f>
        <v/>
      </c>
      <c r="Z149" s="78">
        <f>IF(OR(L149="PENDENTE",L149="EM ANDAMENTO",L149="PENDENTE APROVAÇÃO CANCELAMENTO NF"),TODAY()-O149,X149-O149)</f>
        <v/>
      </c>
      <c r="AA149" s="78">
        <f>IF(Y149="Aberto",Z149+ROW()/100000,"")</f>
        <v/>
      </c>
      <c r="AB149" s="2">
        <f>IF(ISNUMBER(FIND("@cielo.com.br",S149)),"Interno","Externo")</f>
        <v/>
      </c>
    </row>
    <row r="150" ht="15.5" customHeight="1">
      <c r="A150" s="1" t="n"/>
      <c r="B150" s="67" t="inlineStr">
        <is>
          <t>Stephany Lima</t>
        </is>
      </c>
      <c r="C150" s="70">
        <f>VLOOKUP(I:I,'Referencias '!H:I,2,0)</f>
        <v/>
      </c>
      <c r="D150" s="71" t="n">
        <v>23388127</v>
      </c>
      <c r="E150" s="71" t="n">
        <v>0</v>
      </c>
      <c r="F150" s="72" t="n">
        <v>2616213493833</v>
      </c>
      <c r="G150" s="72">
        <f>T150</f>
        <v/>
      </c>
      <c r="H150" s="72">
        <f>TRIM(_xlfn.TEXTBEFORE(_xlfn.TEXTAFTER(U150,"CNPJ/CPF:&lt;/strong&gt;"),"&lt;/p&gt;"))</f>
        <v/>
      </c>
      <c r="I150" s="70" t="inlineStr">
        <is>
          <t>Duplicidade De Cobrança</t>
        </is>
      </c>
      <c r="J150" s="72" t="n"/>
      <c r="K150" s="72" t="n"/>
      <c r="L150" s="70" t="inlineStr">
        <is>
          <t>PENDENTE</t>
        </is>
      </c>
      <c r="M150" s="73" t="inlineStr">
        <is>
          <t>Médio</t>
        </is>
      </c>
      <c r="N150" s="71" t="inlineStr">
        <is>
          <t>1018 Financeiro | Desejo falar com o setor financeiro | Jéssica | jessica.abreu@bateriasmoura.com</t>
        </is>
      </c>
      <c r="O150" s="74" t="n">
        <v>46184</v>
      </c>
      <c r="P150" s="123" t="n">
        <v>46218</v>
      </c>
      <c r="Q150" s="177">
        <f>TEXT(O150,"mmm/aaaa")</f>
        <v/>
      </c>
      <c r="R150" s="71" t="inlineStr">
        <is>
          <t>ECOMMERCE BP SUPORTE FINANCEIRO N2</t>
        </is>
      </c>
      <c r="S150" s="71" t="inlineStr">
        <is>
          <t>jessica.abreu@bateriasmoura.com</t>
        </is>
      </c>
      <c r="T150" s="71" t="inlineStr"/>
      <c r="U150" s="129" t="inlineStr">
        <is>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is>
      </c>
      <c r="V150" s="71">
        <f>IFERROR(_xlfn.TEXTBEFORE(_xlfn.TEXTAFTER(U150,"Descrição do problema:&lt;/strong"),"&lt;/p&gt;"),_xlfn.TEXTAFTER(U150,"Descrição do problema:&lt;/strong"))</f>
        <v/>
      </c>
      <c r="W150" s="76">
        <f>_xlfn.CONCAT(D150:E150)</f>
        <v/>
      </c>
      <c r="X150" s="77" t="n"/>
      <c r="Y150" s="78">
        <f>IF(X150="","Aberto","Encerrado")</f>
        <v/>
      </c>
      <c r="Z150" s="78">
        <f>IF(OR(L150="PENDENTE",L150="EM ANDAMENTO",L150="PENDENTE APROVAÇÃO CANCELAMENTO NF"),TODAY()-O150,X150-O150)</f>
        <v/>
      </c>
      <c r="AA150" s="78">
        <f>IF(Y150="Aberto",Z150+ROW()/100000,"")</f>
        <v/>
      </c>
      <c r="AB150" s="2">
        <f>IF(ISNUMBER(FIND("@cielo.com.br",S150)),"Interno","Externo")</f>
        <v/>
      </c>
    </row>
    <row r="151" ht="15.5" customHeight="1">
      <c r="A151" s="1" t="n"/>
      <c r="B151" s="67" t="inlineStr">
        <is>
          <t>Emilly Maria</t>
        </is>
      </c>
      <c r="C151" s="70">
        <f>VLOOKUP(I:I,'Referencias '!H:I,2,0)</f>
        <v/>
      </c>
      <c r="D151" s="71" t="n">
        <v>24733530</v>
      </c>
      <c r="E151" s="71" t="n">
        <v>0</v>
      </c>
      <c r="F151" s="126" t="n">
        <v>2619610365169</v>
      </c>
      <c r="G151" s="72">
        <f>VLOOKUP(H:H,'Referencias '!B:C,2,0)</f>
        <v/>
      </c>
      <c r="H151" s="72">
        <f>TRIM(_xlfn.TEXTBEFORE(_xlfn.TEXTAFTER(U151,"CNPJ/CPF:&lt;/strong&gt;"),"&lt;/p&gt;"))</f>
        <v/>
      </c>
      <c r="I151" s="70" t="inlineStr">
        <is>
          <t>Estorno / Devolução financeira</t>
        </is>
      </c>
      <c r="J151" s="72" t="n"/>
      <c r="K151" s="72" t="inlineStr">
        <is>
          <t>Risco / Compliance (ou Interno Cielo) / Comercial</t>
        </is>
      </c>
      <c r="L151" s="70" t="inlineStr">
        <is>
          <t>FINALIZADO</t>
        </is>
      </c>
      <c r="M151" s="73" t="inlineStr">
        <is>
          <t>Médio</t>
        </is>
      </c>
      <c r="N151" s="71" t="inlineStr">
        <is>
          <t>1018 Financeiro | Desejo falar com o setor financeiro | Raphael Felipe Palmeira | raphael.palmeira@cielo.com.br</t>
        </is>
      </c>
      <c r="O151" s="74" t="n">
        <v>46218</v>
      </c>
      <c r="P151" s="123" t="n">
        <v>46219</v>
      </c>
      <c r="Q151" s="177">
        <f>TEXT(O151,"mmm/aaaa")</f>
        <v/>
      </c>
      <c r="R151" s="71" t="inlineStr">
        <is>
          <t>ECOMMERCE BP SUPORTE FINANCEIRO N2</t>
        </is>
      </c>
      <c r="S151" s="71" t="inlineStr">
        <is>
          <t>raphael.palmeira@cielo.com.br</t>
        </is>
      </c>
      <c r="T151" s="71" t="inlineStr"/>
      <c r="U151" s="71" t="inlineStr">
        <is>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is>
      </c>
      <c r="V151" s="71">
        <f>IFERROR(_xlfn.TEXTBEFORE(_xlfn.TEXTAFTER(U151,"Descrição do problema:&lt;/strong"),"&lt;/p&gt;"),_xlfn.TEXTAFTER(U151,"Descrição do problema:&lt;/strong"))</f>
        <v/>
      </c>
      <c r="W151" s="76">
        <f>_xlfn.CONCAT(D151:E151)</f>
        <v/>
      </c>
      <c r="X151" s="77" t="n">
        <v>46268</v>
      </c>
      <c r="Y151" s="78">
        <f>IF(X151="","Aberto","Encerrado")</f>
        <v/>
      </c>
      <c r="Z151" s="78">
        <f>IF(OR(L151="PENDENTE",L151="EM ANDAMENTO",L151="PENDENTE APROVAÇÃO CANCELAMENTO NF"),TODAY()-O151,X151-O151)</f>
        <v/>
      </c>
      <c r="AA151" s="78">
        <f>IF(Y151="Aberto",Z151+ROW()/100000,"")</f>
        <v/>
      </c>
      <c r="AB151" s="2">
        <f>IF(ISNUMBER(FIND("@cielo.com.br",S151)),"Interno","Externo")</f>
        <v/>
      </c>
    </row>
    <row r="152" ht="15.5" customHeight="1">
      <c r="A152" s="1" t="n"/>
      <c r="B152" s="67" t="inlineStr">
        <is>
          <t>Stephany Lima</t>
        </is>
      </c>
      <c r="C152" s="70">
        <f>VLOOKUP(I:I,'Referencias '!H:I,2,0)</f>
        <v/>
      </c>
      <c r="D152" s="129" t="n">
        <v>24725908</v>
      </c>
      <c r="E152" s="71" t="n">
        <v>0</v>
      </c>
      <c r="F152" s="72" t="n">
        <v>2619609360212</v>
      </c>
      <c r="G152" s="72">
        <f>VLOOKUP(H:H,'Referencias '!B:C,2,0)</f>
        <v/>
      </c>
      <c r="H152" s="72">
        <f>TRIM(_xlfn.TEXTBEFORE(_xlfn.TEXTAFTER(U152,"CNPJ/CPF:&lt;/strong&gt;"),"&lt;/p&gt;"))</f>
        <v/>
      </c>
      <c r="I152" s="70" t="inlineStr">
        <is>
          <t>Consulta de débitos</t>
        </is>
      </c>
      <c r="J152" s="72" t="n"/>
      <c r="K152" s="72" t="inlineStr">
        <is>
          <t>Cliente</t>
        </is>
      </c>
      <c r="L152" s="70" t="inlineStr">
        <is>
          <t>FINALIZADO</t>
        </is>
      </c>
      <c r="M152" s="73" t="inlineStr">
        <is>
          <t>Médio</t>
        </is>
      </c>
      <c r="N152" s="71" t="inlineStr">
        <is>
          <t>1018 Financeiro | Desejo falar com o setor financeiro | Yasmin Xavier Senhuk | yasmin.senhuk@pirelli.com</t>
        </is>
      </c>
      <c r="O152" s="74" t="n">
        <v>46218</v>
      </c>
      <c r="P152" s="123" t="n">
        <v>46219</v>
      </c>
      <c r="Q152" s="177">
        <f>TEXT(O152,"mmm/aaaa")</f>
        <v/>
      </c>
      <c r="R152" s="71" t="inlineStr">
        <is>
          <t>ECOMMERCE BP SUPORTE FINANCEIRO N2</t>
        </is>
      </c>
      <c r="S152" s="71" t="inlineStr">
        <is>
          <t>yasmin.senhuk@pirelli.com</t>
        </is>
      </c>
      <c r="T152" s="71" t="inlineStr">
        <is>
          <t>PNEUAC</t>
        </is>
      </c>
      <c r="U152" s="71" t="inlineStr">
        <is>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is>
      </c>
      <c r="V152" s="71">
        <f>IFERROR(_xlfn.TEXTBEFORE(_xlfn.TEXTAFTER(U152,"Descrição do problema:&lt;/strong"),"&lt;/p&gt;"),_xlfn.TEXTAFTER(U152,"Descrição do problema:&lt;/strong"))</f>
        <v/>
      </c>
      <c r="W152" s="76">
        <f>_xlfn.CONCAT(D152:E152)</f>
        <v/>
      </c>
      <c r="X152" s="77" t="n">
        <v>46268</v>
      </c>
      <c r="Y152" s="78">
        <f>IF(X152="","Aberto","Encerrado")</f>
        <v/>
      </c>
      <c r="Z152" s="78">
        <f>IF(OR(L152="PENDENTE",L152="EM ANDAMENTO",L152="PENDENTE APROVAÇÃO CANCELAMENTO NF"),TODAY()-O152,X152-O152)</f>
        <v/>
      </c>
      <c r="AA152" s="78">
        <f>IF(Y152="Aberto",Z152+ROW()/100000,"")</f>
        <v/>
      </c>
      <c r="AB152" s="2">
        <f>IF(ISNUMBER(FIND("@cielo.com.br",S152)),"Interno","Externo")</f>
        <v/>
      </c>
    </row>
    <row r="153" ht="15.5" customHeight="1">
      <c r="A153" s="1" t="n"/>
      <c r="B153" s="67" t="inlineStr">
        <is>
          <t>Pamela de Sá</t>
        </is>
      </c>
      <c r="C153" s="70">
        <f>VLOOKUP(I:I,'Referencias '!H:I,2,0)</f>
        <v/>
      </c>
      <c r="D153" s="71" t="n">
        <v>24716711</v>
      </c>
      <c r="E153" s="71" t="n">
        <v>23595875</v>
      </c>
      <c r="F153" s="72" t="n">
        <v>2619518353748</v>
      </c>
      <c r="G153" s="72">
        <f>T153</f>
        <v/>
      </c>
      <c r="H153" s="72" t="inlineStr">
        <is>
          <t>07.141.168/0001-66</t>
        </is>
      </c>
      <c r="I153" s="70" t="inlineStr">
        <is>
          <t>Cancelamento de Nota Fiscal</t>
        </is>
      </c>
      <c r="J153" s="72" t="n"/>
      <c r="K153" s="72" t="inlineStr">
        <is>
          <t>Financeiro</t>
        </is>
      </c>
      <c r="L153" s="70" t="inlineStr">
        <is>
          <t>FINALIZADO</t>
        </is>
      </c>
      <c r="M153" s="73" t="inlineStr">
        <is>
          <t>Médio</t>
        </is>
      </c>
      <c r="N153" s="71" t="inlineStr">
        <is>
          <t>RES: Recebemos sua solicitação "1018 Financeiro | Desejo falar com o setor financeiro | ALFA AGENCIA DE VIAGENS LTDA | ariane.pasilva@cielo.com.br"</t>
        </is>
      </c>
      <c r="O153" s="74" t="n">
        <v>46217</v>
      </c>
      <c r="P153" s="123" t="n">
        <v>46217</v>
      </c>
      <c r="Q153" s="177">
        <f>TEXT(O153,"mmm/aaaa")</f>
        <v/>
      </c>
      <c r="R153" s="71" t="inlineStr">
        <is>
          <t>ECOMMERCE BP SUPORTE FINANCEIRO N2</t>
        </is>
      </c>
      <c r="S153" s="71" t="inlineStr">
        <is>
          <t>ariane.pasilva@cielo.com.br</t>
        </is>
      </c>
      <c r="T153" s="71" t="inlineStr">
        <is>
          <t>ALFA OPERADORA</t>
        </is>
      </c>
      <c r="U153" s="71" t="inlineStr">
        <is>
          <t>Outros</t>
        </is>
      </c>
      <c r="V153" s="71">
        <f>U153</f>
        <v/>
      </c>
      <c r="W153" s="76">
        <f>_xlfn.CONCAT(D153:E153)</f>
        <v/>
      </c>
      <c r="X153" s="77" t="n">
        <v>46280</v>
      </c>
      <c r="Y153" s="78">
        <f>IF(X153="","Aberto","Encerrado")</f>
        <v/>
      </c>
      <c r="Z153" s="78">
        <f>IF(OR(L153="PENDENTE",L153="EM ANDAMENTO",L153="PENDENTE APROVAÇÃO CANCELAMENTO NF"),TODAY()-O153,X153-O153)</f>
        <v/>
      </c>
      <c r="AA153" s="78">
        <f>IF(Y153="Aberto",Z153+ROW()/100000,"")</f>
        <v/>
      </c>
      <c r="AB153" s="2">
        <f>IF(ISNUMBER(FIND("@cielo.com.br",S153)),"Interno","Externo")</f>
        <v/>
      </c>
    </row>
    <row r="154" ht="15.5" customHeight="1">
      <c r="A154" s="1" t="n"/>
      <c r="B154" s="67" t="inlineStr">
        <is>
          <t>Pamela de Sá</t>
        </is>
      </c>
      <c r="C154" s="70">
        <f>VLOOKUP(I:I,'Referencias '!H:I,2,0)</f>
        <v/>
      </c>
      <c r="D154" s="71" t="n">
        <v>24716261</v>
      </c>
      <c r="E154" s="71" t="n">
        <v>23632412</v>
      </c>
      <c r="F154" s="72" t="n">
        <v>2619518353404</v>
      </c>
      <c r="G154" s="72">
        <f>T154</f>
        <v/>
      </c>
      <c r="H154" s="72" t="n"/>
      <c r="I154" s="70" t="inlineStr">
        <is>
          <t>Alteração cadastral</t>
        </is>
      </c>
      <c r="J154" s="72" t="n"/>
      <c r="K154" s="72" t="inlineStr">
        <is>
          <t>Cliente</t>
        </is>
      </c>
      <c r="L154" s="70" t="inlineStr">
        <is>
          <t>EM ANDAMENTO</t>
        </is>
      </c>
      <c r="M154" s="73" t="inlineStr">
        <is>
          <t>Médio</t>
        </is>
      </c>
      <c r="N154" s="71" t="inlineStr">
        <is>
          <t>RES: Recebemos sua solicitação "1018 Financeiro | Desejo falar com o setor financeiro | Fernanda Labes | fernanda.labes@mbrf.com"</t>
        </is>
      </c>
      <c r="O154" s="74" t="n">
        <v>46217</v>
      </c>
      <c r="P154" s="123" t="n">
        <v>46217</v>
      </c>
      <c r="Q154" s="177">
        <f>TEXT(O154,"mmm/aaaa")</f>
        <v/>
      </c>
      <c r="R154" s="71" t="inlineStr">
        <is>
          <t>ECOMMERCE BP SUPORTE FINANCEIRO N2</t>
        </is>
      </c>
      <c r="S154" s="71" t="inlineStr">
        <is>
          <t>fernanda.labes@mbrf.com</t>
        </is>
      </c>
      <c r="T154" s="71" t="inlineStr"/>
      <c r="U154" s="71" t="inlineStr">
        <is>
          <t>Outros</t>
        </is>
      </c>
      <c r="V154" s="71">
        <f>U154</f>
        <v/>
      </c>
      <c r="W154" s="76">
        <f>_xlfn.CONCAT(D154:E154)</f>
        <v/>
      </c>
      <c r="X154" s="77" t="n"/>
      <c r="Y154" s="78">
        <f>IF(X154="","Aberto","Encerrado")</f>
        <v/>
      </c>
      <c r="Z154" s="78">
        <f>IF(OR(L154="PENDENTE",L154="EM ANDAMENTO",L154="PENDENTE APROVAÇÃO CANCELAMENTO NF"),TODAY()-O154,X154-O154)</f>
        <v/>
      </c>
      <c r="AA154" s="78">
        <f>IF(Y154="Aberto",Z154+ROW()/100000,"")</f>
        <v/>
      </c>
      <c r="AB154" s="2">
        <f>IF(ISNUMBER(FIND("@cielo.com.br",S154)),"Interno","Externo")</f>
        <v/>
      </c>
    </row>
    <row r="155" ht="15.5" customHeight="1">
      <c r="A155" s="1" t="n"/>
      <c r="B155" s="67" t="inlineStr">
        <is>
          <t>Pamela de Sá</t>
        </is>
      </c>
      <c r="C155" s="70">
        <f>VLOOKUP(I:I,'Referencias '!H:I,2,0)</f>
        <v/>
      </c>
      <c r="D155" s="71" t="n">
        <v>24715652</v>
      </c>
      <c r="E155" s="71" t="n">
        <v>23642685</v>
      </c>
      <c r="F155" s="72" t="n">
        <v>2619517353058</v>
      </c>
      <c r="G155" s="72">
        <f>T155</f>
        <v/>
      </c>
      <c r="H155" s="72" t="n"/>
      <c r="I155" s="70" t="inlineStr">
        <is>
          <t>Cobrança de Setup</t>
        </is>
      </c>
      <c r="J155" s="72" t="n"/>
      <c r="K155" s="72" t="inlineStr">
        <is>
          <t>Comercial</t>
        </is>
      </c>
      <c r="L155" s="70" t="inlineStr">
        <is>
          <t>PENDENTE</t>
        </is>
      </c>
      <c r="M155" s="73" t="inlineStr">
        <is>
          <t>Médio</t>
        </is>
      </c>
      <c r="N155" s="71" t="inlineStr">
        <is>
          <t>RES: Recebemos sua solicitação "1018 Financeiro | Desejo falar com o setor financeiro | Júlia Angelozzi | julia.djesus@cielo.com.br"</t>
        </is>
      </c>
      <c r="O155" s="74" t="n">
        <v>46217</v>
      </c>
      <c r="P155" s="123" t="n">
        <v>46217</v>
      </c>
      <c r="Q155" s="177">
        <f>TEXT(O155,"mmm/aaaa")</f>
        <v/>
      </c>
      <c r="R155" s="71" t="inlineStr">
        <is>
          <t>ECOMMERCE BP SUPORTE FINANCEIRO N2</t>
        </is>
      </c>
      <c r="S155" s="71" t="inlineStr">
        <is>
          <t>julia.djesus@cielo.com.br</t>
        </is>
      </c>
      <c r="T155" s="71" t="inlineStr">
        <is>
          <t>OSTENSA</t>
        </is>
      </c>
      <c r="U155" s="71" t="inlineStr">
        <is>
          <t>Outros</t>
        </is>
      </c>
      <c r="V155" s="71">
        <f>U155</f>
        <v/>
      </c>
      <c r="W155" s="76">
        <f>_xlfn.CONCAT(D155:E155)</f>
        <v/>
      </c>
      <c r="X155" s="77" t="n"/>
      <c r="Y155" s="78">
        <f>IF(X155="","Aberto","Encerrado")</f>
        <v/>
      </c>
      <c r="Z155" s="78">
        <f>IF(OR(L155="PENDENTE",L155="EM ANDAMENTO",L155="PENDENTE APROVAÇÃO CANCELAMENTO NF"),TODAY()-O155,X155-O155)</f>
        <v/>
      </c>
      <c r="AA155" s="78">
        <f>IF(Y155="Aberto",Z155+ROW()/100000,"")</f>
        <v/>
      </c>
      <c r="AB155" s="2">
        <f>IF(ISNUMBER(FIND("@cielo.com.br",S155)),"Interno","Externo")</f>
        <v/>
      </c>
    </row>
    <row r="156" ht="15.5" customHeight="1">
      <c r="A156" s="1" t="n"/>
      <c r="B156" s="67" t="inlineStr">
        <is>
          <t>Pamela de Sá</t>
        </is>
      </c>
      <c r="C156" s="70">
        <f>VLOOKUP(I:I,'Referencias '!H:I,2,0)</f>
        <v/>
      </c>
      <c r="D156" s="129" t="n">
        <v>24713901</v>
      </c>
      <c r="E156" s="71" t="n">
        <v>23663062</v>
      </c>
      <c r="F156" s="72" t="n">
        <v>2619517351980</v>
      </c>
      <c r="G156" s="72">
        <f>T156</f>
        <v/>
      </c>
      <c r="H156" s="72" t="n"/>
      <c r="I156" s="70" t="inlineStr">
        <is>
          <t>Congelamento de contrato</t>
        </is>
      </c>
      <c r="J156" s="72" t="n"/>
      <c r="K156" s="72" t="inlineStr">
        <is>
          <t>Cliente</t>
        </is>
      </c>
      <c r="L156" s="70" t="inlineStr">
        <is>
          <t>FINALIZADO</t>
        </is>
      </c>
      <c r="M156" s="73" t="inlineStr">
        <is>
          <t>Médio</t>
        </is>
      </c>
      <c r="N156" s="71" t="inlineStr">
        <is>
          <t>Congelamento de contrato</t>
        </is>
      </c>
      <c r="O156" s="74" t="n">
        <v>46217</v>
      </c>
      <c r="P156" s="123" t="n">
        <v>46217</v>
      </c>
      <c r="Q156" s="177">
        <f>TEXT(O156,"mmm/aaaa")</f>
        <v/>
      </c>
      <c r="R156" s="71" t="inlineStr">
        <is>
          <t>ECOMMERCE BP SUPORTE FINANCEIRO N2</t>
        </is>
      </c>
      <c r="S156" s="71" t="inlineStr">
        <is>
          <t>patricia.dlima@cielo.com.br</t>
        </is>
      </c>
      <c r="T156" s="71" t="inlineStr">
        <is>
          <t>EGR COMERCIO DE PRODUTOS DIVERSOS LTDA</t>
        </is>
      </c>
      <c r="U156" s="71" t="inlineStr">
        <is>
          <t>Congelamento de contrato</t>
        </is>
      </c>
      <c r="V156" s="71">
        <f>U156</f>
        <v/>
      </c>
      <c r="W156" s="76">
        <f>_xlfn.CONCAT(D156:E156)</f>
        <v/>
      </c>
      <c r="X156" s="77" t="n">
        <v>46280</v>
      </c>
      <c r="Y156" s="78">
        <f>IF(X156="","Aberto","Encerrado")</f>
        <v/>
      </c>
      <c r="Z156" s="78">
        <f>IF(OR(L156="PENDENTE",L156="EM ANDAMENTO",L156="PENDENTE APROVAÇÃO CANCELAMENTO NF"),TODAY()-O156,X156-O156)</f>
        <v/>
      </c>
      <c r="AA156" s="78">
        <f>IF(Y156="Aberto",Z156+ROW()/100000,"")</f>
        <v/>
      </c>
      <c r="AB156" s="2">
        <f>IF(ISNUMBER(FIND("@cielo.com.br",S156)),"Interno","Externo")</f>
        <v/>
      </c>
    </row>
    <row r="157" ht="15.5" customHeight="1">
      <c r="A157" s="1" t="n"/>
      <c r="B157" s="67" t="inlineStr">
        <is>
          <t>Pamela de Sá</t>
        </is>
      </c>
      <c r="C157" s="70">
        <f>VLOOKUP(I:I,'Referencias '!H:I,2,0)</f>
        <v/>
      </c>
      <c r="D157" s="129" t="n">
        <v>24713448</v>
      </c>
      <c r="E157" s="71" t="n">
        <v>23739607</v>
      </c>
      <c r="F157" s="72" t="n">
        <v>2619517351689</v>
      </c>
      <c r="G157" s="72">
        <f>T157</f>
        <v/>
      </c>
      <c r="H157" s="72" t="n"/>
      <c r="I157" s="70" t="inlineStr">
        <is>
          <t>Alteração de dados fiscais</t>
        </is>
      </c>
      <c r="J157" s="72" t="n"/>
      <c r="K157" s="72" t="inlineStr">
        <is>
          <t>Cliente</t>
        </is>
      </c>
      <c r="L157" s="70" t="inlineStr">
        <is>
          <t>PENDENTE</t>
        </is>
      </c>
      <c r="M157" s="73" t="inlineStr">
        <is>
          <t>Médio</t>
        </is>
      </c>
      <c r="N157" s="71" t="inlineStr">
        <is>
          <t>Notas com NBS</t>
        </is>
      </c>
      <c r="O157" s="74" t="n">
        <v>46217</v>
      </c>
      <c r="P157" s="123" t="n">
        <v>46217</v>
      </c>
      <c r="Q157" s="177">
        <f>TEXT(O157,"mmm/aaaa")</f>
        <v/>
      </c>
      <c r="R157" s="71" t="inlineStr">
        <is>
          <t>ECOMMERCE BP SUPORTE FINANCEIRO N2</t>
        </is>
      </c>
      <c r="S157" s="71" t="inlineStr"/>
      <c r="T157" s="71" t="inlineStr">
        <is>
          <t>FORMULA</t>
        </is>
      </c>
      <c r="U157" s="71" t="inlineStr">
        <is>
          <t>Notas com NBS</t>
        </is>
      </c>
      <c r="V157" s="71">
        <f>U157</f>
        <v/>
      </c>
      <c r="W157" s="76">
        <f>_xlfn.CONCAT(D157:E157)</f>
        <v/>
      </c>
      <c r="X157" s="77" t="n"/>
      <c r="Y157" s="78">
        <f>IF(X157="","Aberto","Encerrado")</f>
        <v/>
      </c>
      <c r="Z157" s="78">
        <f>IF(OR(L157="PENDENTE",L157="EM ANDAMENTO",L157="PENDENTE APROVAÇÃO CANCELAMENTO NF"),TODAY()-O157,X157-O157)</f>
        <v/>
      </c>
      <c r="AA157" s="78">
        <f>IF(Y157="Aberto",Z157+ROW()/100000,"")</f>
        <v/>
      </c>
      <c r="AB157" s="2">
        <f>IF(ISNUMBER(FIND("@cielo.com.br",S157)),"Interno","Externo")</f>
        <v/>
      </c>
    </row>
    <row r="158" ht="15.5" customHeight="1">
      <c r="A158" s="1" t="n"/>
      <c r="B158" s="67" t="inlineStr">
        <is>
          <t>Stephany Lima</t>
        </is>
      </c>
      <c r="C158" s="70">
        <f>VLOOKUP(I:I,'Referencias '!H:I,2,0)</f>
        <v/>
      </c>
      <c r="D158" s="71" t="n">
        <v>23451522</v>
      </c>
      <c r="E158" s="71" t="n">
        <v>0</v>
      </c>
      <c r="F158" s="72" t="n">
        <v>2616315534591</v>
      </c>
      <c r="G158" s="72">
        <f>VLOOKUP(H:H,'Referencias '!B:C,2,0)</f>
        <v/>
      </c>
      <c r="H158" s="72">
        <f>TRIM(_xlfn.TEXTBEFORE(_xlfn.TEXTAFTER(U158,"CNPJ/CPF:&lt;/strong&gt;"),"&lt;/p&gt;"))</f>
        <v/>
      </c>
      <c r="I158" s="70" t="inlineStr">
        <is>
          <t>Alteração de vencimento / Prorrogação / Reenvio de boleto</t>
        </is>
      </c>
      <c r="J158" s="72" t="n"/>
      <c r="K158" s="72" t="n"/>
      <c r="L158" s="70" t="inlineStr">
        <is>
          <t>PENDENTE</t>
        </is>
      </c>
      <c r="M158" s="73" t="inlineStr">
        <is>
          <t>Médio</t>
        </is>
      </c>
      <c r="N158" s="71" t="inlineStr">
        <is>
          <t>1018 Financeiro | Desejo falar com o setor financeiro | Daniela Sato | daniela.sato@taniabulhoes.com.br</t>
        </is>
      </c>
      <c r="O158" s="74" t="n">
        <v>46185</v>
      </c>
      <c r="P158" s="123" t="n">
        <v>46218</v>
      </c>
      <c r="Q158" s="177">
        <f>TEXT(O158,"mmm/aaaa")</f>
        <v/>
      </c>
      <c r="R158" s="71" t="inlineStr">
        <is>
          <t>ECOMMERCE BP SUPORTE FINANCEIRO N2</t>
        </is>
      </c>
      <c r="S158" s="71" t="inlineStr">
        <is>
          <t>daniela.sato@taniabulhoes.com.br</t>
        </is>
      </c>
      <c r="T158" s="71" t="inlineStr"/>
      <c r="U158" s="129" t="inlineStr">
        <is>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is>
      </c>
      <c r="V158" s="71">
        <f>IFERROR(_xlfn.TEXTBEFORE(_xlfn.TEXTAFTER(U158,"Descrição do problema:&lt;/strong"),"&lt;/p&gt;"),_xlfn.TEXTAFTER(U158,"Descrição do problema:&lt;/strong"))</f>
        <v/>
      </c>
      <c r="W158" s="76">
        <f>_xlfn.CONCAT(D158:E158)</f>
        <v/>
      </c>
      <c r="X158" s="77" t="n"/>
      <c r="Y158" s="78">
        <f>IF(X158="","Aberto","Encerrado")</f>
        <v/>
      </c>
      <c r="Z158" s="78">
        <f>IF(OR(L158="PENDENTE",L158="EM ANDAMENTO",L158="PENDENTE APROVAÇÃO CANCELAMENTO NF"),TODAY()-O158,X158-O158)</f>
        <v/>
      </c>
      <c r="AA158" s="78">
        <f>IF(Y158="Aberto",Z158+ROW()/100000,"")</f>
        <v/>
      </c>
      <c r="AB158" s="2">
        <f>IF(ISNUMBER(FIND("@cielo.com.br",S158)),"Interno","Externo")</f>
        <v/>
      </c>
    </row>
    <row r="159" ht="15.5" customHeight="1">
      <c r="A159" s="1" t="n"/>
      <c r="B159" s="67" t="inlineStr">
        <is>
          <t>Fabiana Lisboa</t>
        </is>
      </c>
      <c r="C159" s="70">
        <f>VLOOKUP(I:I,'Referencias '!H:I,2,0)</f>
        <v/>
      </c>
      <c r="D159" s="71" t="n">
        <v>24703893</v>
      </c>
      <c r="E159" s="71" t="n">
        <v>23863833</v>
      </c>
      <c r="F159" s="72" t="n">
        <v>2619515345563</v>
      </c>
      <c r="G159" s="72">
        <f>T159</f>
        <v/>
      </c>
      <c r="H159" s="72" t="n"/>
      <c r="I159" s="70" t="inlineStr">
        <is>
          <t>Reemissão de boleto</t>
        </is>
      </c>
      <c r="J159" s="72" t="n"/>
      <c r="K159" s="72" t="n"/>
      <c r="L159" s="70" t="inlineStr">
        <is>
          <t>FINALIZADO</t>
        </is>
      </c>
      <c r="M159" s="73" t="inlineStr">
        <is>
          <t>Médio</t>
        </is>
      </c>
      <c r="N159" s="71" t="inlineStr">
        <is>
          <t>Reemissão de boleto</t>
        </is>
      </c>
      <c r="O159" s="74" t="n">
        <v>46217</v>
      </c>
      <c r="P159" s="123" t="n">
        <v>46217</v>
      </c>
      <c r="Q159" s="177">
        <f>TEXT(O159,"mmm/aaaa")</f>
        <v/>
      </c>
      <c r="R159" s="71" t="inlineStr">
        <is>
          <t>ECOMMERCE BP SUPORTE FINANCEIRO N2</t>
        </is>
      </c>
      <c r="S159" s="71" t="inlineStr"/>
      <c r="T159" s="71" t="inlineStr"/>
      <c r="U159" s="71" t="inlineStr">
        <is>
          <t>Reemissão de boleto</t>
        </is>
      </c>
      <c r="V159" s="71">
        <f>U159</f>
        <v/>
      </c>
      <c r="W159" s="76">
        <f>_xlfn.CONCAT(D159:E159)</f>
        <v/>
      </c>
      <c r="X159" s="77" t="n">
        <v>46233</v>
      </c>
      <c r="Y159" s="78">
        <f>IF(X159="","Aberto","Encerrado")</f>
        <v/>
      </c>
      <c r="Z159" s="78">
        <f>IF(OR(L159="PENDENTE",L159="EM ANDAMENTO",L159="PENDENTE APROVAÇÃO CANCELAMENTO NF"),TODAY()-O159,X159-O159)</f>
        <v/>
      </c>
      <c r="AA159" s="78">
        <f>IF(Y159="Aberto",Z159+ROW()/100000,"")</f>
        <v/>
      </c>
      <c r="AB159" s="2">
        <f>IF(ISNUMBER(FIND("@cielo.com.br",S159)),"Interno","Externo")</f>
        <v/>
      </c>
    </row>
    <row r="160" ht="15.5" customHeight="1">
      <c r="A160" s="1" t="n"/>
      <c r="B160" s="67" t="inlineStr">
        <is>
          <t>Pamela de Sá</t>
        </is>
      </c>
      <c r="C160" s="70">
        <f>VLOOKUP(I:I,'Referencias '!H:I,2,0)</f>
        <v/>
      </c>
      <c r="D160" s="71" t="n">
        <v>24702890</v>
      </c>
      <c r="E160" s="71" t="n">
        <v>23937053</v>
      </c>
      <c r="F160" s="72" t="n">
        <v>2619515344942</v>
      </c>
      <c r="G160" s="72">
        <f>T160</f>
        <v/>
      </c>
      <c r="H160" s="72" t="n"/>
      <c r="I160" s="70" t="inlineStr">
        <is>
          <t>Estorno de cobrança</t>
        </is>
      </c>
      <c r="J160" s="72" t="n"/>
      <c r="K160" s="72" t="inlineStr">
        <is>
          <t>Billing / Financeiro (a confirmar)</t>
        </is>
      </c>
      <c r="L160" s="70" t="inlineStr">
        <is>
          <t>PENDENTE</t>
        </is>
      </c>
      <c r="M160" s="73" t="inlineStr">
        <is>
          <t>Médio</t>
        </is>
      </c>
      <c r="N160" s="71" t="inlineStr">
        <is>
          <t>RES: Recebemos sua solicitação "1018 Financeiro | Desejo falar com o setor financeiro | Rodrigo Alves Costa | rodrigo@pousadaportomare.com.br"</t>
        </is>
      </c>
      <c r="O160" s="74" t="n">
        <v>46217</v>
      </c>
      <c r="P160" s="123" t="n">
        <v>46217</v>
      </c>
      <c r="Q160" s="177">
        <f>TEXT(O160,"mmm/aaaa")</f>
        <v/>
      </c>
      <c r="R160" s="71" t="inlineStr">
        <is>
          <t>ECOMMERCE BP SUPORTE FINANCEIRO N2</t>
        </is>
      </c>
      <c r="S160" s="71" t="inlineStr">
        <is>
          <t>rodrigo@pousadaportomare.com.br</t>
        </is>
      </c>
      <c r="T160" s="71" t="inlineStr"/>
      <c r="U160" s="71" t="inlineStr">
        <is>
          <t>Outros</t>
        </is>
      </c>
      <c r="V160" s="71">
        <f>U160</f>
        <v/>
      </c>
      <c r="W160" s="76">
        <f>_xlfn.CONCAT(D160:E160)</f>
        <v/>
      </c>
      <c r="X160" s="77" t="n"/>
      <c r="Y160" s="78">
        <f>IF(X160="","Aberto","Encerrado")</f>
        <v/>
      </c>
      <c r="Z160" s="78">
        <f>IF(OR(L160="PENDENTE",L160="EM ANDAMENTO",L160="PENDENTE APROVAÇÃO CANCELAMENTO NF"),TODAY()-O160,X160-O160)</f>
        <v/>
      </c>
      <c r="AA160" s="78">
        <f>IF(Y160="Aberto",Z160+ROW()/100000,"")</f>
        <v/>
      </c>
      <c r="AB160" s="2">
        <f>IF(ISNUMBER(FIND("@cielo.com.br",S160)),"Interno","Externo")</f>
        <v/>
      </c>
    </row>
    <row r="161" ht="15.5" customHeight="1">
      <c r="A161" s="1" t="n"/>
      <c r="B161" s="67" t="inlineStr">
        <is>
          <t>Amanda Silva</t>
        </is>
      </c>
      <c r="C161" s="70">
        <f>VLOOKUP(I:I,'Referencias '!H:I,2,0)</f>
        <v/>
      </c>
      <c r="D161" s="129" t="n">
        <v>24701700</v>
      </c>
      <c r="E161" s="71" t="n">
        <v>23981755</v>
      </c>
      <c r="F161" s="72" t="n">
        <v>2619515344194</v>
      </c>
      <c r="G161" s="72">
        <f>T161</f>
        <v/>
      </c>
      <c r="H161" s="72" t="n"/>
      <c r="I161" s="70" t="inlineStr">
        <is>
          <t>Carta de quitação</t>
        </is>
      </c>
      <c r="J161" s="72" t="n"/>
      <c r="K161" s="72" t="inlineStr">
        <is>
          <t>Cliente</t>
        </is>
      </c>
      <c r="L161" s="70" t="inlineStr">
        <is>
          <t>PENDENTE</t>
        </is>
      </c>
      <c r="M161" s="73" t="inlineStr">
        <is>
          <t>Médio</t>
        </is>
      </c>
      <c r="N161" s="71" t="inlineStr">
        <is>
          <t>Carta de quitação</t>
        </is>
      </c>
      <c r="O161" s="74" t="n">
        <v>46217</v>
      </c>
      <c r="P161" s="123" t="n">
        <v>46217</v>
      </c>
      <c r="Q161" s="177">
        <f>TEXT(O161,"mmm/aaaa")</f>
        <v/>
      </c>
      <c r="R161" s="71" t="inlineStr">
        <is>
          <t>ECOMMERCE BP SUPORTE FINANCEIRO N2</t>
        </is>
      </c>
      <c r="S161" s="71" t="inlineStr"/>
      <c r="T161" s="71" t="inlineStr">
        <is>
          <t>SERASA SA</t>
        </is>
      </c>
      <c r="U161" s="71" t="inlineStr">
        <is>
          <t>Carta de quitação</t>
        </is>
      </c>
      <c r="V161" s="71">
        <f>U161</f>
        <v/>
      </c>
      <c r="W161" s="76">
        <f>_xlfn.CONCAT(D161:E161)</f>
        <v/>
      </c>
      <c r="X161" s="77" t="n"/>
      <c r="Y161" s="78">
        <f>IF(X161="","Aberto","Encerrado")</f>
        <v/>
      </c>
      <c r="Z161" s="78">
        <f>IF(OR(L161="PENDENTE",L161="EM ANDAMENTO",L161="PENDENTE APROVAÇÃO CANCELAMENTO NF"),TODAY()-O161,X161-O161)</f>
        <v/>
      </c>
      <c r="AA161" s="78">
        <f>IF(Y161="Aberto",Z161+ROW()/100000,"")</f>
        <v/>
      </c>
      <c r="AB161" s="2">
        <f>IF(ISNUMBER(FIND("@cielo.com.br",S161)),"Interno","Externo")</f>
        <v/>
      </c>
    </row>
    <row r="162" ht="15.5" customHeight="1">
      <c r="A162" s="1" t="n"/>
      <c r="B162" s="67" t="inlineStr">
        <is>
          <t>Pamela de Sá</t>
        </is>
      </c>
      <c r="C162" s="70">
        <f>VLOOKUP(I:I,'Referencias '!H:I,2,0)</f>
        <v/>
      </c>
      <c r="D162" s="71" t="n">
        <v>24700529</v>
      </c>
      <c r="E162" s="71" t="n">
        <v>23981968</v>
      </c>
      <c r="F162" s="72" t="n">
        <v>2619515343454</v>
      </c>
      <c r="G162" s="72">
        <f>T162</f>
        <v/>
      </c>
      <c r="H162" s="72" t="n"/>
      <c r="I162" s="70" t="inlineStr">
        <is>
          <t>Alteração de vencimento</t>
        </is>
      </c>
      <c r="J162" s="72" t="n"/>
      <c r="K162" s="72" t="inlineStr">
        <is>
          <t>Cliente</t>
        </is>
      </c>
      <c r="L162" s="70" t="inlineStr">
        <is>
          <t>PENDENTE</t>
        </is>
      </c>
      <c r="M162" s="73" t="inlineStr">
        <is>
          <t>Médio</t>
        </is>
      </c>
      <c r="N162" s="71" t="inlineStr">
        <is>
          <t>RES: Recebemos sua solicitação "1018 Financeiro | Desejo falar com o setor financeiro | Francieli B. de Souza | francieli.souza@vulcabras.com"</t>
        </is>
      </c>
      <c r="O162" s="74" t="n">
        <v>46217</v>
      </c>
      <c r="P162" s="123" t="n">
        <v>46217</v>
      </c>
      <c r="Q162" s="177">
        <f>TEXT(O162,"mmm/aaaa")</f>
        <v/>
      </c>
      <c r="R162" s="71" t="inlineStr">
        <is>
          <t>ECOMMERCE BP SUPORTE FINANCEIRO N2</t>
        </is>
      </c>
      <c r="S162" s="71" t="inlineStr">
        <is>
          <t>francieli.souza@vulcabras.com</t>
        </is>
      </c>
      <c r="T162" s="71" t="inlineStr"/>
      <c r="U162" s="71" t="inlineStr">
        <is>
          <t>Outros</t>
        </is>
      </c>
      <c r="V162" s="71">
        <f>U162</f>
        <v/>
      </c>
      <c r="W162" s="76">
        <f>_xlfn.CONCAT(D162:E162)</f>
        <v/>
      </c>
      <c r="X162" s="77" t="n"/>
      <c r="Y162" s="78">
        <f>IF(X162="","Aberto","Encerrado")</f>
        <v/>
      </c>
      <c r="Z162" s="78">
        <f>IF(OR(L162="PENDENTE",L162="EM ANDAMENTO",L162="PENDENTE APROVAÇÃO CANCELAMENTO NF"),TODAY()-O162,X162-O162)</f>
        <v/>
      </c>
      <c r="AA162" s="78">
        <f>IF(Y162="Aberto",Z162+ROW()/100000,"")</f>
        <v/>
      </c>
      <c r="AB162" s="2">
        <f>IF(ISNUMBER(FIND("@cielo.com.br",S162)),"Interno","Externo")</f>
        <v/>
      </c>
    </row>
    <row r="163" ht="15.5" customHeight="1">
      <c r="A163" s="1" t="n"/>
      <c r="B163" s="67" t="inlineStr">
        <is>
          <t>Fabiana Lisboa</t>
        </is>
      </c>
      <c r="C163" s="70">
        <f>VLOOKUP(I:I,'Referencias '!H:I,2,0)</f>
        <v/>
      </c>
      <c r="D163" s="71" t="n">
        <v>24699726</v>
      </c>
      <c r="E163" s="71" t="n">
        <v>23982723</v>
      </c>
      <c r="F163" s="72" t="n">
        <v>2619515342914</v>
      </c>
      <c r="G163" s="72">
        <f>T163</f>
        <v/>
      </c>
      <c r="H163" s="72" t="n"/>
      <c r="I163" s="70" t="inlineStr">
        <is>
          <t>Reemissão de boleto</t>
        </is>
      </c>
      <c r="J163" s="72" t="n"/>
      <c r="K163" s="72" t="n"/>
      <c r="L163" s="70" t="inlineStr">
        <is>
          <t>FINALIZADO</t>
        </is>
      </c>
      <c r="M163" s="73" t="inlineStr">
        <is>
          <t>Médio</t>
        </is>
      </c>
      <c r="N163" s="71" t="inlineStr">
        <is>
          <t>Reemissão de boleto</t>
        </is>
      </c>
      <c r="O163" s="74" t="n">
        <v>46217</v>
      </c>
      <c r="P163" s="123" t="n">
        <v>46217</v>
      </c>
      <c r="Q163" s="177">
        <f>TEXT(O163,"mmm/aaaa")</f>
        <v/>
      </c>
      <c r="R163" s="71" t="inlineStr">
        <is>
          <t>ECOMMERCE BP SUPORTE FINANCEIRO N2</t>
        </is>
      </c>
      <c r="S163" s="71" t="inlineStr"/>
      <c r="T163" s="71" t="inlineStr">
        <is>
          <t>EUROP ASSISTANCE</t>
        </is>
      </c>
      <c r="U163" s="71" t="inlineStr">
        <is>
          <t>Reemissão de boleto</t>
        </is>
      </c>
      <c r="V163" s="71">
        <f>U163</f>
        <v/>
      </c>
      <c r="W163" s="76">
        <f>_xlfn.CONCAT(D163:E163)</f>
        <v/>
      </c>
      <c r="X163" s="77" t="n">
        <v>46233</v>
      </c>
      <c r="Y163" s="78">
        <f>IF(X163="","Aberto","Encerrado")</f>
        <v/>
      </c>
      <c r="Z163" s="78">
        <f>IF(OR(L163="PENDENTE",L163="EM ANDAMENTO",L163="PENDENTE APROVAÇÃO CANCELAMENTO NF"),TODAY()-O163,X163-O163)</f>
        <v/>
      </c>
      <c r="AA163" s="78">
        <f>IF(Y163="Aberto",Z163+ROW()/100000,"")</f>
        <v/>
      </c>
      <c r="AB163" s="2">
        <f>IF(ISNUMBER(FIND("@cielo.com.br",S163)),"Interno","Externo")</f>
        <v/>
      </c>
    </row>
    <row r="164" ht="15.5" customHeight="1">
      <c r="A164" s="1" t="n"/>
      <c r="B164" s="67" t="inlineStr">
        <is>
          <t>Emilly Maria</t>
        </is>
      </c>
      <c r="C164" s="70">
        <f>VLOOKUP(I:I,'Referencias '!H:I,2,0)</f>
        <v/>
      </c>
      <c r="D164" s="71" t="n">
        <v>24685955</v>
      </c>
      <c r="E164" s="71" t="n">
        <v>24094797</v>
      </c>
      <c r="F164" s="72" t="n">
        <v>2619512334010</v>
      </c>
      <c r="G164" s="72">
        <f>T164</f>
        <v/>
      </c>
      <c r="H164" s="72" t="n"/>
      <c r="I164" s="70" t="inlineStr">
        <is>
          <t>Consulta financeira</t>
        </is>
      </c>
      <c r="J164" s="72" t="n"/>
      <c r="K164" s="72" t="inlineStr">
        <is>
          <t>Cliente</t>
        </is>
      </c>
      <c r="L164" s="70" t="inlineStr">
        <is>
          <t>FINALIZADO</t>
        </is>
      </c>
      <c r="M164" s="73" t="inlineStr">
        <is>
          <t>Médio</t>
        </is>
      </c>
      <c r="N164" s="71" t="inlineStr">
        <is>
          <t>NF pendentes e boletos emitidos</t>
        </is>
      </c>
      <c r="O164" s="74" t="n">
        <v>46217</v>
      </c>
      <c r="P164" s="123" t="n">
        <v>46217</v>
      </c>
      <c r="Q164" s="177">
        <f>TEXT(O164,"mmm/aaaa")</f>
        <v/>
      </c>
      <c r="R164" s="71" t="inlineStr">
        <is>
          <t>ECOMMERCE BP SUPORTE FINANCEIRO N2</t>
        </is>
      </c>
      <c r="S164" s="71" t="inlineStr"/>
      <c r="T164" s="71" t="inlineStr">
        <is>
          <t>CASAS PEDRO</t>
        </is>
      </c>
      <c r="U164" s="71" t="inlineStr">
        <is>
          <t>NF pendentes e boletos emitidos</t>
        </is>
      </c>
      <c r="V164" s="71">
        <f>U164</f>
        <v/>
      </c>
      <c r="W164" s="76">
        <f>_xlfn.CONCAT(D164:E164)</f>
        <v/>
      </c>
      <c r="X164" s="77" t="n">
        <v>46276</v>
      </c>
      <c r="Y164" s="78">
        <f>IF(X164="","Aberto","Encerrado")</f>
        <v/>
      </c>
      <c r="Z164" s="78">
        <f>IF(OR(L164="PENDENTE",L164="EM ANDAMENTO",L164="PENDENTE APROVAÇÃO CANCELAMENTO NF"),TODAY()-O164,X164-O164)</f>
        <v/>
      </c>
      <c r="AA164" s="78">
        <f>IF(Y164="Aberto",Z164+ROW()/100000,"")</f>
        <v/>
      </c>
      <c r="AB164" s="2">
        <f>IF(ISNUMBER(FIND("@cielo.com.br",S164)),"Interno","Externo")</f>
        <v/>
      </c>
    </row>
    <row r="165" ht="15.5" customHeight="1">
      <c r="A165" s="1" t="n"/>
      <c r="B165" s="67" t="inlineStr">
        <is>
          <t>Stephany Lima</t>
        </is>
      </c>
      <c r="C165" s="70">
        <f>VLOOKUP(I:I,'Referencias '!H:I,2,0)</f>
        <v/>
      </c>
      <c r="D165" s="71" t="n">
        <v>24684359</v>
      </c>
      <c r="E165" s="71" t="n">
        <v>24102558</v>
      </c>
      <c r="F165" s="72" t="n">
        <v>2619512332994</v>
      </c>
      <c r="G165" s="72">
        <f>T165</f>
        <v/>
      </c>
      <c r="H165" s="72" t="n"/>
      <c r="I165" s="70" t="inlineStr">
        <is>
          <t>Cancelamento de boletos</t>
        </is>
      </c>
      <c r="J165" s="72" t="n"/>
      <c r="K165" s="72" t="n"/>
      <c r="L165" s="70" t="inlineStr">
        <is>
          <t>FINALIZADO</t>
        </is>
      </c>
      <c r="M165" s="73" t="inlineStr">
        <is>
          <t>Médio</t>
        </is>
      </c>
      <c r="N165" s="71" t="inlineStr">
        <is>
          <t>Cancelamento de boleto</t>
        </is>
      </c>
      <c r="O165" s="74" t="n">
        <v>46217</v>
      </c>
      <c r="P165" s="123" t="n">
        <v>46217</v>
      </c>
      <c r="Q165" s="177">
        <f>TEXT(O165,"mmm/aaaa")</f>
        <v/>
      </c>
      <c r="R165" s="71" t="inlineStr">
        <is>
          <t>ECOMMERCE BP SUPORTE FINANCEIRO N2</t>
        </is>
      </c>
      <c r="S165" s="71" t="inlineStr"/>
      <c r="T165" s="71" t="inlineStr"/>
      <c r="U165" s="71" t="inlineStr">
        <is>
          <t>Cancelamento de boleto</t>
        </is>
      </c>
      <c r="V165" s="71">
        <f>U165</f>
        <v/>
      </c>
      <c r="W165" s="76">
        <f>_xlfn.CONCAT(D165:E165)</f>
        <v/>
      </c>
      <c r="X165" s="77" t="n">
        <v>46233</v>
      </c>
      <c r="Y165" s="78">
        <f>IF(X165="","Aberto","Encerrado")</f>
        <v/>
      </c>
      <c r="Z165" s="78">
        <f>IF(OR(L165="PENDENTE",L165="EM ANDAMENTO",L165="PENDENTE APROVAÇÃO CANCELAMENTO NF"),TODAY()-O165,X165-O165)</f>
        <v/>
      </c>
      <c r="AA165" s="78">
        <f>IF(Y165="Aberto",Z165+ROW()/100000,"")</f>
        <v/>
      </c>
      <c r="AB165" s="2">
        <f>IF(ISNUMBER(FIND("@cielo.com.br",S165)),"Interno","Externo")</f>
        <v/>
      </c>
    </row>
    <row r="166" ht="15.5" customHeight="1">
      <c r="A166" s="1" t="n"/>
      <c r="B166" s="67" t="inlineStr">
        <is>
          <t>Stephany Lima</t>
        </is>
      </c>
      <c r="C166" s="70">
        <f>VLOOKUP(I:I,'Referencias '!H:I,2,0)</f>
        <v/>
      </c>
      <c r="D166" s="71" t="n">
        <v>24669412</v>
      </c>
      <c r="E166" s="71" t="n">
        <v>23046096</v>
      </c>
      <c r="F166" s="72" t="n">
        <v>2619510323604</v>
      </c>
      <c r="G166" s="72">
        <f>T166</f>
        <v/>
      </c>
      <c r="H166" s="72" t="n"/>
      <c r="I166" s="70" t="inlineStr">
        <is>
          <t>Cancelamento de boletos</t>
        </is>
      </c>
      <c r="J166" s="72" t="n"/>
      <c r="K166" s="72" t="n"/>
      <c r="L166" s="70" t="inlineStr">
        <is>
          <t>FINALIZADO</t>
        </is>
      </c>
      <c r="M166" s="73" t="inlineStr">
        <is>
          <t>Médio</t>
        </is>
      </c>
      <c r="N166" s="71" t="inlineStr">
        <is>
          <t>Cancelamento de boletos</t>
        </is>
      </c>
      <c r="O166" s="74" t="n">
        <v>46217</v>
      </c>
      <c r="P166" s="123" t="n">
        <v>46217</v>
      </c>
      <c r="Q166" s="177">
        <f>TEXT(O166,"mmm/aaaa")</f>
        <v/>
      </c>
      <c r="R166" s="71" t="inlineStr">
        <is>
          <t>ECOMMERCE BP SUPORTE FINANCEIRO N2</t>
        </is>
      </c>
      <c r="S166" s="71" t="inlineStr"/>
      <c r="T166" s="71" t="inlineStr">
        <is>
          <t>INTER JAPAN VEICULOS</t>
        </is>
      </c>
      <c r="U166" s="71" t="inlineStr">
        <is>
          <t>Cancelamento de boletos</t>
        </is>
      </c>
      <c r="V166" s="71">
        <f>U166</f>
        <v/>
      </c>
      <c r="W166" s="76">
        <f>_xlfn.CONCAT(D166:E166)</f>
        <v/>
      </c>
      <c r="X166" s="77" t="n">
        <v>46238</v>
      </c>
      <c r="Y166" s="78">
        <f>IF(X166="","Aberto","Encerrado")</f>
        <v/>
      </c>
      <c r="Z166" s="78">
        <f>IF(OR(L166="PENDENTE",L166="EM ANDAMENTO",L166="PENDENTE APROVAÇÃO CANCELAMENTO NF"),TODAY()-O166,X166-O166)</f>
        <v/>
      </c>
      <c r="AA166" s="78">
        <f>IF(Y166="Aberto",Z166+ROW()/100000,"")</f>
        <v/>
      </c>
      <c r="AB166" s="2">
        <f>IF(ISNUMBER(FIND("@cielo.com.br",S166)),"Interno","Externo")</f>
        <v/>
      </c>
    </row>
    <row r="167" ht="15.5" customHeight="1">
      <c r="A167" s="1" t="n"/>
      <c r="B167" s="67" t="inlineStr">
        <is>
          <t>Stephany Lima</t>
        </is>
      </c>
      <c r="C167" s="70">
        <f>VLOOKUP(I:I,'Referencias '!H:I,2,0)</f>
        <v/>
      </c>
      <c r="D167" s="71" t="n">
        <v>23763272</v>
      </c>
      <c r="E167" s="71" t="n">
        <v>0</v>
      </c>
      <c r="F167" s="72" t="n">
        <v>2617308741539</v>
      </c>
      <c r="G167" s="72">
        <f>T167</f>
        <v/>
      </c>
      <c r="H167" s="72">
        <f>TRIM(_xlfn.TEXTBEFORE(_xlfn.TEXTAFTER(U167,"CNPJ/CPF:&lt;/strong&gt;"),"&lt;/p&gt;"))</f>
        <v/>
      </c>
      <c r="I167" s="70" t="inlineStr">
        <is>
          <t>Conciliação / divergência simples</t>
        </is>
      </c>
      <c r="J167" s="72" t="n"/>
      <c r="K167" s="72" t="n"/>
      <c r="L167" s="70" t="inlineStr">
        <is>
          <t>PENDENTE</t>
        </is>
      </c>
      <c r="M167" s="73" t="inlineStr">
        <is>
          <t>Médio</t>
        </is>
      </c>
      <c r="N167" s="71" t="inlineStr">
        <is>
          <t>1018 Financeiro | Desejo falar com o setor financeiro | Giovana Gonçalves Bello | giovana.gbello@marisa.com.br</t>
        </is>
      </c>
      <c r="O167" s="74" t="n">
        <v>46195</v>
      </c>
      <c r="P167" s="123" t="n">
        <v>46219</v>
      </c>
      <c r="Q167" s="177">
        <f>TEXT(O167,"mmm/aaaa")</f>
        <v/>
      </c>
      <c r="R167" s="71" t="inlineStr">
        <is>
          <t>ECOMMERCE BP SUPORTE FINANCEIRO N2</t>
        </is>
      </c>
      <c r="S167" s="71" t="inlineStr">
        <is>
          <t>giovana.gbello@marisa.com.br</t>
        </is>
      </c>
      <c r="T167" s="71" t="inlineStr">
        <is>
          <t>MARISA COM BR</t>
        </is>
      </c>
      <c r="U167" s="129" t="inlineStr">
        <is>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is>
      </c>
      <c r="V167" s="71">
        <f>IFERROR(_xlfn.TEXTBEFORE(_xlfn.TEXTAFTER(U167,"Descrição do problema:&lt;/strong"),"&lt;/p&gt;"),_xlfn.TEXTAFTER(U167,"Descrição do problema:&lt;/strong"))</f>
        <v/>
      </c>
      <c r="W167" s="76">
        <f>_xlfn.CONCAT(D167:E167)</f>
        <v/>
      </c>
      <c r="X167" s="77" t="n"/>
      <c r="Y167" s="78">
        <f>IF(X167="","Aberto","Encerrado")</f>
        <v/>
      </c>
      <c r="Z167" s="78">
        <f>IF(OR(L167="PENDENTE",L167="EM ANDAMENTO",L167="PENDENTE APROVAÇÃO CANCELAMENTO NF"),TODAY()-O167,X167-O167)</f>
        <v/>
      </c>
      <c r="AA167" s="78">
        <f>IF(Y167="Aberto",Z167+ROW()/100000,"")</f>
        <v/>
      </c>
      <c r="AB167" s="2">
        <f>IF(ISNUMBER(FIND("@cielo.com.br",S167)),"Interno","Externo")</f>
        <v/>
      </c>
    </row>
    <row r="168" ht="15.5" customHeight="1">
      <c r="A168" s="1" t="n"/>
      <c r="B168" s="67" t="inlineStr">
        <is>
          <t>Stephany Lima</t>
        </is>
      </c>
      <c r="C168" s="70">
        <f>VLOOKUP(I:I,'Referencias '!H:I,2,0)</f>
        <v/>
      </c>
      <c r="D168" s="71" t="n">
        <v>23831268</v>
      </c>
      <c r="E168" s="71" t="n">
        <v>0</v>
      </c>
      <c r="F168" s="72" t="n">
        <v>2617410785778</v>
      </c>
      <c r="G168" s="72">
        <f>VLOOKUP(H:H,'Referencias '!B:C,2,0)</f>
        <v/>
      </c>
      <c r="H168" s="72">
        <f>TRIM(_xlfn.TEXTBEFORE(_xlfn.TEXTAFTER(U168,"CNPJ/CPF:&lt;/strong&gt;"),"&lt;/p&gt;"))</f>
        <v/>
      </c>
      <c r="I168" s="70" t="inlineStr">
        <is>
          <t>Cancelamento de NF</t>
        </is>
      </c>
      <c r="J168" s="72" t="n"/>
      <c r="K168" s="72" t="n"/>
      <c r="L168" s="70" t="inlineStr">
        <is>
          <t>PENDENTE</t>
        </is>
      </c>
      <c r="M168" s="73" t="inlineStr">
        <is>
          <t>Médio</t>
        </is>
      </c>
      <c r="N168" s="71" t="inlineStr">
        <is>
          <t>1018 Financeiro | Desejo falar com o setor financeiro | Júlia Angelozzi | julia.djesus@cielo.com.br</t>
        </is>
      </c>
      <c r="O168" s="74" t="n">
        <v>46196</v>
      </c>
      <c r="P168" s="123" t="n">
        <v>46218</v>
      </c>
      <c r="Q168" s="177">
        <f>TEXT(O168,"mmm/aaaa")</f>
        <v/>
      </c>
      <c r="R168" s="71" t="inlineStr">
        <is>
          <t>ECOMMERCE BP SUPORTE FINANCEIRO N2</t>
        </is>
      </c>
      <c r="S168" s="71" t="inlineStr">
        <is>
          <t>julia.djesus@cielo.com.br</t>
        </is>
      </c>
      <c r="T168" s="71" t="inlineStr"/>
      <c r="U168" s="129" t="inlineStr">
        <is>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168" s="71">
        <f>IFERROR(_xlfn.TEXTBEFORE(_xlfn.TEXTAFTER(U168,"Descrição do problema:&lt;/strong"),"&lt;/p&gt;"),_xlfn.TEXTAFTER(U168,"Descrição do problema:&lt;/strong"))</f>
        <v/>
      </c>
      <c r="W168" s="76">
        <f>_xlfn.CONCAT(D168:E168)</f>
        <v/>
      </c>
      <c r="X168" s="77" t="n"/>
      <c r="Y168" s="78">
        <f>IF(X168="","Aberto","Encerrado")</f>
        <v/>
      </c>
      <c r="Z168" s="78">
        <f>IF(OR(L168="PENDENTE",L168="EM ANDAMENTO",L168="PENDENTE APROVAÇÃO CANCELAMENTO NF"),TODAY()-O168,X168-O168)</f>
        <v/>
      </c>
      <c r="AA168" s="78">
        <f>IF(Y168="Aberto",Z168+ROW()/100000,"")</f>
        <v/>
      </c>
      <c r="AB168" s="2">
        <f>IF(ISNUMBER(FIND("@cielo.com.br",S168)),"Interno","Externo")</f>
        <v/>
      </c>
    </row>
    <row r="169" ht="15.5" customHeight="1">
      <c r="A169" s="1" t="n"/>
      <c r="B169" s="67" t="inlineStr">
        <is>
          <t>Stephany Lima</t>
        </is>
      </c>
      <c r="C169" s="70">
        <f>VLOOKUP(I:I,'Referencias '!H:I,2,0)</f>
        <v/>
      </c>
      <c r="D169" s="71" t="n">
        <v>24650614</v>
      </c>
      <c r="E169" s="71" t="n">
        <v>24163051</v>
      </c>
      <c r="F169" s="72" t="n">
        <v>2619417311581</v>
      </c>
      <c r="G169" s="72">
        <f>T169</f>
        <v/>
      </c>
      <c r="H169" s="72" t="n"/>
      <c r="I169" s="70" t="inlineStr">
        <is>
          <t>Cancelamento de Nota Fiscal</t>
        </is>
      </c>
      <c r="J169" s="72" t="n"/>
      <c r="K169" s="72" t="inlineStr">
        <is>
          <t>Financeiro</t>
        </is>
      </c>
      <c r="L169" s="70" t="inlineStr">
        <is>
          <t>FINALIZADO</t>
        </is>
      </c>
      <c r="M169" s="73" t="inlineStr">
        <is>
          <t>Alta</t>
        </is>
      </c>
      <c r="N169" s="71" t="inlineStr">
        <is>
          <t>Cancelamento de NF de 2024</t>
        </is>
      </c>
      <c r="O169" s="74" t="n">
        <v>46216</v>
      </c>
      <c r="P169" s="123" t="n">
        <v>46216</v>
      </c>
      <c r="Q169" s="177">
        <f>TEXT(O169,"mmm/aaaa")</f>
        <v/>
      </c>
      <c r="R169" s="71" t="inlineStr">
        <is>
          <t>ECOMMERCE BP SUPORTE FINANCEIRO N2</t>
        </is>
      </c>
      <c r="S169" s="71" t="inlineStr">
        <is>
          <t>ariane.pasilva@cielo.com.br</t>
        </is>
      </c>
      <c r="T169" s="71" t="inlineStr"/>
      <c r="U169" s="71" t="inlineStr">
        <is>
          <t>Cancelamento de NF de 2024</t>
        </is>
      </c>
      <c r="V169" s="71">
        <f>U169</f>
        <v/>
      </c>
      <c r="W169" s="76">
        <f>_xlfn.CONCAT(D169:E169)</f>
        <v/>
      </c>
      <c r="X169" s="77" t="n">
        <v>46287</v>
      </c>
      <c r="Y169" s="78">
        <f>IF(X169="","Aberto","Encerrado")</f>
        <v/>
      </c>
      <c r="Z169" s="78">
        <f>IF(OR(L169="PENDENTE",L169="EM ANDAMENTO",L169="PENDENTE APROVAÇÃO CANCELAMENTO NF"),TODAY()-O169,X169-O169)</f>
        <v/>
      </c>
      <c r="AA169" s="78">
        <f>IF(Y169="Aberto",Z169+ROW()/100000,"")</f>
        <v/>
      </c>
      <c r="AB169" s="2">
        <f>IF(ISNUMBER(FIND("@cielo.com.br",S169)),"Interno","Externo")</f>
        <v/>
      </c>
    </row>
    <row r="170" ht="15.5" customHeight="1">
      <c r="A170" s="1" t="n"/>
      <c r="B170" s="67" t="inlineStr">
        <is>
          <t>Stephany Lima</t>
        </is>
      </c>
      <c r="C170" s="70">
        <f>VLOOKUP(I:I,'Referencias '!H:I,2,0)</f>
        <v/>
      </c>
      <c r="D170" s="129" t="n">
        <v>24041087</v>
      </c>
      <c r="E170" s="71" t="n">
        <v>0</v>
      </c>
      <c r="F170" s="72" t="n">
        <v>2618008919419</v>
      </c>
      <c r="G170" s="72">
        <f>VLOOKUP(H:H,'Referencias '!B:C,2,0)</f>
        <v/>
      </c>
      <c r="H170" s="72">
        <f>TRIM(_xlfn.TEXTBEFORE(_xlfn.TEXTAFTER(U170,"CNPJ/CPF:&lt;/strong&gt;"),"&lt;/p&gt;"))</f>
        <v/>
      </c>
      <c r="I170" s="70" t="inlineStr">
        <is>
          <t>Reemissão de NF (incluir PO)</t>
        </is>
      </c>
      <c r="J170" s="72" t="n"/>
      <c r="K170" s="72" t="n"/>
      <c r="L170" s="70" t="inlineStr">
        <is>
          <t>FINALIZADO</t>
        </is>
      </c>
      <c r="M170" s="73" t="inlineStr">
        <is>
          <t>Médio</t>
        </is>
      </c>
      <c r="N170" s="71" t="inlineStr">
        <is>
          <t>1018 Financeiro | Desejo falar com o setor financeiro | FISIA COMERCIO DE PRODUTOS ESPORTIV | bruno.bbarbosa@gruposbf.com.br</t>
        </is>
      </c>
      <c r="O170" s="74" t="n">
        <v>46202</v>
      </c>
      <c r="P170" s="123" t="n">
        <v>46218</v>
      </c>
      <c r="Q170" s="177">
        <f>TEXT(O170,"mmm/aaaa")</f>
        <v/>
      </c>
      <c r="R170" s="71" t="inlineStr">
        <is>
          <t>ECOMMERCE BP SUPORTE FINANCEIRO N2</t>
        </is>
      </c>
      <c r="S170" s="71" t="inlineStr">
        <is>
          <t>bruno.bbarbosa@gruposbf.com.br</t>
        </is>
      </c>
      <c r="T170" s="71" t="inlineStr"/>
      <c r="U170" s="129" t="inlineStr">
        <is>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is>
      </c>
      <c r="V170" s="71">
        <f>IFERROR(_xlfn.TEXTBEFORE(_xlfn.TEXTAFTER(U170,"Descrição do problema:&lt;/strong"),"&lt;/p&gt;"),_xlfn.TEXTAFTER(U170,"Descrição do problema:&lt;/strong"))</f>
        <v/>
      </c>
      <c r="W170" s="76">
        <f>_xlfn.CONCAT(D170:E170)</f>
        <v/>
      </c>
      <c r="X170" s="77">
        <f>P170</f>
        <v/>
      </c>
      <c r="Y170" s="78">
        <f>IF(X170="","Aberto","Encerrado")</f>
        <v/>
      </c>
      <c r="Z170" s="78">
        <f>IF(OR(L170="PENDENTE",L170="EM ANDAMENTO",L170="PENDENTE APROVAÇÃO CANCELAMENTO NF"),TODAY()-O170,X170-O170)</f>
        <v/>
      </c>
      <c r="AA170" s="78">
        <f>IF(Y170="Aberto",Z170+ROW()/100000,"")</f>
        <v/>
      </c>
      <c r="AB170" s="2">
        <f>IF(ISNUMBER(FIND("@cielo.com.br",S170)),"Interno","Externo")</f>
        <v/>
      </c>
    </row>
    <row r="171" ht="15.5" customHeight="1">
      <c r="A171" s="1" t="n"/>
      <c r="B171" s="67" t="inlineStr">
        <is>
          <t>Stephany Lima</t>
        </is>
      </c>
      <c r="C171" s="70">
        <f>VLOOKUP(I:I,'Referencias '!H:I,2,0)</f>
        <v/>
      </c>
      <c r="D171" s="129" t="n">
        <v>24041048</v>
      </c>
      <c r="E171" s="71" t="n">
        <v>0</v>
      </c>
      <c r="F171" s="72" t="n">
        <v>2618007919377</v>
      </c>
      <c r="G171" s="72">
        <f>VLOOKUP(H:H,'Referencias '!B:C,2,0)</f>
        <v/>
      </c>
      <c r="H171" s="72">
        <f>TRIM(_xlfn.TEXTBEFORE(_xlfn.TEXTAFTER(U171,"CNPJ/CPF:&lt;/strong&gt;"),"&lt;/p&gt;"))</f>
        <v/>
      </c>
      <c r="I171" s="70" t="inlineStr">
        <is>
          <t>Reemissão de NF (incluir PO)</t>
        </is>
      </c>
      <c r="J171" s="72" t="n"/>
      <c r="K171" s="72" t="n"/>
      <c r="L171" s="70" t="inlineStr">
        <is>
          <t>FINALIZADO</t>
        </is>
      </c>
      <c r="M171" s="73" t="inlineStr">
        <is>
          <t>Médio</t>
        </is>
      </c>
      <c r="N171" s="71" t="inlineStr">
        <is>
          <t>1018 Financeiro | Desejo falar com o setor financeiro | SBF COMERCIO DE PRODUTOS ESPORTIVOS | bruno.bbarbosa@gruposbf.com.br</t>
        </is>
      </c>
      <c r="O171" s="74" t="n">
        <v>46202</v>
      </c>
      <c r="P171" s="123" t="n">
        <v>46218</v>
      </c>
      <c r="Q171" s="177">
        <f>TEXT(O171,"mmm/aaaa")</f>
        <v/>
      </c>
      <c r="R171" s="71" t="inlineStr">
        <is>
          <t>ECOMMERCE BP SUPORTE FINANCEIRO N2</t>
        </is>
      </c>
      <c r="S171" s="71" t="inlineStr">
        <is>
          <t>bruno.bbarbosa@gruposbf.com.br</t>
        </is>
      </c>
      <c r="T171" s="71" t="inlineStr">
        <is>
          <t>CENTAURO ESPORTES 25</t>
        </is>
      </c>
      <c r="U171" s="129" t="inlineStr">
        <is>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is>
      </c>
      <c r="V171" s="71">
        <f>IFERROR(_xlfn.TEXTBEFORE(_xlfn.TEXTAFTER(U171,"Descrição do problema:&lt;/strong"),"&lt;/p&gt;"),_xlfn.TEXTAFTER(U171,"Descrição do problema:&lt;/strong"))</f>
        <v/>
      </c>
      <c r="W171" s="76">
        <f>_xlfn.CONCAT(D171:E171)</f>
        <v/>
      </c>
      <c r="X171" s="77">
        <f>P171</f>
        <v/>
      </c>
      <c r="Y171" s="78">
        <f>IF(X171="","Aberto","Encerrado")</f>
        <v/>
      </c>
      <c r="Z171" s="78">
        <f>IF(OR(L171="PENDENTE",L171="EM ANDAMENTO",L171="PENDENTE APROVAÇÃO CANCELAMENTO NF"),TODAY()-O171,X171-O171)</f>
        <v/>
      </c>
      <c r="AA171" s="78">
        <f>IF(Y171="Aberto",Z171+ROW()/100000,"")</f>
        <v/>
      </c>
      <c r="AB171" s="2">
        <f>IF(ISNUMBER(FIND("@cielo.com.br",S171)),"Interno","Externo")</f>
        <v/>
      </c>
    </row>
    <row r="172" ht="15.5" customHeight="1">
      <c r="A172" s="1" t="n"/>
      <c r="B172" s="67" t="inlineStr">
        <is>
          <t>Stephany Lima</t>
        </is>
      </c>
      <c r="C172" s="70">
        <f>VLOOKUP(I:I,'Referencias '!H:I,2,0)</f>
        <v/>
      </c>
      <c r="D172" s="71" t="n">
        <v>24649394</v>
      </c>
      <c r="E172" s="71" t="n">
        <v>24199383</v>
      </c>
      <c r="F172" s="72" t="n">
        <v>2619417310816</v>
      </c>
      <c r="G172" s="72">
        <f>T172</f>
        <v/>
      </c>
      <c r="H172" s="72" t="n"/>
      <c r="I172" s="70" t="inlineStr">
        <is>
          <t>Cancelamento de Nota Fiscal</t>
        </is>
      </c>
      <c r="J172" s="72" t="n"/>
      <c r="K172" s="72" t="inlineStr">
        <is>
          <t>Não identificado</t>
        </is>
      </c>
      <c r="L172" s="70" t="inlineStr">
        <is>
          <t>FINALIZADO</t>
        </is>
      </c>
      <c r="M172" s="73" t="inlineStr">
        <is>
          <t>Médio</t>
        </is>
      </c>
      <c r="N172" s="71" t="inlineStr">
        <is>
          <t>Cancelamento de notas</t>
        </is>
      </c>
      <c r="O172" s="74" t="n">
        <v>46216</v>
      </c>
      <c r="P172" s="123" t="n">
        <v>46216</v>
      </c>
      <c r="Q172" s="177">
        <f>TEXT(O172,"mmm/aaaa")</f>
        <v/>
      </c>
      <c r="R172" s="71" t="inlineStr">
        <is>
          <t>ECOMMERCE BP SUPORTE FINANCEIRO N2</t>
        </is>
      </c>
      <c r="S172" s="71" t="inlineStr"/>
      <c r="T172" s="71" t="inlineStr"/>
      <c r="U172" s="71" t="inlineStr">
        <is>
          <t>Cancelamento de notas</t>
        </is>
      </c>
      <c r="V172" s="71">
        <f>U172</f>
        <v/>
      </c>
      <c r="W172" s="76">
        <f>_xlfn.CONCAT(D172:E172)</f>
        <v/>
      </c>
      <c r="X172" s="77" t="n">
        <v>46268</v>
      </c>
      <c r="Y172" s="78">
        <f>IF(X172="","Aberto","Encerrado")</f>
        <v/>
      </c>
      <c r="Z172" s="78">
        <f>IF(OR(L172="PENDENTE",L172="EM ANDAMENTO",L172="PENDENTE APROVAÇÃO CANCELAMENTO NF"),TODAY()-O172,X172-O172)</f>
        <v/>
      </c>
      <c r="AA172" s="78">
        <f>IF(Y172="Aberto",Z172+ROW()/100000,"")</f>
        <v/>
      </c>
      <c r="AB172" s="2">
        <f>IF(ISNUMBER(FIND("@cielo.com.br",S172)),"Interno","Externo")</f>
        <v/>
      </c>
    </row>
    <row r="173" ht="15.5" customHeight="1">
      <c r="A173" s="1" t="n"/>
      <c r="B173" s="67" t="inlineStr">
        <is>
          <t>Pamela de Sá</t>
        </is>
      </c>
      <c r="C173" s="70">
        <f>VLOOKUP(I:I,'Referencias '!H:I,2,0)</f>
        <v/>
      </c>
      <c r="D173" s="71" t="n">
        <v>24648974</v>
      </c>
      <c r="E173" s="71" t="n">
        <v>23880445</v>
      </c>
      <c r="F173" s="72" t="n">
        <v>2619416310563</v>
      </c>
      <c r="G173" s="72" t="inlineStr">
        <is>
          <t>DSC PRODUCOES E EVENTOS LTDA</t>
        </is>
      </c>
      <c r="H173" s="72" t="inlineStr">
        <is>
          <t>34.546.535/0001-84</t>
        </is>
      </c>
      <c r="I173" s="70" t="inlineStr">
        <is>
          <t>Cancelamento de Nota Fiscal</t>
        </is>
      </c>
      <c r="J173" s="72" t="n"/>
      <c r="K173" s="72" t="inlineStr">
        <is>
          <t>Financeiro</t>
        </is>
      </c>
      <c r="L173" s="70" t="inlineStr">
        <is>
          <t>PENDENTE</t>
        </is>
      </c>
      <c r="M173" s="73" t="inlineStr">
        <is>
          <t>Médio</t>
        </is>
      </c>
      <c r="N173" s="71" t="inlineStr">
        <is>
          <t>RES: Recebemos sua solicitação "1018 Financeiro | Desejo falar com o setor financeiro | DSC PRODUCOES E EVENTOS LTDA | ariane.pasilva@cielo.com.br"</t>
        </is>
      </c>
      <c r="O173" s="74" t="n">
        <v>46216</v>
      </c>
      <c r="P173" s="123" t="n">
        <v>46216</v>
      </c>
      <c r="Q173" s="177">
        <f>TEXT(O173,"mmm/aaaa")</f>
        <v/>
      </c>
      <c r="R173" s="71" t="inlineStr">
        <is>
          <t>ECOMMERCE BP SUPORTE FINANCEIRO N2</t>
        </is>
      </c>
      <c r="S173" s="71" t="inlineStr">
        <is>
          <t>ariane.pasilva@cielo.com.br</t>
        </is>
      </c>
      <c r="T173" s="71" t="inlineStr">
        <is>
          <t>Bloco do Urso DSC</t>
        </is>
      </c>
      <c r="U173" s="129" t="inlineStr">
        <is>
          <t>Outros</t>
        </is>
      </c>
      <c r="V173" s="71">
        <f>U173</f>
        <v/>
      </c>
      <c r="W173" s="76">
        <f>_xlfn.CONCAT(D173:E173)</f>
        <v/>
      </c>
      <c r="X173" s="77" t="n"/>
      <c r="Y173" s="78">
        <f>IF(X173="","Aberto","Encerrado")</f>
        <v/>
      </c>
      <c r="Z173" s="78">
        <f>IF(OR(L173="PENDENTE",L173="EM ANDAMENTO",L173="PENDENTE APROVAÇÃO CANCELAMENTO NF"),TODAY()-O173,X173-O173)</f>
        <v/>
      </c>
      <c r="AA173" s="78">
        <f>IF(Y173="Aberto",Z173+ROW()/100000,"")</f>
        <v/>
      </c>
      <c r="AB173" s="2">
        <f>IF(ISNUMBER(FIND("@cielo.com.br",S173)),"Interno","Externo")</f>
        <v/>
      </c>
    </row>
    <row r="174" ht="15.5" customFormat="1" customHeight="1" s="115">
      <c r="A174" s="1" t="n"/>
      <c r="B174" s="132" t="inlineStr">
        <is>
          <t>Pamela de Sá</t>
        </is>
      </c>
      <c r="C174" s="122">
        <f>VLOOKUP(I:I,'Referencias '!H:I,2,0)</f>
        <v/>
      </c>
      <c r="D174" s="129" t="n">
        <v>24648419</v>
      </c>
      <c r="E174" s="129" t="n">
        <v>24202566</v>
      </c>
      <c r="F174" s="126" t="n">
        <v>2619416310186</v>
      </c>
      <c r="G174" s="126" t="inlineStr">
        <is>
          <t>DIAS FINANCE LTDA</t>
        </is>
      </c>
      <c r="H174" s="126" t="inlineStr">
        <is>
          <t>55.861.253/0001-41</t>
        </is>
      </c>
      <c r="I174" s="122" t="inlineStr">
        <is>
          <t>Cancelamento de Nota Fiscal</t>
        </is>
      </c>
      <c r="J174" s="126" t="n"/>
      <c r="K174" s="126" t="inlineStr">
        <is>
          <t>Comercial</t>
        </is>
      </c>
      <c r="L174" s="122" t="inlineStr">
        <is>
          <t>PENDENTE</t>
        </is>
      </c>
      <c r="M174" s="127" t="inlineStr">
        <is>
          <t>Alta</t>
        </is>
      </c>
      <c r="N174" s="129" t="inlineStr">
        <is>
          <t>RES: Recebemos sua solicitação "1018 Financeiro | Desejo falar com o setor financeiro | DIAS FINANCE LTDA | ariane.pasilva@cielo.com.br"</t>
        </is>
      </c>
      <c r="O174" s="125" t="n">
        <v>46216</v>
      </c>
      <c r="P174" s="123" t="n">
        <v>46216</v>
      </c>
      <c r="Q174" s="178">
        <f>TEXT(O174,"mmm/aaaa")</f>
        <v/>
      </c>
      <c r="R174" s="129" t="inlineStr">
        <is>
          <t>ECOMMERCE BP SUPORTE FINANCEIRO N2</t>
        </is>
      </c>
      <c r="S174" s="129" t="inlineStr">
        <is>
          <t>ariane.pasilva@cielo.com.br</t>
        </is>
      </c>
      <c r="T174" s="129" t="inlineStr"/>
      <c r="U174" s="129" t="inlineStr">
        <is>
          <t>Outros</t>
        </is>
      </c>
      <c r="V174" s="129">
        <f>U174</f>
        <v/>
      </c>
      <c r="W174" s="130">
        <f>_xlfn.CONCAT(D174:E174)</f>
        <v/>
      </c>
      <c r="X174" s="77" t="n"/>
      <c r="Y174" s="131">
        <f>IF(X174="","Aberto","Encerrado")</f>
        <v/>
      </c>
      <c r="Z174" s="131">
        <f>IF(OR(L174="PENDENTE",L174="EM ANDAMENTO",L174="PENDENTE APROVAÇÃO CANCELAMENTO NF"),TODAY()-O174,X174-O174)</f>
        <v/>
      </c>
      <c r="AA174" s="131">
        <f>IF(Y174="Aberto",Z174+ROW()/100000,"")</f>
        <v/>
      </c>
      <c r="AB174" s="2">
        <f>IF(ISNUMBER(FIND("@cielo.com.br",S174)),"Interno","Externo")</f>
        <v/>
      </c>
    </row>
    <row r="175" ht="15.5" customFormat="1" customHeight="1" s="115">
      <c r="A175" s="1" t="n"/>
      <c r="B175" s="67" t="inlineStr">
        <is>
          <t>Pamela de Sá</t>
        </is>
      </c>
      <c r="C175" s="70">
        <f>VLOOKUP(I:I,'Referencias '!H:I,2,0)</f>
        <v/>
      </c>
      <c r="D175" s="71" t="n">
        <v>24648100</v>
      </c>
      <c r="E175" s="71" t="n">
        <v>23958526</v>
      </c>
      <c r="F175" s="72" t="n">
        <v>2619416309981</v>
      </c>
      <c r="G175" s="72">
        <f>T175</f>
        <v/>
      </c>
      <c r="H175" s="72" t="inlineStr">
        <is>
          <t>37.333.375/0001-83</t>
        </is>
      </c>
      <c r="I175" s="70" t="inlineStr">
        <is>
          <t>Cancelamento de Nota Fiscal</t>
        </is>
      </c>
      <c r="J175" s="72" t="n"/>
      <c r="K175" s="72" t="inlineStr">
        <is>
          <t>Comercial</t>
        </is>
      </c>
      <c r="L175" s="70" t="inlineStr">
        <is>
          <t>PENDENTE</t>
        </is>
      </c>
      <c r="M175" s="73" t="inlineStr">
        <is>
          <t>Alta</t>
        </is>
      </c>
      <c r="N175" s="71" t="inlineStr">
        <is>
          <t>RES: Recebemos sua solicitação "1018 Financeiro | Desejo falar com o setor financeiro | TEM NA TRENA LTDA | ariane.pasilva@cielo.com.br"</t>
        </is>
      </c>
      <c r="O175" s="74" t="n">
        <v>46216</v>
      </c>
      <c r="P175" s="123" t="n">
        <v>46216</v>
      </c>
      <c r="Q175" s="177">
        <f>TEXT(O175,"mmm/aaaa")</f>
        <v/>
      </c>
      <c r="R175" s="71" t="inlineStr">
        <is>
          <t>ECOMMERCE BP SUPORTE FINANCEIRO N2</t>
        </is>
      </c>
      <c r="S175" s="71" t="inlineStr">
        <is>
          <t>ariane.pasilva@cielo.com.br</t>
        </is>
      </c>
      <c r="T175" s="71" t="inlineStr">
        <is>
          <t>TEM NA TRENA LTDA</t>
        </is>
      </c>
      <c r="U175" s="129" t="inlineStr">
        <is>
          <t>Outros</t>
        </is>
      </c>
      <c r="V175" s="71">
        <f>U175</f>
        <v/>
      </c>
      <c r="W175" s="76">
        <f>_xlfn.CONCAT(D175:E175)</f>
        <v/>
      </c>
      <c r="X175" s="77" t="n"/>
      <c r="Y175" s="78">
        <f>IF(X175="","Aberto","Encerrado")</f>
        <v/>
      </c>
      <c r="Z175" s="78">
        <f>IF(OR(L175="PENDENTE",L175="EM ANDAMENTO",L175="PENDENTE APROVAÇÃO CANCELAMENTO NF"),TODAY()-O175,X175-O175)</f>
        <v/>
      </c>
      <c r="AA175" s="78">
        <f>IF(Y175="Aberto",Z175+ROW()/100000,"")</f>
        <v/>
      </c>
      <c r="AB175" s="2">
        <f>IF(ISNUMBER(FIND("@cielo.com.br",S175)),"Interno","Externo")</f>
        <v/>
      </c>
    </row>
    <row r="176" ht="15.5" customHeight="1">
      <c r="A176" s="1" t="n"/>
      <c r="B176" s="67" t="inlineStr">
        <is>
          <t>Stephany Lima</t>
        </is>
      </c>
      <c r="C176" s="70">
        <f>VLOOKUP(I:I,'Referencias '!H:I,2,0)</f>
        <v/>
      </c>
      <c r="D176" s="71" t="n">
        <v>24100662</v>
      </c>
      <c r="E176" s="71" t="n">
        <v>0</v>
      </c>
      <c r="F176" s="72" t="n">
        <v>2618112956151</v>
      </c>
      <c r="G176" s="72">
        <f>VLOOKUP(H:H,'Referencias '!B:C,2,0)</f>
        <v/>
      </c>
      <c r="H176" s="72">
        <f>TRIM(_xlfn.TEXTBEFORE(_xlfn.TEXTAFTER(U176,"CNPJ/CPF:&lt;/strong&gt;"),"&lt;/p&gt;"))</f>
        <v/>
      </c>
      <c r="I176" s="70" t="inlineStr">
        <is>
          <t>Contestação de cobrança</t>
        </is>
      </c>
      <c r="J176" s="72" t="n"/>
      <c r="K176" s="72" t="n"/>
      <c r="L176" s="70" t="inlineStr">
        <is>
          <t>PENDENTE</t>
        </is>
      </c>
      <c r="M176" s="73" t="inlineStr">
        <is>
          <t>Médio</t>
        </is>
      </c>
      <c r="N176" s="71" t="inlineStr">
        <is>
          <t>1018 Financeiro | Desejo falar com o setor financeiro | HAYRA RAMOS | hayra.vieira@skazi.com.br</t>
        </is>
      </c>
      <c r="O176" s="74" t="n">
        <v>46203</v>
      </c>
      <c r="P176" s="123" t="n">
        <v>46219</v>
      </c>
      <c r="Q176" s="177">
        <f>TEXT(O176,"mmm/aaaa")</f>
        <v/>
      </c>
      <c r="R176" s="71" t="inlineStr">
        <is>
          <t>ECOMMERCE BP SUPORTE FINANCEIRO N2</t>
        </is>
      </c>
      <c r="S176" s="71" t="inlineStr">
        <is>
          <t>hayra.vieira@skazi.com.br</t>
        </is>
      </c>
      <c r="T176" s="71" t="inlineStr">
        <is>
          <t>T F L COMERCIO DE VESTUARIO LTDA</t>
        </is>
      </c>
      <c r="U176" s="129" t="inlineStr">
        <is>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176" s="71">
        <f>IFERROR(_xlfn.TEXTBEFORE(_xlfn.TEXTAFTER(U176,"Descrição do problema:&lt;/strong"),"&lt;/p&gt;"),_xlfn.TEXTAFTER(U176,"Descrição do problema:&lt;/strong"))</f>
        <v/>
      </c>
      <c r="W176" s="76">
        <f>_xlfn.CONCAT(D176:E176)</f>
        <v/>
      </c>
      <c r="X176" s="77" t="n"/>
      <c r="Y176" s="78">
        <f>IF(X176="","Aberto","Encerrado")</f>
        <v/>
      </c>
      <c r="Z176" s="78">
        <f>IF(OR(L176="PENDENTE",L176="EM ANDAMENTO",L176="PENDENTE APROVAÇÃO CANCELAMENTO NF"),TODAY()-O176,X176-O176)</f>
        <v/>
      </c>
      <c r="AA176" s="78">
        <f>IF(Y176="Aberto",Z176+ROW()/100000,"")</f>
        <v/>
      </c>
      <c r="AB176" s="2">
        <f>IF(ISNUMBER(FIND("@cielo.com.br",S176)),"Interno","Externo")</f>
        <v/>
      </c>
    </row>
    <row r="177" ht="15.5" customHeight="1">
      <c r="A177" s="1" t="n"/>
      <c r="B177" s="67" t="inlineStr">
        <is>
          <t>Pamela de Sá</t>
        </is>
      </c>
      <c r="C177" s="70">
        <f>VLOOKUP(I:I,'Referencias '!H:I,2,0)</f>
        <v/>
      </c>
      <c r="D177" s="71" t="n">
        <v>24647455</v>
      </c>
      <c r="E177" s="71" t="n">
        <v>24320970</v>
      </c>
      <c r="F177" s="72" t="n">
        <v>2619416309583</v>
      </c>
      <c r="G177" s="72">
        <f>T177</f>
        <v/>
      </c>
      <c r="H177" s="72" t="n"/>
      <c r="I177" s="70" t="inlineStr">
        <is>
          <t>Cancelamento de Nota Fiscal</t>
        </is>
      </c>
      <c r="J177" s="72" t="n"/>
      <c r="K177" s="72" t="inlineStr">
        <is>
          <t>Comercial</t>
        </is>
      </c>
      <c r="L177" s="70" t="inlineStr">
        <is>
          <t>FINALIZADO</t>
        </is>
      </c>
      <c r="M177" s="73" t="inlineStr">
        <is>
          <t>Médio</t>
        </is>
      </c>
      <c r="N177" s="71" t="inlineStr">
        <is>
          <t>RES: Recebemos sua solicitação "1018 Financeiro | Desejo falar com o setor financeiro | A55 SOCIEDADE DE CREDITO DIRETO S.A | ariane.pasilva@cielo.com.br"</t>
        </is>
      </c>
      <c r="O177" s="74" t="n">
        <v>46216</v>
      </c>
      <c r="P177" s="123" t="n">
        <v>46216</v>
      </c>
      <c r="Q177" s="177">
        <f>TEXT(O177,"mmm/aaaa")</f>
        <v/>
      </c>
      <c r="R177" s="71" t="inlineStr">
        <is>
          <t>ECOMMERCE BP SUPORTE FINANCEIRO N2</t>
        </is>
      </c>
      <c r="S177" s="71" t="inlineStr">
        <is>
          <t>ariane.pasilva@cielo.com.br</t>
        </is>
      </c>
      <c r="T177" s="71" t="inlineStr"/>
      <c r="U177" s="129" t="inlineStr">
        <is>
          <t>Outros</t>
        </is>
      </c>
      <c r="V177" s="71">
        <f>U177</f>
        <v/>
      </c>
      <c r="W177" s="76">
        <f>_xlfn.CONCAT(D177:E177)</f>
        <v/>
      </c>
      <c r="X177" s="77" t="n">
        <v>46262</v>
      </c>
      <c r="Y177" s="78">
        <f>IF(X177="","Aberto","Encerrado")</f>
        <v/>
      </c>
      <c r="Z177" s="78">
        <f>IF(OR(L177="PENDENTE",L177="EM ANDAMENTO",L177="PENDENTE APROVAÇÃO CANCELAMENTO NF"),TODAY()-O177,X177-O177)</f>
        <v/>
      </c>
      <c r="AA177" s="78">
        <f>IF(Y177="Aberto",Z177+ROW()/100000,"")</f>
        <v/>
      </c>
      <c r="AB177" s="2">
        <f>IF(ISNUMBER(FIND("@cielo.com.br",S177)),"Interno","Externo")</f>
        <v/>
      </c>
    </row>
    <row r="178" ht="15.5" customHeight="1">
      <c r="A178" s="1" t="n"/>
      <c r="B178" s="67" t="inlineStr">
        <is>
          <t>Pamela de Sá</t>
        </is>
      </c>
      <c r="C178" s="70">
        <f>VLOOKUP(I:I,'Referencias '!H:I,2,0)</f>
        <v/>
      </c>
      <c r="D178" s="71" t="n">
        <v>24647219</v>
      </c>
      <c r="E178" s="71" t="n">
        <v>23958938</v>
      </c>
      <c r="F178" s="72" t="n">
        <v>2619416309423</v>
      </c>
      <c r="G178" s="72">
        <f>T178</f>
        <v/>
      </c>
      <c r="H178" s="72" t="inlineStr">
        <is>
          <t>20.736.476/0001-00</t>
        </is>
      </c>
      <c r="I178" s="70" t="inlineStr">
        <is>
          <t>Cancelamento de Nota Fiscal</t>
        </is>
      </c>
      <c r="J178" s="72" t="n"/>
      <c r="K178" s="72" t="inlineStr">
        <is>
          <t>Comercial</t>
        </is>
      </c>
      <c r="L178" s="70" t="inlineStr">
        <is>
          <t>PENDENTE</t>
        </is>
      </c>
      <c r="M178" s="73" t="inlineStr">
        <is>
          <t>Médio</t>
        </is>
      </c>
      <c r="N178" s="71" t="inlineStr">
        <is>
          <t>RES: Recebemos sua solicitação "1018 Financeiro | Desejo falar com o setor financeiro | PRO SECULO LTDA | ariane.pasilva@cielo.com.br"</t>
        </is>
      </c>
      <c r="O178" s="74" t="n">
        <v>46216</v>
      </c>
      <c r="P178" s="123" t="n">
        <v>46216</v>
      </c>
      <c r="Q178" s="177">
        <f>TEXT(O178,"mmm/aaaa")</f>
        <v/>
      </c>
      <c r="R178" s="71" t="inlineStr">
        <is>
          <t>ECOMMERCE BP SUPORTE FINANCEIRO N2</t>
        </is>
      </c>
      <c r="S178" s="71" t="inlineStr">
        <is>
          <t>ariane.pasilva@cielo.com.br</t>
        </is>
      </c>
      <c r="T178" s="71" t="inlineStr">
        <is>
          <t>PRO SECULO</t>
        </is>
      </c>
      <c r="U178" s="129" t="inlineStr">
        <is>
          <t>Outros</t>
        </is>
      </c>
      <c r="V178" s="71">
        <f>U178</f>
        <v/>
      </c>
      <c r="W178" s="76">
        <f>_xlfn.CONCAT(D178:E178)</f>
        <v/>
      </c>
      <c r="X178" s="77" t="n"/>
      <c r="Y178" s="78">
        <f>IF(X178="","Aberto","Encerrado")</f>
        <v/>
      </c>
      <c r="Z178" s="78">
        <f>IF(OR(L178="PENDENTE",L178="EM ANDAMENTO",L178="PENDENTE APROVAÇÃO CANCELAMENTO NF"),TODAY()-O178,X178-O178)</f>
        <v/>
      </c>
      <c r="AA178" s="78">
        <f>IF(Y178="Aberto",Z178+ROW()/100000,"")</f>
        <v/>
      </c>
      <c r="AB178" s="2">
        <f>IF(ISNUMBER(FIND("@cielo.com.br",S178)),"Interno","Externo")</f>
        <v/>
      </c>
    </row>
    <row r="179" ht="15.5" customHeight="1">
      <c r="A179" s="1" t="n"/>
      <c r="B179" s="67" t="inlineStr">
        <is>
          <t>Stephany Lima</t>
        </is>
      </c>
      <c r="C179" s="70">
        <f>VLOOKUP(I:I,'Referencias '!H:I,2,0)</f>
        <v/>
      </c>
      <c r="D179" s="71" t="n">
        <v>24491673</v>
      </c>
      <c r="E179" s="71" t="n">
        <v>0</v>
      </c>
      <c r="F179" s="72" t="n">
        <v>2618917207316</v>
      </c>
      <c r="G179" s="72">
        <f>VLOOKUP(H:H,'Referencias '!B:C,2,0)</f>
        <v/>
      </c>
      <c r="H179" s="72">
        <f>TRIM(_xlfn.TEXTBEFORE(_xlfn.TEXTAFTER(U179,"CNPJ/CPF:&lt;/strong&gt;"),"&lt;/p&gt;"))</f>
        <v/>
      </c>
      <c r="I179" s="70" t="inlineStr">
        <is>
          <t>Contestação de cobrança</t>
        </is>
      </c>
      <c r="J179" s="72" t="n"/>
      <c r="K179" s="72" t="n"/>
      <c r="L179" s="70" t="inlineStr">
        <is>
          <t>PENDENTE</t>
        </is>
      </c>
      <c r="M179" s="73" t="inlineStr">
        <is>
          <t>Médio</t>
        </is>
      </c>
      <c r="N179" s="71" t="inlineStr">
        <is>
          <t>1018 Financeiro | Desejo falar com o setor financeiro | Suely Farias | suely@brnc.com.br</t>
        </is>
      </c>
      <c r="O179" s="74" t="n">
        <v>46211</v>
      </c>
      <c r="P179" s="123" t="n">
        <v>46218</v>
      </c>
      <c r="Q179" s="177">
        <f>TEXT(O179,"mmm/aaaa")</f>
        <v/>
      </c>
      <c r="R179" s="71" t="inlineStr">
        <is>
          <t>ECOMMERCE BP SUPORTE FINANCEIRO N2</t>
        </is>
      </c>
      <c r="S179" s="71" t="inlineStr">
        <is>
          <t>suely@brnc.com.br</t>
        </is>
      </c>
      <c r="T179" s="71" t="inlineStr">
        <is>
          <t>BRNC ALFAIATARIA</t>
        </is>
      </c>
      <c r="U179" s="129" t="inlineStr">
        <is>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is>
      </c>
      <c r="V179" s="71">
        <f>IFERROR(_xlfn.TEXTBEFORE(_xlfn.TEXTAFTER(U179,"Descrição do problema:&lt;/strong"),"&lt;/p&gt;"),_xlfn.TEXTAFTER(U179,"Descrição do problema:&lt;/strong"))</f>
        <v/>
      </c>
      <c r="W179" s="76">
        <f>_xlfn.CONCAT(D179:E179)</f>
        <v/>
      </c>
      <c r="X179" s="77" t="n"/>
      <c r="Y179" s="78">
        <f>IF(X179="","Aberto","Encerrado")</f>
        <v/>
      </c>
      <c r="Z179" s="78">
        <f>IF(OR(L179="PENDENTE",L179="EM ANDAMENTO",L179="PENDENTE APROVAÇÃO CANCELAMENTO NF"),TODAY()-O179,X179-O179)</f>
        <v/>
      </c>
      <c r="AA179" s="78">
        <f>IF(Y179="Aberto",Z179+ROW()/100000,"")</f>
        <v/>
      </c>
      <c r="AB179" s="2">
        <f>IF(ISNUMBER(FIND("@cielo.com.br",S179)),"Interno","Externo")</f>
        <v/>
      </c>
    </row>
    <row r="180" ht="15.5" customHeight="1">
      <c r="A180" s="1" t="n"/>
      <c r="B180" s="67" t="inlineStr">
        <is>
          <t>Stephany Lima</t>
        </is>
      </c>
      <c r="C180" s="70">
        <f>VLOOKUP(I:I,'Referencias '!H:I,2,0)</f>
        <v/>
      </c>
      <c r="D180" s="71" t="n">
        <v>24645572</v>
      </c>
      <c r="E180" s="71" t="n">
        <v>23995421</v>
      </c>
      <c r="F180" s="72" t="n">
        <v>2619416308316</v>
      </c>
      <c r="G180" s="72">
        <f>T180</f>
        <v/>
      </c>
      <c r="H180" s="72" t="n"/>
      <c r="I180" s="70" t="inlineStr">
        <is>
          <t>Cancelamento de Nota Fiscal</t>
        </is>
      </c>
      <c r="J180" s="72" t="n"/>
      <c r="K180" s="72" t="inlineStr">
        <is>
          <t>Financeiro</t>
        </is>
      </c>
      <c r="L180" s="70" t="inlineStr">
        <is>
          <t>FINALIZADO</t>
        </is>
      </c>
      <c r="M180" s="73" t="inlineStr">
        <is>
          <t>Alta</t>
        </is>
      </c>
      <c r="N180" s="71" t="inlineStr">
        <is>
          <t>cancelamento de NT</t>
        </is>
      </c>
      <c r="O180" s="74" t="n">
        <v>46216</v>
      </c>
      <c r="P180" s="123" t="n">
        <v>46216</v>
      </c>
      <c r="Q180" s="177">
        <f>TEXT(O180,"mmm/aaaa")</f>
        <v/>
      </c>
      <c r="R180" s="71" t="inlineStr">
        <is>
          <t>ECOMMERCE BP SUPORTE FINANCEIRO N2</t>
        </is>
      </c>
      <c r="S180" s="71" t="inlineStr"/>
      <c r="T180" s="71" t="inlineStr">
        <is>
          <t>XP FRANQUIAS LTDA</t>
        </is>
      </c>
      <c r="U180" s="129" t="inlineStr">
        <is>
          <t>cancelamento de NT</t>
        </is>
      </c>
      <c r="V180" s="71">
        <f>U180</f>
        <v/>
      </c>
      <c r="W180" s="76">
        <f>_xlfn.CONCAT(D180:E180)</f>
        <v/>
      </c>
      <c r="X180" s="77" t="n">
        <v>46287</v>
      </c>
      <c r="Y180" s="78">
        <f>IF(X180="","Aberto","Encerrado")</f>
        <v/>
      </c>
      <c r="Z180" s="78">
        <f>IF(OR(L180="PENDENTE",L180="EM ANDAMENTO",L180="PENDENTE APROVAÇÃO CANCELAMENTO NF"),TODAY()-O180,X180-O180)</f>
        <v/>
      </c>
      <c r="AA180" s="78">
        <f>IF(Y180="Aberto",Z180+ROW()/100000,"")</f>
        <v/>
      </c>
      <c r="AB180" s="2">
        <f>IF(ISNUMBER(FIND("@cielo.com.br",S180)),"Interno","Externo")</f>
        <v/>
      </c>
    </row>
    <row r="181" ht="15.5" customHeight="1">
      <c r="A181" s="1" t="n"/>
      <c r="B181" s="67" t="inlineStr">
        <is>
          <t>Stephany Lima</t>
        </is>
      </c>
      <c r="C181" s="70">
        <f>VLOOKUP(I:I,'Referencias '!H:I,2,0)</f>
        <v/>
      </c>
      <c r="D181" s="71" t="n">
        <v>24477760</v>
      </c>
      <c r="E181" s="71" t="n">
        <v>0</v>
      </c>
      <c r="F181" s="72" t="n">
        <v>2618915198436</v>
      </c>
      <c r="G181" s="72">
        <f>VLOOKUP(H:H,'Referencias '!B:C,2,0)</f>
        <v/>
      </c>
      <c r="H181" s="72">
        <f>TRIM(_xlfn.TEXTBEFORE(_xlfn.TEXTAFTER(U181,"CNPJ/CPF:&lt;/strong&gt;"),"&lt;/p&gt;"))</f>
        <v/>
      </c>
      <c r="I181" s="70" t="inlineStr">
        <is>
          <t>Contestação de cobrança</t>
        </is>
      </c>
      <c r="J181" s="72" t="n"/>
      <c r="K181" s="72" t="n"/>
      <c r="L181" s="70" t="inlineStr">
        <is>
          <t>PENDENTE</t>
        </is>
      </c>
      <c r="M181" s="73" t="inlineStr">
        <is>
          <t>Médio</t>
        </is>
      </c>
      <c r="N181" s="71" t="inlineStr">
        <is>
          <t>1018 Financeiro | Desejo falar com o setor financeiro | Jessica | contastibrasil@assurant.com</t>
        </is>
      </c>
      <c r="O181" s="74" t="n">
        <v>46211</v>
      </c>
      <c r="P181" s="123" t="n">
        <v>46218</v>
      </c>
      <c r="Q181" s="177">
        <f>TEXT(O181,"mmm/aaaa")</f>
        <v/>
      </c>
      <c r="R181" s="71" t="inlineStr">
        <is>
          <t>ECOMMERCE BP SUPORTE FINANCEIRO N2</t>
        </is>
      </c>
      <c r="S181" s="71" t="inlineStr">
        <is>
          <t>contastibrasil@assurant.com</t>
        </is>
      </c>
      <c r="T181" s="71" t="inlineStr"/>
      <c r="U181" s="129" t="inlineStr">
        <is>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is>
      </c>
      <c r="V181" s="71">
        <f>IFERROR(_xlfn.TEXTBEFORE(_xlfn.TEXTAFTER(U181,"Descrição do problema:&lt;/strong"),"&lt;/p&gt;"),_xlfn.TEXTAFTER(U181,"Descrição do problema:&lt;/strong"))</f>
        <v/>
      </c>
      <c r="W181" s="76">
        <f>_xlfn.CONCAT(D181:E181)</f>
        <v/>
      </c>
      <c r="X181" s="77" t="n"/>
      <c r="Y181" s="78">
        <f>IF(X181="","Aberto","Encerrado")</f>
        <v/>
      </c>
      <c r="Z181" s="78">
        <f>IF(OR(L181="PENDENTE",L181="EM ANDAMENTO",L181="PENDENTE APROVAÇÃO CANCELAMENTO NF"),TODAY()-O181,X181-O181)</f>
        <v/>
      </c>
      <c r="AA181" s="78">
        <f>IF(Y181="Aberto",Z181+ROW()/100000,"")</f>
        <v/>
      </c>
      <c r="AB181" s="2">
        <f>IF(ISNUMBER(FIND("@cielo.com.br",S181)),"Interno","Externo")</f>
        <v/>
      </c>
    </row>
    <row r="182" ht="15.5" customHeight="1">
      <c r="A182" s="1" t="n"/>
      <c r="B182" s="67" t="inlineStr">
        <is>
          <t>Stephany Lima</t>
        </is>
      </c>
      <c r="C182" s="70">
        <f>VLOOKUP(I:I,'Referencias '!H:I,2,0)</f>
        <v/>
      </c>
      <c r="D182" s="71" t="n">
        <v>24545440</v>
      </c>
      <c r="E182" s="71" t="n">
        <v>0</v>
      </c>
      <c r="F182" s="72" t="n">
        <v>2619110243508</v>
      </c>
      <c r="G182" s="72">
        <f>VLOOKUP(H:H,'Referencias '!B:C,2,0)</f>
        <v/>
      </c>
      <c r="H182" s="72">
        <f>TRIM(_xlfn.TEXTBEFORE(_xlfn.TEXTAFTER(U182,"CNPJ/CPF:&lt;/strong&gt;"),"&lt;/p&gt;"))</f>
        <v/>
      </c>
      <c r="I182" s="70" t="inlineStr">
        <is>
          <t>Cancelamento de Nota Fiscal</t>
        </is>
      </c>
      <c r="J182" s="72" t="n"/>
      <c r="K182" s="72" t="inlineStr">
        <is>
          <t>Comercial</t>
        </is>
      </c>
      <c r="L182" s="70" t="inlineStr">
        <is>
          <t>PENDENTE</t>
        </is>
      </c>
      <c r="M182" s="73" t="inlineStr">
        <is>
          <t>Médio</t>
        </is>
      </c>
      <c r="N182" s="71" t="inlineStr">
        <is>
          <t>1018 Financeiro | Desejo falar com o setor financeiro | DBDC - DISTRIBUIDORA BRASILEIRA DE | ariane.pasilva@cielo.com.br</t>
        </is>
      </c>
      <c r="O182" s="74" t="n">
        <v>46213</v>
      </c>
      <c r="P182" s="123" t="n">
        <v>46218</v>
      </c>
      <c r="Q182" s="177">
        <f>TEXT(O182,"mmm/aaaa")</f>
        <v/>
      </c>
      <c r="R182" s="71" t="inlineStr">
        <is>
          <t>ECOMMERCE BP SUPORTE FINANCEIRO N2</t>
        </is>
      </c>
      <c r="S182" s="71" t="inlineStr">
        <is>
          <t>ariane.pasilva@cielo.com.br</t>
        </is>
      </c>
      <c r="T182" s="71" t="inlineStr">
        <is>
          <t>DBDCDISTRIBUIDORA BRASILEIRA DE COSMETICOS E PARTICIPACOES LTDA</t>
        </is>
      </c>
      <c r="U182"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is>
      </c>
      <c r="V182" s="71">
        <f>IFERROR(_xlfn.TEXTBEFORE(_xlfn.TEXTAFTER(U182,"Descrição do problema:&lt;/strong"),"&lt;/p&gt;"),_xlfn.TEXTAFTER(U182,"Descrição do problema:&lt;/strong"))</f>
        <v/>
      </c>
      <c r="W182" s="76">
        <f>_xlfn.CONCAT(D182:E182)</f>
        <v/>
      </c>
      <c r="X182" s="77" t="n"/>
      <c r="Y182" s="78">
        <f>IF(X182="","Aberto","Encerrado")</f>
        <v/>
      </c>
      <c r="Z182" s="78">
        <f>IF(OR(L182="PENDENTE",L182="EM ANDAMENTO",L182="PENDENTE APROVAÇÃO CANCELAMENTO NF"),TODAY()-O182,X182-O182)</f>
        <v/>
      </c>
      <c r="AA182" s="78">
        <f>IF(Y182="Aberto",Z182+ROW()/100000,"")</f>
        <v/>
      </c>
      <c r="AB182" s="2">
        <f>IF(ISNUMBER(FIND("@cielo.com.br",S182)),"Interno","Externo")</f>
        <v/>
      </c>
    </row>
    <row r="183" ht="15.5" customHeight="1">
      <c r="A183" s="1" t="n"/>
      <c r="B183" s="67" t="inlineStr">
        <is>
          <t>Emilly Maria</t>
        </is>
      </c>
      <c r="C183" s="70">
        <f>VLOOKUP(I:I,'Referencias '!H:I,2,0)</f>
        <v/>
      </c>
      <c r="D183" s="71" t="n">
        <v>24641345</v>
      </c>
      <c r="E183" s="71" t="n">
        <v>24086122</v>
      </c>
      <c r="F183" s="72" t="n">
        <v>2619415305683</v>
      </c>
      <c r="G183" s="72">
        <f>T183</f>
        <v/>
      </c>
      <c r="H183" s="72" t="n"/>
      <c r="I183" s="70" t="inlineStr">
        <is>
          <t>Contestação de cobrança</t>
        </is>
      </c>
      <c r="J183" s="72" t="n"/>
      <c r="K183" s="72" t="n"/>
      <c r="L183" s="70" t="inlineStr">
        <is>
          <t>PENDENTE</t>
        </is>
      </c>
      <c r="M183" s="73" t="inlineStr">
        <is>
          <t>Médio</t>
        </is>
      </c>
      <c r="N183" s="71" t="inlineStr">
        <is>
          <t>Alteração de boleto errado</t>
        </is>
      </c>
      <c r="O183" s="74" t="n">
        <v>46216</v>
      </c>
      <c r="P183" s="123" t="n">
        <v>46216</v>
      </c>
      <c r="Q183" s="177">
        <f>TEXT(O183,"mmm/aaaa")</f>
        <v/>
      </c>
      <c r="R183" s="71" t="inlineStr">
        <is>
          <t>ECOMMERCE BP SUPORTE FINANCEIRO N2</t>
        </is>
      </c>
      <c r="S183" s="71" t="inlineStr"/>
      <c r="T183" s="71" t="inlineStr">
        <is>
          <t>DROGARIAS NISSEI</t>
        </is>
      </c>
      <c r="U183" s="129" t="inlineStr">
        <is>
          <t>Alteração de boleto errado</t>
        </is>
      </c>
      <c r="V183" s="71">
        <f>U183</f>
        <v/>
      </c>
      <c r="W183" s="76">
        <f>_xlfn.CONCAT(D183:E183)</f>
        <v/>
      </c>
      <c r="X183" s="77" t="n"/>
      <c r="Y183" s="78">
        <f>IF(X183="","Aberto","Encerrado")</f>
        <v/>
      </c>
      <c r="Z183" s="78">
        <f>IF(OR(L183="PENDENTE",L183="EM ANDAMENTO",L183="PENDENTE APROVAÇÃO CANCELAMENTO NF"),TODAY()-O183,X183-O183)</f>
        <v/>
      </c>
      <c r="AA183" s="78">
        <f>IF(Y183="Aberto",Z183+ROW()/100000,"")</f>
        <v/>
      </c>
      <c r="AB183" s="2">
        <f>IF(ISNUMBER(FIND("@cielo.com.br",S183)),"Interno","Externo")</f>
        <v/>
      </c>
    </row>
    <row r="184" ht="15.5" customHeight="1">
      <c r="A184" s="1" t="n"/>
      <c r="B184" s="67" t="inlineStr">
        <is>
          <t>Pamela de Sá</t>
        </is>
      </c>
      <c r="C184" s="70">
        <f>VLOOKUP(I:I,'Referencias '!H:I,2,0)</f>
        <v/>
      </c>
      <c r="D184" s="71" t="n">
        <v>24641238</v>
      </c>
      <c r="E184" s="71" t="n">
        <v>24477760</v>
      </c>
      <c r="F184" s="72" t="n">
        <v>2619415305611</v>
      </c>
      <c r="G184" s="72">
        <f>T184</f>
        <v/>
      </c>
      <c r="H184" s="72" t="n"/>
      <c r="I184" s="70" t="inlineStr">
        <is>
          <t>Contestação de cobrança</t>
        </is>
      </c>
      <c r="J184" s="72" t="n"/>
      <c r="K184" s="72" t="n"/>
      <c r="L184" s="70" t="inlineStr">
        <is>
          <t>PENDENTE</t>
        </is>
      </c>
      <c r="M184" s="73" t="inlineStr">
        <is>
          <t>Médio</t>
        </is>
      </c>
      <c r="N184" s="71" t="inlineStr">
        <is>
          <t>RE: Recebemos sua solicitação "1018 Financeiro | Desejo falar com o setor financeiro | Jessica | contastibrasil@assurant.com"</t>
        </is>
      </c>
      <c r="O184" s="74" t="n">
        <v>46216</v>
      </c>
      <c r="P184" s="123" t="n">
        <v>46216</v>
      </c>
      <c r="Q184" s="177">
        <f>TEXT(O184,"mmm/aaaa")</f>
        <v/>
      </c>
      <c r="R184" s="71" t="inlineStr">
        <is>
          <t>ECOMMERCE BP SUPORTE FINANCEIRO N2</t>
        </is>
      </c>
      <c r="S184" s="71" t="inlineStr">
        <is>
          <t>contastibrasil@assurant.com</t>
        </is>
      </c>
      <c r="T184" s="71" t="inlineStr"/>
      <c r="U184" s="129" t="inlineStr">
        <is>
          <t>RE: Recebemos sua solicitação "1018 Financeiro | Desejo falar com o setor financeiro | Jessica | contastibrasil@assurant.com"</t>
        </is>
      </c>
      <c r="V184" s="71" t="inlineStr">
        <is>
          <t>Outros</t>
        </is>
      </c>
      <c r="W184" s="76">
        <f>_xlfn.CONCAT(D184:E184)</f>
        <v/>
      </c>
      <c r="X184" s="77" t="n"/>
      <c r="Y184" s="78">
        <f>IF(X184="","Aberto","Encerrado")</f>
        <v/>
      </c>
      <c r="Z184" s="78">
        <f>IF(OR(L184="PENDENTE",L184="EM ANDAMENTO",L184="PENDENTE APROVAÇÃO CANCELAMENTO NF"),TODAY()-O184,X184-O184)</f>
        <v/>
      </c>
      <c r="AA184" s="78">
        <f>IF(Y184="Aberto",Z184+ROW()/100000,"")</f>
        <v/>
      </c>
      <c r="AB184" s="2">
        <f>IF(ISNUMBER(FIND("@cielo.com.br",S184)),"Interno","Externo")</f>
        <v/>
      </c>
    </row>
    <row r="185" ht="15.5" customHeight="1">
      <c r="A185" s="1" t="n"/>
      <c r="B185" s="67" t="inlineStr">
        <is>
          <t>Stephany Lima</t>
        </is>
      </c>
      <c r="C185" s="70">
        <f>VLOOKUP(I:I,'Referencias '!H:I,2,0)</f>
        <v/>
      </c>
      <c r="D185" s="71" t="n">
        <v>24656252</v>
      </c>
      <c r="E185" s="71" t="n">
        <v>0</v>
      </c>
      <c r="F185" s="72" t="n">
        <v>2619418314852</v>
      </c>
      <c r="G185" s="72">
        <f>T185</f>
        <v/>
      </c>
      <c r="H185" s="72" t="n"/>
      <c r="I185" s="70" t="inlineStr">
        <is>
          <t>Alteração de prazo de pagamento</t>
        </is>
      </c>
      <c r="J185" s="72" t="n"/>
      <c r="K185" s="72" t="inlineStr">
        <is>
          <t>Cliente</t>
        </is>
      </c>
      <c r="L185" s="70" t="inlineStr">
        <is>
          <t>PENDENTE</t>
        </is>
      </c>
      <c r="M185" s="73" t="inlineStr">
        <is>
          <t>Médio</t>
        </is>
      </c>
      <c r="N185" s="71" t="inlineStr">
        <is>
          <t>1018 Financeiro | Desejo falar com o setor financeiro | Daiani Sopran | daiani.sopran@herval.com.br</t>
        </is>
      </c>
      <c r="O185" s="74" t="n">
        <v>46216</v>
      </c>
      <c r="P185" s="123" t="n">
        <v>46218</v>
      </c>
      <c r="Q185" s="177">
        <f>TEXT(O185,"mmm/aaaa")</f>
        <v/>
      </c>
      <c r="R185" s="71" t="inlineStr">
        <is>
          <t>ECOMMERCE BP SUPORTE FINANCEIRO N2</t>
        </is>
      </c>
      <c r="S185" s="71" t="inlineStr">
        <is>
          <t>daiani.sopran@herval.com.br</t>
        </is>
      </c>
      <c r="T185" s="71" t="inlineStr"/>
      <c r="U185" s="71" t="inlineStr">
        <is>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is>
      </c>
      <c r="V185" s="71">
        <f>IFERROR(_xlfn.TEXTBEFORE(_xlfn.TEXTAFTER(U185,"Descrição do problema:&lt;/strong"),"&lt;/p&gt;"),_xlfn.TEXTAFTER(U185,"Descrição do problema:&lt;/strong"))</f>
        <v/>
      </c>
      <c r="W185" s="76">
        <f>_xlfn.CONCAT(D185:E185)</f>
        <v/>
      </c>
      <c r="X185" s="77" t="n"/>
      <c r="Y185" s="78">
        <f>IF(X185="","Aberto","Encerrado")</f>
        <v/>
      </c>
      <c r="Z185" s="78">
        <f>IF(OR(L185="PENDENTE",L185="EM ANDAMENTO",L185="PENDENTE APROVAÇÃO CANCELAMENTO NF"),TODAY()-O185,X185-O185)</f>
        <v/>
      </c>
      <c r="AA185" s="78">
        <f>IF(Y185="Aberto",Z185+ROW()/100000,"")</f>
        <v/>
      </c>
      <c r="AB185" s="2">
        <f>IF(ISNUMBER(FIND("@cielo.com.br",S185)),"Interno","Externo")</f>
        <v/>
      </c>
    </row>
    <row r="186" ht="15.5" customHeight="1">
      <c r="A186" s="1" t="n"/>
      <c r="B186" s="67" t="inlineStr">
        <is>
          <t>Pamela de Sá</t>
        </is>
      </c>
      <c r="C186" s="70">
        <f>VLOOKUP(I:I,'Referencias '!H:I,2,0)</f>
        <v/>
      </c>
      <c r="D186" s="71" t="n">
        <v>24639267</v>
      </c>
      <c r="E186" s="71" t="n">
        <v>24093861</v>
      </c>
      <c r="F186" s="72" t="n">
        <v>0</v>
      </c>
      <c r="G186" s="72">
        <f>T186</f>
        <v/>
      </c>
      <c r="H186" s="72" t="n"/>
      <c r="I186" s="70" t="inlineStr">
        <is>
          <t>Contestação de cobrança</t>
        </is>
      </c>
      <c r="J186" s="72" t="n"/>
      <c r="K186" s="72" t="n"/>
      <c r="L186" s="70" t="inlineStr">
        <is>
          <t>FINALIZADO</t>
        </is>
      </c>
      <c r="M186" s="73" t="inlineStr">
        <is>
          <t>Médio</t>
        </is>
      </c>
      <c r="N186" s="71" t="inlineStr">
        <is>
          <t>RE: Recebemos sua solicitação "1018 Financeiro | Desejo falar com o setor financeiro | Mariane Oliveira dos Santos | mariane.santos@cielo.com.br"</t>
        </is>
      </c>
      <c r="O186" s="74" t="n">
        <v>46216</v>
      </c>
      <c r="P186" s="123" t="n">
        <v>46216</v>
      </c>
      <c r="Q186" s="177">
        <f>TEXT(O186,"mmm/aaaa")</f>
        <v/>
      </c>
      <c r="R186" s="71" t="inlineStr">
        <is>
          <t>Fatima Tavares Da Silva Dos Santos</t>
        </is>
      </c>
      <c r="S186" s="71" t="inlineStr">
        <is>
          <t>mariane.santos@cielo.com.br</t>
        </is>
      </c>
      <c r="T186" s="71" t="inlineStr">
        <is>
          <t>UNIDADE DE EDUCACAO PROF A DIST</t>
        </is>
      </c>
      <c r="U186" s="129" t="inlineStr">
        <is>
          <t>RE: Recebemos sua solicitação "1018 Financeiro | Desejo falar com o setor financeiro | Mariane Oliveira dos Santos | mariane.santos@cielo.com.br"</t>
        </is>
      </c>
      <c r="V186" s="71" t="inlineStr">
        <is>
          <t>Outros</t>
        </is>
      </c>
      <c r="W186" s="76">
        <f>_xlfn.CONCAT(D186:E186)</f>
        <v/>
      </c>
      <c r="X186" s="77" t="n">
        <v>46224</v>
      </c>
      <c r="Y186" s="78">
        <f>IF(X186="","Aberto","Encerrado")</f>
        <v/>
      </c>
      <c r="Z186" s="78">
        <f>IF(OR(L186="PENDENTE",L186="EM ANDAMENTO",L186="PENDENTE APROVAÇÃO CANCELAMENTO NF"),TODAY()-O186,X186-O186)</f>
        <v/>
      </c>
      <c r="AA186" s="78">
        <f>IF(Y186="Aberto",Z186+ROW()/100000,"")</f>
        <v/>
      </c>
      <c r="AB186" s="2">
        <f>IF(ISNUMBER(FIND("@cielo.com.br",S186)),"Interno","Externo")</f>
        <v/>
      </c>
    </row>
    <row r="187" ht="15.5" customHeight="1">
      <c r="A187" s="1" t="n"/>
      <c r="B187" s="67" t="inlineStr">
        <is>
          <t>Stephany Lima</t>
        </is>
      </c>
      <c r="C187" s="70">
        <f>VLOOKUP(I:I,'Referencias '!H:I,2,0)</f>
        <v/>
      </c>
      <c r="D187" s="71" t="n">
        <v>24651461</v>
      </c>
      <c r="E187" s="71" t="n">
        <v>24143584</v>
      </c>
      <c r="F187" s="72" t="n">
        <v>2619417312142</v>
      </c>
      <c r="G187" s="72">
        <f>T187</f>
        <v/>
      </c>
      <c r="H187" s="72" t="n"/>
      <c r="I187" s="70" t="inlineStr">
        <is>
          <t>Cancelamento de Nota Fiscal</t>
        </is>
      </c>
      <c r="J187" s="72" t="n"/>
      <c r="K187" s="72" t="inlineStr">
        <is>
          <t>Financeiro</t>
        </is>
      </c>
      <c r="L187" s="70" t="inlineStr">
        <is>
          <t>PENDENTE</t>
        </is>
      </c>
      <c r="M187" s="73" t="inlineStr">
        <is>
          <t>Médio</t>
        </is>
      </c>
      <c r="N187" s="71" t="inlineStr">
        <is>
          <t>Correção de nota fiscal</t>
        </is>
      </c>
      <c r="O187" s="74" t="n">
        <v>46216</v>
      </c>
      <c r="P187" s="123" t="n">
        <v>46216</v>
      </c>
      <c r="Q187" s="177">
        <f>TEXT(O187,"mmm/aaaa")</f>
        <v/>
      </c>
      <c r="R187" s="71" t="inlineStr">
        <is>
          <t>ECOMMERCE BP SUPORTE FINANCEIRO N2</t>
        </is>
      </c>
      <c r="S187" s="71" t="inlineStr"/>
      <c r="T187" s="71" t="inlineStr"/>
      <c r="U187" s="71" t="inlineStr">
        <is>
          <t>Correção de nota fiscal</t>
        </is>
      </c>
      <c r="V187" s="71">
        <f>U187</f>
        <v/>
      </c>
      <c r="W187" s="76">
        <f>_xlfn.CONCAT(D187:E187)</f>
        <v/>
      </c>
      <c r="X187" s="77" t="n"/>
      <c r="Y187" s="78">
        <f>IF(X187="","Aberto","Encerrado")</f>
        <v/>
      </c>
      <c r="Z187" s="78">
        <f>IF(OR(L187="PENDENTE",L187="EM ANDAMENTO",L187="PENDENTE APROVAÇÃO CANCELAMENTO NF"),TODAY()-O187,X187-O187)</f>
        <v/>
      </c>
      <c r="AA187" s="78">
        <f>IF(Y187="Aberto",Z187+ROW()/100000,"")</f>
        <v/>
      </c>
      <c r="AB187" s="2">
        <f>IF(ISNUMBER(FIND("@cielo.com.br",S187)),"Interno","Externo")</f>
        <v/>
      </c>
    </row>
    <row r="188" ht="15.5" customHeight="1">
      <c r="A188" s="1" t="n"/>
      <c r="B188" s="67" t="inlineStr">
        <is>
          <t>Stephany Lima</t>
        </is>
      </c>
      <c r="C188" s="70">
        <f>VLOOKUP(I:I,'Referencias '!H:I,2,0)</f>
        <v/>
      </c>
      <c r="D188" s="71" t="n">
        <v>24650288</v>
      </c>
      <c r="E188" s="71" t="n">
        <v>23663601</v>
      </c>
      <c r="F188" s="72" t="n">
        <v>2619417311385</v>
      </c>
      <c r="G188" s="72">
        <f>T188</f>
        <v/>
      </c>
      <c r="H188" s="72" t="n"/>
      <c r="I188" s="70" t="inlineStr">
        <is>
          <t>Cancelamento de Nota Fiscal / Reemissão</t>
        </is>
      </c>
      <c r="J188" s="72" t="n"/>
      <c r="K188" s="72" t="inlineStr">
        <is>
          <t>Cliente</t>
        </is>
      </c>
      <c r="L188" s="70" t="inlineStr">
        <is>
          <t>PENDENTE</t>
        </is>
      </c>
      <c r="M188" s="73" t="inlineStr">
        <is>
          <t>Médio</t>
        </is>
      </c>
      <c r="N188" s="71" t="inlineStr">
        <is>
          <t>Substituição de NFS</t>
        </is>
      </c>
      <c r="O188" s="74" t="n">
        <v>46216</v>
      </c>
      <c r="P188" s="123" t="n">
        <v>46216</v>
      </c>
      <c r="Q188" s="177">
        <f>TEXT(O188,"mmm/aaaa")</f>
        <v/>
      </c>
      <c r="R188" s="71" t="inlineStr">
        <is>
          <t>ECOMMERCE BP SUPORTE FINANCEIRO N2</t>
        </is>
      </c>
      <c r="S188" s="71" t="inlineStr"/>
      <c r="T188" s="71" t="inlineStr"/>
      <c r="U188" s="71" t="inlineStr">
        <is>
          <t>Substituição de NFS</t>
        </is>
      </c>
      <c r="V188" s="71">
        <f>U188</f>
        <v/>
      </c>
      <c r="W188" s="76">
        <f>_xlfn.CONCAT(D188:E188)</f>
        <v/>
      </c>
      <c r="X188" s="77" t="n"/>
      <c r="Y188" s="78">
        <f>IF(X188="","Aberto","Encerrado")</f>
        <v/>
      </c>
      <c r="Z188" s="78">
        <f>IF(OR(L188="PENDENTE",L188="EM ANDAMENTO",L188="PENDENTE APROVAÇÃO CANCELAMENTO NF"),TODAY()-O188,X188-O188)</f>
        <v/>
      </c>
      <c r="AA188" s="78">
        <f>IF(Y188="Aberto",Z188+ROW()/100000,"")</f>
        <v/>
      </c>
      <c r="AB188" s="2">
        <f>IF(ISNUMBER(FIND("@cielo.com.br",S188)),"Interno","Externo")</f>
        <v/>
      </c>
    </row>
    <row r="189" ht="15.5" customHeight="1">
      <c r="A189" s="1" t="n"/>
      <c r="B189" s="67" t="inlineStr">
        <is>
          <t>Stephany Lima</t>
        </is>
      </c>
      <c r="C189" s="70">
        <f>VLOOKUP(I:I,'Referencias '!H:I,2,0)</f>
        <v/>
      </c>
      <c r="D189" s="71" t="n">
        <v>24558378</v>
      </c>
      <c r="E189" s="71" t="n">
        <v>0</v>
      </c>
      <c r="F189" s="72" t="n">
        <v>2619113251350</v>
      </c>
      <c r="G189" s="72">
        <f>T189</f>
        <v/>
      </c>
      <c r="H189" s="72">
        <f>TRIM(_xlfn.TEXTBEFORE(_xlfn.TEXTAFTER(U189,"CNPJ/CPF:&lt;/strong&gt;"),"&lt;/p&gt;"))</f>
        <v/>
      </c>
      <c r="I189" s="70" t="inlineStr">
        <is>
          <t>Cancelamento de Nota Fiscal</t>
        </is>
      </c>
      <c r="J189" s="72" t="n"/>
      <c r="K189" s="72" t="inlineStr">
        <is>
          <t>Financeiro</t>
        </is>
      </c>
      <c r="L189" s="70" t="inlineStr">
        <is>
          <t>FINALIZADO</t>
        </is>
      </c>
      <c r="M189" s="73" t="inlineStr">
        <is>
          <t>Médio</t>
        </is>
      </c>
      <c r="N189" s="71" t="inlineStr">
        <is>
          <t>1018 Financeiro | Desejo falar com o setor financeiro | COMERC FINANCIAL TRADING COMERCIALIZADORA DE ENERGIA LTDA | ariane.pasilva@cielo.com.br</t>
        </is>
      </c>
      <c r="O189" s="74" t="n">
        <v>46213</v>
      </c>
      <c r="P189" s="123" t="n">
        <v>46218</v>
      </c>
      <c r="Q189" s="177">
        <f>TEXT(O189,"mmm/aaaa")</f>
        <v/>
      </c>
      <c r="R189" s="71" t="inlineStr">
        <is>
          <t>ECOMMERCE BP SUPORTE FINANCEIRO N2</t>
        </is>
      </c>
      <c r="S189" s="71" t="inlineStr">
        <is>
          <t>ariane.pasilva@cielo.com.br</t>
        </is>
      </c>
      <c r="T189" s="71" t="inlineStr">
        <is>
          <t>DMC CONSULTORIA E GESTAO DE PROJ</t>
        </is>
      </c>
      <c r="U189" s="129" t="inlineStr">
        <is>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is>
      </c>
      <c r="V189" s="71">
        <f>IFERROR(_xlfn.TEXTBEFORE(_xlfn.TEXTAFTER(U189,"Descrição do problema:&lt;/strong"),"&lt;/p&gt;"),_xlfn.TEXTAFTER(U189,"Descrição do problema:&lt;/strong"))</f>
        <v/>
      </c>
      <c r="W189" s="76">
        <f>_xlfn.CONCAT(D189:E189)</f>
        <v/>
      </c>
      <c r="X189" s="77" t="n">
        <v>46260</v>
      </c>
      <c r="Y189" s="78">
        <f>IF(X189="","Aberto","Encerrado")</f>
        <v/>
      </c>
      <c r="Z189" s="78">
        <f>IF(OR(L189="PENDENTE",L189="EM ANDAMENTO",L189="PENDENTE APROVAÇÃO CANCELAMENTO NF"),TODAY()-O189,X189-O189)</f>
        <v/>
      </c>
      <c r="AA189" s="78">
        <f>IF(Y189="Aberto",Z189+ROW()/100000,"")</f>
        <v/>
      </c>
      <c r="AB189" s="2">
        <f>IF(ISNUMBER(FIND("@cielo.com.br",S189)),"Interno","Externo")</f>
        <v/>
      </c>
    </row>
    <row r="190" ht="15.5" customHeight="1">
      <c r="A190" s="1" t="n"/>
      <c r="B190" s="67" t="inlineStr">
        <is>
          <t>Stephany Lima</t>
        </is>
      </c>
      <c r="C190" s="70">
        <f>VLOOKUP(I:I,'Referencias '!H:I,2,0)</f>
        <v/>
      </c>
      <c r="D190" s="129" t="n">
        <v>24649626</v>
      </c>
      <c r="E190" s="71" t="n">
        <v>23875658</v>
      </c>
      <c r="F190" s="72" t="n">
        <v>2619417310967</v>
      </c>
      <c r="G190" s="72">
        <f>T190</f>
        <v/>
      </c>
      <c r="H190" s="72" t="n"/>
      <c r="I190" s="70" t="inlineStr">
        <is>
          <t>Cancelamento de Nota Fiscal / Reemissão</t>
        </is>
      </c>
      <c r="J190" s="72" t="n"/>
      <c r="K190" s="72" t="inlineStr">
        <is>
          <t>Financeiro</t>
        </is>
      </c>
      <c r="L190" s="70" t="inlineStr">
        <is>
          <t>PENDENTE</t>
        </is>
      </c>
      <c r="M190" s="73" t="inlineStr">
        <is>
          <t>Médio</t>
        </is>
      </c>
      <c r="N190" s="71" t="inlineStr">
        <is>
          <t>RE: Recebemos sua solicitação "1018 Financeiro | Desejo falar com o setor financeiro | Mariane Oliveira dos Santos | mariane.santos@cielo.com.br"</t>
        </is>
      </c>
      <c r="O190" s="74" t="n">
        <v>46216</v>
      </c>
      <c r="P190" s="123" t="n">
        <v>46216</v>
      </c>
      <c r="Q190" s="177">
        <f>TEXT(O190,"mmm/aaaa")</f>
        <v/>
      </c>
      <c r="R190" s="71" t="inlineStr">
        <is>
          <t>ECOMMERCE BP SUPORTE FINANCEIRO N2</t>
        </is>
      </c>
      <c r="S190" s="71" t="inlineStr">
        <is>
          <t>mariane.santos@cielo.com.br</t>
        </is>
      </c>
      <c r="T190" s="71" t="inlineStr">
        <is>
          <t>CENCOSUD</t>
        </is>
      </c>
      <c r="U190" s="71" t="inlineStr">
        <is>
          <t>RE: Recebemos sua solicitação "1018 Financeiro | Desejo falar com o setor financeiro | Mariane Oliveira dos Santos | mariane.santos@cielo.com.br"</t>
        </is>
      </c>
      <c r="V190" s="71" t="inlineStr">
        <is>
          <t>Outros</t>
        </is>
      </c>
      <c r="W190" s="76">
        <f>_xlfn.CONCAT(D190:E190)</f>
        <v/>
      </c>
      <c r="X190" s="77" t="n"/>
      <c r="Y190" s="78">
        <f>IF(X190="","Aberto","Encerrado")</f>
        <v/>
      </c>
      <c r="Z190" s="78">
        <f>IF(OR(L190="PENDENTE",L190="EM ANDAMENTO",L190="PENDENTE APROVAÇÃO CANCELAMENTO NF"),TODAY()-O190,X190-O190)</f>
        <v/>
      </c>
      <c r="AA190" s="78">
        <f>IF(Y190="Aberto",Z190+ROW()/100000,"")</f>
        <v/>
      </c>
      <c r="AB190" s="2">
        <f>IF(ISNUMBER(FIND("@cielo.com.br",S190)),"Interno","Externo")</f>
        <v/>
      </c>
    </row>
    <row r="191" ht="15.5" customHeight="1">
      <c r="A191" s="1" t="n"/>
      <c r="B191" s="67" t="inlineStr">
        <is>
          <t>Emilly Maria</t>
        </is>
      </c>
      <c r="C191" s="70">
        <f>VLOOKUP(I:I,'Referencias '!H:I,2,0)</f>
        <v/>
      </c>
      <c r="D191" s="71" t="n">
        <v>24501427</v>
      </c>
      <c r="E191" s="71" t="n">
        <v>0</v>
      </c>
      <c r="F191" s="72" t="n">
        <v>2619009214022</v>
      </c>
      <c r="G191" s="72">
        <f>VLOOKUP(H:H,'Referencias '!B:C,2,0)</f>
        <v/>
      </c>
      <c r="H191" s="72">
        <f>TRIM(_xlfn.TEXTBEFORE(_xlfn.TEXTAFTER(U191,"CNPJ/CPF:&lt;/strong&gt;"),"&lt;/p&gt;"))</f>
        <v/>
      </c>
      <c r="I191" s="70" t="inlineStr">
        <is>
          <t>Atualização cadastral</t>
        </is>
      </c>
      <c r="J191" s="72" t="n"/>
      <c r="K191" s="72" t="n"/>
      <c r="L191" s="70" t="inlineStr">
        <is>
          <t>FINALIZADO</t>
        </is>
      </c>
      <c r="M191" s="73" t="inlineStr">
        <is>
          <t>Médio</t>
        </is>
      </c>
      <c r="N191" s="71" t="inlineStr">
        <is>
          <t>1018 Financeiro | Desejo falar com o setor financeiro | Marcelo Manuel Quádrio Raposo | raposo@simonetti.com.br</t>
        </is>
      </c>
      <c r="O191" s="74" t="n">
        <v>46212</v>
      </c>
      <c r="P191" s="123" t="n">
        <v>46218</v>
      </c>
      <c r="Q191" s="177">
        <f>TEXT(O191,"mmm/aaaa")</f>
        <v/>
      </c>
      <c r="R191" s="71" t="inlineStr">
        <is>
          <t>ECOMMERCE BP SUPORTE FINANCEIRO N2</t>
        </is>
      </c>
      <c r="S191" s="71" t="inlineStr">
        <is>
          <t>raposo@simonetti.com.br</t>
        </is>
      </c>
      <c r="T191" s="71" t="inlineStr">
        <is>
          <t>MOVEIS SIMONETTI</t>
        </is>
      </c>
      <c r="U191" s="129" t="inlineStr">
        <is>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is>
      </c>
      <c r="V191" s="71">
        <f>IFERROR(_xlfn.TEXTBEFORE(_xlfn.TEXTAFTER(U191,"Descrição do problema:&lt;/strong"),"&lt;/p&gt;"),_xlfn.TEXTAFTER(U191,"Descrição do problema:&lt;/strong"))</f>
        <v/>
      </c>
      <c r="W191" s="76">
        <f>_xlfn.CONCAT(D191:E191)</f>
        <v/>
      </c>
      <c r="X191" s="77" t="n">
        <v>46240</v>
      </c>
      <c r="Y191" s="78">
        <f>IF(X191="","Aberto","Encerrado")</f>
        <v/>
      </c>
      <c r="Z191" s="78">
        <f>IF(OR(L191="PENDENTE",L191="EM ANDAMENTO",L191="PENDENTE APROVAÇÃO CANCELAMENTO NF"),TODAY()-O191,X191-O191)</f>
        <v/>
      </c>
      <c r="AA191" s="78">
        <f>IF(Y191="Aberto",Z191+ROW()/100000,"")</f>
        <v/>
      </c>
      <c r="AB191" s="2">
        <f>IF(ISNUMBER(FIND("@cielo.com.br",S191)),"Interno","Externo")</f>
        <v/>
      </c>
    </row>
    <row r="192" ht="15.5" customHeight="1">
      <c r="A192" s="1" t="n"/>
      <c r="B192" s="67" t="inlineStr">
        <is>
          <t>Stephany Lima</t>
        </is>
      </c>
      <c r="C192" s="70">
        <f>VLOOKUP(I:I,'Referencias '!H:I,2,0)</f>
        <v/>
      </c>
      <c r="D192" s="71" t="n">
        <v>24647952</v>
      </c>
      <c r="E192" s="71" t="n">
        <v>24229680</v>
      </c>
      <c r="F192" s="72" t="n">
        <v>2619416309879</v>
      </c>
      <c r="G192" s="72">
        <f>T192</f>
        <v/>
      </c>
      <c r="H192" s="72" t="n"/>
      <c r="I192" s="70" t="inlineStr">
        <is>
          <t>Cobrança Taxa Setup</t>
        </is>
      </c>
      <c r="J192" s="72" t="n"/>
      <c r="K192" s="72" t="n"/>
      <c r="L192" s="70" t="inlineStr">
        <is>
          <t>PENDENTE</t>
        </is>
      </c>
      <c r="M192" s="73" t="inlineStr">
        <is>
          <t>Médio</t>
        </is>
      </c>
      <c r="N192" s="71" t="inlineStr">
        <is>
          <t>Cobrança de chave de loja</t>
        </is>
      </c>
      <c r="O192" s="74" t="n">
        <v>46216</v>
      </c>
      <c r="P192" s="123" t="n">
        <v>46216</v>
      </c>
      <c r="Q192" s="177">
        <f>TEXT(O192,"mmm/aaaa")</f>
        <v/>
      </c>
      <c r="R192" s="71" t="inlineStr">
        <is>
          <t>ECOMMERCE BP SUPORTE FINANCEIRO N2</t>
        </is>
      </c>
      <c r="S192" s="71" t="inlineStr"/>
      <c r="T192" s="71" t="inlineStr"/>
      <c r="U192" s="129" t="inlineStr">
        <is>
          <t>Cobrança de chave de loja</t>
        </is>
      </c>
      <c r="V192" s="71">
        <f>U192</f>
        <v/>
      </c>
      <c r="W192" s="76">
        <f>_xlfn.CONCAT(D192:E192)</f>
        <v/>
      </c>
      <c r="X192" s="77" t="n"/>
      <c r="Y192" s="78">
        <f>IF(X192="","Aberto","Encerrado")</f>
        <v/>
      </c>
      <c r="Z192" s="78">
        <f>IF(OR(L192="PENDENTE",L192="EM ANDAMENTO",L192="PENDENTE APROVAÇÃO CANCELAMENTO NF"),TODAY()-O192,X192-O192)</f>
        <v/>
      </c>
      <c r="AA192" s="78">
        <f>IF(Y192="Aberto",Z192+ROW()/100000,"")</f>
        <v/>
      </c>
      <c r="AB192" s="2">
        <f>IF(ISNUMBER(FIND("@cielo.com.br",S192)),"Interno","Externo")</f>
        <v/>
      </c>
    </row>
    <row r="193" ht="15.5" customHeight="1">
      <c r="A193" s="1" t="n"/>
      <c r="B193" s="67" t="inlineStr">
        <is>
          <t>Stephany Lima</t>
        </is>
      </c>
      <c r="C193" s="70">
        <f>VLOOKUP(I:I,'Referencias '!H:I,2,0)</f>
        <v/>
      </c>
      <c r="D193" s="71" t="n">
        <v>24646897</v>
      </c>
      <c r="E193" s="71" t="n">
        <v>24363897</v>
      </c>
      <c r="F193" s="72" t="n">
        <v>2619416309213</v>
      </c>
      <c r="G193" s="72">
        <f>T193</f>
        <v/>
      </c>
      <c r="H193" s="72" t="n"/>
      <c r="I193" s="70" t="inlineStr">
        <is>
          <t>Cancelamento de Nota Fiscal / Reemissão</t>
        </is>
      </c>
      <c r="J193" s="72" t="n"/>
      <c r="K193" s="72" t="inlineStr">
        <is>
          <t>Cliente</t>
        </is>
      </c>
      <c r="L193" s="70" t="inlineStr">
        <is>
          <t>PENDENTE</t>
        </is>
      </c>
      <c r="M193" s="73" t="inlineStr">
        <is>
          <t>Médio</t>
        </is>
      </c>
      <c r="N193" s="71" t="inlineStr">
        <is>
          <t>Substituição de NF</t>
        </is>
      </c>
      <c r="O193" s="74" t="n">
        <v>46216</v>
      </c>
      <c r="P193" s="123" t="n">
        <v>46216</v>
      </c>
      <c r="Q193" s="177">
        <f>TEXT(O193,"mmm/aaaa")</f>
        <v/>
      </c>
      <c r="R193" s="71" t="inlineStr">
        <is>
          <t>ECOMMERCE BP SUPORTE FINANCEIRO N2</t>
        </is>
      </c>
      <c r="S193" s="71" t="inlineStr"/>
      <c r="T193" s="71" t="inlineStr">
        <is>
          <t>PAGUE MENOS COMERCIO DE PRODUTOS</t>
        </is>
      </c>
      <c r="U193" s="129" t="inlineStr">
        <is>
          <t>Substituição de NF</t>
        </is>
      </c>
      <c r="V193" s="71">
        <f>U193</f>
        <v/>
      </c>
      <c r="W193" s="76">
        <f>_xlfn.CONCAT(D193:E193)</f>
        <v/>
      </c>
      <c r="X193" s="77" t="n"/>
      <c r="Y193" s="78">
        <f>IF(X193="","Aberto","Encerrado")</f>
        <v/>
      </c>
      <c r="Z193" s="78">
        <f>IF(OR(L193="PENDENTE",L193="EM ANDAMENTO",L193="PENDENTE APROVAÇÃO CANCELAMENTO NF"),TODAY()-O193,X193-O193)</f>
        <v/>
      </c>
      <c r="AA193" s="78">
        <f>IF(Y193="Aberto",Z193+ROW()/100000,"")</f>
        <v/>
      </c>
      <c r="AB193" s="2">
        <f>IF(ISNUMBER(FIND("@cielo.com.br",S193)),"Interno","Externo")</f>
        <v/>
      </c>
    </row>
    <row r="194" ht="15.5" customHeight="1">
      <c r="A194" s="1" t="n"/>
      <c r="B194" s="67" t="inlineStr">
        <is>
          <t>Emilly Maria</t>
        </is>
      </c>
      <c r="C194" s="70">
        <f>VLOOKUP(I:I,'Referencias '!H:I,2,0)</f>
        <v/>
      </c>
      <c r="D194" s="129" t="n">
        <v>24433061</v>
      </c>
      <c r="E194" s="71" t="n">
        <v>0</v>
      </c>
      <c r="F194" s="72" t="n">
        <v>2618818169611</v>
      </c>
      <c r="G194" s="72">
        <f>T194</f>
        <v/>
      </c>
      <c r="H194" s="72">
        <f>TRIM(_xlfn.TEXTBEFORE(_xlfn.TEXTAFTER(U194,"CNPJ/CPF:&lt;/strong&gt;"),"&lt;/p&gt;"))</f>
        <v/>
      </c>
      <c r="I194" s="70" t="inlineStr">
        <is>
          <t>Cancelamento de Nota Fiscal</t>
        </is>
      </c>
      <c r="J194" s="72" t="n"/>
      <c r="K194" s="72" t="inlineStr">
        <is>
          <t>Comercial</t>
        </is>
      </c>
      <c r="L194" s="70" t="inlineStr">
        <is>
          <t>FINALIZADO</t>
        </is>
      </c>
      <c r="M194" s="73" t="inlineStr">
        <is>
          <t>Médio</t>
        </is>
      </c>
      <c r="N194" s="71" t="inlineStr">
        <is>
          <t>1018 Financeiro | Desejo falar com o setor financeiro | Mariane Oliveira dos Santos | mariane.santos@cielo.com.br</t>
        </is>
      </c>
      <c r="O194" s="74" t="n">
        <v>46210</v>
      </c>
      <c r="P194" s="123" t="n">
        <v>46218</v>
      </c>
      <c r="Q194" s="177">
        <f>TEXT(O194,"mmm/aaaa")</f>
        <v/>
      </c>
      <c r="R194" s="71" t="inlineStr">
        <is>
          <t>ECOMMERCE BP SUPORTE FINANCEIRO N2</t>
        </is>
      </c>
      <c r="S194" s="71" t="inlineStr">
        <is>
          <t>mariane.santos@cielo.com.br</t>
        </is>
      </c>
      <c r="T194" s="71" t="inlineStr">
        <is>
          <t>SUPER BEAL</t>
        </is>
      </c>
      <c r="U194" s="129" t="inlineStr">
        <is>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is>
      </c>
      <c r="V194" s="71">
        <f>IFERROR(_xlfn.TEXTBEFORE(_xlfn.TEXTAFTER(U194,"Descrição do problema:&lt;/strong"),"&lt;/p&gt;"),_xlfn.TEXTAFTER(U194,"Descrição do problema:&lt;/strong"))</f>
        <v/>
      </c>
      <c r="W194" s="76">
        <f>_xlfn.CONCAT(D194:E194)</f>
        <v/>
      </c>
      <c r="X194" s="77" t="n">
        <v>46287</v>
      </c>
      <c r="Y194" s="78">
        <f>IF(X194="","Aberto","Encerrado")</f>
        <v/>
      </c>
      <c r="Z194" s="78">
        <f>IF(OR(L194="PENDENTE",L194="EM ANDAMENTO",L194="PENDENTE APROVAÇÃO CANCELAMENTO NF"),TODAY()-O194,X194-O194)</f>
        <v/>
      </c>
      <c r="AA194" s="78">
        <f>IF(Y194="Aberto",Z194+ROW()/100000,"")</f>
        <v/>
      </c>
      <c r="AB194" s="2">
        <f>IF(ISNUMBER(FIND("@cielo.com.br",S194)),"Interno","Externo")</f>
        <v/>
      </c>
    </row>
    <row r="195" ht="15.5" customHeight="1">
      <c r="A195" s="1" t="n"/>
      <c r="B195" s="67" t="inlineStr">
        <is>
          <t>Pamela de Sá</t>
        </is>
      </c>
      <c r="C195" s="70">
        <f>VLOOKUP(I:I,'Referencias '!H:I,2,0)</f>
        <v/>
      </c>
      <c r="D195" s="71" t="n">
        <v>24354227</v>
      </c>
      <c r="E195" s="71" t="n">
        <v>0</v>
      </c>
      <c r="F195" s="72" t="n">
        <v>2618714118937</v>
      </c>
      <c r="G195" s="72">
        <f>VLOOKUP(H:H,'Referencias '!B:C,2,0)</f>
        <v/>
      </c>
      <c r="H195" s="72">
        <f>TRIM(_xlfn.TEXTBEFORE(_xlfn.TEXTAFTER(U195,"CNPJ/CPF:&lt;/strong&gt;"),"&lt;/p&gt;"))</f>
        <v/>
      </c>
      <c r="I195" s="70" t="inlineStr">
        <is>
          <t>Atualização cadastral (email)</t>
        </is>
      </c>
      <c r="J195" s="72" t="n"/>
      <c r="K195" s="72" t="n"/>
      <c r="L195" s="70" t="inlineStr">
        <is>
          <t>FINALIZADO</t>
        </is>
      </c>
      <c r="M195" s="73" t="inlineStr">
        <is>
          <t>Médio</t>
        </is>
      </c>
      <c r="N195" s="71" t="inlineStr">
        <is>
          <t>1018 Financeiro | Desejo falar com o setor financeiro | Diogo Lach | diogo@appmesa.com.br</t>
        </is>
      </c>
      <c r="O195" s="74" t="n">
        <v>46209</v>
      </c>
      <c r="P195" s="123" t="n">
        <v>46218</v>
      </c>
      <c r="Q195" s="177">
        <f>TEXT(O195,"mmm/aaaa")</f>
        <v/>
      </c>
      <c r="R195" s="71" t="inlineStr">
        <is>
          <t>ECOMMERCE BP SUPORTE FINANCEIRO N2</t>
        </is>
      </c>
      <c r="S195" s="71" t="inlineStr">
        <is>
          <t>diogo@appmesa.com.br</t>
        </is>
      </c>
      <c r="T195" s="71" t="inlineStr">
        <is>
          <t>APP MESA LTDA</t>
        </is>
      </c>
      <c r="U195" s="129" t="inlineStr">
        <is>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is>
      </c>
      <c r="V195" s="71">
        <f>IFERROR(_xlfn.TEXTBEFORE(_xlfn.TEXTAFTER(U195,"Descrição do problema:&lt;/strong"),"&lt;/p&gt;"),_xlfn.TEXTAFTER(U195,"Descrição do problema:&lt;/strong"))</f>
        <v/>
      </c>
      <c r="W195" s="76">
        <f>_xlfn.CONCAT(D195:E195)</f>
        <v/>
      </c>
      <c r="X195" s="77" t="n">
        <v>46240</v>
      </c>
      <c r="Y195" s="78">
        <f>IF(X195="","Aberto","Encerrado")</f>
        <v/>
      </c>
      <c r="Z195" s="78">
        <f>IF(OR(L195="PENDENTE",L195="EM ANDAMENTO",L195="PENDENTE APROVAÇÃO CANCELAMENTO NF"),TODAY()-O195,X195-O195)</f>
        <v/>
      </c>
      <c r="AA195" s="78">
        <f>IF(Y195="Aberto",Z195+ROW()/100000,"")</f>
        <v/>
      </c>
      <c r="AB195" s="2">
        <f>IF(ISNUMBER(FIND("@cielo.com.br",S195)),"Interno","Externo")</f>
        <v/>
      </c>
    </row>
    <row r="196" ht="15.5" customHeight="1">
      <c r="A196" s="1" t="n"/>
      <c r="B196" s="67" t="inlineStr">
        <is>
          <t>Fabiana Lisboa</t>
        </is>
      </c>
      <c r="C196" s="70">
        <f>VLOOKUP(I:I,'Referencias '!H:I,2,0)</f>
        <v/>
      </c>
      <c r="D196" s="71" t="n">
        <v>24137862</v>
      </c>
      <c r="E196" s="71" t="n">
        <v>0</v>
      </c>
      <c r="F196" s="72" t="n">
        <v>2618208979541</v>
      </c>
      <c r="G196" s="72">
        <f>VLOOKUP(H:H,'Referencias '!B:C,2,0)</f>
        <v/>
      </c>
      <c r="H196" s="72">
        <f>TRIM(_xlfn.TEXTBEFORE(_xlfn.TEXTAFTER(U196,"CNPJ/CPF:&lt;/strong&gt;"),"&lt;/p&gt;"))</f>
        <v/>
      </c>
      <c r="I196" s="70" t="inlineStr">
        <is>
          <t>Congelamento de contrato</t>
        </is>
      </c>
      <c r="J196" s="72" t="n"/>
      <c r="K196" s="72" t="n"/>
      <c r="L196" s="70" t="inlineStr">
        <is>
          <t>FINALIZADO</t>
        </is>
      </c>
      <c r="M196" s="73" t="inlineStr">
        <is>
          <t>Médio</t>
        </is>
      </c>
      <c r="N196" s="71" t="inlineStr">
        <is>
          <t>1018 Financeiro | Desejo falar com o setor financeiro | DENTAL S. SEBASTIAO LTDA | ariane.pasilva@cielo.com.br</t>
        </is>
      </c>
      <c r="O196" s="74" t="n">
        <v>46204</v>
      </c>
      <c r="P196" s="123" t="n">
        <v>46218</v>
      </c>
      <c r="Q196" s="177">
        <f>TEXT(O196,"mmm/aaaa")</f>
        <v/>
      </c>
      <c r="R196" s="71" t="inlineStr">
        <is>
          <t>ECOMMERCE BP SUPORTE FINANCEIRO N2</t>
        </is>
      </c>
      <c r="S196" s="71" t="inlineStr">
        <is>
          <t>ariane.pasilva@cielo.com.br</t>
        </is>
      </c>
      <c r="T196" s="71" t="inlineStr">
        <is>
          <t>DENTAL SAO SEBASTIAO</t>
        </is>
      </c>
      <c r="U196" s="71" t="inlineStr">
        <is>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is>
      </c>
      <c r="V196" s="71">
        <f>IFERROR(_xlfn.TEXTBEFORE(_xlfn.TEXTAFTER(U196,"Descrição do problema:&lt;/strong"),"&lt;/p&gt;"),_xlfn.TEXTAFTER(U196,"Descrição do problema:&lt;/strong"))</f>
        <v/>
      </c>
      <c r="W196" s="76">
        <f>_xlfn.CONCAT(D196:E196)</f>
        <v/>
      </c>
      <c r="X196" s="77" t="n">
        <v>46233</v>
      </c>
      <c r="Y196" s="78">
        <f>IF(X196="","Aberto","Encerrado")</f>
        <v/>
      </c>
      <c r="Z196" s="78">
        <f>IF(OR(L196="PENDENTE",L196="EM ANDAMENTO",L196="PENDENTE APROVAÇÃO CANCELAMENTO NF"),TODAY()-O196,X196-O196)</f>
        <v/>
      </c>
      <c r="AA196" s="78">
        <f>IF(Y196="Aberto",Z196+ROW()/100000,"")</f>
        <v/>
      </c>
      <c r="AB196" s="2">
        <f>IF(ISNUMBER(FIND("@cielo.com.br",S196)),"Interno","Externo")</f>
        <v/>
      </c>
    </row>
    <row r="197" ht="15.5" customHeight="1">
      <c r="A197" s="1" t="n"/>
      <c r="B197" s="67" t="inlineStr">
        <is>
          <t>Fabiana Lisboa</t>
        </is>
      </c>
      <c r="C197" s="70">
        <f>VLOOKUP(I:I,'Referencias '!H:I,2,0)</f>
        <v/>
      </c>
      <c r="D197" s="71" t="n">
        <v>24102558</v>
      </c>
      <c r="E197" s="71" t="n">
        <v>0</v>
      </c>
      <c r="F197" s="72" t="n">
        <v>2618112957235</v>
      </c>
      <c r="G197" s="72">
        <f>VLOOKUP(H:H,'Referencias '!B:C,2,0)</f>
        <v/>
      </c>
      <c r="H197" s="72">
        <f>TRIM(_xlfn.TEXTBEFORE(_xlfn.TEXTAFTER(U197,"CNPJ/CPF:&lt;/strong&gt;"),"&lt;/p&gt;"))</f>
        <v/>
      </c>
      <c r="I197" s="70" t="inlineStr">
        <is>
          <t>Prorrogação / Reenvio de boleto</t>
        </is>
      </c>
      <c r="J197" s="72" t="n"/>
      <c r="K197" s="72" t="n"/>
      <c r="L197" s="70" t="inlineStr">
        <is>
          <t>FINALIZADO</t>
        </is>
      </c>
      <c r="M197" s="73" t="inlineStr">
        <is>
          <t>Médio</t>
        </is>
      </c>
      <c r="N197" s="71" t="inlineStr">
        <is>
          <t>1018 Financeiro | Desejo falar com o setor financeiro | LARISSA RODRIGUES DE MORAES | larissa.moraes@carapreta.com.br</t>
        </is>
      </c>
      <c r="O197" s="74" t="n">
        <v>46203</v>
      </c>
      <c r="P197" s="123" t="n">
        <v>46218</v>
      </c>
      <c r="Q197" s="177">
        <f>TEXT(O197,"mmm/aaaa")</f>
        <v/>
      </c>
      <c r="R197" s="71" t="inlineStr">
        <is>
          <t>ECOMMERCE BP SUPORTE FINANCEIRO N2</t>
        </is>
      </c>
      <c r="S197" s="71" t="inlineStr">
        <is>
          <t>larissa.moraes@carapreta.com.br</t>
        </is>
      </c>
      <c r="T197" s="71" t="inlineStr"/>
      <c r="U197" s="129" t="inlineStr">
        <is>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is>
      </c>
      <c r="V197" s="71">
        <f>IFERROR(_xlfn.TEXTBEFORE(_xlfn.TEXTAFTER(U197,"Descrição do problema:&lt;/strong"),"&lt;/p&gt;"),_xlfn.TEXTAFTER(U197,"Descrição do problema:&lt;/strong"))</f>
        <v/>
      </c>
      <c r="W197" s="76">
        <f>_xlfn.CONCAT(D197:E197)</f>
        <v/>
      </c>
      <c r="X197" s="77" t="n">
        <v>46244</v>
      </c>
      <c r="Y197" s="78">
        <f>IF(X197="","Aberto","Encerrado")</f>
        <v/>
      </c>
      <c r="Z197" s="78">
        <f>IF(OR(L197="PENDENTE",L197="EM ANDAMENTO",L197="PENDENTE APROVAÇÃO CANCELAMENTO NF"),TODAY()-O197,X197-O197)</f>
        <v/>
      </c>
      <c r="AA197" s="78">
        <f>IF(Y197="Aberto",Z197+ROW()/100000,"")</f>
        <v/>
      </c>
      <c r="AB197" s="2">
        <f>IF(ISNUMBER(FIND("@cielo.com.br",S197)),"Interno","Externo")</f>
        <v/>
      </c>
    </row>
    <row r="198" ht="15.5" customHeight="1">
      <c r="A198" s="1" t="n"/>
      <c r="B198" s="67" t="inlineStr">
        <is>
          <t>Stephany Lima</t>
        </is>
      </c>
      <c r="C198" s="70">
        <f>VLOOKUP(I:I,'Referencias '!H:I,2,0)</f>
        <v/>
      </c>
      <c r="D198" s="71" t="n">
        <v>24643306</v>
      </c>
      <c r="E198" s="71" t="n">
        <v>24429946</v>
      </c>
      <c r="F198" s="72" t="n">
        <v>2619416306891</v>
      </c>
      <c r="G198" s="72">
        <f>T198</f>
        <v/>
      </c>
      <c r="H198" s="72" t="n"/>
      <c r="I198" s="70" t="inlineStr">
        <is>
          <t>Cancelamento de Nota Fiscal / Reemissão</t>
        </is>
      </c>
      <c r="J198" s="72" t="n"/>
      <c r="K198" s="72" t="inlineStr">
        <is>
          <t>Financeiro</t>
        </is>
      </c>
      <c r="L198" s="70" t="inlineStr">
        <is>
          <t>PENDENTE</t>
        </is>
      </c>
      <c r="M198" s="73" t="inlineStr">
        <is>
          <t>Médio</t>
        </is>
      </c>
      <c r="N198" s="71" t="inlineStr">
        <is>
          <t>Correção de NF</t>
        </is>
      </c>
      <c r="O198" s="74" t="n">
        <v>46216</v>
      </c>
      <c r="P198" s="123" t="n">
        <v>46216</v>
      </c>
      <c r="Q198" s="177">
        <f>TEXT(O198,"mmm/aaaa")</f>
        <v/>
      </c>
      <c r="R198" s="71" t="inlineStr">
        <is>
          <t>ECOMMERCE BP SUPORTE FINANCEIRO N2</t>
        </is>
      </c>
      <c r="S198" s="71" t="inlineStr"/>
      <c r="T198" s="71" t="inlineStr"/>
      <c r="U198" s="129" t="inlineStr">
        <is>
          <t>Correção de NF</t>
        </is>
      </c>
      <c r="V198" s="71">
        <f>U198</f>
        <v/>
      </c>
      <c r="W198" s="76">
        <f>_xlfn.CONCAT(D198:E198)</f>
        <v/>
      </c>
      <c r="X198" s="77" t="n"/>
      <c r="Y198" s="78">
        <f>IF(X198="","Aberto","Encerrado")</f>
        <v/>
      </c>
      <c r="Z198" s="78">
        <f>IF(OR(L198="PENDENTE",L198="EM ANDAMENTO",L198="PENDENTE APROVAÇÃO CANCELAMENTO NF"),TODAY()-O198,X198-O198)</f>
        <v/>
      </c>
      <c r="AA198" s="78">
        <f>IF(Y198="Aberto",Z198+ROW()/100000,"")</f>
        <v/>
      </c>
      <c r="AB198" s="2">
        <f>IF(ISNUMBER(FIND("@cielo.com.br",S198)),"Interno","Externo")</f>
        <v/>
      </c>
    </row>
    <row r="199" ht="15.5" customHeight="1">
      <c r="A199" s="1" t="n"/>
      <c r="B199" s="67" t="inlineStr">
        <is>
          <t>Stephany Lima</t>
        </is>
      </c>
      <c r="C199" s="70">
        <f>VLOOKUP(I:I,'Referencias '!H:I,2,0)</f>
        <v/>
      </c>
      <c r="D199" s="71" t="n">
        <v>24642439</v>
      </c>
      <c r="E199" s="71" t="n">
        <v>24475189</v>
      </c>
      <c r="F199" s="72" t="n">
        <v>2619415306333</v>
      </c>
      <c r="G199" s="72">
        <f>T199</f>
        <v/>
      </c>
      <c r="H199" s="72" t="n"/>
      <c r="I199" s="70" t="inlineStr">
        <is>
          <t>Duplicidade De Cobrança</t>
        </is>
      </c>
      <c r="J199" s="72" t="n"/>
      <c r="K199" s="72" t="n"/>
      <c r="L199" s="70" t="inlineStr">
        <is>
          <t>PENDENTE</t>
        </is>
      </c>
      <c r="M199" s="73" t="inlineStr">
        <is>
          <t>Alta</t>
        </is>
      </c>
      <c r="N199" s="71" t="inlineStr">
        <is>
          <t>Notas cobradas em duplicidade</t>
        </is>
      </c>
      <c r="O199" s="74" t="n">
        <v>46216</v>
      </c>
      <c r="P199" s="123" t="n">
        <v>46216</v>
      </c>
      <c r="Q199" s="177">
        <f>TEXT(O199,"mmm/aaaa")</f>
        <v/>
      </c>
      <c r="R199" s="71" t="inlineStr">
        <is>
          <t>ECOMMERCE BP SUPORTE FINANCEIRO N2</t>
        </is>
      </c>
      <c r="S199" s="71" t="inlineStr">
        <is>
          <t>ariane.pasilva@cielo.com.br</t>
        </is>
      </c>
      <c r="T199" s="71" t="inlineStr">
        <is>
          <t>POUSADA PORTO MARE</t>
        </is>
      </c>
      <c r="U199" s="129" t="inlineStr">
        <is>
          <t>Notas cobradas em duplicidade</t>
        </is>
      </c>
      <c r="V199" s="71">
        <f>U199</f>
        <v/>
      </c>
      <c r="W199" s="76">
        <f>_xlfn.CONCAT(D199:E199)</f>
        <v/>
      </c>
      <c r="X199" s="77" t="n"/>
      <c r="Y199" s="78">
        <f>IF(X199="","Aberto","Encerrado")</f>
        <v/>
      </c>
      <c r="Z199" s="78">
        <f>IF(OR(L199="PENDENTE",L199="EM ANDAMENTO",L199="PENDENTE APROVAÇÃO CANCELAMENTO NF"),TODAY()-O199,X199-O199)</f>
        <v/>
      </c>
      <c r="AA199" s="78">
        <f>IF(Y199="Aberto",Z199+ROW()/100000,"")</f>
        <v/>
      </c>
      <c r="AB199" s="2">
        <f>IF(ISNUMBER(FIND("@cielo.com.br",S199)),"Interno","Externo")</f>
        <v/>
      </c>
    </row>
    <row r="200" ht="15.5" customHeight="1">
      <c r="A200" s="1" t="n"/>
      <c r="B200" s="67" t="inlineStr">
        <is>
          <t>Stephany Lima</t>
        </is>
      </c>
      <c r="C200" s="70">
        <f>VLOOKUP(I:I,'Referencias '!H:I,2,0)</f>
        <v/>
      </c>
      <c r="D200" s="71" t="n">
        <v>24640504</v>
      </c>
      <c r="E200" s="71" t="n">
        <v>24481056</v>
      </c>
      <c r="F200" s="72" t="n">
        <v>2619415305171</v>
      </c>
      <c r="G200" s="72">
        <f>T200</f>
        <v/>
      </c>
      <c r="H200" s="72" t="n"/>
      <c r="I200" s="70" t="inlineStr">
        <is>
          <t>Cancelamento de Nota Fiscal / Reemissão</t>
        </is>
      </c>
      <c r="J200" s="72" t="n"/>
      <c r="K200" s="72" t="inlineStr">
        <is>
          <t>Cliente</t>
        </is>
      </c>
      <c r="L200" s="70" t="inlineStr">
        <is>
          <t>PENDENTE</t>
        </is>
      </c>
      <c r="M200" s="73" t="inlineStr">
        <is>
          <t>Médio</t>
        </is>
      </c>
      <c r="N200" s="71" t="inlineStr">
        <is>
          <t>Substituição de NF</t>
        </is>
      </c>
      <c r="O200" s="74" t="n">
        <v>46216</v>
      </c>
      <c r="P200" s="123" t="n">
        <v>46216</v>
      </c>
      <c r="Q200" s="177">
        <f>TEXT(O200,"mmm/aaaa")</f>
        <v/>
      </c>
      <c r="R200" s="71" t="inlineStr">
        <is>
          <t>ECOMMERCE BP SUPORTE FINANCEIRO N2</t>
        </is>
      </c>
      <c r="S200" s="71" t="inlineStr"/>
      <c r="T200" s="71" t="inlineStr">
        <is>
          <t>PAGUE MENOS COMERCIO DE PRODUTOS</t>
        </is>
      </c>
      <c r="U200" s="129" t="inlineStr">
        <is>
          <t>Substituição de NF</t>
        </is>
      </c>
      <c r="V200" s="71">
        <f>U200</f>
        <v/>
      </c>
      <c r="W200" s="76">
        <f>_xlfn.CONCAT(D200:E200)</f>
        <v/>
      </c>
      <c r="X200" s="77" t="n"/>
      <c r="Y200" s="78">
        <f>IF(X200="","Aberto","Encerrado")</f>
        <v/>
      </c>
      <c r="Z200" s="78">
        <f>IF(OR(L200="PENDENTE",L200="EM ANDAMENTO",L200="PENDENTE APROVAÇÃO CANCELAMENTO NF"),TODAY()-O200,X200-O200)</f>
        <v/>
      </c>
      <c r="AA200" s="78">
        <f>IF(Y200="Aberto",Z200+ROW()/100000,"")</f>
        <v/>
      </c>
      <c r="AB200" s="2">
        <f>IF(ISNUMBER(FIND("@cielo.com.br",S200)),"Interno","Externo")</f>
        <v/>
      </c>
    </row>
    <row r="201" ht="15.5" customHeight="1">
      <c r="A201" s="1" t="n"/>
      <c r="B201" s="67" t="inlineStr">
        <is>
          <t>Stephany Lima</t>
        </is>
      </c>
      <c r="C201" s="70">
        <f>VLOOKUP(I:I,'Referencias '!H:I,2,0)</f>
        <v/>
      </c>
      <c r="D201" s="71" t="n">
        <v>24638627</v>
      </c>
      <c r="E201" s="71" t="n">
        <v>24481840</v>
      </c>
      <c r="F201" s="72" t="n">
        <v>2619415303909</v>
      </c>
      <c r="G201" s="72">
        <f>T201</f>
        <v/>
      </c>
      <c r="H201" s="72" t="n"/>
      <c r="I201" s="70" t="inlineStr">
        <is>
          <t>Cancelamento de Nota Fiscal / Reemissão</t>
        </is>
      </c>
      <c r="J201" s="72" t="n"/>
      <c r="K201" s="72" t="inlineStr">
        <is>
          <t>Cliente</t>
        </is>
      </c>
      <c r="L201" s="70" t="inlineStr">
        <is>
          <t>PENDENTE</t>
        </is>
      </c>
      <c r="M201" s="73" t="inlineStr">
        <is>
          <t>Médio</t>
        </is>
      </c>
      <c r="N201" s="71" t="inlineStr">
        <is>
          <t>Substituição de nota</t>
        </is>
      </c>
      <c r="O201" s="74" t="n">
        <v>46216</v>
      </c>
      <c r="P201" s="123" t="n">
        <v>46216</v>
      </c>
      <c r="Q201" s="177">
        <f>TEXT(O201,"mmm/aaaa")</f>
        <v/>
      </c>
      <c r="R201" s="71" t="inlineStr">
        <is>
          <t>ECOMMERCE BP SUPORTE FINANCEIRO N2</t>
        </is>
      </c>
      <c r="S201" s="71" t="inlineStr"/>
      <c r="T201" s="71" t="inlineStr"/>
      <c r="U201" s="129" t="inlineStr">
        <is>
          <t>Substituição de nota</t>
        </is>
      </c>
      <c r="V201" s="71">
        <f>U201</f>
        <v/>
      </c>
      <c r="W201" s="76">
        <f>_xlfn.CONCAT(D201:E201)</f>
        <v/>
      </c>
      <c r="X201" s="77" t="n"/>
      <c r="Y201" s="78">
        <f>IF(X201="","Aberto","Encerrado")</f>
        <v/>
      </c>
      <c r="Z201" s="78">
        <f>IF(OR(L201="PENDENTE",L201="EM ANDAMENTO",L201="PENDENTE APROVAÇÃO CANCELAMENTO NF"),TODAY()-O201,X201-O201)</f>
        <v/>
      </c>
      <c r="AA201" s="78">
        <f>IF(Y201="Aberto",Z201+ROW()/100000,"")</f>
        <v/>
      </c>
      <c r="AB201" s="2">
        <f>IF(ISNUMBER(FIND("@cielo.com.br",S201)),"Interno","Externo")</f>
        <v/>
      </c>
    </row>
    <row r="202" ht="15.5" customHeight="1">
      <c r="A202" s="1" t="n"/>
      <c r="B202" s="67" t="inlineStr">
        <is>
          <t>Amanda Silva</t>
        </is>
      </c>
      <c r="C202" s="70">
        <f>VLOOKUP(I:I,'Referencias '!H:I,2,0)</f>
        <v/>
      </c>
      <c r="D202" s="71" t="n">
        <v>23794591</v>
      </c>
      <c r="E202" s="71" t="n">
        <v>0</v>
      </c>
      <c r="F202" s="72" t="n">
        <v>2617314761933</v>
      </c>
      <c r="G202" s="72">
        <f>VLOOKUP(H:H,'Referencias '!B:C,2,0)</f>
        <v/>
      </c>
      <c r="H202" s="72">
        <f>TRIM(_xlfn.TEXTBEFORE(_xlfn.TEXTAFTER(U202,"CNPJ/CPF:&lt;/strong&gt;"),"&lt;/p&gt;"))</f>
        <v/>
      </c>
      <c r="I202" s="70" t="inlineStr">
        <is>
          <t>Informação sobre forma de pagamento</t>
        </is>
      </c>
      <c r="J202" s="72" t="n"/>
      <c r="K202" s="72" t="n"/>
      <c r="L202" s="70" t="inlineStr">
        <is>
          <t>PENDENTE</t>
        </is>
      </c>
      <c r="M202" s="73" t="inlineStr">
        <is>
          <t>Médio</t>
        </is>
      </c>
      <c r="N202" s="71" t="inlineStr">
        <is>
          <t>1018 Financeiro | Desejo falar com o setor financeiro | Ana Paula Barbosa | ana.barbosa@superfestval.com.br</t>
        </is>
      </c>
      <c r="O202" s="74" t="n">
        <v>46195</v>
      </c>
      <c r="P202" s="123" t="n">
        <v>46218</v>
      </c>
      <c r="Q202" s="177">
        <f>TEXT(O202,"mmm/aaaa")</f>
        <v/>
      </c>
      <c r="R202" s="71" t="inlineStr">
        <is>
          <t>ECOMMERCE BP SUPORTE FINANCEIRO N2</t>
        </is>
      </c>
      <c r="S202" s="71" t="inlineStr">
        <is>
          <t>ana.barbosa@superfestval.com.br</t>
        </is>
      </c>
      <c r="T202" s="71" t="inlineStr">
        <is>
          <t>SUPER FESTVAL</t>
        </is>
      </c>
      <c r="U202" s="129" t="inlineStr">
        <is>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is>
      </c>
      <c r="V202" s="71">
        <f>IFERROR(_xlfn.TEXTBEFORE(_xlfn.TEXTAFTER(U202,"Descrição do problema:&lt;/strong"),"&lt;/p&gt;"),_xlfn.TEXTAFTER(U202,"Descrição do problema:&lt;/strong"))</f>
        <v/>
      </c>
      <c r="W202" s="76">
        <f>_xlfn.CONCAT(D202:E202)</f>
        <v/>
      </c>
      <c r="X202" s="77" t="n"/>
      <c r="Y202" s="78">
        <f>IF(X202="","Aberto","Encerrado")</f>
        <v/>
      </c>
      <c r="Z202" s="78">
        <f>IF(OR(L202="PENDENTE",L202="EM ANDAMENTO",L202="PENDENTE APROVAÇÃO CANCELAMENTO NF"),TODAY()-O202,X202-O202)</f>
        <v/>
      </c>
      <c r="AA202" s="78">
        <f>IF(Y202="Aberto",Z202+ROW()/100000,"")</f>
        <v/>
      </c>
      <c r="AB202" s="2">
        <f>IF(ISNUMBER(FIND("@cielo.com.br",S202)),"Interno","Externo")</f>
        <v/>
      </c>
    </row>
    <row r="203" ht="15.5" customHeight="1">
      <c r="A203" s="1" t="n"/>
      <c r="B203" s="67" t="inlineStr">
        <is>
          <t>Emilly Maria</t>
        </is>
      </c>
      <c r="C203" s="70">
        <f>VLOOKUP(I:I,'Referencias '!H:I,2,0)</f>
        <v/>
      </c>
      <c r="D203" s="71" t="n">
        <v>23788626</v>
      </c>
      <c r="E203" s="71" t="n">
        <v>0</v>
      </c>
      <c r="F203" s="72" t="n">
        <v>2617313757986</v>
      </c>
      <c r="G203" s="72">
        <f>VLOOKUP(H:H,'Referencias '!B:C,2,0)</f>
        <v/>
      </c>
      <c r="H203" s="72">
        <f>TRIM(_xlfn.TEXTBEFORE(_xlfn.TEXTAFTER(U203,"CNPJ/CPF:&lt;/strong&gt;"),"&lt;/p&gt;"))</f>
        <v/>
      </c>
      <c r="I203" s="70" t="inlineStr">
        <is>
          <t>Cancelamento de NF / reemissão</t>
        </is>
      </c>
      <c r="J203" s="72" t="n"/>
      <c r="K203" s="72" t="n"/>
      <c r="L203" s="70" t="inlineStr">
        <is>
          <t>FINALIZADO</t>
        </is>
      </c>
      <c r="M203" s="73" t="inlineStr">
        <is>
          <t>Médio</t>
        </is>
      </c>
      <c r="N203" s="71" t="inlineStr">
        <is>
          <t>1018 Financeiro | Desejo falar com o setor financeiro | Giulia | giuliac@cielo.com.br</t>
        </is>
      </c>
      <c r="O203" s="74" t="n">
        <v>46195</v>
      </c>
      <c r="P203" s="123" t="n">
        <v>46218</v>
      </c>
      <c r="Q203" s="177">
        <f>TEXT(O203,"mmm/aaaa")</f>
        <v/>
      </c>
      <c r="R203" s="71" t="inlineStr">
        <is>
          <t>ECOMMERCE BP SUPORTE FINANCEIRO N2</t>
        </is>
      </c>
      <c r="S203" s="71" t="inlineStr">
        <is>
          <t>giuliac@cielo.com.br</t>
        </is>
      </c>
      <c r="T203" s="71" t="inlineStr">
        <is>
          <t>GOODSTORAGE HOLDING PARTICIPACOES SA</t>
        </is>
      </c>
      <c r="U203" s="129" t="inlineStr">
        <is>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is>
      </c>
      <c r="V203" s="71">
        <f>IFERROR(_xlfn.TEXTBEFORE(_xlfn.TEXTAFTER(U203,"Descrição do problema:&lt;/strong"),"&lt;/p&gt;"),_xlfn.TEXTAFTER(U203,"Descrição do problema:&lt;/strong"))</f>
        <v/>
      </c>
      <c r="W203" s="76">
        <f>_xlfn.CONCAT(D203:E203)</f>
        <v/>
      </c>
      <c r="X203" s="77" t="n">
        <v>46288</v>
      </c>
      <c r="Y203" s="78">
        <f>IF(X203="","Aberto","Encerrado")</f>
        <v/>
      </c>
      <c r="Z203" s="78">
        <f>IF(OR(L203="PENDENTE",L203="EM ANDAMENTO",L203="PENDENTE APROVAÇÃO CANCELAMENTO NF"),TODAY()-O203,X203-O203)</f>
        <v/>
      </c>
      <c r="AA203" s="78">
        <f>IF(Y203="Aberto",Z203+ROW()/100000,"")</f>
        <v/>
      </c>
      <c r="AB203" s="2">
        <f>IF(ISNUMBER(FIND("@cielo.com.br",S203)),"Interno","Externo")</f>
        <v/>
      </c>
    </row>
    <row r="204" ht="15.5" customHeight="1">
      <c r="A204" s="1" t="n"/>
      <c r="B204" s="67" t="inlineStr">
        <is>
          <t>Fabiana Lisboa</t>
        </is>
      </c>
      <c r="C204" s="70">
        <f>VLOOKUP(I:I,'Referencias '!H:I,2,0)</f>
        <v/>
      </c>
      <c r="D204" s="71" t="n">
        <v>23763676</v>
      </c>
      <c r="E204" s="71" t="n">
        <v>0</v>
      </c>
      <c r="F204" s="72" t="n">
        <v>2617309741839</v>
      </c>
      <c r="G204" s="72">
        <f>VLOOKUP(H:H,'Referencias '!B:C,2,0)</f>
        <v/>
      </c>
      <c r="H204" s="72">
        <f>TRIM(_xlfn.TEXTBEFORE(_xlfn.TEXTAFTER(U204,"CNPJ/CPF:&lt;/strong&gt;"),"&lt;/p&gt;"))</f>
        <v/>
      </c>
      <c r="I204" s="70" t="inlineStr">
        <is>
          <t>Atualização cadastral (email)</t>
        </is>
      </c>
      <c r="J204" s="72" t="n"/>
      <c r="K204" s="72" t="n"/>
      <c r="L204" s="70" t="inlineStr">
        <is>
          <t>FINALIZADO</t>
        </is>
      </c>
      <c r="M204" s="73" t="inlineStr">
        <is>
          <t>Médio</t>
        </is>
      </c>
      <c r="N204" s="71" t="inlineStr">
        <is>
          <t>1018 Financeiro | Desejo falar com o setor financeiro | Alessandro Dos santos pinheiro | Alessandro.pinheiro@grupoaldo.com.br</t>
        </is>
      </c>
      <c r="O204" s="74" t="n">
        <v>46195</v>
      </c>
      <c r="P204" s="123" t="n">
        <v>46218</v>
      </c>
      <c r="Q204" s="177">
        <f>TEXT(O204,"mmm/aaaa")</f>
        <v/>
      </c>
      <c r="R204" s="71" t="inlineStr">
        <is>
          <t>ECOMMERCE BP SUPORTE FINANCEIRO N2</t>
        </is>
      </c>
      <c r="S204" s="71" t="inlineStr">
        <is>
          <t>alessandro.pinheiro@grupoaldo.com.br</t>
        </is>
      </c>
      <c r="T204" s="71" t="inlineStr">
        <is>
          <t>ALDO MAIS SERVICOS ADMINISTRATIVOS LTDA</t>
        </is>
      </c>
      <c r="U204" s="129" t="inlineStr">
        <is>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is>
      </c>
      <c r="V204" s="71">
        <f>IFERROR(_xlfn.TEXTBEFORE(_xlfn.TEXTAFTER(U204,"Descrição do problema:&lt;/strong"),"&lt;/p&gt;"),_xlfn.TEXTAFTER(U204,"Descrição do problema:&lt;/strong"))</f>
        <v/>
      </c>
      <c r="W204" s="76">
        <f>_xlfn.CONCAT(D204:E204)</f>
        <v/>
      </c>
      <c r="X204" s="77" t="n">
        <v>46240</v>
      </c>
      <c r="Y204" s="78">
        <f>IF(X204="","Aberto","Encerrado")</f>
        <v/>
      </c>
      <c r="Z204" s="78">
        <f>IF(OR(L204="PENDENTE",L204="EM ANDAMENTO",L204="PENDENTE APROVAÇÃO CANCELAMENTO NF"),TODAY()-O204,X204-O204)</f>
        <v/>
      </c>
      <c r="AA204" s="78">
        <f>IF(Y204="Aberto",Z204+ROW()/100000,"")</f>
        <v/>
      </c>
      <c r="AB204" s="2">
        <f>IF(ISNUMBER(FIND("@cielo.com.br",S204)),"Interno","Externo")</f>
        <v/>
      </c>
    </row>
    <row r="205" ht="15.5" customHeight="1">
      <c r="A205" s="1" t="n"/>
      <c r="B205" s="67" t="inlineStr">
        <is>
          <t>Stephany Lima</t>
        </is>
      </c>
      <c r="C205" s="70">
        <f>VLOOKUP(I:I,'Referencias '!H:I,2,0)</f>
        <v/>
      </c>
      <c r="D205" s="71" t="n">
        <v>24610762</v>
      </c>
      <c r="E205" s="71" t="n">
        <v>0</v>
      </c>
      <c r="F205" s="72" t="n">
        <v>2619410286276</v>
      </c>
      <c r="G205" s="72">
        <f>T205</f>
        <v/>
      </c>
      <c r="H205" s="72">
        <f>TRIM(_xlfn.TEXTBEFORE(_xlfn.TEXTAFTER(U205,"CNPJ/CPF:&lt;/strong&gt;"),"&lt;/p&gt;"))</f>
        <v/>
      </c>
      <c r="I205" s="70" t="inlineStr">
        <is>
          <t>Cancelamento de Nota Fiscal</t>
        </is>
      </c>
      <c r="J205" s="72" t="n"/>
      <c r="K205" s="72" t="inlineStr">
        <is>
          <t>Comercial</t>
        </is>
      </c>
      <c r="L205" s="70" t="inlineStr">
        <is>
          <t>PENDENTE</t>
        </is>
      </c>
      <c r="M205" s="73" t="inlineStr">
        <is>
          <t>Médio</t>
        </is>
      </c>
      <c r="N205" s="71" t="inlineStr">
        <is>
          <t>1018 Financeiro | Desejo falar com o setor financeiro | FG DROGARIA LTDA | ariane.pasilva@cielo.com.br</t>
        </is>
      </c>
      <c r="O205" s="74" t="n">
        <v>46216</v>
      </c>
      <c r="P205" s="123" t="n">
        <v>46218</v>
      </c>
      <c r="Q205" s="177">
        <f>TEXT(O205,"mmm/aaaa")</f>
        <v/>
      </c>
      <c r="R205" s="71" t="inlineStr">
        <is>
          <t>ECOMMERCE BP SUPORTE FINANCEIRO N2</t>
        </is>
      </c>
      <c r="S205" s="71" t="inlineStr">
        <is>
          <t>ariane.pasilva@cielo.com.br</t>
        </is>
      </c>
      <c r="T205" s="71" t="inlineStr">
        <is>
          <t>FG DROGARIA LTDA</t>
        </is>
      </c>
      <c r="U205" s="129" t="inlineStr">
        <is>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is>
      </c>
      <c r="V205" s="71">
        <f>IFERROR(_xlfn.TEXTBEFORE(_xlfn.TEXTAFTER(U205,"Descrição do problema:&lt;/strong"),"&lt;/p&gt;"),_xlfn.TEXTAFTER(U205,"Descrição do problema:&lt;/strong"))</f>
        <v/>
      </c>
      <c r="W205" s="76">
        <f>_xlfn.CONCAT(D205:E205)</f>
        <v/>
      </c>
      <c r="X205" s="77" t="n"/>
      <c r="Y205" s="78">
        <f>IF(X205="","Aberto","Encerrado")</f>
        <v/>
      </c>
      <c r="Z205" s="78">
        <f>IF(OR(L205="PENDENTE",L205="EM ANDAMENTO",L205="PENDENTE APROVAÇÃO CANCELAMENTO NF"),TODAY()-O205,X205-O205)</f>
        <v/>
      </c>
      <c r="AA205" s="78">
        <f>IF(Y205="Aberto",Z205+ROW()/100000,"")</f>
        <v/>
      </c>
      <c r="AB205" s="2">
        <f>IF(ISNUMBER(FIND("@cielo.com.br",S205)),"Interno","Externo")</f>
        <v/>
      </c>
    </row>
    <row r="206" ht="15.5" customHeight="1">
      <c r="A206" s="1" t="n"/>
      <c r="B206" s="67" t="inlineStr">
        <is>
          <t>Emilly Maria</t>
        </is>
      </c>
      <c r="C206" s="70">
        <f>VLOOKUP(I:I,'Referencias '!H:I,2,0)</f>
        <v/>
      </c>
      <c r="D206" s="71" t="n">
        <v>23663601</v>
      </c>
      <c r="E206" s="71" t="n">
        <v>0</v>
      </c>
      <c r="F206" s="72" t="n">
        <v>2616911676297</v>
      </c>
      <c r="G206" s="72">
        <f>T206</f>
        <v/>
      </c>
      <c r="H206" s="72">
        <f>TRIM(_xlfn.TEXTBEFORE(_xlfn.TEXTAFTER(U206,"CNPJ/CPF:&lt;/strong&gt;"),"&lt;/p&gt;"))</f>
        <v/>
      </c>
      <c r="I206" s="70" t="inlineStr">
        <is>
          <t>Reemissão de NF (incluir PO)</t>
        </is>
      </c>
      <c r="J206" s="72" t="n"/>
      <c r="K206" s="72" t="n"/>
      <c r="L206" s="70" t="inlineStr">
        <is>
          <t>FINALIZADO</t>
        </is>
      </c>
      <c r="M206" s="73" t="inlineStr">
        <is>
          <t>Médio</t>
        </is>
      </c>
      <c r="N206" s="71" t="inlineStr">
        <is>
          <t>1018 Financeiro | Desejo falar com o setor financeiro | Sara Ordeno | sara.maozita@dasa.com.br</t>
        </is>
      </c>
      <c r="O206" s="74" t="n">
        <v>46191</v>
      </c>
      <c r="P206" s="123" t="n">
        <v>46218</v>
      </c>
      <c r="Q206" s="177">
        <f>TEXT(O206,"mmm/aaaa")</f>
        <v/>
      </c>
      <c r="R206" s="71" t="inlineStr">
        <is>
          <t>ECOMMERCE BP SUPORTE FINANCEIRO N2</t>
        </is>
      </c>
      <c r="S206" s="71" t="inlineStr">
        <is>
          <t>sara.maozita@dasa.com.br</t>
        </is>
      </c>
      <c r="T206" s="71" t="inlineStr"/>
      <c r="U206" s="129"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is>
      </c>
      <c r="V206" s="71">
        <f>IFERROR(_xlfn.TEXTBEFORE(_xlfn.TEXTAFTER(U206,"Descrição do problema:&lt;/strong"),"&lt;/p&gt;"),_xlfn.TEXTAFTER(U206,"Descrição do problema:&lt;/strong"))</f>
        <v/>
      </c>
      <c r="W206" s="76">
        <f>_xlfn.CONCAT(D206:E206)</f>
        <v/>
      </c>
      <c r="X206" s="77" t="n">
        <v>46260</v>
      </c>
      <c r="Y206" s="78">
        <f>IF(X206="","Aberto","Encerrado")</f>
        <v/>
      </c>
      <c r="Z206" s="78">
        <f>IF(OR(L206="PENDENTE",L206="EM ANDAMENTO",L206="PENDENTE APROVAÇÃO CANCELAMENTO NF"),TODAY()-O206,X206-O206)</f>
        <v/>
      </c>
      <c r="AA206" s="78">
        <f>IF(Y206="Aberto",Z206+ROW()/100000,"")</f>
        <v/>
      </c>
      <c r="AB206" s="2">
        <f>IF(ISNUMBER(FIND("@cielo.com.br",S206)),"Interno","Externo")</f>
        <v/>
      </c>
    </row>
    <row r="207" ht="15.5" customHeight="1">
      <c r="A207" s="1" t="n"/>
      <c r="B207" s="67" t="inlineStr">
        <is>
          <t>Vanessa Araujo</t>
        </is>
      </c>
      <c r="C207" s="70">
        <f>VLOOKUP(I:I,'Referencias '!H:I,2,0)</f>
        <v/>
      </c>
      <c r="D207" s="129" t="n">
        <v>23622236</v>
      </c>
      <c r="E207" s="71" t="n">
        <v>0</v>
      </c>
      <c r="F207" s="72" t="n">
        <v>2616814648438</v>
      </c>
      <c r="G207" s="72">
        <f>VLOOKUP(H:H,'Referencias '!B:C,2,0)</f>
        <v/>
      </c>
      <c r="H207" s="72">
        <f>TRIM(_xlfn.TEXTBEFORE(_xlfn.TEXTAFTER(U207,"CNPJ/CPF:&lt;/strong&gt;"),"&lt;/p&gt;"))</f>
        <v/>
      </c>
      <c r="I207" s="70" t="inlineStr">
        <is>
          <t>Confirmação Dados Fatura</t>
        </is>
      </c>
      <c r="J207" s="72" t="n"/>
      <c r="K207" s="72" t="n"/>
      <c r="L207" s="70" t="inlineStr">
        <is>
          <t>FINALIZADO</t>
        </is>
      </c>
      <c r="M207" s="73" t="inlineStr">
        <is>
          <t>Médio</t>
        </is>
      </c>
      <c r="N207" s="71" t="inlineStr">
        <is>
          <t>1017 Comercial | Desejo falar com a área de vendas | Jessica Ferreira | jessica.ferreira@metlife.com</t>
        </is>
      </c>
      <c r="O207" s="74" t="n">
        <v>46190</v>
      </c>
      <c r="P207" s="123" t="n">
        <v>46218</v>
      </c>
      <c r="Q207" s="177">
        <f>TEXT(O207,"mmm/aaaa")</f>
        <v/>
      </c>
      <c r="R207" s="71" t="inlineStr">
        <is>
          <t>ECOMMERCE BP SUPORTE FINANCEIRO N2</t>
        </is>
      </c>
      <c r="S207" s="71" t="inlineStr">
        <is>
          <t>jessica.ferreira@metlife.com</t>
        </is>
      </c>
      <c r="T207" s="71" t="inlineStr"/>
      <c r="U207" s="129" t="inlineStr">
        <is>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is>
      </c>
      <c r="V207" s="71">
        <f>IFERROR(_xlfn.TEXTBEFORE(_xlfn.TEXTAFTER(U207,"Descrição do problema:&lt;/strong"),"&lt;/p&gt;"),_xlfn.TEXTAFTER(U207,"Descrição do problema:&lt;/strong"))</f>
        <v/>
      </c>
      <c r="W207" s="76">
        <f>_xlfn.CONCAT(D207:E207)</f>
        <v/>
      </c>
      <c r="X207" s="77" t="n">
        <v>46245</v>
      </c>
      <c r="Y207" s="78">
        <f>IF(X207="","Aberto","Encerrado")</f>
        <v/>
      </c>
      <c r="Z207" s="78">
        <f>IF(OR(L207="PENDENTE",L207="EM ANDAMENTO",L207="PENDENTE APROVAÇÃO CANCELAMENTO NF"),TODAY()-O207,X207-O207)</f>
        <v/>
      </c>
      <c r="AA207" s="78">
        <f>IF(Y207="Aberto",Z207+ROW()/100000,"")</f>
        <v/>
      </c>
      <c r="AB207" s="2">
        <f>IF(ISNUMBER(FIND("@cielo.com.br",S207)),"Interno","Externo")</f>
        <v/>
      </c>
    </row>
    <row r="208" ht="15.5" customHeight="1">
      <c r="A208" s="1" t="n"/>
      <c r="B208" s="67" t="inlineStr">
        <is>
          <t>Emilly Maria</t>
        </is>
      </c>
      <c r="C208" s="70">
        <f>VLOOKUP(I:I,'Referencias '!H:I,2,0)</f>
        <v/>
      </c>
      <c r="D208" s="71" t="n">
        <v>23540305</v>
      </c>
      <c r="E208" s="71" t="n">
        <v>0</v>
      </c>
      <c r="F208" s="72" t="n">
        <v>2616709593884</v>
      </c>
      <c r="G208" s="72">
        <f>VLOOKUP(H:H,'Referencias '!B:C,2,0)</f>
        <v/>
      </c>
      <c r="H208" s="72">
        <f>TRIM(_xlfn.TEXTBEFORE(_xlfn.TEXTAFTER(U208,"CNPJ/CPF:&lt;/strong&gt;"),"&lt;/p&gt;"))</f>
        <v/>
      </c>
      <c r="I208" s="70" t="inlineStr">
        <is>
          <t>Cancelamento de NF / reemissão</t>
        </is>
      </c>
      <c r="J208" s="72" t="n"/>
      <c r="K208" s="72" t="n"/>
      <c r="L208" s="70" t="inlineStr">
        <is>
          <t>FINALIZADO</t>
        </is>
      </c>
      <c r="M208" s="73" t="inlineStr">
        <is>
          <t>Médio</t>
        </is>
      </c>
      <c r="N208" s="71" t="inlineStr">
        <is>
          <t>1018 Financeiro | Desejo falar com o setor financeiro | Socorro Abreu | maria.abreu@sacavalcante.com.br</t>
        </is>
      </c>
      <c r="O208" s="74" t="n">
        <v>46189</v>
      </c>
      <c r="P208" s="123" t="n">
        <v>46218</v>
      </c>
      <c r="Q208" s="177">
        <f>TEXT(O208,"mmm/aaaa")</f>
        <v/>
      </c>
      <c r="R208" s="71" t="inlineStr">
        <is>
          <t>ECOMMERCE BP SUPORTE FINANCEIRO N2</t>
        </is>
      </c>
      <c r="S208" s="71" t="inlineStr">
        <is>
          <t>maria.abreu@sacavalcante.com.br</t>
        </is>
      </c>
      <c r="T208" s="71" t="inlineStr"/>
      <c r="U208" s="129" t="inlineStr">
        <is>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is>
      </c>
      <c r="V208" s="71">
        <f>IFERROR(_xlfn.TEXTBEFORE(_xlfn.TEXTAFTER(U208,"Descrição do problema:&lt;/strong"),"&lt;/p&gt;"),_xlfn.TEXTAFTER(U208,"Descrição do problema:&lt;/strong"))</f>
        <v/>
      </c>
      <c r="W208" s="76">
        <f>_xlfn.CONCAT(D208:E208)</f>
        <v/>
      </c>
      <c r="X208" s="121" t="n">
        <v>46245</v>
      </c>
      <c r="Y208" s="78">
        <f>IF(X208="","Aberto","Encerrado")</f>
        <v/>
      </c>
      <c r="Z208" s="78">
        <f>IF(OR(L208="PENDENTE",L208="EM ANDAMENTO",L208="PENDENTE APROVAÇÃO CANCELAMENTO NF"),TODAY()-O208,X208-O208)</f>
        <v/>
      </c>
      <c r="AA208" s="78">
        <f>IF(Y208="Aberto",Z208+ROW()/100000,"")</f>
        <v/>
      </c>
      <c r="AB208" s="2">
        <f>IF(ISNUMBER(FIND("@cielo.com.br",S208)),"Interno","Externo")</f>
        <v/>
      </c>
    </row>
    <row r="209" ht="15.5" customHeight="1">
      <c r="A209" s="1" t="n"/>
      <c r="B209" s="67" t="inlineStr">
        <is>
          <t>Fabiana Lisboa</t>
        </is>
      </c>
      <c r="C209" s="70">
        <f>VLOOKUP(I:I,'Referencias '!H:I,2,0)</f>
        <v/>
      </c>
      <c r="D209" s="71" t="n">
        <v>23535073</v>
      </c>
      <c r="E209" s="71" t="n">
        <v>0</v>
      </c>
      <c r="F209" s="72" t="n">
        <v>2616708590389</v>
      </c>
      <c r="G209" s="72">
        <f>T209</f>
        <v/>
      </c>
      <c r="H209" s="72">
        <f>TRIM(_xlfn.TEXTBEFORE(_xlfn.TEXTAFTER(U209,"CNPJ/CPF:&lt;/strong&gt;"),"&lt;/p&gt;"))</f>
        <v/>
      </c>
      <c r="I209" s="70" t="inlineStr">
        <is>
          <t>Prorrogação / Reenvio de boleto</t>
        </is>
      </c>
      <c r="J209" s="72" t="n"/>
      <c r="K209" s="72" t="n"/>
      <c r="L209" s="70" t="inlineStr">
        <is>
          <t>FINALIZADO</t>
        </is>
      </c>
      <c r="M209" s="73" t="inlineStr">
        <is>
          <t>Médio</t>
        </is>
      </c>
      <c r="N209" s="71" t="inlineStr">
        <is>
          <t>1018 Financeiro | Desejo falar com o setor financeiro | Sayra | sayra.martins@odontoprev.com.br</t>
        </is>
      </c>
      <c r="O209" s="74" t="n">
        <v>46189</v>
      </c>
      <c r="P209" s="123" t="n">
        <v>46218</v>
      </c>
      <c r="Q209" s="177">
        <f>TEXT(O209,"mmm/aaaa")</f>
        <v/>
      </c>
      <c r="R209" s="71" t="inlineStr">
        <is>
          <t>ECOMMERCE BP SUPORTE FINANCEIRO N2</t>
        </is>
      </c>
      <c r="S209" s="71" t="inlineStr">
        <is>
          <t>sayra.martins@odontoprev.com.br</t>
        </is>
      </c>
      <c r="T209" s="71" t="inlineStr"/>
      <c r="U209" s="129" t="inlineStr">
        <is>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is>
      </c>
      <c r="V209" s="71">
        <f>IFERROR(_xlfn.TEXTBEFORE(_xlfn.TEXTAFTER(U209,"Descrição do problema:&lt;/strong"),"&lt;/p&gt;"),_xlfn.TEXTAFTER(U209,"Descrição do problema:&lt;/strong"))</f>
        <v/>
      </c>
      <c r="W209" s="76">
        <f>_xlfn.CONCAT(D209:E209)</f>
        <v/>
      </c>
      <c r="X209" s="77" t="n">
        <v>46245</v>
      </c>
      <c r="Y209" s="78">
        <f>IF(X209="","Aberto","Encerrado")</f>
        <v/>
      </c>
      <c r="Z209" s="78">
        <f>IF(OR(L209="PENDENTE",L209="EM ANDAMENTO",L209="PENDENTE APROVAÇÃO CANCELAMENTO NF"),TODAY()-O209,X209-O209)</f>
        <v/>
      </c>
      <c r="AA209" s="78">
        <f>IF(Y209="Aberto",Z209+ROW()/100000,"")</f>
        <v/>
      </c>
      <c r="AB209" s="2">
        <f>IF(ISNUMBER(FIND("@cielo.com.br",S209)),"Interno","Externo")</f>
        <v/>
      </c>
    </row>
    <row r="210" ht="15.5" customHeight="1">
      <c r="A210" s="1" t="n"/>
      <c r="B210" s="67" t="inlineStr">
        <is>
          <t>Stephany Lima</t>
        </is>
      </c>
      <c r="C210" s="70">
        <f>VLOOKUP(I:I,'Referencias '!H:I,2,0)</f>
        <v/>
      </c>
      <c r="D210" s="71" t="n">
        <v>23487098</v>
      </c>
      <c r="E210" s="71" t="n">
        <v>0</v>
      </c>
      <c r="F210" s="72" t="n">
        <v>2616610558966</v>
      </c>
      <c r="G210" s="72">
        <f>VLOOKUP(H:H,'Referencias '!B:C,2,0)</f>
        <v/>
      </c>
      <c r="H210" s="72">
        <f>TRIM(_xlfn.TEXTBEFORE(_xlfn.TEXTAFTER(U210,"CNPJ/CPF:&lt;/strong&gt;"),"&lt;/p&gt;"))</f>
        <v/>
      </c>
      <c r="I210" s="70" t="inlineStr">
        <is>
          <t>Reenvio de boleto</t>
        </is>
      </c>
      <c r="J210" s="72" t="n"/>
      <c r="K210" s="72" t="n"/>
      <c r="L210" s="70" t="inlineStr">
        <is>
          <t>FINALIZADO</t>
        </is>
      </c>
      <c r="M210" s="73" t="inlineStr">
        <is>
          <t>Médio</t>
        </is>
      </c>
      <c r="N210" s="71" t="inlineStr">
        <is>
          <t>1018 Financeiro | Desejo falar com o setor financeiro | Diogo Lach | diogo@appmesa.com.br</t>
        </is>
      </c>
      <c r="O210" s="74" t="n">
        <v>46188</v>
      </c>
      <c r="P210" s="123" t="n">
        <v>46218</v>
      </c>
      <c r="Q210" s="177">
        <f>TEXT(O210,"mmm/aaaa")</f>
        <v/>
      </c>
      <c r="R210" s="71" t="inlineStr">
        <is>
          <t>ECOMMERCE BP SUPORTE FINANCEIRO N2</t>
        </is>
      </c>
      <c r="S210" s="71" t="inlineStr">
        <is>
          <t>diogo@appmesa.com.br</t>
        </is>
      </c>
      <c r="T210" s="71" t="inlineStr"/>
      <c r="U210" s="129" t="inlineStr">
        <is>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is>
      </c>
      <c r="V210" s="71">
        <f>IFERROR(_xlfn.TEXTBEFORE(_xlfn.TEXTAFTER(U210,"Descrição do problema:&lt;/strong"),"&lt;/p&gt;"),_xlfn.TEXTAFTER(U210,"Descrição do problema:&lt;/strong"))</f>
        <v/>
      </c>
      <c r="W210" s="76">
        <f>_xlfn.CONCAT(D210:E210)</f>
        <v/>
      </c>
      <c r="X210" s="77" t="n">
        <v>46244</v>
      </c>
      <c r="Y210" s="78">
        <f>IF(X210="","Aberto","Encerrado")</f>
        <v/>
      </c>
      <c r="Z210" s="78">
        <f>IF(OR(L210="PENDENTE",L210="EM ANDAMENTO",L210="PENDENTE APROVAÇÃO CANCELAMENTO NF"),TODAY()-O210,X210-O210)</f>
        <v/>
      </c>
      <c r="AA210" s="78">
        <f>IF(Y210="Aberto",Z210+ROW()/100000,"")</f>
        <v/>
      </c>
      <c r="AB210" s="2">
        <f>IF(ISNUMBER(FIND("@cielo.com.br",S210)),"Interno","Externo")</f>
        <v/>
      </c>
    </row>
    <row r="211" ht="15.5" customHeight="1">
      <c r="A211" s="1" t="n"/>
      <c r="B211" s="67" t="inlineStr">
        <is>
          <t>Emilly Maria</t>
        </is>
      </c>
      <c r="C211" s="70">
        <f>VLOOKUP(I:I,'Referencias '!H:I,2,0)</f>
        <v/>
      </c>
      <c r="D211" s="71" t="n">
        <v>23457203</v>
      </c>
      <c r="E211" s="71" t="n">
        <v>0</v>
      </c>
      <c r="F211" s="72" t="n">
        <v>2616316538121</v>
      </c>
      <c r="G211" s="72">
        <f>T211</f>
        <v/>
      </c>
      <c r="H211" s="72">
        <f>TRIM(_xlfn.TEXTBEFORE(_xlfn.TEXTAFTER(U211,"CNPJ/CPF:&lt;/strong&gt;"),"&lt;/p&gt;"))</f>
        <v/>
      </c>
      <c r="I211" s="70" t="inlineStr">
        <is>
          <t>Ajuste de cobrança / faturamento</t>
        </is>
      </c>
      <c r="J211" s="72" t="inlineStr">
        <is>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is>
      </c>
      <c r="K211" s="72" t="n"/>
      <c r="L211" s="70" t="inlineStr">
        <is>
          <t>FINALIZADO</t>
        </is>
      </c>
      <c r="M211" s="73" t="inlineStr">
        <is>
          <t>Alta</t>
        </is>
      </c>
      <c r="N211" s="71" t="inlineStr">
        <is>
          <t>1018 Financeiro | Desejo falar com o setor financeiro | Fernanda Camarneira | fernanda.scamarneira@cielo.com.br</t>
        </is>
      </c>
      <c r="O211" s="74" t="n">
        <v>46185</v>
      </c>
      <c r="P211" s="123" t="n">
        <v>46218</v>
      </c>
      <c r="Q211" s="177">
        <f>TEXT(O211,"mmm/aaaa")</f>
        <v/>
      </c>
      <c r="R211" s="71" t="inlineStr">
        <is>
          <t>ECOMMERCE BP SUPORTE FINANCEIRO N2</t>
        </is>
      </c>
      <c r="S211" s="71" t="inlineStr">
        <is>
          <t>fernanda.scamarneira@cielo.com.br</t>
        </is>
      </c>
      <c r="T211" s="71" t="inlineStr"/>
      <c r="U211" s="129" t="inlineStr">
        <is>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is>
      </c>
      <c r="V211" s="71">
        <f>IFERROR(_xlfn.TEXTBEFORE(_xlfn.TEXTAFTER(U211,"Descrição do problema:&lt;/strong"),"&lt;/p&gt;"),_xlfn.TEXTAFTER(U211,"Descrição do problema:&lt;/strong"))</f>
        <v/>
      </c>
      <c r="W211" s="76">
        <f>_xlfn.CONCAT(D211:E211)</f>
        <v/>
      </c>
      <c r="X211" s="77" t="n">
        <v>46258</v>
      </c>
      <c r="Y211" s="78">
        <f>IF(X211="","Aberto","Encerrado")</f>
        <v/>
      </c>
      <c r="Z211" s="78">
        <f>IF(OR(L211="PENDENTE",L211="EM ANDAMENTO",L211="PENDENTE APROVAÇÃO CANCELAMENTO NF"),TODAY()-O211,X211-O211)</f>
        <v/>
      </c>
      <c r="AA211" s="78">
        <f>IF(Y211="Aberto",Z211+ROW()/100000,"")</f>
        <v/>
      </c>
      <c r="AB211" s="2">
        <f>IF(ISNUMBER(FIND("@cielo.com.br",S211)),"Interno","Externo")</f>
        <v/>
      </c>
    </row>
    <row r="212" ht="15.5" customHeight="1">
      <c r="A212" s="1" t="n"/>
      <c r="B212" s="67" t="inlineStr">
        <is>
          <t>Stephany Lima</t>
        </is>
      </c>
      <c r="C212" s="70">
        <f>VLOOKUP(I:I,'Referencias '!H:I,2,0)</f>
        <v/>
      </c>
      <c r="D212" s="71" t="n">
        <v>24708880</v>
      </c>
      <c r="E212" s="71" t="n">
        <v>23837903</v>
      </c>
      <c r="F212" s="72" t="n">
        <v>2619516348796</v>
      </c>
      <c r="G212" s="72">
        <f>T212</f>
        <v/>
      </c>
      <c r="H212" s="72" t="n"/>
      <c r="I212" s="70" t="inlineStr">
        <is>
          <t>Contestação de cobrança</t>
        </is>
      </c>
      <c r="J212" s="72" t="n"/>
      <c r="K212" s="72" t="inlineStr">
        <is>
          <t>Não identificado / Cliente</t>
        </is>
      </c>
      <c r="L212" s="70" t="inlineStr">
        <is>
          <t>PENDENTE</t>
        </is>
      </c>
      <c r="M212" s="73" t="inlineStr">
        <is>
          <t>Médio</t>
        </is>
      </c>
      <c r="N212" s="71" t="inlineStr">
        <is>
          <t>Valores indevidos</t>
        </is>
      </c>
      <c r="O212" s="74" t="n">
        <v>46217</v>
      </c>
      <c r="P212" s="123" t="n">
        <v>46217</v>
      </c>
      <c r="Q212" s="177">
        <f>TEXT(O212,"mmm/aaaa")</f>
        <v/>
      </c>
      <c r="R212" s="71" t="inlineStr">
        <is>
          <t>ECOMMERCE BP SUPORTE FINANCEIRO N2</t>
        </is>
      </c>
      <c r="S212" s="71" t="inlineStr"/>
      <c r="T212" s="71" t="inlineStr"/>
      <c r="U212" s="71" t="inlineStr">
        <is>
          <t>Valores indevidos</t>
        </is>
      </c>
      <c r="V212" s="71">
        <f>U212</f>
        <v/>
      </c>
      <c r="W212" s="76">
        <f>_xlfn.CONCAT(D212:E212)</f>
        <v/>
      </c>
      <c r="X212" s="77" t="n"/>
      <c r="Y212" s="78">
        <f>IF(X212="","Aberto","Encerrado")</f>
        <v/>
      </c>
      <c r="Z212" s="78">
        <f>IF(OR(L212="PENDENTE",L212="EM ANDAMENTO",L212="PENDENTE APROVAÇÃO CANCELAMENTO NF"),TODAY()-O212,X212-O212)</f>
        <v/>
      </c>
      <c r="AA212" s="78">
        <f>IF(Y212="Aberto",Z212+ROW()/100000,"")</f>
        <v/>
      </c>
      <c r="AB212" s="2">
        <f>IF(ISNUMBER(FIND("@cielo.com.br",S212)),"Interno","Externo")</f>
        <v/>
      </c>
    </row>
    <row r="213" ht="15.5" customHeight="1">
      <c r="A213" s="1" t="n"/>
      <c r="B213" s="67" t="inlineStr">
        <is>
          <t>Emilly Maria</t>
        </is>
      </c>
      <c r="C213" s="70">
        <f>VLOOKUP(I:I,'Referencias '!H:I,2,0)</f>
        <v/>
      </c>
      <c r="D213" s="71" t="n">
        <v>23445561</v>
      </c>
      <c r="E213" s="71" t="n">
        <v>0</v>
      </c>
      <c r="F213" s="72" t="n">
        <v>2616313530814</v>
      </c>
      <c r="G213" s="72">
        <f>VLOOKUP(H:H,'Referencias '!B:C,2,0)</f>
        <v/>
      </c>
      <c r="H213" s="72">
        <f>TRIM(_xlfn.TEXTBEFORE(_xlfn.TEXTAFTER(U213,"CNPJ/CPF:&lt;/strong&gt;"),"&lt;/p&gt;"))</f>
        <v/>
      </c>
      <c r="I213" s="70" t="inlineStr">
        <is>
          <t>Atualização cadastral</t>
        </is>
      </c>
      <c r="J213" s="72" t="n"/>
      <c r="K213" s="72" t="n"/>
      <c r="L213" s="70" t="inlineStr">
        <is>
          <t>FINALIZADO</t>
        </is>
      </c>
      <c r="M213" s="73" t="inlineStr">
        <is>
          <t>Médio</t>
        </is>
      </c>
      <c r="N213" s="71" t="inlineStr">
        <is>
          <t>1018 Financeiro | Desejo falar com o setor financeiro | Paula Maldonado Nishiwaki | paula.nishiwaki@amway.com</t>
        </is>
      </c>
      <c r="O213" s="74" t="n">
        <v>46185</v>
      </c>
      <c r="P213" s="123" t="n">
        <v>46218</v>
      </c>
      <c r="Q213" s="177">
        <f>TEXT(O213,"mmm/aaaa")</f>
        <v/>
      </c>
      <c r="R213" s="71" t="inlineStr">
        <is>
          <t>ECOMMERCE BP SUPORTE FINANCEIRO N2</t>
        </is>
      </c>
      <c r="S213" s="71" t="inlineStr">
        <is>
          <t>paula.nishiwaki@amway.com</t>
        </is>
      </c>
      <c r="T213" s="71" t="inlineStr">
        <is>
          <t>AMWAY</t>
        </is>
      </c>
      <c r="U213" s="129"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is>
      </c>
      <c r="V213" s="71">
        <f>IFERROR(_xlfn.TEXTBEFORE(_xlfn.TEXTAFTER(U213,"Descrição do problema:&lt;/strong"),"&lt;/p&gt;"),_xlfn.TEXTAFTER(U213,"Descrição do problema:&lt;/strong"))</f>
        <v/>
      </c>
      <c r="W213" s="76">
        <f>_xlfn.CONCAT(D213:E213)</f>
        <v/>
      </c>
      <c r="X213" s="77" t="n">
        <v>46240</v>
      </c>
      <c r="Y213" s="78">
        <f>IF(X213="","Aberto","Encerrado")</f>
        <v/>
      </c>
      <c r="Z213" s="78">
        <f>IF(OR(L213="PENDENTE",L213="EM ANDAMENTO",L213="PENDENTE APROVAÇÃO CANCELAMENTO NF"),TODAY()-O213,X213-O213)</f>
        <v/>
      </c>
      <c r="AA213" s="78">
        <f>IF(Y213="Aberto",Z213+ROW()/100000,"")</f>
        <v/>
      </c>
      <c r="AB213" s="2">
        <f>IF(ISNUMBER(FIND("@cielo.com.br",S213)),"Interno","Externo")</f>
        <v/>
      </c>
    </row>
    <row r="214" ht="15.5" customHeight="1">
      <c r="A214" s="1" t="n"/>
      <c r="B214" s="67" t="inlineStr">
        <is>
          <t>Emilly Maria</t>
        </is>
      </c>
      <c r="C214" s="70">
        <f>VLOOKUP(I:I,'Referencias '!H:I,2,0)</f>
        <v/>
      </c>
      <c r="D214" s="71" t="n">
        <v>23441731</v>
      </c>
      <c r="E214" s="71" t="n">
        <v>0</v>
      </c>
      <c r="F214" s="72" t="n">
        <v>2616312528207</v>
      </c>
      <c r="G214" s="72">
        <f>VLOOKUP(H:H,'Referencias '!B:C,2,0)</f>
        <v/>
      </c>
      <c r="H214" s="72">
        <f>TRIM(_xlfn.TEXTBEFORE(_xlfn.TEXTAFTER(U214,"CNPJ/CPF:&lt;/strong&gt;"),"&lt;/p&gt;"))</f>
        <v/>
      </c>
      <c r="I214" s="70" t="inlineStr">
        <is>
          <t>Alteração de vencimento / Prorrogação / Reenvio de boleto</t>
        </is>
      </c>
      <c r="J214" s="72" t="n"/>
      <c r="K214" s="72" t="n"/>
      <c r="L214" s="70" t="inlineStr">
        <is>
          <t>PENDENTE</t>
        </is>
      </c>
      <c r="M214" s="73" t="inlineStr">
        <is>
          <t>Médio</t>
        </is>
      </c>
      <c r="N214" s="71" t="inlineStr">
        <is>
          <t>1018 Financeiro | Desejo falar com o setor financeiro | Ana Carolina Da Silva | ana.barcellos@venancio.com.br</t>
        </is>
      </c>
      <c r="O214" s="74" t="n">
        <v>46185</v>
      </c>
      <c r="P214" s="123" t="n">
        <v>46218</v>
      </c>
      <c r="Q214" s="177">
        <f>TEXT(O214,"mmm/aaaa")</f>
        <v/>
      </c>
      <c r="R214" s="71" t="inlineStr">
        <is>
          <t>ECOMMERCE BP SUPORTE FINANCEIRO N2</t>
        </is>
      </c>
      <c r="S214" s="71" t="inlineStr">
        <is>
          <t>ana.barcellos@venancio.com.br</t>
        </is>
      </c>
      <c r="T214" s="71" t="inlineStr"/>
      <c r="U214" s="129" t="inlineStr">
        <is>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is>
      </c>
      <c r="V214" s="71">
        <f>IFERROR(_xlfn.TEXTBEFORE(_xlfn.TEXTAFTER(U214,"Descrição do problema:&lt;/strong"),"&lt;/p&gt;"),_xlfn.TEXTAFTER(U214,"Descrição do problema:&lt;/strong"))</f>
        <v/>
      </c>
      <c r="W214" s="76">
        <f>_xlfn.CONCAT(D214:E214)</f>
        <v/>
      </c>
      <c r="X214" s="77" t="n"/>
      <c r="Y214" s="78">
        <f>IF(X214="","Aberto","Encerrado")</f>
        <v/>
      </c>
      <c r="Z214" s="78">
        <f>IF(OR(L214="PENDENTE",L214="EM ANDAMENTO",L214="PENDENTE APROVAÇÃO CANCELAMENTO NF"),TODAY()-O214,X214-O214)</f>
        <v/>
      </c>
      <c r="AA214" s="78">
        <f>IF(Y214="Aberto",Z214+ROW()/100000,"")</f>
        <v/>
      </c>
      <c r="AB214" s="2">
        <f>IF(ISNUMBER(FIND("@cielo.com.br",S214)),"Interno","Externo")</f>
        <v/>
      </c>
    </row>
    <row r="215" ht="15.5" customHeight="1">
      <c r="A215" s="1" t="n"/>
      <c r="B215" s="67" t="inlineStr">
        <is>
          <t>Emilly Maria</t>
        </is>
      </c>
      <c r="C215" s="70">
        <f>VLOOKUP(I:I,'Referencias '!H:I,2,0)</f>
        <v/>
      </c>
      <c r="D215" s="71" t="n">
        <v>23441424</v>
      </c>
      <c r="E215" s="71" t="n">
        <v>0</v>
      </c>
      <c r="F215" s="72" t="n">
        <v>2616312528001</v>
      </c>
      <c r="G215" s="72">
        <f>T215</f>
        <v/>
      </c>
      <c r="H215" s="72">
        <f>TRIM(_xlfn.TEXTBEFORE(_xlfn.TEXTAFTER(U215,"CNPJ/CPF:&lt;/strong&gt;"),"&lt;/p&gt;"))</f>
        <v/>
      </c>
      <c r="I215" s="70" t="inlineStr">
        <is>
          <t>Cancelamento de NF</t>
        </is>
      </c>
      <c r="J215" s="72" t="n"/>
      <c r="K215" s="72" t="n"/>
      <c r="L215" s="70" t="inlineStr">
        <is>
          <t>FINALIZADO</t>
        </is>
      </c>
      <c r="M215" s="73" t="inlineStr">
        <is>
          <t>Alta</t>
        </is>
      </c>
      <c r="N215" s="71" t="inlineStr">
        <is>
          <t>1018 Financeiro | Desejo falar com o setor financeiro | AMERICANAS S.A - EM RECUPERACAO JUD | ariane.pasilva@cielo.com.br</t>
        </is>
      </c>
      <c r="O215" s="74" t="n">
        <v>46185</v>
      </c>
      <c r="P215" s="123" t="n">
        <v>46218</v>
      </c>
      <c r="Q215" s="177">
        <f>TEXT(O215,"mmm/aaaa")</f>
        <v/>
      </c>
      <c r="R215" s="71" t="inlineStr">
        <is>
          <t>ECOMMERCE BP SUPORTE FINANCEIRO N2</t>
        </is>
      </c>
      <c r="S215" s="71" t="inlineStr">
        <is>
          <t>ariane.pasilva@cielo.com.br</t>
        </is>
      </c>
      <c r="T215" s="71" t="inlineStr">
        <is>
          <t>AMERICANAS SAEM RECUPERACAO JUDICIAL</t>
        </is>
      </c>
      <c r="U215" s="129" t="inlineStr">
        <is>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is>
      </c>
      <c r="V215" s="71">
        <f>IFERROR(_xlfn.TEXTBEFORE(_xlfn.TEXTAFTER(U215,"Descrição do problema:&lt;/strong"),"&lt;/p&gt;"),_xlfn.TEXTAFTER(U215,"Descrição do problema:&lt;/strong"))</f>
        <v/>
      </c>
      <c r="W215" s="76">
        <f>_xlfn.CONCAT(D215:E215)</f>
        <v/>
      </c>
      <c r="X215" s="77">
        <f>P215</f>
        <v/>
      </c>
      <c r="Y215" s="78">
        <f>IF(X215="","Aberto","Encerrado")</f>
        <v/>
      </c>
      <c r="Z215" s="78">
        <f>IF(OR(L215="PENDENTE",L215="EM ANDAMENTO",L215="PENDENTE APROVAÇÃO CANCELAMENTO NF"),TODAY()-O215,X215-O215)</f>
        <v/>
      </c>
      <c r="AA215" s="78">
        <f>IF(Y215="Aberto",Z215+ROW()/100000,"")</f>
        <v/>
      </c>
      <c r="AB215" s="2">
        <f>IF(ISNUMBER(FIND("@cielo.com.br",S215)),"Interno","Externo")</f>
        <v/>
      </c>
    </row>
    <row r="216" ht="15.5" customHeight="1">
      <c r="A216" s="1" t="n"/>
      <c r="B216" s="67" t="inlineStr">
        <is>
          <t>Emilly Maria</t>
        </is>
      </c>
      <c r="C216" s="70">
        <f>VLOOKUP(I:I,'Referencias '!H:I,2,0)</f>
        <v/>
      </c>
      <c r="D216" s="71" t="n">
        <v>23438056</v>
      </c>
      <c r="E216" s="71" t="n">
        <v>0</v>
      </c>
      <c r="F216" s="72" t="n">
        <v>2616312525846</v>
      </c>
      <c r="G216" s="72">
        <f>T216</f>
        <v/>
      </c>
      <c r="H216" s="72">
        <f>TRIM(_xlfn.TEXTBEFORE(_xlfn.TEXTAFTER(U216,"CNPJ/CPF:&lt;/strong&gt;"),"&lt;/p&gt;"))</f>
        <v/>
      </c>
      <c r="I216" s="70" t="inlineStr">
        <is>
          <t>Cancelamento de NF / Reemissão</t>
        </is>
      </c>
      <c r="J216" s="72" t="n"/>
      <c r="K216" s="72" t="n"/>
      <c r="L216" s="70" t="inlineStr">
        <is>
          <t>PENDENTE</t>
        </is>
      </c>
      <c r="M216" s="73" t="inlineStr">
        <is>
          <t>Médio</t>
        </is>
      </c>
      <c r="N216" s="71" t="inlineStr">
        <is>
          <t>1018 Financeiro | Desejo falar com o setor financeiro | Alexandre Câmara | alexandre.camara@casaspedro.com.br</t>
        </is>
      </c>
      <c r="O216" s="74" t="n">
        <v>46185</v>
      </c>
      <c r="P216" s="123" t="n">
        <v>46218</v>
      </c>
      <c r="Q216" s="177">
        <f>TEXT(O216,"mmm/aaaa")</f>
        <v/>
      </c>
      <c r="R216" s="71" t="inlineStr">
        <is>
          <t>ECOMMERCE BP SUPORTE FINANCEIRO N2</t>
        </is>
      </c>
      <c r="S216" s="71" t="inlineStr">
        <is>
          <t>alexandre.camara@casaspedro.com.br</t>
        </is>
      </c>
      <c r="T216" s="71" t="inlineStr"/>
      <c r="U216" s="129" t="inlineStr">
        <is>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is>
      </c>
      <c r="V216" s="71">
        <f>IFERROR(_xlfn.TEXTBEFORE(_xlfn.TEXTAFTER(U216,"Descrição do problema:&lt;/strong"),"&lt;/p&gt;"),_xlfn.TEXTAFTER(U216,"Descrição do problema:&lt;/strong"))</f>
        <v/>
      </c>
      <c r="W216" s="76">
        <f>_xlfn.CONCAT(D216:E216)</f>
        <v/>
      </c>
      <c r="X216" s="77" t="n"/>
      <c r="Y216" s="78">
        <f>IF(X216="","Aberto","Encerrado")</f>
        <v/>
      </c>
      <c r="Z216" s="78">
        <f>IF(OR(L216="PENDENTE",L216="EM ANDAMENTO",L216="PENDENTE APROVAÇÃO CANCELAMENTO NF"),TODAY()-O216,X216-O216)</f>
        <v/>
      </c>
      <c r="AA216" s="78">
        <f>IF(Y216="Aberto",Z216+ROW()/100000,"")</f>
        <v/>
      </c>
      <c r="AB216" s="2">
        <f>IF(ISNUMBER(FIND("@cielo.com.br",S216)),"Interno","Externo")</f>
        <v/>
      </c>
    </row>
    <row r="217" ht="15.5" customHeight="1">
      <c r="A217" s="1" t="n"/>
      <c r="B217" s="67" t="inlineStr">
        <is>
          <t>Amanda Silva</t>
        </is>
      </c>
      <c r="C217" s="70">
        <f>VLOOKUP(I:I,'Referencias '!H:I,2,0)</f>
        <v/>
      </c>
      <c r="D217" s="71" t="n">
        <v>23419942</v>
      </c>
      <c r="E217" s="71" t="n">
        <v>0</v>
      </c>
      <c r="F217" s="72" t="n">
        <v>2616307514024</v>
      </c>
      <c r="G217" s="72">
        <f>VLOOKUP(H:H,'Referencias '!B:C,2,0)</f>
        <v/>
      </c>
      <c r="H217" s="72">
        <f>TRIM(_xlfn.TEXTBEFORE(_xlfn.TEXTAFTER(U217,"CNPJ/CPF:&lt;/strong&gt;"),"&lt;/p&gt;"))</f>
        <v/>
      </c>
      <c r="I217" s="70" t="inlineStr">
        <is>
          <t>Alteração de cadastro (e-mail) / Reenvio de NF</t>
        </is>
      </c>
      <c r="J217" s="72" t="n"/>
      <c r="K217" s="72" t="n"/>
      <c r="L217" s="70" t="inlineStr">
        <is>
          <t>FINALIZADO</t>
        </is>
      </c>
      <c r="M217" s="73" t="inlineStr">
        <is>
          <t>Médio</t>
        </is>
      </c>
      <c r="N217" s="71" t="inlineStr">
        <is>
          <t>1003 Gateway de Pagamento | Criação de loja (Gateway de Pagamento) | Rafael de Freitas Veloso | contasapagar@drogariaminasbrasil.com.br</t>
        </is>
      </c>
      <c r="O217" s="74" t="n">
        <v>46185</v>
      </c>
      <c r="P217" s="123" t="n">
        <v>46218</v>
      </c>
      <c r="Q217" s="177">
        <f>TEXT(O217,"mmm/aaaa")</f>
        <v/>
      </c>
      <c r="R217" s="71" t="inlineStr">
        <is>
          <t>ECOMMERCE BP SUPORTE FINANCEIRO N2</t>
        </is>
      </c>
      <c r="S217" s="71" t="inlineStr">
        <is>
          <t>contasapagar@drogariaminasbrasil.com.br</t>
        </is>
      </c>
      <c r="T217" s="71" t="inlineStr">
        <is>
          <t>DROGARIA MINAS BRASIL</t>
        </is>
      </c>
      <c r="U217" s="129" t="inlineStr">
        <is>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is>
      </c>
      <c r="V217" s="71">
        <f>IFERROR(_xlfn.TEXTBEFORE(_xlfn.TEXTAFTER(U217,"Descrição do problema:&lt;/strong"),"&lt;/p&gt;"),_xlfn.TEXTAFTER(U217,"Descrição do problema:&lt;/strong"))</f>
        <v/>
      </c>
      <c r="W217" s="76">
        <f>_xlfn.CONCAT(D217:E217)</f>
        <v/>
      </c>
      <c r="X217" s="77" t="n">
        <v>46267</v>
      </c>
      <c r="Y217" s="78">
        <f>IF(X217="","Aberto","Encerrado")</f>
        <v/>
      </c>
      <c r="Z217" s="78">
        <f>IF(OR(L217="PENDENTE",L217="EM ANDAMENTO",L217="PENDENTE APROVAÇÃO CANCELAMENTO NF"),TODAY()-O217,X217-O217)</f>
        <v/>
      </c>
      <c r="AA217" s="78">
        <f>IF(Y217="Aberto",Z217+ROW()/100000,"")</f>
        <v/>
      </c>
      <c r="AB217" s="2">
        <f>IF(ISNUMBER(FIND("@cielo.com.br",S217)),"Interno","Externo")</f>
        <v/>
      </c>
    </row>
    <row r="218" ht="15.5" customHeight="1">
      <c r="A218" s="1" t="n"/>
      <c r="B218" s="67" t="inlineStr">
        <is>
          <t>Emilly Maria</t>
        </is>
      </c>
      <c r="C218" s="70">
        <f>VLOOKUP(I:I,'Referencias '!H:I,2,0)</f>
        <v/>
      </c>
      <c r="D218" s="71" t="n">
        <v>23405230</v>
      </c>
      <c r="E218" s="71" t="n">
        <v>0</v>
      </c>
      <c r="F218" s="72" t="n">
        <v>2616216504812</v>
      </c>
      <c r="G218" s="72">
        <f>VLOOKUP(H:H,'Referencias '!B:C,2,0)</f>
        <v/>
      </c>
      <c r="H218" s="72">
        <f>TRIM(_xlfn.TEXTBEFORE(_xlfn.TEXTAFTER(U218,"CNPJ/CPF:&lt;/strong&gt;"),"&lt;/p&gt;"))</f>
        <v/>
      </c>
      <c r="I218" s="70" t="inlineStr">
        <is>
          <t>Ajuste de cobrança / faturamento</t>
        </is>
      </c>
      <c r="J218" s="72" t="n"/>
      <c r="K218" s="72" t="n"/>
      <c r="L218" s="70" t="inlineStr">
        <is>
          <t>FINALIZADO</t>
        </is>
      </c>
      <c r="M218" s="73" t="inlineStr">
        <is>
          <t>Médio</t>
        </is>
      </c>
      <c r="N218" s="71" t="inlineStr">
        <is>
          <t>1018 Financeiro | Desejo falar com o setor financeiro | Mariane Oliveira dos Santos | mariane.santos@cielo.com.br</t>
        </is>
      </c>
      <c r="O218" s="74" t="n">
        <v>46184</v>
      </c>
      <c r="P218" s="123" t="n">
        <v>46218</v>
      </c>
      <c r="Q218" s="177">
        <f>TEXT(O218,"mmm/aaaa")</f>
        <v/>
      </c>
      <c r="R218" s="71" t="inlineStr">
        <is>
          <t>ECOMMERCE BP SUPORTE FINANCEIRO N2</t>
        </is>
      </c>
      <c r="S218" s="71" t="inlineStr">
        <is>
          <t>mariane.santos@cielo.com.br</t>
        </is>
      </c>
      <c r="T218" s="71" t="inlineStr">
        <is>
          <t>CENCOSUD</t>
        </is>
      </c>
      <c r="U218" s="129" t="inlineStr">
        <is>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is>
      </c>
      <c r="V218" s="71">
        <f>IFERROR(_xlfn.TEXTBEFORE(_xlfn.TEXTAFTER(U218,"Descrição do problema:&lt;/strong"),"&lt;/p&gt;"),_xlfn.TEXTAFTER(U218,"Descrição do problema:&lt;/strong"))</f>
        <v/>
      </c>
      <c r="W218" s="76">
        <f>_xlfn.CONCAT(D218:E218)</f>
        <v/>
      </c>
      <c r="X218" s="77" t="n">
        <v>46275</v>
      </c>
      <c r="Y218" s="78">
        <f>IF(X218="","Aberto","Encerrado")</f>
        <v/>
      </c>
      <c r="Z218" s="78">
        <f>IF(OR(L218="PENDENTE",L218="EM ANDAMENTO",L218="PENDENTE APROVAÇÃO CANCELAMENTO NF"),TODAY()-O218,X218-O218)</f>
        <v/>
      </c>
      <c r="AA218" s="78">
        <f>IF(Y218="Aberto",Z218+ROW()/100000,"")</f>
        <v/>
      </c>
      <c r="AB218" s="2">
        <f>IF(ISNUMBER(FIND("@cielo.com.br",S218)),"Interno","Externo")</f>
        <v/>
      </c>
    </row>
    <row r="219" ht="15.5" customHeight="1">
      <c r="A219" s="1" t="n"/>
      <c r="B219" s="67" t="inlineStr">
        <is>
          <t>Emilly Maria</t>
        </is>
      </c>
      <c r="C219" s="70">
        <f>VLOOKUP(I:I,'Referencias '!H:I,2,0)</f>
        <v/>
      </c>
      <c r="D219" s="71" t="n">
        <v>23403160</v>
      </c>
      <c r="E219" s="71" t="n">
        <v>0</v>
      </c>
      <c r="F219" s="72" t="n">
        <v>2616215503456</v>
      </c>
      <c r="G219" s="72">
        <f>VLOOKUP(H:H,'Referencias '!B:C,2,0)</f>
        <v/>
      </c>
      <c r="H219" s="72">
        <f>TRIM(_xlfn.TEXTBEFORE(_xlfn.TEXTAFTER(U219,"CNPJ/CPF:&lt;/strong&gt;"),"&lt;/p&gt;"))</f>
        <v/>
      </c>
      <c r="I219" s="70" t="inlineStr">
        <is>
          <t>Congelamento de contrato</t>
        </is>
      </c>
      <c r="J219" s="72" t="n"/>
      <c r="K219" s="72" t="n"/>
      <c r="L219" s="70" t="inlineStr">
        <is>
          <t>FINALIZADO</t>
        </is>
      </c>
      <c r="M219" s="73" t="inlineStr">
        <is>
          <t>Médio</t>
        </is>
      </c>
      <c r="N219" s="71" t="inlineStr">
        <is>
          <t>1018 Financeiro | Desejo falar com o setor financeiro | Fernanda Camarneira | fernanda.scamarneira@cielo.com.br</t>
        </is>
      </c>
      <c r="O219" s="74" t="n">
        <v>46184</v>
      </c>
      <c r="P219" s="123" t="n">
        <v>46218</v>
      </c>
      <c r="Q219" s="177">
        <f>TEXT(O219,"mmm/aaaa")</f>
        <v/>
      </c>
      <c r="R219" s="71" t="inlineStr">
        <is>
          <t>ECOMMERCE BP SUPORTE FINANCEIRO N2</t>
        </is>
      </c>
      <c r="S219" s="71" t="inlineStr">
        <is>
          <t>fernanda.scamarneira@cielo.com.br</t>
        </is>
      </c>
      <c r="T219" s="71" t="inlineStr">
        <is>
          <t>WHITE MARTINS GASES INDUSTRIAIS LTDA</t>
        </is>
      </c>
      <c r="U219" s="71" t="inlineStr">
        <is>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is>
      </c>
      <c r="V219" s="71">
        <f>IFERROR(_xlfn.TEXTBEFORE(_xlfn.TEXTAFTER(U219,"Descrição do problema:&lt;/strong"),"&lt;/p&gt;"),_xlfn.TEXTAFTER(U219,"Descrição do problema:&lt;/strong"))</f>
        <v/>
      </c>
      <c r="W219" s="76">
        <f>_xlfn.CONCAT(D219:E219)</f>
        <v/>
      </c>
      <c r="X219" s="77" t="n">
        <v>46240</v>
      </c>
      <c r="Y219" s="78">
        <f>IF(X219="","Aberto","Encerrado")</f>
        <v/>
      </c>
      <c r="Z219" s="78">
        <f>IF(OR(L219="PENDENTE",L219="EM ANDAMENTO",L219="PENDENTE APROVAÇÃO CANCELAMENTO NF"),TODAY()-O219,X219-O219)</f>
        <v/>
      </c>
      <c r="AA219" s="78">
        <f>IF(Y219="Aberto",Z219+ROW()/100000,"")</f>
        <v/>
      </c>
      <c r="AB219" s="2">
        <f>IF(ISNUMBER(FIND("@cielo.com.br",S219)),"Interno","Externo")</f>
        <v/>
      </c>
    </row>
    <row r="220" ht="15.5" customHeight="1">
      <c r="A220" s="1" t="n"/>
      <c r="B220" s="67" t="inlineStr">
        <is>
          <t>Fabiana Lisboa</t>
        </is>
      </c>
      <c r="C220" s="70">
        <f>VLOOKUP(I:I,'Referencias '!H:I,2,0)</f>
        <v/>
      </c>
      <c r="D220" s="71" t="n">
        <v>23402960</v>
      </c>
      <c r="E220" s="71" t="n">
        <v>0</v>
      </c>
      <c r="F220" s="72" t="n">
        <v>2616215503322</v>
      </c>
      <c r="G220" s="72">
        <f>T220</f>
        <v/>
      </c>
      <c r="H220" s="72" t="n"/>
      <c r="I220" s="70" t="inlineStr">
        <is>
          <t>Reenvio de NF</t>
        </is>
      </c>
      <c r="J220" s="72" t="n"/>
      <c r="K220" s="72" t="n"/>
      <c r="L220" s="70" t="inlineStr">
        <is>
          <t>FINALIZADO</t>
        </is>
      </c>
      <c r="M220" s="73" t="inlineStr">
        <is>
          <t>Médio</t>
        </is>
      </c>
      <c r="N220" s="71" t="inlineStr">
        <is>
          <t>1001 Split de Pagamento | Portal Split | Kelly Rodrigues de Campos | kellyro@cielo.com.br</t>
        </is>
      </c>
      <c r="O220" s="74" t="n">
        <v>46184</v>
      </c>
      <c r="P220" s="123" t="n">
        <v>46218</v>
      </c>
      <c r="Q220" s="177">
        <f>TEXT(O220,"mmm/aaaa")</f>
        <v/>
      </c>
      <c r="R220" s="71" t="inlineStr">
        <is>
          <t>ECOMMERCE BP SUPORTE FINANCEIRO N2</t>
        </is>
      </c>
      <c r="S220" s="71" t="inlineStr">
        <is>
          <t>kellyro@cielo.com.br</t>
        </is>
      </c>
      <c r="T220" s="71" t="inlineStr">
        <is>
          <t>DROGARIA MINAS BRASIL</t>
        </is>
      </c>
      <c r="U220" s="129" t="inlineStr">
        <is>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is>
      </c>
      <c r="V220" s="71">
        <f>IFERROR(_xlfn.TEXTBEFORE(_xlfn.TEXTAFTER(U220,"Descrição do problema:&lt;/strong"),"&lt;/p&gt;"),_xlfn.TEXTAFTER(U220,"Descrição do problema:&lt;/strong"))</f>
        <v/>
      </c>
      <c r="W220" s="76">
        <f>_xlfn.CONCAT(D220:E220)</f>
        <v/>
      </c>
      <c r="X220" s="77" t="n">
        <v>46245</v>
      </c>
      <c r="Y220" s="78">
        <f>IF(X220="","Aberto","Encerrado")</f>
        <v/>
      </c>
      <c r="Z220" s="78">
        <f>IF(OR(L220="PENDENTE",L220="EM ANDAMENTO",L220="PENDENTE APROVAÇÃO CANCELAMENTO NF"),TODAY()-O220,X220-O220)</f>
        <v/>
      </c>
      <c r="AA220" s="78">
        <f>IF(Y220="Aberto",Z220+ROW()/100000,"")</f>
        <v/>
      </c>
      <c r="AB220" s="2">
        <f>IF(ISNUMBER(FIND("@cielo.com.br",S220)),"Interno","Externo")</f>
        <v/>
      </c>
    </row>
    <row r="221" ht="15.5" customHeight="1">
      <c r="A221" s="1" t="n"/>
      <c r="B221" s="67" t="inlineStr">
        <is>
          <t>Emilly Maria</t>
        </is>
      </c>
      <c r="C221" s="70">
        <f>VLOOKUP(I:I,'Referencias '!H:I,2,0)</f>
        <v/>
      </c>
      <c r="D221" s="71" t="n">
        <v>23401430</v>
      </c>
      <c r="E221" s="71" t="n">
        <v>0</v>
      </c>
      <c r="F221" s="72" t="n">
        <v>2616215502404</v>
      </c>
      <c r="G221" s="72">
        <f>T221</f>
        <v/>
      </c>
      <c r="H221" s="72">
        <f>TRIM(_xlfn.TEXTBEFORE(_xlfn.TEXTAFTER(U221,"CNPJ/CPF:&lt;/strong&gt;"),"&lt;/p&gt;"))</f>
        <v/>
      </c>
      <c r="I221" s="70" t="inlineStr">
        <is>
          <t>Cancelamento de NF</t>
        </is>
      </c>
      <c r="J221" s="72" t="n"/>
      <c r="K221" s="72" t="n"/>
      <c r="L221" s="70" t="inlineStr">
        <is>
          <t>FINALIZADO</t>
        </is>
      </c>
      <c r="M221" s="73" t="inlineStr">
        <is>
          <t>Médio</t>
        </is>
      </c>
      <c r="N221" s="71" t="inlineStr">
        <is>
          <t>1018 Financeiro | Desejo falar com o setor financeiro | Giulia | giuliac@cielo.com.br</t>
        </is>
      </c>
      <c r="O221" s="74" t="n">
        <v>46184</v>
      </c>
      <c r="P221" s="123" t="n">
        <v>46218</v>
      </c>
      <c r="Q221" s="177">
        <f>TEXT(O221,"mmm/aaaa")</f>
        <v/>
      </c>
      <c r="R221" s="71" t="inlineStr">
        <is>
          <t>ECOMMERCE BP SUPORTE FINANCEIRO N2</t>
        </is>
      </c>
      <c r="S221" s="71" t="inlineStr">
        <is>
          <t>giuliac@cielo.com.br</t>
        </is>
      </c>
      <c r="T221" s="71" t="inlineStr"/>
      <c r="U221" s="129" t="inlineStr">
        <is>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is>
      </c>
      <c r="V221" s="71">
        <f>IFERROR(_xlfn.TEXTBEFORE(_xlfn.TEXTAFTER(U221,"Descrição do problema:&lt;/strong"),"&lt;/p&gt;"),_xlfn.TEXTAFTER(U221,"Descrição do problema:&lt;/strong"))</f>
        <v/>
      </c>
      <c r="W221" s="76">
        <f>_xlfn.CONCAT(D221:E221)</f>
        <v/>
      </c>
      <c r="X221" s="77" t="n">
        <v>46241</v>
      </c>
      <c r="Y221" s="78">
        <f>IF(X221="","Aberto","Encerrado")</f>
        <v/>
      </c>
      <c r="Z221" s="78">
        <f>IF(OR(L221="PENDENTE",L221="EM ANDAMENTO",L221="PENDENTE APROVAÇÃO CANCELAMENTO NF"),TODAY()-O221,X221-O221)</f>
        <v/>
      </c>
      <c r="AA221" s="78">
        <f>IF(Y221="Aberto",Z221+ROW()/100000,"")</f>
        <v/>
      </c>
      <c r="AB221" s="2">
        <f>IF(ISNUMBER(FIND("@cielo.com.br",S221)),"Interno","Externo")</f>
        <v/>
      </c>
    </row>
    <row r="222" ht="15.5" customHeight="1">
      <c r="A222" s="1" t="n"/>
      <c r="B222" s="67" t="inlineStr">
        <is>
          <t>Stephany Lima</t>
        </is>
      </c>
      <c r="C222" s="70">
        <f>VLOOKUP(I:I,'Referencias '!H:I,2,0)</f>
        <v/>
      </c>
      <c r="D222" s="71" t="n">
        <v>24744497</v>
      </c>
      <c r="E222" s="71" t="n">
        <v>0</v>
      </c>
      <c r="F222" s="72" t="n">
        <v>2619612372077</v>
      </c>
      <c r="G222" s="72">
        <f>VLOOKUP(H:H,'Referencias '!B:C,2,0)</f>
        <v/>
      </c>
      <c r="H222" s="72">
        <f>TRIM(_xlfn.TEXTBEFORE(_xlfn.TEXTAFTER(U222,"CNPJ/CPF:&lt;/strong&gt;"),"&lt;/p&gt;"))</f>
        <v/>
      </c>
      <c r="I222" s="70" t="inlineStr">
        <is>
          <t>Cancelamento de Nota Fiscal / Reemissão</t>
        </is>
      </c>
      <c r="J222" s="72" t="n"/>
      <c r="K222" s="72" t="inlineStr">
        <is>
          <t>Cliente</t>
        </is>
      </c>
      <c r="L222" s="70" t="inlineStr">
        <is>
          <t>PENDENTE</t>
        </is>
      </c>
      <c r="M222" s="73" t="inlineStr">
        <is>
          <t>Médio</t>
        </is>
      </c>
      <c r="N222" s="71" t="inlineStr">
        <is>
          <t>1003 Gateway de Pagamento | Criação de loja (Gateway de Pagamento) | Sirlene Moura | financeiro@holi4u.com</t>
        </is>
      </c>
      <c r="O222" s="74" t="n">
        <v>46218</v>
      </c>
      <c r="P222" s="123" t="n">
        <v>46219</v>
      </c>
      <c r="Q222" s="177">
        <f>TEXT(O222,"mmm/aaaa")</f>
        <v/>
      </c>
      <c r="R222" s="71" t="inlineStr">
        <is>
          <t>ECOMMERCE BP SUPORTE FINANCEIRO N2</t>
        </is>
      </c>
      <c r="S222" s="71" t="inlineStr">
        <is>
          <t>financeiro@holi4u.com</t>
        </is>
      </c>
      <c r="T222" s="71" t="inlineStr">
        <is>
          <t>HOLI4U</t>
        </is>
      </c>
      <c r="U222" s="71" t="inlineStr">
        <is>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is>
      </c>
      <c r="V222" s="71">
        <f>IFERROR(_xlfn.TEXTBEFORE(_xlfn.TEXTAFTER(U222,"Descrição do problema:&lt;/strong"),"&lt;/p&gt;"),_xlfn.TEXTAFTER(U222,"Descrição do problema:&lt;/strong"))</f>
        <v/>
      </c>
      <c r="W222" s="76">
        <f>_xlfn.CONCAT(D222:E222)</f>
        <v/>
      </c>
      <c r="X222" s="77" t="n"/>
      <c r="Y222" s="78">
        <f>IF(X222="","Aberto","Encerrado")</f>
        <v/>
      </c>
      <c r="Z222" s="78">
        <f>IF(OR(L222="PENDENTE",L222="EM ANDAMENTO",L222="PENDENTE APROVAÇÃO CANCELAMENTO NF"),TODAY()-O222,X222-O222)</f>
        <v/>
      </c>
      <c r="AA222" s="78">
        <f>IF(Y222="Aberto",Z222+ROW()/100000,"")</f>
        <v/>
      </c>
      <c r="AB222" s="2">
        <f>IF(ISNUMBER(FIND("@cielo.com.br",S222)),"Interno","Externo")</f>
        <v/>
      </c>
    </row>
    <row r="223" ht="15.5" customHeight="1">
      <c r="A223" s="1" t="n"/>
      <c r="B223" s="67" t="inlineStr">
        <is>
          <t>Stephany Lima</t>
        </is>
      </c>
      <c r="C223" s="70">
        <f>VLOOKUP(I:I,'Referencias '!H:I,2,0)</f>
        <v/>
      </c>
      <c r="D223" s="71" t="n">
        <v>24738012</v>
      </c>
      <c r="E223" s="71" t="n">
        <v>0</v>
      </c>
      <c r="F223" s="72" t="n">
        <v>2619611368035</v>
      </c>
      <c r="G223" s="72">
        <f>VLOOKUP(H:H,'Referencias '!B:C,2,0)</f>
        <v/>
      </c>
      <c r="H223" s="72">
        <f>TRIM(_xlfn.TEXTBEFORE(_xlfn.TEXTAFTER(U223,"CNPJ/CPF:&lt;/strong&gt;"),"&lt;/p&gt;"))</f>
        <v/>
      </c>
      <c r="I223" s="70" t="inlineStr">
        <is>
          <t>Cancelamento de Nota Fiscal</t>
        </is>
      </c>
      <c r="J223" s="72" t="n"/>
      <c r="K223" s="72" t="inlineStr">
        <is>
          <t>Comercial</t>
        </is>
      </c>
      <c r="L223" s="70" t="inlineStr">
        <is>
          <t>PENDENTE</t>
        </is>
      </c>
      <c r="M223" s="73" t="inlineStr">
        <is>
          <t>Médio</t>
        </is>
      </c>
      <c r="N223" s="71" t="inlineStr">
        <is>
          <t>1018 Financeiro | Desejo falar com o setor financeiro | HORTIFRUTI VILA DAS FRUTAS | ariane.pasilva@cielo.com.br</t>
        </is>
      </c>
      <c r="O223" s="74" t="n">
        <v>46218</v>
      </c>
      <c r="P223" s="123" t="n">
        <v>46219</v>
      </c>
      <c r="Q223" s="177">
        <f>TEXT(O223,"mmm/aaaa")</f>
        <v/>
      </c>
      <c r="R223" s="71" t="inlineStr">
        <is>
          <t>ECOMMERCE BP SUPORTE FINANCEIRO N2</t>
        </is>
      </c>
      <c r="S223" s="71" t="inlineStr">
        <is>
          <t>ariane.pasilva@cielo.com.br</t>
        </is>
      </c>
      <c r="T223" s="71" t="inlineStr"/>
      <c r="U223" s="71" t="inlineStr">
        <is>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is>
      </c>
      <c r="V223" s="71">
        <f>IFERROR(_xlfn.TEXTBEFORE(_xlfn.TEXTAFTER(U223,"Descrição do problema:&lt;/strong"),"&lt;/p&gt;"),_xlfn.TEXTAFTER(U223,"Descrição do problema:&lt;/strong"))</f>
        <v/>
      </c>
      <c r="W223" s="76">
        <f>_xlfn.CONCAT(D223:E223)</f>
        <v/>
      </c>
      <c r="X223" s="77" t="n"/>
      <c r="Y223" s="78">
        <f>IF(X223="","Aberto","Encerrado")</f>
        <v/>
      </c>
      <c r="Z223" s="78">
        <f>IF(OR(L223="PENDENTE",L223="EM ANDAMENTO",L223="PENDENTE APROVAÇÃO CANCELAMENTO NF"),TODAY()-O223,X223-O223)</f>
        <v/>
      </c>
      <c r="AA223" s="78">
        <f>IF(Y223="Aberto",Z223+ROW()/100000,"")</f>
        <v/>
      </c>
      <c r="AB223" s="2">
        <f>IF(ISNUMBER(FIND("@cielo.com.br",S223)),"Interno","Externo")</f>
        <v/>
      </c>
    </row>
    <row r="224" ht="15.5" customHeight="1">
      <c r="A224" s="1" t="n"/>
      <c r="B224" s="67" t="inlineStr">
        <is>
          <t>Emilly Maria</t>
        </is>
      </c>
      <c r="C224" s="70">
        <f>VLOOKUP(I:I,'Referencias '!H:I,2,0)</f>
        <v/>
      </c>
      <c r="D224" s="71" t="n">
        <v>23357234</v>
      </c>
      <c r="E224" s="71" t="n">
        <v>0</v>
      </c>
      <c r="F224" s="72" t="n">
        <v>2616118473784</v>
      </c>
      <c r="G224" s="72">
        <f>VLOOKUP(H:H,'Referencias '!B:C,2,0)</f>
        <v/>
      </c>
      <c r="H224" s="72">
        <f>TRIM(_xlfn.TEXTBEFORE(_xlfn.TEXTAFTER(U224,"CNPJ/CPF:&lt;/strong&gt;"),"&lt;/p&gt;"))</f>
        <v/>
      </c>
      <c r="I224" s="70" t="inlineStr">
        <is>
          <t>Mudança conta recebimento</t>
        </is>
      </c>
      <c r="J224" s="72" t="n"/>
      <c r="K224" s="72" t="n"/>
      <c r="L224" s="70" t="inlineStr">
        <is>
          <t>FINALIZADO</t>
        </is>
      </c>
      <c r="M224" s="73" t="inlineStr">
        <is>
          <t>Médio</t>
        </is>
      </c>
      <c r="N224" s="71" t="inlineStr">
        <is>
          <t>1018 Financeiro | Desejo falar com o setor financeiro | Marcio | msanpoli@payamigo.com</t>
        </is>
      </c>
      <c r="O224" s="74" t="n">
        <v>46183</v>
      </c>
      <c r="P224" s="123" t="n">
        <v>46218</v>
      </c>
      <c r="Q224" s="177">
        <f>TEXT(O224,"mmm/aaaa")</f>
        <v/>
      </c>
      <c r="R224" s="71" t="inlineStr">
        <is>
          <t>ECOMMERCE BP SUPORTE FINANCEIRO N2</t>
        </is>
      </c>
      <c r="S224" s="71" t="inlineStr">
        <is>
          <t>msanpoli@payamigo.com</t>
        </is>
      </c>
      <c r="T224" s="71" t="inlineStr"/>
      <c r="U224" s="129" t="inlineStr">
        <is>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is>
      </c>
      <c r="V224" s="71">
        <f>IFERROR(_xlfn.TEXTBEFORE(_xlfn.TEXTAFTER(U224,"Descrição do problema:&lt;/strong"),"&lt;/p&gt;"),_xlfn.TEXTAFTER(U224,"Descrição do problema:&lt;/strong"))</f>
        <v/>
      </c>
      <c r="W224" s="76">
        <f>_xlfn.CONCAT(D224:E224)</f>
        <v/>
      </c>
      <c r="X224" s="121" t="n">
        <v>46241</v>
      </c>
      <c r="Y224" s="78">
        <f>IF(X224="","Aberto","Encerrado")</f>
        <v/>
      </c>
      <c r="Z224" s="78">
        <f>IF(OR(L224="PENDENTE",L224="EM ANDAMENTO",L224="PENDENTE APROVAÇÃO CANCELAMENTO NF"),TODAY()-O224,X224-O224)</f>
        <v/>
      </c>
      <c r="AA224" s="78">
        <f>IF(Y224="Aberto",Z224+ROW()/100000,"")</f>
        <v/>
      </c>
      <c r="AB224" s="2">
        <f>IF(ISNUMBER(FIND("@cielo.com.br",S224)),"Interno","Externo")</f>
        <v/>
      </c>
    </row>
    <row r="225" ht="15.5" customHeight="1">
      <c r="A225" s="1" t="n"/>
      <c r="B225" s="67" t="inlineStr">
        <is>
          <t>Pamela de Sá</t>
        </is>
      </c>
      <c r="C225" s="70">
        <f>VLOOKUP(I:I,'Referencias '!H:I,2,0)</f>
        <v/>
      </c>
      <c r="D225" s="71" t="n">
        <v>23343714</v>
      </c>
      <c r="E225" s="71" t="n">
        <v>0</v>
      </c>
      <c r="F225" s="72" t="n">
        <v>2616115465482</v>
      </c>
      <c r="G225" s="72">
        <f>T225</f>
        <v/>
      </c>
      <c r="H225" s="72">
        <f>TRIM(_xlfn.TEXTBEFORE(_xlfn.TEXTAFTER(U225,"CNPJ/CPF:&lt;/strong&gt;"),"&lt;/p&gt;"))</f>
        <v/>
      </c>
      <c r="I225" s="70" t="inlineStr">
        <is>
          <t>Atualização cadastral (email)</t>
        </is>
      </c>
      <c r="J225" s="72" t="n"/>
      <c r="K225" s="72" t="n"/>
      <c r="L225" s="70" t="inlineStr">
        <is>
          <t>FINALIZADO</t>
        </is>
      </c>
      <c r="M225" s="73" t="inlineStr">
        <is>
          <t>Médio</t>
        </is>
      </c>
      <c r="N225" s="71" t="inlineStr">
        <is>
          <t>1018 Financeiro | Desejo falar com o setor financeiro | MAITE VITÓRIA (PROMETEON) | maite.silva@prometeon.com</t>
        </is>
      </c>
      <c r="O225" s="74" t="n">
        <v>46183</v>
      </c>
      <c r="P225" s="123" t="n">
        <v>46218</v>
      </c>
      <c r="Q225" s="177">
        <f>TEXT(O225,"mmm/aaaa")</f>
        <v/>
      </c>
      <c r="R225" s="71" t="inlineStr">
        <is>
          <t>ECOMMERCE BP SUPORTE FINANCEIRO N2</t>
        </is>
      </c>
      <c r="S225" s="71" t="inlineStr">
        <is>
          <t>maite.silva@prometeon.com</t>
        </is>
      </c>
      <c r="T225" s="71" t="inlineStr"/>
      <c r="U225" s="129" t="inlineStr">
        <is>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is>
      </c>
      <c r="V225" s="71">
        <f>IFERROR(_xlfn.TEXTBEFORE(_xlfn.TEXTAFTER(U225,"Descrição do problema:&lt;/strong"),"&lt;/p&gt;"),_xlfn.TEXTAFTER(U225,"Descrição do problema:&lt;/strong"))</f>
        <v/>
      </c>
      <c r="W225" s="76">
        <f>_xlfn.CONCAT(D225:E225)</f>
        <v/>
      </c>
      <c r="X225" s="77" t="n">
        <v>46240</v>
      </c>
      <c r="Y225" s="78">
        <f>IF(X225="","Aberto","Encerrado")</f>
        <v/>
      </c>
      <c r="Z225" s="78">
        <f>IF(OR(L225="PENDENTE",L225="EM ANDAMENTO",L225="PENDENTE APROVAÇÃO CANCELAMENTO NF"),TODAY()-O225,X225-O225)</f>
        <v/>
      </c>
      <c r="AA225" s="78">
        <f>IF(Y225="Aberto",Z225+ROW()/100000,"")</f>
        <v/>
      </c>
      <c r="AB225" s="2">
        <f>IF(ISNUMBER(FIND("@cielo.com.br",S225)),"Interno","Externo")</f>
        <v/>
      </c>
    </row>
    <row r="226" ht="15.5" customHeight="1">
      <c r="A226" s="1" t="n"/>
      <c r="B226" s="67" t="inlineStr">
        <is>
          <t>Fabiana Lisboa</t>
        </is>
      </c>
      <c r="C226" s="70">
        <f>VLOOKUP(I:I,'Referencias '!H:I,2,0)</f>
        <v/>
      </c>
      <c r="D226" s="71" t="n">
        <v>23306536</v>
      </c>
      <c r="E226" s="71" t="n">
        <v>0</v>
      </c>
      <c r="F226" s="72" t="n">
        <v>2616109441135</v>
      </c>
      <c r="G226" s="72">
        <f>T226</f>
        <v/>
      </c>
      <c r="H226" s="72">
        <f>TRIM(_xlfn.TEXTBEFORE(_xlfn.TEXTAFTER(U226,"CNPJ/CPF:&lt;/strong&gt;"),"&lt;/p&gt;"))</f>
        <v/>
      </c>
      <c r="I226" s="70" t="inlineStr">
        <is>
          <t>Sem ação, encerrar</t>
        </is>
      </c>
      <c r="J226" s="72" t="n"/>
      <c r="K226" s="72" t="n"/>
      <c r="L226" s="70" t="inlineStr">
        <is>
          <t>FINALIZADO</t>
        </is>
      </c>
      <c r="M226" s="73" t="inlineStr">
        <is>
          <t>Médio</t>
        </is>
      </c>
      <c r="N226" s="71" t="inlineStr">
        <is>
          <t>1018 Financeiro | Desejo falar com o setor financeiro | Matheus Frade | matheus.frade@iter.com.br</t>
        </is>
      </c>
      <c r="O226" s="74" t="n">
        <v>46183</v>
      </c>
      <c r="P226" s="123" t="n">
        <v>46218</v>
      </c>
      <c r="Q226" s="177">
        <f>TEXT(O226,"mmm/aaaa")</f>
        <v/>
      </c>
      <c r="R226" s="71" t="inlineStr">
        <is>
          <t>ECOMMERCE BP SUPORTE FINANCEIRO N2</t>
        </is>
      </c>
      <c r="S226" s="71" t="inlineStr">
        <is>
          <t>matheus.frade@iter.com.br</t>
        </is>
      </c>
      <c r="T226" s="71" t="inlineStr">
        <is>
          <t>PARQUE DO CARACOL</t>
        </is>
      </c>
      <c r="U226" s="129" t="inlineStr">
        <is>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is>
      </c>
      <c r="V226" s="71">
        <f>IFERROR(_xlfn.TEXTBEFORE(_xlfn.TEXTAFTER(U226,"Descrição do problema:&lt;/strong"),"&lt;/p&gt;"),_xlfn.TEXTAFTER(U226,"Descrição do problema:&lt;/strong"))</f>
        <v/>
      </c>
      <c r="W226" s="76">
        <f>_xlfn.CONCAT(D226:E226)</f>
        <v/>
      </c>
      <c r="X226" s="77" t="n">
        <v>46245</v>
      </c>
      <c r="Y226" s="78">
        <f>IF(X226="","Aberto","Encerrado")</f>
        <v/>
      </c>
      <c r="Z226" s="78">
        <f>IF(OR(L226="PENDENTE",L226="EM ANDAMENTO",L226="PENDENTE APROVAÇÃO CANCELAMENTO NF"),TODAY()-O226,X226-O226)</f>
        <v/>
      </c>
      <c r="AA226" s="78">
        <f>IF(Y226="Aberto",Z226+ROW()/100000,"")</f>
        <v/>
      </c>
      <c r="AB226" s="2">
        <f>IF(ISNUMBER(FIND("@cielo.com.br",S226)),"Interno","Externo")</f>
        <v/>
      </c>
    </row>
    <row r="227" ht="15.5" customHeight="1">
      <c r="A227" s="1" t="n"/>
      <c r="B227" s="67" t="inlineStr">
        <is>
          <t>Stephany Lima</t>
        </is>
      </c>
      <c r="C227" s="70">
        <f>VLOOKUP(I:I,'Referencias '!H:I,2,0)</f>
        <v/>
      </c>
      <c r="D227" s="129" t="n">
        <v>24820605</v>
      </c>
      <c r="E227" s="71" t="n">
        <v>0</v>
      </c>
      <c r="F227" s="72" t="n">
        <v>2619715420945</v>
      </c>
      <c r="G227" s="72">
        <f>VLOOKUP(H:H,'Referencias '!B:C,2,0)</f>
        <v/>
      </c>
      <c r="H227" s="72">
        <f>TRIM(_xlfn.TEXTBEFORE(_xlfn.TEXTAFTER(U227,"CNPJ/CPF:&lt;/strong&gt;"),"&lt;/p&gt;"))</f>
        <v/>
      </c>
      <c r="I227" s="70" t="inlineStr">
        <is>
          <t>Cancelamento de Nota Fiscal</t>
        </is>
      </c>
      <c r="J227" s="72" t="n"/>
      <c r="K227" s="72" t="inlineStr">
        <is>
          <t>Comercial</t>
        </is>
      </c>
      <c r="L227" s="70" t="inlineStr">
        <is>
          <t>EM ANDAMENTO</t>
        </is>
      </c>
      <c r="M227" s="73" t="inlineStr">
        <is>
          <t>Médio</t>
        </is>
      </c>
      <c r="N227" s="71" t="inlineStr">
        <is>
          <t>1018 Financeiro | Desejo falar com o setor financeiro | FRUITFY INTERMEDIACOES E PAGAMENTOS LTDA | ariane.pasilva@cielo.com.br</t>
        </is>
      </c>
      <c r="O227" s="74" t="n">
        <v>46219</v>
      </c>
      <c r="P227" s="123" t="n">
        <v>46219</v>
      </c>
      <c r="Q227" s="177">
        <f>TEXT(O227,"mmm/aaaa")</f>
        <v/>
      </c>
      <c r="R227" s="71" t="inlineStr">
        <is>
          <t>ECOMMERCE BP SUPORTE FINANCEIRO N2</t>
        </is>
      </c>
      <c r="S227" s="71" t="inlineStr">
        <is>
          <t>ariane.pasilva@cielo.com.br</t>
        </is>
      </c>
      <c r="T227" s="71" t="inlineStr">
        <is>
          <t>FRUITFY PAGAMENTOS</t>
        </is>
      </c>
      <c r="U227" s="71" t="inlineStr">
        <is>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is>
      </c>
      <c r="V227" s="71">
        <f>IFERROR(_xlfn.TEXTBEFORE(_xlfn.TEXTAFTER(U227,"Descrição do problema:&lt;/strong"),"&lt;/p&gt;"),_xlfn.TEXTAFTER(U227,"Descrição do problema:&lt;/strong"))</f>
        <v/>
      </c>
      <c r="W227" s="76">
        <f>_xlfn.CONCAT(D227:E227)</f>
        <v/>
      </c>
      <c r="X227" s="77" t="n"/>
      <c r="Y227" s="78">
        <f>IF(X227="","Aberto","Encerrado")</f>
        <v/>
      </c>
      <c r="Z227" s="78">
        <f>IF(OR(L227="PENDENTE",L227="EM ANDAMENTO",L227="PENDENTE APROVAÇÃO CANCELAMENTO NF"),TODAY()-O227,X227-O227)</f>
        <v/>
      </c>
      <c r="AA227" s="78">
        <f>IF(Y227="Aberto",Z227+ROW()/100000,"")</f>
        <v/>
      </c>
      <c r="AB227" s="2">
        <f>IF(ISNUMBER(FIND("@cielo.com.br",S227)),"Interno","Externo")</f>
        <v/>
      </c>
    </row>
    <row r="228" ht="15.5" customHeight="1">
      <c r="A228" s="1" t="n"/>
      <c r="B228" s="67" t="inlineStr">
        <is>
          <t>Pamela de Sá</t>
        </is>
      </c>
      <c r="C228" s="70">
        <f>VLOOKUP(I:I,'Referencias '!H:I,2,0)</f>
        <v/>
      </c>
      <c r="D228" s="71" t="n">
        <v>23060590</v>
      </c>
      <c r="E228" s="71" t="n">
        <v>0</v>
      </c>
      <c r="F228" s="72" t="n">
        <v>2615410276736</v>
      </c>
      <c r="G228" s="72">
        <f>T228</f>
        <v/>
      </c>
      <c r="H228" s="72">
        <f>TRIM(_xlfn.TEXTBEFORE(_xlfn.TEXTAFTER(U228,"CNPJ/CPF:&lt;/strong&gt;"),"&lt;/p&gt;"))</f>
        <v/>
      </c>
      <c r="I228" s="70" t="inlineStr">
        <is>
          <t>Regularização Pendências Financeiras</t>
        </is>
      </c>
      <c r="J228" s="72" t="n"/>
      <c r="K228" s="72" t="n"/>
      <c r="L228" s="70" t="inlineStr">
        <is>
          <t>PENDENTE</t>
        </is>
      </c>
      <c r="M228" s="73" t="inlineStr">
        <is>
          <t>Médio</t>
        </is>
      </c>
      <c r="N228" s="71" t="inlineStr">
        <is>
          <t>1018 Financeiro | Desejo falar com o setor financeiro | Leonardo Meira | leonardomeira@madeiranit.com.br</t>
        </is>
      </c>
      <c r="O228" s="74" t="n">
        <v>46176</v>
      </c>
      <c r="P228" s="123" t="n">
        <v>46218</v>
      </c>
      <c r="Q228" s="177">
        <f>TEXT(O228,"mmm/aaaa")</f>
        <v/>
      </c>
      <c r="R228" s="71" t="inlineStr">
        <is>
          <t>ECOMMERCE BP SUPORTE FINANCEIRO N2</t>
        </is>
      </c>
      <c r="S228" s="71" t="inlineStr">
        <is>
          <t>leonardomeira@madeiranit.com.br</t>
        </is>
      </c>
      <c r="T228" s="71" t="inlineStr">
        <is>
          <t>MADEIRANIT MATERIAIS PARA CONSTRUCAO LTDA</t>
        </is>
      </c>
      <c r="U228" s="129" t="inlineStr">
        <is>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is>
      </c>
      <c r="V228" s="71">
        <f>IFERROR(_xlfn.TEXTBEFORE(_xlfn.TEXTAFTER(U228,"Descrição do problema:&lt;/strong"),"&lt;/p&gt;"),_xlfn.TEXTAFTER(U228,"Descrição do problema:&lt;/strong"))</f>
        <v/>
      </c>
      <c r="W228" s="76">
        <f>_xlfn.CONCAT(D228:E228)</f>
        <v/>
      </c>
      <c r="X228" s="77" t="n"/>
      <c r="Y228" s="78">
        <f>IF(X228="","Aberto","Encerrado")</f>
        <v/>
      </c>
      <c r="Z228" s="78">
        <f>IF(OR(L228="PENDENTE",L228="EM ANDAMENTO",L228="PENDENTE APROVAÇÃO CANCELAMENTO NF"),TODAY()-O228,X228-O228)</f>
        <v/>
      </c>
      <c r="AA228" s="78">
        <f>IF(Y228="Aberto",Z228+ROW()/100000,"")</f>
        <v/>
      </c>
      <c r="AB228" s="2">
        <f>IF(ISNUMBER(FIND("@cielo.com.br",S228)),"Interno","Externo")</f>
        <v/>
      </c>
    </row>
    <row r="229" ht="15.5" customHeight="1">
      <c r="A229" s="1" t="n"/>
      <c r="B229" s="67" t="inlineStr">
        <is>
          <t>Stephany Lima</t>
        </is>
      </c>
      <c r="C229" s="70">
        <f>VLOOKUP(I:I,'Referencias '!H:I,2,0)</f>
        <v/>
      </c>
      <c r="D229" s="129" t="n">
        <v>22927989</v>
      </c>
      <c r="E229" s="71" t="n">
        <v>0</v>
      </c>
      <c r="F229" s="72" t="n">
        <v>2614916186114</v>
      </c>
      <c r="G229" s="72">
        <f>VLOOKUP(H:H,'Referencias '!B:C,2,0)</f>
        <v/>
      </c>
      <c r="H229" s="72">
        <f>TRIM(_xlfn.TEXTBEFORE(_xlfn.TEXTAFTER(U229,"CNPJ/CPF:&lt;/strong&gt;"),"&lt;/p&gt;"))</f>
        <v/>
      </c>
      <c r="I229" s="70" t="inlineStr">
        <is>
          <t>Contestação de cobrança</t>
        </is>
      </c>
      <c r="J229" s="72" t="n"/>
      <c r="K229" s="72" t="n"/>
      <c r="L229" s="70" t="inlineStr">
        <is>
          <t>FINALIZADO</t>
        </is>
      </c>
      <c r="M229" s="73" t="inlineStr">
        <is>
          <t>Médio</t>
        </is>
      </c>
      <c r="N229" s="71" t="inlineStr">
        <is>
          <t>1018 Financeiro | Desejo falar com o setor financeiro | Amanda David | amanda.xavier@grupocapiau.com.br</t>
        </is>
      </c>
      <c r="O229" s="74" t="n">
        <v>46171</v>
      </c>
      <c r="P229" s="123" t="n">
        <v>46218</v>
      </c>
      <c r="Q229" s="177">
        <f>TEXT(O229,"mmm/aaaa")</f>
        <v/>
      </c>
      <c r="R229" s="71" t="inlineStr">
        <is>
          <t>ECOMMERCE BP SUPORTE FINANCEIRO N2</t>
        </is>
      </c>
      <c r="S229" s="71" t="inlineStr">
        <is>
          <t>amanda.xavier@grupocapiau.com.br</t>
        </is>
      </c>
      <c r="T229" s="71" t="inlineStr"/>
      <c r="U229" s="129" t="inlineStr">
        <is>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is>
      </c>
      <c r="V229" s="71">
        <f>IFERROR(_xlfn.TEXTBEFORE(_xlfn.TEXTAFTER(U229,"Descrição do problema:&lt;/strong"),"&lt;/p&gt;"),_xlfn.TEXTAFTER(U229,"Descrição do problema:&lt;/strong"))</f>
        <v/>
      </c>
      <c r="W229" s="76">
        <f>_xlfn.CONCAT(D229:E229)</f>
        <v/>
      </c>
      <c r="X229" s="77" t="n">
        <v>46269</v>
      </c>
      <c r="Y229" s="78">
        <f>IF(X229="","Aberto","Encerrado")</f>
        <v/>
      </c>
      <c r="Z229" s="78">
        <f>IF(OR(L229="PENDENTE",L229="EM ANDAMENTO",L229="PENDENTE APROVAÇÃO CANCELAMENTO NF"),TODAY()-O229,X229-O229)</f>
        <v/>
      </c>
      <c r="AA229" s="78">
        <f>IF(Y229="Aberto",Z229+ROW()/100000,"")</f>
        <v/>
      </c>
      <c r="AB229" s="2">
        <f>IF(ISNUMBER(FIND("@cielo.com.br",S229)),"Interno","Externo")</f>
        <v/>
      </c>
    </row>
    <row r="230" ht="15.5" customHeight="1">
      <c r="A230" s="1" t="n"/>
      <c r="B230" s="67" t="inlineStr">
        <is>
          <t>Emilly Maria</t>
        </is>
      </c>
      <c r="C230" s="70">
        <f>VLOOKUP(I:I,'Referencias '!H:I,2,0)</f>
        <v/>
      </c>
      <c r="D230" s="71" t="n">
        <v>22906012</v>
      </c>
      <c r="E230" s="71" t="n">
        <v>0</v>
      </c>
      <c r="F230" s="72" t="n">
        <v>2614911171796</v>
      </c>
      <c r="G230" s="72">
        <f>VLOOKUP(H:H,'Referencias '!B:C,2,0)</f>
        <v/>
      </c>
      <c r="H230" s="72">
        <f>TRIM(_xlfn.TEXTBEFORE(_xlfn.TEXTAFTER(U230,"CNPJ/CPF:&lt;/strong&gt;"),"&lt;/p&gt;"))</f>
        <v/>
      </c>
      <c r="I230" s="70" t="inlineStr">
        <is>
          <t>Cancelamento de NF / reemissão</t>
        </is>
      </c>
      <c r="J230" s="72" t="n"/>
      <c r="K230" s="72" t="n"/>
      <c r="L230" s="70" t="inlineStr">
        <is>
          <t>FINALIZADO</t>
        </is>
      </c>
      <c r="M230" s="73" t="inlineStr">
        <is>
          <t>Médio</t>
        </is>
      </c>
      <c r="N230" s="71" t="inlineStr">
        <is>
          <t>1018 Financeiro | Desejo falar com o setor financeiro | INOVE ONLINE LTDA | ariane.pasilva@cielo.com.br</t>
        </is>
      </c>
      <c r="O230" s="74" t="n">
        <v>46171</v>
      </c>
      <c r="P230" s="123" t="n">
        <v>46217</v>
      </c>
      <c r="Q230" s="177">
        <f>TEXT(O230,"mmm/aaaa")</f>
        <v/>
      </c>
      <c r="R230" s="71" t="inlineStr">
        <is>
          <t>ECOMMERCE BP SUPORTE FINANCEIRO N2</t>
        </is>
      </c>
      <c r="S230" s="71" t="inlineStr">
        <is>
          <t>ariane.pasilva@cielo.com.br</t>
        </is>
      </c>
      <c r="T230" s="71" t="inlineStr"/>
      <c r="U230" s="129" t="inlineStr">
        <is>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is>
      </c>
      <c r="V230" s="71">
        <f>IFERROR(_xlfn.TEXTBEFORE(_xlfn.TEXTAFTER(U230,"Descrição do problema:&lt;/strong"),"&lt;/p&gt;"),_xlfn.TEXTAFTER(U230,"Descrição do problema:&lt;/strong"))</f>
        <v/>
      </c>
      <c r="W230" s="76">
        <f>_xlfn.CONCAT(D230:E230)</f>
        <v/>
      </c>
      <c r="X230" s="77" t="n">
        <v>46217</v>
      </c>
      <c r="Y230" s="78">
        <f>IF(X230="","Aberto","Encerrado")</f>
        <v/>
      </c>
      <c r="Z230" s="78">
        <f>IF(OR(L230="PENDENTE",L230="EM ANDAMENTO",L230="PENDENTE APROVAÇÃO CANCELAMENTO NF"),TODAY()-O230,X230-O230)</f>
        <v/>
      </c>
      <c r="AA230" s="78">
        <f>IF(Y230="Aberto",Z230+ROW()/100000,"")</f>
        <v/>
      </c>
      <c r="AB230" s="2">
        <f>IF(ISNUMBER(FIND("@cielo.com.br",S230)),"Interno","Externo")</f>
        <v/>
      </c>
    </row>
    <row r="231" ht="15.5" customHeight="1">
      <c r="A231" s="1" t="n"/>
      <c r="B231" s="67" t="inlineStr">
        <is>
          <t>Emilly Maria</t>
        </is>
      </c>
      <c r="C231" s="70">
        <f>VLOOKUP(I:I,'Referencias '!H:I,2,0)</f>
        <v/>
      </c>
      <c r="D231" s="71" t="n">
        <v>22902586</v>
      </c>
      <c r="E231" s="71" t="n">
        <v>0</v>
      </c>
      <c r="F231" s="72" t="n">
        <v>2614911169550</v>
      </c>
      <c r="G231" s="72">
        <f>VLOOKUP(H:H,'Referencias '!B:C,2,0)</f>
        <v/>
      </c>
      <c r="H231" s="72">
        <f>TRIM(_xlfn.TEXTBEFORE(_xlfn.TEXTAFTER(U231,"CNPJ/CPF:&lt;/strong&gt;"),"&lt;/p&gt;"))</f>
        <v/>
      </c>
      <c r="I231" s="70" t="inlineStr">
        <is>
          <t>Cancelamento de NF / Reemissão (Incluir PO)</t>
        </is>
      </c>
      <c r="J231" s="72" t="n"/>
      <c r="K231" s="72" t="n"/>
      <c r="L231" s="70" t="inlineStr">
        <is>
          <t>FINALIZADO</t>
        </is>
      </c>
      <c r="M231" s="73" t="inlineStr">
        <is>
          <t>Médio</t>
        </is>
      </c>
      <c r="N231" s="71" t="inlineStr">
        <is>
          <t>1018 Financeiro | Desejo falar com o setor financeiro | 18033552000161 | ariane.pasilva@gmail.com.br</t>
        </is>
      </c>
      <c r="O231" s="74" t="n">
        <v>46171</v>
      </c>
      <c r="P231" s="123" t="n">
        <v>46217</v>
      </c>
      <c r="Q231" s="177">
        <f>TEXT(O231,"mmm/aaaa")</f>
        <v/>
      </c>
      <c r="R231" s="71" t="inlineStr">
        <is>
          <t>ECOMMERCE BP SUPORTE FINANCEIRO N2</t>
        </is>
      </c>
      <c r="S231" s="71" t="inlineStr">
        <is>
          <t>ariane.pasilva@gmail.com.br</t>
        </is>
      </c>
      <c r="T231" s="71" t="inlineStr">
        <is>
          <t>99 TAXIS DESENVOLVIMENTO DE SOFT</t>
        </is>
      </c>
      <c r="U231" s="129" t="inlineStr">
        <is>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is>
      </c>
      <c r="V231" s="71">
        <f>IFERROR(_xlfn.TEXTBEFORE(_xlfn.TEXTAFTER(U231,"Descrição do problema:&lt;/strong"),"&lt;/p&gt;"),_xlfn.TEXTAFTER(U231,"Descrição do problema:&lt;/strong"))</f>
        <v/>
      </c>
      <c r="W231" s="76">
        <f>_xlfn.CONCAT(D231:E231)</f>
        <v/>
      </c>
      <c r="X231" s="77" t="n">
        <v>46258</v>
      </c>
      <c r="Y231" s="78">
        <f>IF(X231="","Aberto","Encerrado")</f>
        <v/>
      </c>
      <c r="Z231" s="78">
        <f>IF(OR(L231="PENDENTE",L231="EM ANDAMENTO",L231="PENDENTE APROVAÇÃO CANCELAMENTO NF"),TODAY()-O231,X231-O231)</f>
        <v/>
      </c>
      <c r="AA231" s="78">
        <f>IF(Y231="Aberto",Z231+ROW()/100000,"")</f>
        <v/>
      </c>
      <c r="AB231" s="2">
        <f>IF(ISNUMBER(FIND("@cielo.com.br",S231)),"Interno","Externo")</f>
        <v/>
      </c>
    </row>
    <row r="232" ht="15.5" customHeight="1">
      <c r="A232" s="1" t="n"/>
      <c r="B232" s="67" t="inlineStr">
        <is>
          <t>Stephany Lima</t>
        </is>
      </c>
      <c r="C232" s="70">
        <f>VLOOKUP(I:I,'Referencias '!H:I,2,0)</f>
        <v/>
      </c>
      <c r="D232" s="71" t="n">
        <v>22899316</v>
      </c>
      <c r="E232" s="71" t="n">
        <v>0</v>
      </c>
      <c r="F232" s="72" t="n">
        <v>2614910167401</v>
      </c>
      <c r="G232" s="72">
        <f>VLOOKUP(H:H,'Referencias '!B:C,2,0)</f>
        <v/>
      </c>
      <c r="H232" s="72">
        <f>TRIM(_xlfn.TEXTBEFORE(_xlfn.TEXTAFTER(U232,"CNPJ/CPF:&lt;/strong&gt;"),"&lt;/p&gt;"))</f>
        <v/>
      </c>
      <c r="I232" s="70" t="inlineStr">
        <is>
          <t>Cancelamento de NF / reemissão</t>
        </is>
      </c>
      <c r="J232" s="72" t="n"/>
      <c r="K232" s="72" t="n"/>
      <c r="L232" s="70" t="inlineStr">
        <is>
          <t>FINALIZADO</t>
        </is>
      </c>
      <c r="M232" s="73" t="inlineStr">
        <is>
          <t>Alta</t>
        </is>
      </c>
      <c r="N232" s="71" t="inlineStr">
        <is>
          <t>1018 Financeiro | Desejo falar com o setor financeiro | Damiana Barbosa | damiana.barbosa@sondadelivery.com.br</t>
        </is>
      </c>
      <c r="O232" s="74" t="n">
        <v>46171</v>
      </c>
      <c r="P232" s="123" t="n">
        <v>46217</v>
      </c>
      <c r="Q232" s="177">
        <f>TEXT(O232,"mmm/aaaa")</f>
        <v/>
      </c>
      <c r="R232" s="71" t="inlineStr">
        <is>
          <t>ECOMMERCE BP SUPORTE FINANCEIRO N2</t>
        </is>
      </c>
      <c r="S232" s="71" t="inlineStr">
        <is>
          <t>damiana.barbosa@sondadelivery.com.br</t>
        </is>
      </c>
      <c r="T232" s="71" t="inlineStr"/>
      <c r="U232" s="71" t="inlineStr">
        <is>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is>
      </c>
      <c r="V232" s="71">
        <f>IFERROR(_xlfn.TEXTBEFORE(_xlfn.TEXTAFTER(U232,"Descrição do problema:&lt;/strong"),"&lt;/p&gt;"),_xlfn.TEXTAFTER(U232,"Descrição do problema:&lt;/strong"))</f>
        <v/>
      </c>
      <c r="W232" s="76">
        <f>_xlfn.CONCAT(D232:E232)</f>
        <v/>
      </c>
      <c r="X232" s="77" t="n">
        <v>46217</v>
      </c>
      <c r="Y232" s="78">
        <f>IF(X232="","Aberto","Encerrado")</f>
        <v/>
      </c>
      <c r="Z232" s="78">
        <f>IF(OR(L232="PENDENTE",L232="EM ANDAMENTO",L232="PENDENTE APROVAÇÃO CANCELAMENTO NF"),TODAY()-O232,X232-O232)</f>
        <v/>
      </c>
      <c r="AA232" s="78">
        <f>IF(Y232="Aberto",Z232+ROW()/100000,"")</f>
        <v/>
      </c>
      <c r="AB232" s="2">
        <f>IF(ISNUMBER(FIND("@cielo.com.br",S232)),"Interno","Externo")</f>
        <v/>
      </c>
    </row>
    <row r="233" ht="15.5" customHeight="1">
      <c r="A233" s="1" t="n"/>
      <c r="B233" s="67" t="inlineStr">
        <is>
          <t>Emilly Maria</t>
        </is>
      </c>
      <c r="C233" s="70">
        <f>VLOOKUP(I:I,'Referencias '!H:I,2,0)</f>
        <v/>
      </c>
      <c r="D233" s="71" t="n">
        <v>22891770</v>
      </c>
      <c r="E233" s="71" t="n">
        <v>0</v>
      </c>
      <c r="F233" s="72" t="n">
        <v>2614908162289</v>
      </c>
      <c r="G233" s="72">
        <f>VLOOKUP(H:H,'Referencias '!B:C,2,0)</f>
        <v/>
      </c>
      <c r="H233" s="72">
        <f>TRIM(_xlfn.TEXTBEFORE(_xlfn.TEXTAFTER(U233,"CNPJ/CPF:&lt;/strong&gt;"),"&lt;/p&gt;"))</f>
        <v/>
      </c>
      <c r="I233" s="70" t="inlineStr">
        <is>
          <t>Cancelamento de NF / reemissão</t>
        </is>
      </c>
      <c r="J233" s="72" t="n"/>
      <c r="K233" s="72" t="n"/>
      <c r="L233" s="70" t="inlineStr">
        <is>
          <t>FINALIZADO</t>
        </is>
      </c>
      <c r="M233" s="73" t="inlineStr">
        <is>
          <t>Alta</t>
        </is>
      </c>
      <c r="N233" s="71" t="inlineStr">
        <is>
          <t>1018 Financeiro | Desejo falar com o setor financeiro | felipe alvarez de carvalho sanches | felipe.sanches@supermercadospaguemenos.com.br</t>
        </is>
      </c>
      <c r="O233" s="74" t="n">
        <v>46171</v>
      </c>
      <c r="P233" s="123" t="n">
        <v>46217</v>
      </c>
      <c r="Q233" s="177">
        <f>TEXT(O233,"mmm/aaaa")</f>
        <v/>
      </c>
      <c r="R233" s="71" t="inlineStr">
        <is>
          <t>ECOMMERCE BP SUPORTE FINANCEIRO N2</t>
        </is>
      </c>
      <c r="S233" s="71" t="inlineStr">
        <is>
          <t>felipe.sanches@supermercadospaguemenos.com.br</t>
        </is>
      </c>
      <c r="T233" s="71" t="inlineStr"/>
      <c r="U233" s="71" t="inlineStr">
        <is>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is>
      </c>
      <c r="V233" s="71">
        <f>IFERROR(_xlfn.TEXTBEFORE(_xlfn.TEXTAFTER(U233,"Descrição do problema:&lt;/strong"),"&lt;/p&gt;"),_xlfn.TEXTAFTER(U233,"Descrição do problema:&lt;/strong"))</f>
        <v/>
      </c>
      <c r="W233" s="76">
        <f>_xlfn.CONCAT(D233:E233)</f>
        <v/>
      </c>
      <c r="X233" s="77">
        <f>P233</f>
        <v/>
      </c>
      <c r="Y233" s="78">
        <f>IF(X233="","Aberto","Encerrado")</f>
        <v/>
      </c>
      <c r="Z233" s="78">
        <f>IF(OR(L233="PENDENTE",L233="EM ANDAMENTO",L233="PENDENTE APROVAÇÃO CANCELAMENTO NF"),TODAY()-O233,X233-O233)</f>
        <v/>
      </c>
      <c r="AA233" s="78">
        <f>IF(Y233="Aberto",Z233+ROW()/100000,"")</f>
        <v/>
      </c>
      <c r="AB233" s="2">
        <f>IF(ISNUMBER(FIND("@cielo.com.br",S233)),"Interno","Externo")</f>
        <v/>
      </c>
    </row>
    <row r="234" ht="15.5" customHeight="1">
      <c r="A234" s="1" t="n"/>
      <c r="B234" s="67" t="inlineStr">
        <is>
          <t>Pamela de Sá</t>
        </is>
      </c>
      <c r="C234" s="70">
        <f>VLOOKUP(I:I,'Referencias '!H:I,2,0)</f>
        <v/>
      </c>
      <c r="D234" s="71" t="n">
        <v>22888561</v>
      </c>
      <c r="E234" s="71" t="n">
        <v>0</v>
      </c>
      <c r="F234" s="72" t="n">
        <v>2614818160038</v>
      </c>
      <c r="G234" s="72">
        <f>T234</f>
        <v/>
      </c>
      <c r="H234" s="72">
        <f>TRIM(_xlfn.TEXTBEFORE(_xlfn.TEXTAFTER(U234,"CNPJ/CPF:&lt;/strong&gt;"),"&lt;/p&gt;"))</f>
        <v/>
      </c>
      <c r="I234" s="70" t="inlineStr">
        <is>
          <t>Dúvidas sobre contrato / cobrança</t>
        </is>
      </c>
      <c r="J234" s="72" t="n"/>
      <c r="K234" s="72" t="n"/>
      <c r="L234" s="70" t="inlineStr">
        <is>
          <t>FINALIZADO</t>
        </is>
      </c>
      <c r="M234" s="73" t="inlineStr">
        <is>
          <t>Médio</t>
        </is>
      </c>
      <c r="N234" s="71" t="inlineStr">
        <is>
          <t>1003 Gateway de Pagamento | Estou em produção e tenho uma dúvida | Ronierison Sena | ronierison.sena@ext-onfly.com</t>
        </is>
      </c>
      <c r="O234" s="74" t="n">
        <v>46170</v>
      </c>
      <c r="P234" s="123" t="n">
        <v>46218</v>
      </c>
      <c r="Q234" s="177">
        <f>TEXT(O234,"mmm/aaaa")</f>
        <v/>
      </c>
      <c r="R234" s="71" t="inlineStr">
        <is>
          <t>ECOMMERCE BP SUPORTE FINANCEIRO N2</t>
        </is>
      </c>
      <c r="S234" s="71" t="inlineStr">
        <is>
          <t>ronierison.sena@ext-onfly.com</t>
        </is>
      </c>
      <c r="T234" s="71" t="inlineStr"/>
      <c r="U234" s="129" t="inlineStr">
        <is>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is>
      </c>
      <c r="V234" s="71">
        <f>IFERROR(_xlfn.TEXTBEFORE(_xlfn.TEXTAFTER(U234,"Descrição do problema:&lt;/strong"),"&lt;/p&gt;"),_xlfn.TEXTAFTER(U234,"Descrição do problema:&lt;/strong"))</f>
        <v/>
      </c>
      <c r="W234" s="76">
        <f>_xlfn.CONCAT(D234:E234)</f>
        <v/>
      </c>
      <c r="X234" s="77" t="n">
        <v>46259</v>
      </c>
      <c r="Y234" s="78">
        <f>IF(X234="","Aberto","Encerrado")</f>
        <v/>
      </c>
      <c r="Z234" s="78">
        <f>IF(OR(L234="PENDENTE",L234="EM ANDAMENTO",L234="PENDENTE APROVAÇÃO CANCELAMENTO NF"),TODAY()-O234,X234-O234)</f>
        <v/>
      </c>
      <c r="AA234" s="78">
        <f>IF(Y234="Aberto",Z234+ROW()/100000,"")</f>
        <v/>
      </c>
      <c r="AB234" s="2">
        <f>IF(ISNUMBER(FIND("@cielo.com.br",S234)),"Interno","Externo")</f>
        <v/>
      </c>
    </row>
    <row r="235" ht="15.5" customHeight="1">
      <c r="A235" s="1" t="n"/>
      <c r="B235" s="67" t="inlineStr">
        <is>
          <t>Fabiana Lisboa</t>
        </is>
      </c>
      <c r="C235" s="70">
        <f>VLOOKUP(I:I,'Referencias '!H:I,2,0)</f>
        <v/>
      </c>
      <c r="D235" s="71" t="n">
        <v>22886625</v>
      </c>
      <c r="E235" s="71" t="n">
        <v>0</v>
      </c>
      <c r="F235" s="72" t="n">
        <v>2614817158985</v>
      </c>
      <c r="G235" s="72">
        <f>VLOOKUP(H:H,'Referencias '!B:C,2,0)</f>
        <v/>
      </c>
      <c r="H235" s="72">
        <f>TRIM(_xlfn.TEXTBEFORE(_xlfn.TEXTAFTER(U235,"CNPJ/CPF:&lt;/strong&gt;"),"&lt;/p&gt;"))</f>
        <v/>
      </c>
      <c r="I235" s="70" t="inlineStr">
        <is>
          <t>Atualização cadastral (email)</t>
        </is>
      </c>
      <c r="J235" s="72" t="n"/>
      <c r="K235" s="72" t="n"/>
      <c r="L235" s="70" t="inlineStr">
        <is>
          <t>FINALIZADO</t>
        </is>
      </c>
      <c r="M235" s="73" t="inlineStr">
        <is>
          <t>Médio</t>
        </is>
      </c>
      <c r="N235" s="71" t="inlineStr">
        <is>
          <t>1018 Financeiro | Desejo falar com o setor financeiro | Wesley | ecommerce3@engepecas.com.br</t>
        </is>
      </c>
      <c r="O235" s="74" t="n">
        <v>46170</v>
      </c>
      <c r="P235" s="123" t="n">
        <v>46218</v>
      </c>
      <c r="Q235" s="177">
        <f>TEXT(O235,"mmm/aaaa")</f>
        <v/>
      </c>
      <c r="R235" s="71" t="inlineStr">
        <is>
          <t>ECOMMERCE BP SUPORTE FINANCEIRO N2</t>
        </is>
      </c>
      <c r="S235" s="71" t="inlineStr">
        <is>
          <t>ecommerce3@engepecas.com.br</t>
        </is>
      </c>
      <c r="T235" s="71" t="inlineStr"/>
      <c r="U235" s="129" t="inlineStr">
        <is>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is>
      </c>
      <c r="V235" s="71">
        <f>IFERROR(_xlfn.TEXTBEFORE(_xlfn.TEXTAFTER(U235,"Descrição do problema:&lt;/strong"),"&lt;/p&gt;"),_xlfn.TEXTAFTER(U235,"Descrição do problema:&lt;/strong"))</f>
        <v/>
      </c>
      <c r="W235" s="76">
        <f>_xlfn.CONCAT(D235:E235)</f>
        <v/>
      </c>
      <c r="X235" s="77" t="n">
        <v>46240</v>
      </c>
      <c r="Y235" s="78">
        <f>IF(X235="","Aberto","Encerrado")</f>
        <v/>
      </c>
      <c r="Z235" s="78">
        <f>IF(OR(L235="PENDENTE",L235="EM ANDAMENTO",L235="PENDENTE APROVAÇÃO CANCELAMENTO NF"),TODAY()-O235,X235-O235)</f>
        <v/>
      </c>
      <c r="AA235" s="78">
        <f>IF(Y235="Aberto",Z235+ROW()/100000,"")</f>
        <v/>
      </c>
      <c r="AB235" s="2">
        <f>IF(ISNUMBER(FIND("@cielo.com.br",S235)),"Interno","Externo")</f>
        <v/>
      </c>
    </row>
    <row r="236" ht="15.5" customHeight="1">
      <c r="A236" s="1" t="n"/>
      <c r="B236" s="67" t="inlineStr">
        <is>
          <t>Stephany Lima</t>
        </is>
      </c>
      <c r="C236" s="70">
        <f>VLOOKUP(I:I,'Referencias '!H:I,2,0)</f>
        <v/>
      </c>
      <c r="D236" s="71" t="n">
        <v>22884811</v>
      </c>
      <c r="E236" s="71" t="n">
        <v>0</v>
      </c>
      <c r="F236" s="72" t="n">
        <v>2614817157845</v>
      </c>
      <c r="G236" s="72">
        <f>VLOOKUP(H:H,'Referencias '!B:C,2,0)</f>
        <v/>
      </c>
      <c r="H236" s="72">
        <f>TRIM(_xlfn.TEXTBEFORE(_xlfn.TEXTAFTER(U236,"CNPJ/CPF:&lt;/strong&gt;"),"&lt;/p&gt;"))</f>
        <v/>
      </c>
      <c r="I236" s="70" t="inlineStr">
        <is>
          <t>Cancelamento de NF / reemissão</t>
        </is>
      </c>
      <c r="J236" s="72" t="inlineStr">
        <is>
          <t>A nota foi substituida e cliente incluido na lista de exceções. Chamado encerrado</t>
        </is>
      </c>
      <c r="K236" s="72" t="n"/>
      <c r="L236" s="70" t="inlineStr">
        <is>
          <t>FINALIZADO</t>
        </is>
      </c>
      <c r="M236" s="73" t="inlineStr">
        <is>
          <t>Alta</t>
        </is>
      </c>
      <c r="N236" s="71" t="inlineStr">
        <is>
          <t>1018 Financeiro | Desejo falar com o setor financeiro | André Menezes | andremenezes@bemol.com.br</t>
        </is>
      </c>
      <c r="O236" s="74" t="n">
        <v>46170</v>
      </c>
      <c r="P236" s="123" t="n">
        <v>46218</v>
      </c>
      <c r="Q236" s="177">
        <f>TEXT(O236,"mmm/aaaa")</f>
        <v/>
      </c>
      <c r="R236" s="71" t="inlineStr">
        <is>
          <t>ECOMMERCE BP SUPORTE FINANCEIRO N2</t>
        </is>
      </c>
      <c r="S236" s="71" t="inlineStr">
        <is>
          <t>andremenezes@bemol.com.br</t>
        </is>
      </c>
      <c r="T236" s="71" t="inlineStr">
        <is>
          <t>BEMOL</t>
        </is>
      </c>
      <c r="U236" s="71" t="inlineStr">
        <is>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is>
      </c>
      <c r="V236" s="71">
        <f>IFERROR(_xlfn.TEXTBEFORE(_xlfn.TEXTAFTER(U236,"Descrição do problema:&lt;/strong"),"&lt;/p&gt;"),_xlfn.TEXTAFTER(U236,"Descrição do problema:&lt;/strong"))</f>
        <v/>
      </c>
      <c r="W236" s="76">
        <f>_xlfn.CONCAT(D236:E236)</f>
        <v/>
      </c>
      <c r="X236" s="77" t="n">
        <v>46218</v>
      </c>
      <c r="Y236" s="78">
        <f>IF(X236="","Aberto","Encerrado")</f>
        <v/>
      </c>
      <c r="Z236" s="78">
        <f>IF(OR(L236="PENDENTE",L236="EM ANDAMENTO",L236="PENDENTE APROVAÇÃO CANCELAMENTO NF"),TODAY()-O236,X236-O236)</f>
        <v/>
      </c>
      <c r="AA236" s="78">
        <f>IF(Y236="Aberto",Z236+ROW()/100000,"")</f>
        <v/>
      </c>
      <c r="AB236" s="2">
        <f>IF(ISNUMBER(FIND("@cielo.com.br",S236)),"Interno","Externo")</f>
        <v/>
      </c>
    </row>
    <row r="237" ht="15.5" customHeight="1">
      <c r="A237" s="1" t="n"/>
      <c r="B237" s="67" t="inlineStr">
        <is>
          <t>Emilly Maria</t>
        </is>
      </c>
      <c r="C237" s="70">
        <f>VLOOKUP(I:I,'Referencias '!H:I,2,0)</f>
        <v/>
      </c>
      <c r="D237" s="71" t="n">
        <v>22884282</v>
      </c>
      <c r="E237" s="71" t="n">
        <v>0</v>
      </c>
      <c r="F237" s="72" t="n">
        <v>2614817157508</v>
      </c>
      <c r="G237" s="72">
        <f>T237</f>
        <v/>
      </c>
      <c r="H237" s="72">
        <f>TRIM(_xlfn.TEXTBEFORE(_xlfn.TEXTAFTER(U237,"CNPJ/CPF:&lt;/strong&gt;"),"&lt;/p&gt;"))</f>
        <v/>
      </c>
      <c r="I237" s="70" t="inlineStr">
        <is>
          <t>Alteração cadastral (telefone)</t>
        </is>
      </c>
      <c r="J237" s="72" t="n"/>
      <c r="K237" s="72" t="n"/>
      <c r="L237" s="70" t="inlineStr">
        <is>
          <t>FINALIZADO</t>
        </is>
      </c>
      <c r="M237" s="73" t="inlineStr">
        <is>
          <t>Médio</t>
        </is>
      </c>
      <c r="N237" s="71" t="inlineStr">
        <is>
          <t>1003 Gateway de Pagamento | Estou com um problema em produção e preciso de ajuda | Graciliene Borges da Silva | graciliene.silva@mbrf.com</t>
        </is>
      </c>
      <c r="O237" s="74" t="n">
        <v>46170</v>
      </c>
      <c r="P237" s="123" t="n">
        <v>46218</v>
      </c>
      <c r="Q237" s="177">
        <f>TEXT(O237,"mmm/aaaa")</f>
        <v/>
      </c>
      <c r="R237" s="71" t="inlineStr">
        <is>
          <t>ECOMMERCE BP SUPORTE FINANCEIRO N2</t>
        </is>
      </c>
      <c r="S237" s="71" t="inlineStr">
        <is>
          <t>graciliene.silva@mbrf.com</t>
        </is>
      </c>
      <c r="T237" s="71" t="inlineStr"/>
      <c r="U237" s="129" t="inlineStr">
        <is>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is>
      </c>
      <c r="V237" s="71">
        <f>IFERROR(_xlfn.TEXTBEFORE(_xlfn.TEXTAFTER(U237,"Descrição do problema:&lt;/strong"),"&lt;/p&gt;"),_xlfn.TEXTAFTER(U237,"Descrição do problema:&lt;/strong"))</f>
        <v/>
      </c>
      <c r="W237" s="76">
        <f>_xlfn.CONCAT(D237:E237)</f>
        <v/>
      </c>
      <c r="X237" s="77" t="n">
        <v>46241</v>
      </c>
      <c r="Y237" s="78">
        <f>IF(X237="","Aberto","Encerrado")</f>
        <v/>
      </c>
      <c r="Z237" s="78">
        <f>IF(OR(L237="PENDENTE",L237="EM ANDAMENTO",L237="PENDENTE APROVAÇÃO CANCELAMENTO NF"),TODAY()-O237,X237-O237)</f>
        <v/>
      </c>
      <c r="AA237" s="78">
        <f>IF(Y237="Aberto",Z237+ROW()/100000,"")</f>
        <v/>
      </c>
      <c r="AB237" s="2">
        <f>IF(ISNUMBER(FIND("@cielo.com.br",S237)),"Interno","Externo")</f>
        <v/>
      </c>
    </row>
    <row r="238" ht="15.5" customHeight="1">
      <c r="A238" s="1" t="n"/>
      <c r="B238" s="67" t="inlineStr">
        <is>
          <t>Amanda Silva</t>
        </is>
      </c>
      <c r="C238" s="70">
        <f>VLOOKUP(I:I,'Referencias '!H:I,2,0)</f>
        <v/>
      </c>
      <c r="D238" s="71" t="n">
        <v>22878539</v>
      </c>
      <c r="E238" s="71" t="n">
        <v>0</v>
      </c>
      <c r="F238" s="72" t="n">
        <v>2614816153717</v>
      </c>
      <c r="G238" s="72">
        <f>VLOOKUP(H:H,'Referencias '!B:C,2,0)</f>
        <v/>
      </c>
      <c r="H238" s="72">
        <f>TRIM(_xlfn.TEXTBEFORE(_xlfn.TEXTAFTER(U238,"CNPJ/CPF:&lt;/strong&gt;"),"&lt;/p&gt;"))</f>
        <v/>
      </c>
      <c r="I238" s="70" t="inlineStr">
        <is>
          <t>Alteração de vencimento / Prorrogação / Reenvio de boleto</t>
        </is>
      </c>
      <c r="J238" s="72" t="n"/>
      <c r="K238" s="72" t="n"/>
      <c r="L238" s="70" t="inlineStr">
        <is>
          <t>FINALIZADO</t>
        </is>
      </c>
      <c r="M238" s="73" t="inlineStr">
        <is>
          <t>Alta</t>
        </is>
      </c>
      <c r="N238" s="71" t="inlineStr">
        <is>
          <t>1018 Financeiro | Desejo falar com o setor financeiro | Fabio Novais | fabiobn@bauducco.com.br</t>
        </is>
      </c>
      <c r="O238" s="74" t="n">
        <v>46170</v>
      </c>
      <c r="P238" s="123" t="n">
        <v>46217</v>
      </c>
      <c r="Q238" s="177">
        <f>TEXT(O238,"mmm/aaaa")</f>
        <v/>
      </c>
      <c r="R238" s="71" t="inlineStr">
        <is>
          <t>ECOMMERCE BP SUPORTE FINANCEIRO N2</t>
        </is>
      </c>
      <c r="S238" s="71" t="inlineStr">
        <is>
          <t>fabiobn@bauducco.com.br</t>
        </is>
      </c>
      <c r="T238" s="71" t="inlineStr"/>
      <c r="U238" s="129" t="inlineStr">
        <is>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is>
      </c>
      <c r="V238" s="71">
        <f>IFERROR(_xlfn.TEXTBEFORE(_xlfn.TEXTAFTER(U238,"Descrição do problema:&lt;/strong"),"&lt;/p&gt;"),_xlfn.TEXTAFTER(U238,"Descrição do problema:&lt;/strong"))</f>
        <v/>
      </c>
      <c r="W238" s="76">
        <f>_xlfn.CONCAT(D238:E238)</f>
        <v/>
      </c>
      <c r="X238" s="77" t="n">
        <v>46283</v>
      </c>
      <c r="Y238" s="78">
        <f>IF(X238="","Aberto","Encerrado")</f>
        <v/>
      </c>
      <c r="Z238" s="78">
        <f>IF(OR(L238="PENDENTE",L238="EM ANDAMENTO",L238="PENDENTE APROVAÇÃO CANCELAMENTO NF"),TODAY()-O238,X238-O238)</f>
        <v/>
      </c>
      <c r="AA238" s="78">
        <f>IF(Y238="Aberto",Z238+ROW()/100000,"")</f>
        <v/>
      </c>
      <c r="AB238" s="2">
        <f>IF(ISNUMBER(FIND("@cielo.com.br",S238)),"Interno","Externo")</f>
        <v/>
      </c>
    </row>
    <row r="239" ht="15.5" customHeight="1">
      <c r="A239" s="1" t="n"/>
      <c r="B239" s="67" t="inlineStr">
        <is>
          <t>Stephany Lima</t>
        </is>
      </c>
      <c r="C239" s="70">
        <f>VLOOKUP(I:I,'Referencias '!H:I,2,0)</f>
        <v/>
      </c>
      <c r="D239" s="129" t="n">
        <v>22877934</v>
      </c>
      <c r="E239" s="71" t="n">
        <v>0</v>
      </c>
      <c r="F239" s="72" t="n">
        <v>2614816153291</v>
      </c>
      <c r="G239" s="72">
        <f>T239</f>
        <v/>
      </c>
      <c r="H239" s="72">
        <f>TRIM(_xlfn.TEXTBEFORE(_xlfn.TEXTAFTER(U239,"CNPJ/CPF:&lt;/strong&gt;"),"&lt;/p&gt;"))</f>
        <v/>
      </c>
      <c r="I239" s="70" t="inlineStr">
        <is>
          <t>Contestação de cobrança</t>
        </is>
      </c>
      <c r="J239" s="72" t="n"/>
      <c r="K239" s="72" t="n"/>
      <c r="L239" s="70" t="inlineStr">
        <is>
          <t>FINALIZADO</t>
        </is>
      </c>
      <c r="M239" s="73" t="inlineStr">
        <is>
          <t>Médio</t>
        </is>
      </c>
      <c r="N239" s="71" t="inlineStr">
        <is>
          <t>1018 Financeiro | Desejo falar com o setor financeiro | Vanessa | vanessa@sixpel.com.br</t>
        </is>
      </c>
      <c r="O239" s="74" t="n">
        <v>46170</v>
      </c>
      <c r="P239" s="123" t="n">
        <v>46218</v>
      </c>
      <c r="Q239" s="177">
        <f>TEXT(O239,"mmm/aaaa")</f>
        <v/>
      </c>
      <c r="R239" s="71" t="inlineStr">
        <is>
          <t>ECOMMERCE BP SUPORTE FINANCEIRO N2</t>
        </is>
      </c>
      <c r="S239" s="71" t="inlineStr">
        <is>
          <t>vanessa@sixpel.com.br</t>
        </is>
      </c>
      <c r="T239" s="71" t="inlineStr">
        <is>
          <t>13A INFORMATICA E MATE</t>
        </is>
      </c>
      <c r="U239" s="129" t="inlineStr">
        <is>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is>
      </c>
      <c r="V239" s="71">
        <f>IFERROR(_xlfn.TEXTBEFORE(_xlfn.TEXTAFTER(U239,"Descrição do problema:&lt;/strong"),"&lt;/p&gt;"),_xlfn.TEXTAFTER(U239,"Descrição do problema:&lt;/strong"))</f>
        <v/>
      </c>
      <c r="W239" s="76">
        <f>_xlfn.CONCAT(D239:E239)</f>
        <v/>
      </c>
      <c r="X239" s="77" t="n">
        <v>46273</v>
      </c>
      <c r="Y239" s="78">
        <f>IF(X239="","Aberto","Encerrado")</f>
        <v/>
      </c>
      <c r="Z239" s="78">
        <f>IF(OR(L239="PENDENTE",L239="EM ANDAMENTO",L239="PENDENTE APROVAÇÃO CANCELAMENTO NF"),TODAY()-O239,X239-O239)</f>
        <v/>
      </c>
      <c r="AA239" s="78">
        <f>IF(Y239="Aberto",Z239+ROW()/100000,"")</f>
        <v/>
      </c>
      <c r="AB239" s="2">
        <f>IF(ISNUMBER(FIND("@cielo.com.br",S239)),"Interno","Externo")</f>
        <v/>
      </c>
    </row>
    <row r="240" ht="15.5" customHeight="1">
      <c r="A240" s="1" t="n"/>
      <c r="B240" s="67" t="inlineStr">
        <is>
          <t>Stephany Lima</t>
        </is>
      </c>
      <c r="C240" s="70">
        <f>VLOOKUP(I:I,'Referencias '!H:I,2,0)</f>
        <v/>
      </c>
      <c r="D240" s="71" t="n">
        <v>22831321</v>
      </c>
      <c r="E240" s="71" t="n">
        <v>0</v>
      </c>
      <c r="F240" s="72" t="n">
        <v>2614717122471</v>
      </c>
      <c r="G240" s="72">
        <f>VLOOKUP(H:H,'Referencias '!B:C,2,0)</f>
        <v/>
      </c>
      <c r="H240" s="72">
        <f>TRIM(_xlfn.TEXTBEFORE(_xlfn.TEXTAFTER(U240,"CNPJ/CPF:&lt;/strong&gt;"),"&lt;/p&gt;"))</f>
        <v/>
      </c>
      <c r="I240" s="70" t="inlineStr">
        <is>
          <t>Reenvio de boleto</t>
        </is>
      </c>
      <c r="J240" s="72" t="n"/>
      <c r="K240" s="72" t="n"/>
      <c r="L240" s="70" t="inlineStr">
        <is>
          <t>FINALIZADO</t>
        </is>
      </c>
      <c r="M240" s="73" t="inlineStr">
        <is>
          <t>Médio</t>
        </is>
      </c>
      <c r="N240" s="71" t="inlineStr">
        <is>
          <t>1018 Financeiro | Desejo falar com o setor financeiro | Mitchel | mitchel.lima92@gmail.com</t>
        </is>
      </c>
      <c r="O240" s="74" t="n">
        <v>46169</v>
      </c>
      <c r="P240" s="123" t="n">
        <v>46217</v>
      </c>
      <c r="Q240" s="177">
        <f>TEXT(O240,"mmm/aaaa")</f>
        <v/>
      </c>
      <c r="R240" s="71" t="inlineStr">
        <is>
          <t>ECOMMERCE BP SUPORTE FINANCEIRO N2</t>
        </is>
      </c>
      <c r="S240" s="71" t="inlineStr">
        <is>
          <t>mitchel.lima92@gmail.com</t>
        </is>
      </c>
      <c r="T240" s="71" t="inlineStr"/>
      <c r="U240" s="129" t="inlineStr">
        <is>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is>
      </c>
      <c r="V240" s="71">
        <f>IFERROR(_xlfn.TEXTBEFORE(_xlfn.TEXTAFTER(U240,"Descrição do problema:&lt;/strong"),"&lt;/p&gt;"),_xlfn.TEXTAFTER(U240,"Descrição do problema:&lt;/strong"))</f>
        <v/>
      </c>
      <c r="W240" s="76">
        <f>_xlfn.CONCAT(D240:E240)</f>
        <v/>
      </c>
      <c r="X240" s="77" t="n">
        <v>46244</v>
      </c>
      <c r="Y240" s="78">
        <f>IF(X240="","Aberto","Encerrado")</f>
        <v/>
      </c>
      <c r="Z240" s="78">
        <f>IF(OR(L240="PENDENTE",L240="EM ANDAMENTO",L240="PENDENTE APROVAÇÃO CANCELAMENTO NF"),TODAY()-O240,X240-O240)</f>
        <v/>
      </c>
      <c r="AA240" s="78">
        <f>IF(Y240="Aberto",Z240+ROW()/100000,"")</f>
        <v/>
      </c>
      <c r="AB240" s="2">
        <f>IF(ISNUMBER(FIND("@cielo.com.br",S240)),"Interno","Externo")</f>
        <v/>
      </c>
    </row>
    <row r="241" ht="15.5" customHeight="1">
      <c r="A241" s="1" t="n"/>
      <c r="B241" s="67" t="inlineStr">
        <is>
          <t>Pamela de Sá</t>
        </is>
      </c>
      <c r="C241" s="70">
        <f>VLOOKUP(I:I,'Referencias '!H:I,2,0)</f>
        <v/>
      </c>
      <c r="D241" s="71" t="n">
        <v>22819696</v>
      </c>
      <c r="E241" s="71" t="n">
        <v>0</v>
      </c>
      <c r="F241" s="72" t="n">
        <v>2614714114917</v>
      </c>
      <c r="G241" s="72">
        <f>T241</f>
        <v/>
      </c>
      <c r="H241" s="72">
        <f>TRIM(_xlfn.TEXTBEFORE(_xlfn.TEXTAFTER(U241,"CNPJ/CPF:&lt;/strong&gt;"),"&lt;/p&gt;"))</f>
        <v/>
      </c>
      <c r="I241" s="70" t="inlineStr">
        <is>
          <t>Mudança conta recebimento</t>
        </is>
      </c>
      <c r="J241" s="72" t="n"/>
      <c r="K241" s="72" t="n"/>
      <c r="L241" s="70" t="inlineStr">
        <is>
          <t>PENDENTE</t>
        </is>
      </c>
      <c r="M241" s="73" t="inlineStr">
        <is>
          <t>Médio</t>
        </is>
      </c>
      <c r="N241" s="71" t="inlineStr">
        <is>
          <t>1018 Financeiro | Desejo falar com o setor financeiro | Francielle dos Santos Pereira | sac.millionspay@gmail.com</t>
        </is>
      </c>
      <c r="O241" s="74" t="n">
        <v>46169</v>
      </c>
      <c r="P241" s="123" t="n">
        <v>46218</v>
      </c>
      <c r="Q241" s="177">
        <f>TEXT(O241,"mmm/aaaa")</f>
        <v/>
      </c>
      <c r="R241" s="71" t="inlineStr">
        <is>
          <t>ECOMMERCE BP SUPORTE FINANCEIRO N2</t>
        </is>
      </c>
      <c r="S241" s="71" t="inlineStr">
        <is>
          <t>sac.millionspay@gmail.com</t>
        </is>
      </c>
      <c r="T241" s="71" t="inlineStr"/>
      <c r="U241" s="129" t="inlineStr">
        <is>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is>
      </c>
      <c r="V241" s="71">
        <f>IFERROR(_xlfn.TEXTBEFORE(_xlfn.TEXTAFTER(U241,"Descrição do problema:&lt;/strong"),"&lt;/p&gt;"),_xlfn.TEXTAFTER(U241,"Descrição do problema:&lt;/strong"))</f>
        <v/>
      </c>
      <c r="W241" s="76">
        <f>_xlfn.CONCAT(D241:E241)</f>
        <v/>
      </c>
      <c r="X241" s="77" t="n"/>
      <c r="Y241" s="78">
        <f>IF(X241="","Aberto","Encerrado")</f>
        <v/>
      </c>
      <c r="Z241" s="78">
        <f>IF(OR(L241="PENDENTE",L241="EM ANDAMENTO",L241="PENDENTE APROVAÇÃO CANCELAMENTO NF"),TODAY()-O241,X241-O241)</f>
        <v/>
      </c>
      <c r="AA241" s="78">
        <f>IF(Y241="Aberto",Z241+ROW()/100000,"")</f>
        <v/>
      </c>
      <c r="AB241" s="2">
        <f>IF(ISNUMBER(FIND("@cielo.com.br",S241)),"Interno","Externo")</f>
        <v/>
      </c>
    </row>
    <row r="242" ht="15.5" customHeight="1">
      <c r="A242" s="1" t="n"/>
      <c r="B242" s="67" t="inlineStr">
        <is>
          <t>Emilly Maria</t>
        </is>
      </c>
      <c r="C242" s="70">
        <f>VLOOKUP(I:I,'Referencias '!H:I,2,0)</f>
        <v/>
      </c>
      <c r="D242" s="71" t="n">
        <v>22722766</v>
      </c>
      <c r="E242" s="71" t="n">
        <v>0</v>
      </c>
      <c r="F242" s="72" t="n">
        <v>2614516051755</v>
      </c>
      <c r="G242" s="72">
        <f>VLOOKUP(H:H,'Referencias '!B:C,2,0)</f>
        <v/>
      </c>
      <c r="H242" s="72">
        <f>TRIM(_xlfn.TEXTBEFORE(_xlfn.TEXTAFTER(U242,"CNPJ/CPF:&lt;/strong&gt;"),"&lt;/p&gt;"))</f>
        <v/>
      </c>
      <c r="I242" s="70" t="inlineStr">
        <is>
          <t>Cancelamento de NF / reemissão</t>
        </is>
      </c>
      <c r="J242" s="72" t="n"/>
      <c r="K242" s="72" t="n"/>
      <c r="L242" s="70" t="inlineStr">
        <is>
          <t>FINALIZADO</t>
        </is>
      </c>
      <c r="M242" s="73" t="inlineStr">
        <is>
          <t>Alta</t>
        </is>
      </c>
      <c r="N242" s="71" t="inlineStr">
        <is>
          <t>1018 Financeiro | Desejo falar com o setor financeiro | Felipe Alvarez de Carvalho Sanches | felipe.sanches@supermercadospaguemenos.com.br</t>
        </is>
      </c>
      <c r="O242" s="74" t="n">
        <v>46167</v>
      </c>
      <c r="P242" s="123" t="n">
        <v>46217</v>
      </c>
      <c r="Q242" s="177">
        <f>TEXT(O242,"mmm/aaaa")</f>
        <v/>
      </c>
      <c r="R242" s="71" t="inlineStr">
        <is>
          <t>ECOMMERCE BP SUPORTE FINANCEIRO N2</t>
        </is>
      </c>
      <c r="S242" s="71" t="inlineStr">
        <is>
          <t>felipe.sanches@supermercadospaguemenos.com.br</t>
        </is>
      </c>
      <c r="T242" s="71" t="inlineStr"/>
      <c r="U242" s="71" t="inlineStr">
        <is>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is>
      </c>
      <c r="V242" s="71">
        <f>IFERROR(_xlfn.TEXTBEFORE(_xlfn.TEXTAFTER(U242,"Descrição do problema:&lt;/strong"),"&lt;/p&gt;"),_xlfn.TEXTAFTER(U242,"Descrição do problema:&lt;/strong"))</f>
        <v/>
      </c>
      <c r="W242" s="76">
        <f>_xlfn.CONCAT(D242:E242)</f>
        <v/>
      </c>
      <c r="X242" s="77" t="n">
        <v>46234</v>
      </c>
      <c r="Y242" s="78">
        <f>IF(X242="","Aberto","Encerrado")</f>
        <v/>
      </c>
      <c r="Z242" s="78">
        <f>IF(OR(L242="PENDENTE",L242="EM ANDAMENTO",L242="PENDENTE APROVAÇÃO CANCELAMENTO NF"),TODAY()-O242,X242-O242)</f>
        <v/>
      </c>
      <c r="AA242" s="78">
        <f>IF(Y242="Aberto",Z242+ROW()/100000,"")</f>
        <v/>
      </c>
      <c r="AB242" s="2">
        <f>IF(ISNUMBER(FIND("@cielo.com.br",S242)),"Interno","Externo")</f>
        <v/>
      </c>
    </row>
    <row r="243" ht="15.5" customHeight="1">
      <c r="A243" s="1" t="n"/>
      <c r="B243" s="67" t="inlineStr">
        <is>
          <t>Emilly Maria</t>
        </is>
      </c>
      <c r="C243" s="70">
        <f>VLOOKUP(I:I,'Referencias '!H:I,2,0)</f>
        <v/>
      </c>
      <c r="D243" s="71" t="n">
        <v>22696395</v>
      </c>
      <c r="E243" s="71" t="n">
        <v>0</v>
      </c>
      <c r="F243" s="72" t="n">
        <v>2614511034778</v>
      </c>
      <c r="G243" s="72">
        <f>T243</f>
        <v/>
      </c>
      <c r="H243" s="72" t="n"/>
      <c r="I243" s="70" t="inlineStr">
        <is>
          <t>Atualização cadastral</t>
        </is>
      </c>
      <c r="J243" s="72" t="n"/>
      <c r="K243" s="72" t="n"/>
      <c r="L243" s="70" t="inlineStr">
        <is>
          <t>FINALIZADO</t>
        </is>
      </c>
      <c r="M243" s="73" t="inlineStr">
        <is>
          <t>Médio</t>
        </is>
      </c>
      <c r="N243" s="71" t="inlineStr">
        <is>
          <t>1018 Financeiro | Desejo falar com o setor financeiro | MV INFORMATICA NORDESTE LTDA | bordini@cielo.com.br</t>
        </is>
      </c>
      <c r="O243" s="74" t="n">
        <v>46167</v>
      </c>
      <c r="P243" s="123" t="n">
        <v>46217</v>
      </c>
      <c r="Q243" s="177">
        <f>TEXT(O243,"mmm/aaaa")</f>
        <v/>
      </c>
      <c r="R243" s="71" t="inlineStr">
        <is>
          <t>ECOMMERCE BP SUPORTE FINANCEIRO N2</t>
        </is>
      </c>
      <c r="S243" s="71" t="inlineStr">
        <is>
          <t>bordini@cielo.com.br</t>
        </is>
      </c>
      <c r="T243" s="71" t="inlineStr"/>
      <c r="U243" s="129" t="inlineStr">
        <is>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is>
      </c>
      <c r="V243" s="71">
        <f>IFERROR(_xlfn.TEXTBEFORE(_xlfn.TEXTAFTER(U243,"Descrição do problema:&lt;/strong"),"&lt;/p&gt;"),_xlfn.TEXTAFTER(U243,"Descrição do problema:&lt;/strong"))</f>
        <v/>
      </c>
      <c r="W243" s="76">
        <f>_xlfn.CONCAT(D243:E243)</f>
        <v/>
      </c>
      <c r="X243" s="77" t="n">
        <v>46273</v>
      </c>
      <c r="Y243" s="78">
        <f>IF(X243="","Aberto","Encerrado")</f>
        <v/>
      </c>
      <c r="Z243" s="78">
        <f>IF(OR(L243="PENDENTE",L243="EM ANDAMENTO",L243="PENDENTE APROVAÇÃO CANCELAMENTO NF"),TODAY()-O243,X243-O243)</f>
        <v/>
      </c>
      <c r="AA243" s="78">
        <f>IF(Y243="Aberto",Z243+ROW()/100000,"")</f>
        <v/>
      </c>
      <c r="AB243" s="2">
        <f>IF(ISNUMBER(FIND("@cielo.com.br",S243)),"Interno","Externo")</f>
        <v/>
      </c>
    </row>
    <row r="244" ht="15.5" customHeight="1">
      <c r="A244" s="1" t="n"/>
      <c r="B244" s="67" t="inlineStr">
        <is>
          <t>Fabiana Lisboa</t>
        </is>
      </c>
      <c r="C244" s="70">
        <f>VLOOKUP(I:I,'Referencias '!H:I,2,0)</f>
        <v/>
      </c>
      <c r="D244" s="71" t="n">
        <v>22692172</v>
      </c>
      <c r="E244" s="71" t="n">
        <v>0</v>
      </c>
      <c r="F244" s="72" t="n">
        <v>2614510031891</v>
      </c>
      <c r="G244" s="72">
        <f>VLOOKUP(H:H,'Referencias '!B:C,2,0)</f>
        <v/>
      </c>
      <c r="H244" s="72">
        <f>TRIM(_xlfn.TEXTBEFORE(_xlfn.TEXTAFTER(U244,"CNPJ/CPF:&lt;/strong&gt;"),"&lt;/p&gt;"))</f>
        <v/>
      </c>
      <c r="I244" s="70" t="inlineStr">
        <is>
          <t>Reenvio de boleto</t>
        </is>
      </c>
      <c r="J244" s="72" t="n"/>
      <c r="K244" s="72" t="n"/>
      <c r="L244" s="70" t="inlineStr">
        <is>
          <t>FINALIZADO</t>
        </is>
      </c>
      <c r="M244" s="73" t="inlineStr">
        <is>
          <t>Médio</t>
        </is>
      </c>
      <c r="N244" s="71" t="inlineStr">
        <is>
          <t>1018 Financeiro | Desejo falar com o setor financeiro | Matheus Frade | matheus.frade@iter.com.br</t>
        </is>
      </c>
      <c r="O244" s="74" t="n">
        <v>46167</v>
      </c>
      <c r="P244" s="123" t="n">
        <v>46216</v>
      </c>
      <c r="Q244" s="177">
        <f>TEXT(O244,"mmm/aaaa")</f>
        <v/>
      </c>
      <c r="R244" s="71" t="inlineStr">
        <is>
          <t>ECOMMERCE BP SUPORTE FINANCEIRO N2</t>
        </is>
      </c>
      <c r="S244" s="71" t="inlineStr">
        <is>
          <t>matheus.frade@iter.com.br</t>
        </is>
      </c>
      <c r="T244" s="71" t="inlineStr">
        <is>
          <t>BONDINHO PAO DE ACUCAR</t>
        </is>
      </c>
      <c r="U244" s="129" t="inlineStr">
        <is>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is>
      </c>
      <c r="V244" s="71">
        <f>IFERROR(_xlfn.TEXTBEFORE(_xlfn.TEXTAFTER(U244,"Descrição do problema:&lt;/strong"),"&lt;/p&gt;"),_xlfn.TEXTAFTER(U244,"Descrição do problema:&lt;/strong"))</f>
        <v/>
      </c>
      <c r="W244" s="76">
        <f>_xlfn.CONCAT(D244:E244)</f>
        <v/>
      </c>
      <c r="X244" s="77" t="n">
        <v>46245</v>
      </c>
      <c r="Y244" s="78">
        <f>IF(X244="","Aberto","Encerrado")</f>
        <v/>
      </c>
      <c r="Z244" s="78">
        <f>IF(OR(L244="PENDENTE",L244="EM ANDAMENTO",L244="PENDENTE APROVAÇÃO CANCELAMENTO NF"),TODAY()-O244,X244-O244)</f>
        <v/>
      </c>
      <c r="AA244" s="78">
        <f>IF(Y244="Aberto",Z244+ROW()/100000,"")</f>
        <v/>
      </c>
      <c r="AB244" s="2">
        <f>IF(ISNUMBER(FIND("@cielo.com.br",S244)),"Interno","Externo")</f>
        <v/>
      </c>
    </row>
    <row r="245" ht="15.5" customHeight="1">
      <c r="A245" s="1" t="n"/>
      <c r="B245" s="67" t="inlineStr">
        <is>
          <t>Emilly Maria</t>
        </is>
      </c>
      <c r="C245" s="70">
        <f>VLOOKUP(I:I,'Referencias '!H:I,2,0)</f>
        <v/>
      </c>
      <c r="D245" s="129" t="n">
        <v>22682610</v>
      </c>
      <c r="E245" s="71" t="n">
        <v>0</v>
      </c>
      <c r="F245" s="72" t="n">
        <v>2614508025411</v>
      </c>
      <c r="G245" s="72">
        <f>T245</f>
        <v/>
      </c>
      <c r="H245" s="72">
        <f>TRIM(_xlfn.TEXTBEFORE(_xlfn.TEXTAFTER(U245,"CNPJ/CPF:&lt;/strong&gt;"),"&lt;/p&gt;"))</f>
        <v/>
      </c>
      <c r="I245" s="70" t="inlineStr">
        <is>
          <t>Restrição no Serasa</t>
        </is>
      </c>
      <c r="J245" s="72" t="n"/>
      <c r="K245" s="72" t="n"/>
      <c r="L245" s="70" t="inlineStr">
        <is>
          <t>PENDENTE</t>
        </is>
      </c>
      <c r="M245" s="73" t="inlineStr">
        <is>
          <t>Médio</t>
        </is>
      </c>
      <c r="N245" s="71" t="inlineStr">
        <is>
          <t>1018 Financeiro | Desejo falar com o setor financeiro | Maria Eduarda Fernandes de Morais | igorramon_25@icloud.com</t>
        </is>
      </c>
      <c r="O245" s="74" t="n">
        <v>46167</v>
      </c>
      <c r="P245" s="123" t="n">
        <v>46219</v>
      </c>
      <c r="Q245" s="177">
        <f>TEXT(O245,"mmm/aaaa")</f>
        <v/>
      </c>
      <c r="R245" s="71" t="inlineStr">
        <is>
          <t>ECOMMERCE BP SUPORTE FINANCEIRO N2</t>
        </is>
      </c>
      <c r="S245" s="71" t="inlineStr">
        <is>
          <t>igorramon_25@icloud.com</t>
        </is>
      </c>
      <c r="T245" s="71" t="inlineStr">
        <is>
          <t>MARIA EDUARDA FERNANDES DE MORAI</t>
        </is>
      </c>
      <c r="U245" s="129" t="inlineStr">
        <is>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is>
      </c>
      <c r="V245" s="71">
        <f>IFERROR(_xlfn.TEXTBEFORE(_xlfn.TEXTAFTER(U245,"Descrição do problema:&lt;/strong"),"&lt;/p&gt;"),_xlfn.TEXTAFTER(U245,"Descrição do problema:&lt;/strong"))</f>
        <v/>
      </c>
      <c r="W245" s="76">
        <f>_xlfn.CONCAT(D245:E245)</f>
        <v/>
      </c>
      <c r="X245" s="77" t="n"/>
      <c r="Y245" s="78">
        <f>IF(X245="","Aberto","Encerrado")</f>
        <v/>
      </c>
      <c r="Z245" s="78">
        <f>IF(OR(L245="PENDENTE",L245="EM ANDAMENTO",L245="PENDENTE APROVAÇÃO CANCELAMENTO NF"),TODAY()-O245,X245-O245)</f>
        <v/>
      </c>
      <c r="AA245" s="78">
        <f>IF(Y245="Aberto",Z245+ROW()/100000,"")</f>
        <v/>
      </c>
      <c r="AB245" s="2">
        <f>IF(ISNUMBER(FIND("@cielo.com.br",S245)),"Interno","Externo")</f>
        <v/>
      </c>
    </row>
    <row r="246" ht="15.5" customHeight="1">
      <c r="A246" s="1" t="n"/>
      <c r="B246" s="67" t="inlineStr">
        <is>
          <t>Stephany Lima</t>
        </is>
      </c>
      <c r="C246" s="70">
        <f>VLOOKUP(I:I,'Referencias '!H:I,2,0)</f>
        <v/>
      </c>
      <c r="D246" s="129" t="n">
        <v>22677747</v>
      </c>
      <c r="E246" s="71" t="n">
        <v>0</v>
      </c>
      <c r="F246" s="72" t="n">
        <v>2614312021526</v>
      </c>
      <c r="G246" s="72">
        <f>T246</f>
        <v/>
      </c>
      <c r="H246" s="72">
        <f>TRIM(_xlfn.TEXTBEFORE(_xlfn.TEXTAFTER(U246,"CNPJ/CPF:&lt;/strong&gt;"),"&lt;/p&gt;"))</f>
        <v/>
      </c>
      <c r="I246" s="70" t="inlineStr">
        <is>
          <t>Contestação de cobrança</t>
        </is>
      </c>
      <c r="J246" s="72" t="n"/>
      <c r="K246" s="72" t="n"/>
      <c r="L246" s="70" t="inlineStr">
        <is>
          <t>FINALIZADO</t>
        </is>
      </c>
      <c r="M246" s="73" t="inlineStr">
        <is>
          <t>Médio</t>
        </is>
      </c>
      <c r="N246" s="71" t="inlineStr">
        <is>
          <t>1018 Financeiro | Desejo falar com o setor financeiro | ANA CAROLINA FERREIRA | afontebrands@gmail.com</t>
        </is>
      </c>
      <c r="O246" s="74" t="n">
        <v>46165</v>
      </c>
      <c r="P246" s="123" t="n">
        <v>46217</v>
      </c>
      <c r="Q246" s="177">
        <f>TEXT(O246,"mmm/aaaa")</f>
        <v/>
      </c>
      <c r="R246" s="71" t="inlineStr">
        <is>
          <t>ECOMMERCE BP SUPORTE FINANCEIRO N2</t>
        </is>
      </c>
      <c r="S246" s="71" t="inlineStr">
        <is>
          <t>afontebrands@gmail.com</t>
        </is>
      </c>
      <c r="T246" s="71" t="inlineStr"/>
      <c r="U246" s="129" t="inlineStr">
        <is>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is>
      </c>
      <c r="V246" s="71">
        <f>IFERROR(_xlfn.TEXTBEFORE(_xlfn.TEXTAFTER(U246,"Descrição do problema:&lt;/strong"),"&lt;/p&gt;"),_xlfn.TEXTAFTER(U246,"Descrição do problema:&lt;/strong"))</f>
        <v/>
      </c>
      <c r="W246" s="76">
        <f>_xlfn.CONCAT(D246:E246)</f>
        <v/>
      </c>
      <c r="X246" s="77" t="n">
        <v>46273</v>
      </c>
      <c r="Y246" s="78">
        <f>IF(X246="","Aberto","Encerrado")</f>
        <v/>
      </c>
      <c r="Z246" s="78">
        <f>IF(OR(L246="PENDENTE",L246="EM ANDAMENTO",L246="PENDENTE APROVAÇÃO CANCELAMENTO NF"),TODAY()-O246,X246-O246)</f>
        <v/>
      </c>
      <c r="AA246" s="78">
        <f>IF(Y246="Aberto",Z246+ROW()/100000,"")</f>
        <v/>
      </c>
      <c r="AB246" s="2">
        <f>IF(ISNUMBER(FIND("@cielo.com.br",S246)),"Interno","Externo")</f>
        <v/>
      </c>
    </row>
    <row r="247" ht="15.5" customHeight="1">
      <c r="A247" s="1" t="n"/>
      <c r="B247" s="67" t="inlineStr">
        <is>
          <t>Pamela de Sá</t>
        </is>
      </c>
      <c r="C247" s="70">
        <f>VLOOKUP(I:I,'Referencias '!H:I,2,0)</f>
        <v/>
      </c>
      <c r="D247" s="129" t="n">
        <v>22447668</v>
      </c>
      <c r="E247" s="71" t="n">
        <v>0</v>
      </c>
      <c r="F247" s="72" t="n">
        <v>2613813866530</v>
      </c>
      <c r="G247" s="72">
        <f>T247</f>
        <v/>
      </c>
      <c r="H247" s="72">
        <f>TRIM(_xlfn.TEXTBEFORE(_xlfn.TEXTAFTER(U247,"CNPJ/CPF:&lt;/strong&gt;"),"&lt;/p&gt;"))</f>
        <v/>
      </c>
      <c r="I247" s="70" t="inlineStr">
        <is>
          <t>Carta de quitação / circularização</t>
        </is>
      </c>
      <c r="J247" s="72" t="n"/>
      <c r="K247" s="72" t="n"/>
      <c r="L247" s="70" t="inlineStr">
        <is>
          <t>FINALIZADO</t>
        </is>
      </c>
      <c r="M247" s="73" t="inlineStr">
        <is>
          <t>Médio</t>
        </is>
      </c>
      <c r="N247" s="71" t="inlineStr">
        <is>
          <t>1018 Financeiro | Desejo falar com o setor financeiro | ATP TECNOLOGIA E PRODUTOS S/A | faturasgetec@datalinkbpo.com.br</t>
        </is>
      </c>
      <c r="O247" s="74" t="n">
        <v>46160</v>
      </c>
      <c r="P247" s="123" t="n">
        <v>46216</v>
      </c>
      <c r="Q247" s="177">
        <f>TEXT(O247,"mmm/aaaa")</f>
        <v/>
      </c>
      <c r="R247" s="71" t="inlineStr">
        <is>
          <t>ECOMMERCE BP SUPORTE FINANCEIRO N2</t>
        </is>
      </c>
      <c r="S247" s="71" t="inlineStr">
        <is>
          <t>faturasgetec@datalinkbpo.com.br</t>
        </is>
      </c>
      <c r="T247" s="71" t="inlineStr">
        <is>
          <t>ATP S A</t>
        </is>
      </c>
      <c r="U247" s="129" t="inlineStr">
        <is>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is>
      </c>
      <c r="V247" s="71">
        <f>IFERROR(_xlfn.TEXTBEFORE(_xlfn.TEXTAFTER(U247,"Descrição do problema:&lt;/strong"),"&lt;/p&gt;"),_xlfn.TEXTAFTER(U247,"Descrição do problema:&lt;/strong"))</f>
        <v/>
      </c>
      <c r="W247" s="76">
        <f>_xlfn.CONCAT(D247:E247)</f>
        <v/>
      </c>
      <c r="X247" s="77" t="n">
        <v>46267</v>
      </c>
      <c r="Y247" s="78">
        <f>IF(X247="","Aberto","Encerrado")</f>
        <v/>
      </c>
      <c r="Z247" s="78">
        <f>IF(OR(L247="PENDENTE",L247="EM ANDAMENTO",L247="PENDENTE APROVAÇÃO CANCELAMENTO NF"),TODAY()-O247,X247-O247)</f>
        <v/>
      </c>
      <c r="AA247" s="78">
        <f>IF(Y247="Aberto",Z247+ROW()/100000,"")</f>
        <v/>
      </c>
      <c r="AB247" s="2">
        <f>IF(ISNUMBER(FIND("@cielo.com.br",S247)),"Interno","Externo")</f>
        <v/>
      </c>
    </row>
    <row r="248" ht="15.5" customHeight="1">
      <c r="A248" s="1" t="n"/>
      <c r="B248" s="67" t="inlineStr">
        <is>
          <t>Pamela de Sá</t>
        </is>
      </c>
      <c r="C248" s="70">
        <f>VLOOKUP(I:I,'Referencias '!H:I,2,0)</f>
        <v/>
      </c>
      <c r="D248" s="71" t="n">
        <v>25085849</v>
      </c>
      <c r="E248" s="71" t="n">
        <v>22457206</v>
      </c>
      <c r="F248" s="72" t="n">
        <v>2620409593623</v>
      </c>
      <c r="G248" s="72" t="inlineStr">
        <is>
          <t>pluxeegroup</t>
        </is>
      </c>
      <c r="H248" s="72" t="inlineStr">
        <is>
          <t>69.034.668/0001-56</t>
        </is>
      </c>
      <c r="I248" s="70" t="inlineStr">
        <is>
          <t>Cancelamento de Nota Fiscal / Reemissão</t>
        </is>
      </c>
      <c r="J248" s="72" t="n"/>
      <c r="K248" s="72" t="inlineStr">
        <is>
          <t>Cliente</t>
        </is>
      </c>
      <c r="L248" s="70" t="inlineStr">
        <is>
          <t>PENDENTE</t>
        </is>
      </c>
      <c r="M248" s="73" t="inlineStr">
        <is>
          <t>Médio</t>
        </is>
      </c>
      <c r="N248" s="71" t="inlineStr">
        <is>
          <t>1018 Financeiro | Desejo falar com o setor financeiro | Jonas Mussa da Silva | jonas.silva@pluxeegroup.com</t>
        </is>
      </c>
      <c r="O248" s="74" t="n">
        <v>46226</v>
      </c>
      <c r="P248" s="123" t="n">
        <v>46226</v>
      </c>
      <c r="Q248" s="177">
        <f>TEXT(O248,"mmm/aaaa")</f>
        <v/>
      </c>
      <c r="R248" s="71" t="inlineStr">
        <is>
          <t>ECOMMERCE BP SUPORTE FINANCEIRO N2</t>
        </is>
      </c>
      <c r="S248" s="71" t="inlineStr"/>
      <c r="T248" s="71" t="inlineStr"/>
      <c r="U248" s="129" t="inlineStr">
        <is>
          <t xml:space="preserve">Outros </t>
        </is>
      </c>
      <c r="V248" s="71">
        <f>U248</f>
        <v/>
      </c>
      <c r="W248" s="76">
        <f>_xlfn.CONCAT(D248:E248)</f>
        <v/>
      </c>
      <c r="X248" s="77" t="n"/>
      <c r="Y248" s="78">
        <f>IF(X248="","Aberto","Encerrado")</f>
        <v/>
      </c>
      <c r="Z248" s="78">
        <f>IF(OR(L248="PENDENTE",L248="EM ANDAMENTO",L248="PENDENTE APROVAÇÃO CANCELAMENTO NF"),TODAY()-O248,X248-O248)</f>
        <v/>
      </c>
      <c r="AA248" s="78">
        <f>IF(Y248="Aberto",Z248+ROW()/100000,"")</f>
        <v/>
      </c>
      <c r="AB248" s="2">
        <f>IF(ISNUMBER(FIND("@cielo.com.br",S248)),"Interno","Externo")</f>
        <v/>
      </c>
    </row>
    <row r="249" ht="15.5" customHeight="1">
      <c r="A249" s="1" t="n"/>
      <c r="B249" s="67" t="inlineStr">
        <is>
          <t>Emilly Maria</t>
        </is>
      </c>
      <c r="C249" s="70">
        <f>VLOOKUP(I:I,'Referencias '!H:I,2,0)</f>
        <v/>
      </c>
      <c r="D249" s="71" t="n">
        <v>25067405</v>
      </c>
      <c r="E249" s="71" t="n">
        <v>0</v>
      </c>
      <c r="F249" s="72" t="n">
        <v>2620316581441</v>
      </c>
      <c r="G249" s="72">
        <f>VLOOKUP(H:H,'Referencias '!B:C,2,0)</f>
        <v/>
      </c>
      <c r="H249" s="72">
        <f>TRIM(_xlfn.TEXTBEFORE(_xlfn.TEXTAFTER(U249,"CNPJ/CPF:&lt;/strong&gt;"),"&lt;/p&gt;"))</f>
        <v/>
      </c>
      <c r="I249" s="70" t="inlineStr">
        <is>
          <t>Alteração de vencimento</t>
        </is>
      </c>
      <c r="J249" s="72" t="inlineStr">
        <is>
          <t>Comercial solicitou avaliação do Financeiro para essa tratativa. Solicitamos ajuste contratual e DA da Supex para seguir com exceção.</t>
        </is>
      </c>
      <c r="K249" s="72" t="n"/>
      <c r="L249" s="70" t="inlineStr">
        <is>
          <t>FINALIZADO</t>
        </is>
      </c>
      <c r="M249" s="73" t="inlineStr">
        <is>
          <t>Alta</t>
        </is>
      </c>
      <c r="N249" s="71" t="inlineStr">
        <is>
          <t>1018 Financeiro | Desejo falar com o setor financeiro | Mariane Oliveira dos Santos | mariane.santos@cielo.com.br</t>
        </is>
      </c>
      <c r="O249" s="74" t="n">
        <v>46225</v>
      </c>
      <c r="P249" s="123" t="n">
        <v>46225</v>
      </c>
      <c r="Q249" s="177">
        <f>TEXT(O249,"mmm/aaaa")</f>
        <v/>
      </c>
      <c r="R249" s="71" t="inlineStr">
        <is>
          <t>ECOMMERCE BP SUPORTE FINANCEIRO N2</t>
        </is>
      </c>
      <c r="S249" s="71" t="inlineStr">
        <is>
          <t>mariane.santos@cielo.com.br</t>
        </is>
      </c>
      <c r="T249" s="71" t="inlineStr"/>
      <c r="U249" s="129" t="inlineStr">
        <is>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is>
      </c>
      <c r="V249" s="71">
        <f>IFERROR(_xlfn.TEXTBEFORE(_xlfn.TEXTAFTER(U249,"Descrição do problema:&lt;/strong"),"&lt;/p&gt;"),_xlfn.TEXTAFTER(U249,"Descrição do problema:&lt;/strong"))</f>
        <v/>
      </c>
      <c r="W249" s="76">
        <f>_xlfn.CONCAT(D249:E249)</f>
        <v/>
      </c>
      <c r="X249" s="77" t="n">
        <v>46248</v>
      </c>
      <c r="Y249" s="78">
        <f>IF(X249="","Aberto","Encerrado")</f>
        <v/>
      </c>
      <c r="Z249" s="78">
        <f>IF(OR(L249="PENDENTE",L249="EM ANDAMENTO",L249="PENDENTE APROVAÇÃO CANCELAMENTO NF"),TODAY()-O249,X249-O249)</f>
        <v/>
      </c>
      <c r="AA249" s="78">
        <f>IF(Y249="Aberto",Z249+ROW()/100000,"")</f>
        <v/>
      </c>
      <c r="AB249" s="2">
        <f>IF(ISNUMBER(FIND("@cielo.com.br",S249)),"Interno","Externo")</f>
        <v/>
      </c>
    </row>
    <row r="250" ht="15.5" customHeight="1">
      <c r="A250" s="1" t="n"/>
      <c r="B250" s="67" t="inlineStr">
        <is>
          <t>Pamela de Sá</t>
        </is>
      </c>
      <c r="C250" s="70">
        <f>VLOOKUP(I:I,'Referencias '!H:I,2,0)</f>
        <v/>
      </c>
      <c r="D250" s="71" t="n">
        <v>25065394</v>
      </c>
      <c r="E250" s="71" t="n">
        <v>22801322</v>
      </c>
      <c r="F250" s="72" t="n">
        <v>2620316580073</v>
      </c>
      <c r="G250" s="72">
        <f>VLOOKUP(H:H,'Referencias '!B:C,2,0)</f>
        <v/>
      </c>
      <c r="H250" s="126" t="inlineStr">
        <is>
          <t>04.789.159/0001-98</t>
        </is>
      </c>
      <c r="I250" s="70" t="inlineStr">
        <is>
          <t>Cancelamento de Nota Fiscal</t>
        </is>
      </c>
      <c r="J250" s="72" t="n"/>
      <c r="K250" s="72" t="inlineStr">
        <is>
          <t>Comercial</t>
        </is>
      </c>
      <c r="L250" s="70" t="inlineStr">
        <is>
          <t>PENDENTE</t>
        </is>
      </c>
      <c r="M250" s="73" t="inlineStr">
        <is>
          <t>Médio</t>
        </is>
      </c>
      <c r="N250" s="71" t="inlineStr">
        <is>
          <t>RES: Recebemos sua solicitação "1018 Financeiro | Desejo falar com o setor financeiro | Joice Rosa | joice.dsilva@cielo.com.br"</t>
        </is>
      </c>
      <c r="O250" s="74" t="n">
        <v>46225</v>
      </c>
      <c r="P250" s="123" t="n">
        <v>46225</v>
      </c>
      <c r="Q250" s="177">
        <f>TEXT(O250,"mmm/aaaa")</f>
        <v/>
      </c>
      <c r="R250" s="71" t="inlineStr">
        <is>
          <t>ECOMMERCE BP SUPORTE FINANCEIRO N2</t>
        </is>
      </c>
      <c r="S250" s="71" t="inlineStr">
        <is>
          <t>joice.dsilva@cielo.com.br</t>
        </is>
      </c>
      <c r="T250" s="71" t="inlineStr"/>
      <c r="U250" s="129" t="inlineStr">
        <is>
          <t xml:space="preserve">Outros </t>
        </is>
      </c>
      <c r="V250" s="71">
        <f>U250</f>
        <v/>
      </c>
      <c r="W250" s="76">
        <f>_xlfn.CONCAT(D250:E250)</f>
        <v/>
      </c>
      <c r="X250" s="77" t="n"/>
      <c r="Y250" s="78">
        <f>IF(X250="","Aberto","Encerrado")</f>
        <v/>
      </c>
      <c r="Z250" s="78">
        <f>IF(OR(L250="PENDENTE",L250="EM ANDAMENTO",L250="PENDENTE APROVAÇÃO CANCELAMENTO NF"),TODAY()-O250,X250-O250)</f>
        <v/>
      </c>
      <c r="AA250" s="78">
        <f>IF(Y250="Aberto",Z250+ROW()/100000,"")</f>
        <v/>
      </c>
      <c r="AB250" s="2">
        <f>IF(ISNUMBER(FIND("@cielo.com.br",S250)),"Interno","Externo")</f>
        <v/>
      </c>
    </row>
    <row r="251" ht="15.5" customHeight="1">
      <c r="A251" s="1" t="n"/>
      <c r="B251" s="67" t="inlineStr">
        <is>
          <t>Stephany Lima</t>
        </is>
      </c>
      <c r="C251" s="70">
        <f>VLOOKUP(I:I,'Referencias '!H:I,2,0)</f>
        <v/>
      </c>
      <c r="D251" s="71" t="n">
        <v>25001569</v>
      </c>
      <c r="E251" s="71" t="n">
        <v>0</v>
      </c>
      <c r="F251" s="72" t="n">
        <v>2620215538552</v>
      </c>
      <c r="G251" s="72">
        <f>VLOOKUP(H:H,'Referencias '!B:C,2,0)</f>
        <v/>
      </c>
      <c r="H251" s="72">
        <f>TRIM(_xlfn.TEXTBEFORE(_xlfn.TEXTAFTER(U251,"CNPJ/CPF:&lt;/strong&gt;"),"&lt;/p&gt;"))</f>
        <v/>
      </c>
      <c r="I251" s="70" t="inlineStr">
        <is>
          <t>Alterar data de emissão da NF</t>
        </is>
      </c>
      <c r="J251" s="72" t="n"/>
      <c r="K251" s="72" t="n"/>
      <c r="L251" s="70" t="inlineStr">
        <is>
          <t>PENDENTE</t>
        </is>
      </c>
      <c r="M251" s="73" t="inlineStr">
        <is>
          <t>Médio</t>
        </is>
      </c>
      <c r="N251" s="71" t="inlineStr">
        <is>
          <t>1018 Financeiro | Desejo falar com o setor financeiro | Suelen Thums | suelen.thums@bertolini.com.br</t>
        </is>
      </c>
      <c r="O251" s="74" t="n">
        <v>46224</v>
      </c>
      <c r="P251" s="123" t="n">
        <v>46224</v>
      </c>
      <c r="Q251" s="177">
        <f>TEXT(O251,"mmm/aaaa")</f>
        <v/>
      </c>
      <c r="R251" s="71" t="inlineStr">
        <is>
          <t>ECOMMERCE BP SUPORTE FINANCEIRO N2</t>
        </is>
      </c>
      <c r="S251" s="71" t="inlineStr">
        <is>
          <t>suelen.thums@bertolini.com.br</t>
        </is>
      </c>
      <c r="T251" s="71" t="inlineStr"/>
      <c r="U251" s="129" t="inlineStr">
        <is>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is>
      </c>
      <c r="V251" s="71">
        <f>IFERROR(_xlfn.TEXTBEFORE(_xlfn.TEXTAFTER(U251,"Descrição do problema:&lt;/strong"),"&lt;/p&gt;"),_xlfn.TEXTAFTER(U251,"Descrição do problema:&lt;/strong"))</f>
        <v/>
      </c>
      <c r="W251" s="76">
        <f>_xlfn.CONCAT(D251:E251)</f>
        <v/>
      </c>
      <c r="X251" s="77" t="n"/>
      <c r="Y251" s="78">
        <f>IF(X251="","Aberto","Encerrado")</f>
        <v/>
      </c>
      <c r="Z251" s="78">
        <f>IF(OR(L251="PENDENTE",L251="EM ANDAMENTO",L251="PENDENTE APROVAÇÃO CANCELAMENTO NF"),TODAY()-O251,X251-O251)</f>
        <v/>
      </c>
      <c r="AA251" s="78">
        <f>IF(Y251="Aberto",Z251+ROW()/100000,"")</f>
        <v/>
      </c>
      <c r="AB251" s="2">
        <f>IF(ISNUMBER(FIND("@cielo.com.br",S251)),"Interno","Externo")</f>
        <v/>
      </c>
    </row>
    <row r="252" ht="15.5" customHeight="1">
      <c r="A252" s="1" t="n"/>
      <c r="B252" s="67" t="inlineStr">
        <is>
          <t>Emilly Maria</t>
        </is>
      </c>
      <c r="C252" s="70">
        <f>VLOOKUP(I:I,'Referencias '!H:I,2,0)</f>
        <v/>
      </c>
      <c r="D252" s="71" t="n">
        <v>25000127</v>
      </c>
      <c r="E252" s="71" t="n">
        <v>0</v>
      </c>
      <c r="F252" s="72" t="n">
        <v>2620215537614</v>
      </c>
      <c r="G252" s="72">
        <f>VLOOKUP(H:H,'Referencias '!B:C,2,0)</f>
        <v/>
      </c>
      <c r="H252" s="72">
        <f>TRIM(_xlfn.TEXTBEFORE(_xlfn.TEXTAFTER(U252,"CNPJ/CPF:&lt;/strong&gt;"),"&lt;/p&gt;"))</f>
        <v/>
      </c>
      <c r="I252" s="70" t="inlineStr">
        <is>
          <t>Atualização cadastral</t>
        </is>
      </c>
      <c r="J252" s="72" t="n"/>
      <c r="K252" s="72" t="n"/>
      <c r="L252" s="70" t="inlineStr">
        <is>
          <t>FINALIZADO</t>
        </is>
      </c>
      <c r="M252" s="73" t="inlineStr">
        <is>
          <t>Médio</t>
        </is>
      </c>
      <c r="N252" s="71" t="inlineStr">
        <is>
          <t>1003 Gateway de Pagamento | Estou com um problema em produção e preciso de ajuda | Fernanda Labes | fernanda.labes@mbrf.com</t>
        </is>
      </c>
      <c r="O252" s="74" t="n">
        <v>46224</v>
      </c>
      <c r="P252" s="123" t="n">
        <v>46225</v>
      </c>
      <c r="Q252" s="177">
        <f>TEXT(O252,"mmm/aaaa")</f>
        <v/>
      </c>
      <c r="R252" s="71" t="inlineStr">
        <is>
          <t>ECOMMERCE BP SUPORTE FINANCEIRO N2</t>
        </is>
      </c>
      <c r="S252" s="71" t="inlineStr">
        <is>
          <t>fernanda.labes@mbrf.com</t>
        </is>
      </c>
      <c r="T252" s="71" t="inlineStr">
        <is>
          <t>EMPORIO CHAP</t>
        </is>
      </c>
      <c r="U252" s="129" t="inlineStr">
        <is>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is>
      </c>
      <c r="V252" s="71">
        <f>IFERROR(_xlfn.TEXTBEFORE(_xlfn.TEXTAFTER(U252,"Descrição do problema:&lt;/strong"),"&lt;/p&gt;"),_xlfn.TEXTAFTER(U252,"Descrição do problema:&lt;/strong"))</f>
        <v/>
      </c>
      <c r="W252" s="76">
        <f>_xlfn.CONCAT(D252:E252)</f>
        <v/>
      </c>
      <c r="X252" s="77" t="n">
        <v>46240</v>
      </c>
      <c r="Y252" s="78">
        <f>IF(X252="","Aberto","Encerrado")</f>
        <v/>
      </c>
      <c r="Z252" s="78">
        <f>IF(OR(L252="PENDENTE",L252="EM ANDAMENTO",L252="PENDENTE APROVAÇÃO CANCELAMENTO NF"),TODAY()-O252,X252-O252)</f>
        <v/>
      </c>
      <c r="AA252" s="78">
        <f>IF(Y252="Aberto",Z252+ROW()/100000,"")</f>
        <v/>
      </c>
      <c r="AB252" s="2">
        <f>IF(ISNUMBER(FIND("@cielo.com.br",S252)),"Interno","Externo")</f>
        <v/>
      </c>
    </row>
    <row r="253" ht="15.5" customHeight="1">
      <c r="A253" s="1" t="n"/>
      <c r="B253" s="67" t="inlineStr">
        <is>
          <t>Stephany Lima</t>
        </is>
      </c>
      <c r="C253" s="70">
        <f>VLOOKUP(I:I,'Referencias '!H:I,2,0)</f>
        <v/>
      </c>
      <c r="D253" s="71" t="n">
        <v>24967125</v>
      </c>
      <c r="E253" s="71" t="n">
        <v>0</v>
      </c>
      <c r="F253" s="72" t="n">
        <v>2620209516381</v>
      </c>
      <c r="G253" s="72">
        <f>VLOOKUP(H:H,'Referencias '!B:C,2,0)</f>
        <v/>
      </c>
      <c r="H253" s="72">
        <f>TRIM(_xlfn.TEXTBEFORE(_xlfn.TEXTAFTER(U253,"CNPJ/CPF:&lt;/strong&gt;"),"&lt;/p&gt;"))</f>
        <v/>
      </c>
      <c r="I253" s="70" t="inlineStr">
        <is>
          <t>Alteração de vencimento</t>
        </is>
      </c>
      <c r="J253" s="72" t="n"/>
      <c r="K253" s="72" t="n"/>
      <c r="L253" s="70" t="inlineStr">
        <is>
          <t>PENDENTE</t>
        </is>
      </c>
      <c r="M253" s="73" t="inlineStr">
        <is>
          <t>Médio</t>
        </is>
      </c>
      <c r="N253" s="71" t="inlineStr">
        <is>
          <t>1018 Financeiro | Desejo falar com o setor financeiro | Monique Carvalho | monique.carvalho@minervafoods.com</t>
        </is>
      </c>
      <c r="O253" s="74" t="n">
        <v>46224</v>
      </c>
      <c r="P253" s="123" t="n">
        <v>46224</v>
      </c>
      <c r="Q253" s="177">
        <f>TEXT(O253,"mmm/aaaa")</f>
        <v/>
      </c>
      <c r="R253" s="71" t="inlineStr">
        <is>
          <t>ECOMMERCE BP SUPORTE FINANCEIRO N2</t>
        </is>
      </c>
      <c r="S253" s="71" t="inlineStr">
        <is>
          <t>monique.carvalho@minervafoods.com</t>
        </is>
      </c>
      <c r="T253" s="71" t="inlineStr"/>
      <c r="U253" s="129" t="inlineStr">
        <is>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is>
      </c>
      <c r="V253" s="71">
        <f>IFERROR(_xlfn.TEXTBEFORE(_xlfn.TEXTAFTER(U253,"Descrição do problema:&lt;/strong"),"&lt;/p&gt;"),_xlfn.TEXTAFTER(U253,"Descrição do problema:&lt;/strong"))</f>
        <v/>
      </c>
      <c r="W253" s="76">
        <f>_xlfn.CONCAT(D253:E253)</f>
        <v/>
      </c>
      <c r="X253" s="77" t="n"/>
      <c r="Y253" s="78">
        <f>IF(X253="","Aberto","Encerrado")</f>
        <v/>
      </c>
      <c r="Z253" s="78">
        <f>IF(OR(L253="PENDENTE",L253="EM ANDAMENTO",L253="PENDENTE APROVAÇÃO CANCELAMENTO NF"),TODAY()-O253,X253-O253)</f>
        <v/>
      </c>
      <c r="AA253" s="78">
        <f>IF(Y253="Aberto",Z253+ROW()/100000,"")</f>
        <v/>
      </c>
      <c r="AB253" s="2">
        <f>IF(ISNUMBER(FIND("@cielo.com.br",S253)),"Interno","Externo")</f>
        <v/>
      </c>
    </row>
    <row r="254" ht="15.5" customHeight="1">
      <c r="A254" s="1" t="n"/>
      <c r="B254" s="67" t="inlineStr">
        <is>
          <t>Stephany Lima</t>
        </is>
      </c>
      <c r="C254" s="70">
        <f>VLOOKUP(I:I,'Referencias '!H:I,2,0)</f>
        <v/>
      </c>
      <c r="D254" s="71" t="n">
        <v>24965285</v>
      </c>
      <c r="E254" s="71" t="n">
        <v>0</v>
      </c>
      <c r="F254" s="72" t="n">
        <v>2620209515150</v>
      </c>
      <c r="G254" s="72">
        <f>VLOOKUP(H:H,'Referencias '!B:C,2,0)</f>
        <v/>
      </c>
      <c r="H254" s="72">
        <f>TRIM(_xlfn.TEXTBEFORE(_xlfn.TEXTAFTER(U254,"CNPJ/CPF:&lt;/strong&gt;"),"&lt;/p&gt;"))</f>
        <v/>
      </c>
      <c r="I254" s="70" t="inlineStr">
        <is>
          <t>Cancelamento de Nota Fiscal</t>
        </is>
      </c>
      <c r="J254" s="72" t="n"/>
      <c r="K254" s="72" t="inlineStr">
        <is>
          <t>Comercial</t>
        </is>
      </c>
      <c r="L254" s="70" t="inlineStr">
        <is>
          <t>PENDENTE</t>
        </is>
      </c>
      <c r="M254" s="73" t="inlineStr">
        <is>
          <t>Médio</t>
        </is>
      </c>
      <c r="N254" s="71" t="inlineStr">
        <is>
          <t>1018 Financeiro | Desejo falar com o setor financeiro | Joice Rosa | joice.dsilva@cielo.com.br</t>
        </is>
      </c>
      <c r="O254" s="74" t="n">
        <v>46224</v>
      </c>
      <c r="P254" s="123" t="n">
        <v>46224</v>
      </c>
      <c r="Q254" s="177">
        <f>TEXT(O254,"mmm/aaaa")</f>
        <v/>
      </c>
      <c r="R254" s="71" t="inlineStr">
        <is>
          <t>ECOMMERCE BP SUPORTE FINANCEIRO N2</t>
        </is>
      </c>
      <c r="S254" s="71" t="inlineStr">
        <is>
          <t>joice.dsilva@cielo.com.br</t>
        </is>
      </c>
      <c r="T254" s="71" t="inlineStr"/>
      <c r="U254" s="129" t="inlineStr">
        <is>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is>
      </c>
      <c r="V254" s="71">
        <f>IFERROR(_xlfn.TEXTBEFORE(_xlfn.TEXTAFTER(U254,"Descrição do problema:&lt;/strong"),"&lt;/p&gt;"),_xlfn.TEXTAFTER(U254,"Descrição do problema:&lt;/strong"))</f>
        <v/>
      </c>
      <c r="W254" s="76">
        <f>_xlfn.CONCAT(D254:E254)</f>
        <v/>
      </c>
      <c r="X254" s="77" t="n"/>
      <c r="Y254" s="78">
        <f>IF(X254="","Aberto","Encerrado")</f>
        <v/>
      </c>
      <c r="Z254" s="78">
        <f>IF(OR(L254="PENDENTE",L254="EM ANDAMENTO",L254="PENDENTE APROVAÇÃO CANCELAMENTO NF"),TODAY()-O254,X254-O254)</f>
        <v/>
      </c>
      <c r="AA254" s="78">
        <f>IF(Y254="Aberto",Z254+ROW()/100000,"")</f>
        <v/>
      </c>
      <c r="AB254" s="2">
        <f>IF(ISNUMBER(FIND("@cielo.com.br",S254)),"Interno","Externo")</f>
        <v/>
      </c>
    </row>
    <row r="255" ht="15.5" customHeight="1">
      <c r="A255" s="1" t="n"/>
      <c r="B255" s="67" t="inlineStr">
        <is>
          <t>Stephany Lima</t>
        </is>
      </c>
      <c r="C255" s="70">
        <f>VLOOKUP(I:I,'Referencias '!H:I,2,0)</f>
        <v/>
      </c>
      <c r="D255" s="71" t="n">
        <v>24962733</v>
      </c>
      <c r="E255" s="71" t="n">
        <v>0</v>
      </c>
      <c r="F255" s="72" t="n">
        <v>2620208513329</v>
      </c>
      <c r="G255" s="72">
        <f>T255</f>
        <v/>
      </c>
      <c r="H255" s="72">
        <f>TRIM(_xlfn.TEXTBEFORE(_xlfn.TEXTAFTER(U255,"CNPJ/CPF:&lt;/strong&gt;"),"&lt;/p&gt;"))</f>
        <v/>
      </c>
      <c r="I255" s="70" t="inlineStr">
        <is>
          <t>Cancelamento de Nota Fiscal</t>
        </is>
      </c>
      <c r="J255" s="72" t="n"/>
      <c r="K255" s="72" t="inlineStr">
        <is>
          <t>Comercial</t>
        </is>
      </c>
      <c r="L255" s="70" t="inlineStr">
        <is>
          <t>PENDENTE</t>
        </is>
      </c>
      <c r="M255" s="73" t="inlineStr">
        <is>
          <t>Médio</t>
        </is>
      </c>
      <c r="N255" s="71" t="inlineStr">
        <is>
          <t>1018 Financeiro | Desejo falar com o setor financeiro | DROGARIA SAO GONCALO LTDA | ariane.pasilva@cielo.com.br</t>
        </is>
      </c>
      <c r="O255" s="74" t="n">
        <v>46224</v>
      </c>
      <c r="P255" s="123" t="n">
        <v>46224</v>
      </c>
      <c r="Q255" s="177">
        <f>TEXT(O255,"mmm/aaaa")</f>
        <v/>
      </c>
      <c r="R255" s="71" t="inlineStr">
        <is>
          <t>ECOMMERCE BP SUPORTE FINANCEIRO N2</t>
        </is>
      </c>
      <c r="S255" s="71" t="inlineStr">
        <is>
          <t>ariane.pasilva@cielo.com.br</t>
        </is>
      </c>
      <c r="T255" s="71" t="inlineStr"/>
      <c r="U255" s="129" t="inlineStr">
        <is>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is>
      </c>
      <c r="V255" s="71">
        <f>IFERROR(_xlfn.TEXTBEFORE(_xlfn.TEXTAFTER(U255,"Descrição do problema:&lt;/strong"),"&lt;/p&gt;"),_xlfn.TEXTAFTER(U255,"Descrição do problema:&lt;/strong"))</f>
        <v/>
      </c>
      <c r="W255" s="76">
        <f>_xlfn.CONCAT(D255:E255)</f>
        <v/>
      </c>
      <c r="X255" s="77" t="n"/>
      <c r="Y255" s="78">
        <f>IF(X255="","Aberto","Encerrado")</f>
        <v/>
      </c>
      <c r="Z255" s="78">
        <f>IF(OR(L255="PENDENTE",L255="EM ANDAMENTO",L255="PENDENTE APROVAÇÃO CANCELAMENTO NF"),TODAY()-O255,X255-O255)</f>
        <v/>
      </c>
      <c r="AA255" s="78">
        <f>IF(Y255="Aberto",Z255+ROW()/100000,"")</f>
        <v/>
      </c>
      <c r="AB255" s="2">
        <f>IF(ISNUMBER(FIND("@cielo.com.br",S255)),"Interno","Externo")</f>
        <v/>
      </c>
    </row>
    <row r="256" ht="15.5" customHeight="1">
      <c r="A256" s="1" t="n"/>
      <c r="B256" s="67" t="inlineStr">
        <is>
          <t>Stephany Lima</t>
        </is>
      </c>
      <c r="C256" s="70">
        <f>VLOOKUP(I:I,'Referencias '!H:I,2,0)</f>
        <v/>
      </c>
      <c r="D256" s="71" t="n">
        <v>24962638</v>
      </c>
      <c r="E256" s="71" t="n">
        <v>0</v>
      </c>
      <c r="F256" s="72" t="n">
        <v>2620208513261</v>
      </c>
      <c r="G256" s="72">
        <f>VLOOKUP(H:H,'Referencias '!B:C,2,0)</f>
        <v/>
      </c>
      <c r="H256" s="72">
        <f>TRIM(_xlfn.TEXTBEFORE(_xlfn.TEXTAFTER(U256,"CNPJ/CPF:&lt;/strong&gt;"),"&lt;/p&gt;"))</f>
        <v/>
      </c>
      <c r="I256" s="70" t="inlineStr">
        <is>
          <t>Cancelamento de Nota Fiscal</t>
        </is>
      </c>
      <c r="J256" s="72" t="n"/>
      <c r="K256" s="72" t="inlineStr">
        <is>
          <t>Comercial</t>
        </is>
      </c>
      <c r="L256" s="70" t="inlineStr">
        <is>
          <t>PENDENTE</t>
        </is>
      </c>
      <c r="M256" s="73" t="inlineStr">
        <is>
          <t>Médio</t>
        </is>
      </c>
      <c r="N256" s="71" t="inlineStr">
        <is>
          <t>1018 Financeiro | Desejo falar com o setor financeiro | VIDA FARMACIAS COLINA SORRISO COMERCIO DE MEDICAMENTOS LTDA | ariane.pasilva@cielo.com.br</t>
        </is>
      </c>
      <c r="O256" s="74" t="n">
        <v>46224</v>
      </c>
      <c r="P256" s="123" t="n">
        <v>46224</v>
      </c>
      <c r="Q256" s="177">
        <f>TEXT(O256,"mmm/aaaa")</f>
        <v/>
      </c>
      <c r="R256" s="71" t="inlineStr">
        <is>
          <t>ECOMMERCE BP SUPORTE FINANCEIRO N2</t>
        </is>
      </c>
      <c r="S256" s="71" t="inlineStr">
        <is>
          <t>ariane.pasilva@cielo.com.br</t>
        </is>
      </c>
      <c r="T256" s="71" t="inlineStr"/>
      <c r="U256" s="129" t="inlineStr">
        <is>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is>
      </c>
      <c r="V256" s="71">
        <f>IFERROR(_xlfn.TEXTBEFORE(_xlfn.TEXTAFTER(U256,"Descrição do problema:&lt;/strong"),"&lt;/p&gt;"),_xlfn.TEXTAFTER(U256,"Descrição do problema:&lt;/strong"))</f>
        <v/>
      </c>
      <c r="W256" s="76">
        <f>_xlfn.CONCAT(D256:E256)</f>
        <v/>
      </c>
      <c r="X256" s="77" t="n"/>
      <c r="Y256" s="78">
        <f>IF(X256="","Aberto","Encerrado")</f>
        <v/>
      </c>
      <c r="Z256" s="78">
        <f>IF(OR(L256="PENDENTE",L256="EM ANDAMENTO",L256="PENDENTE APROVAÇÃO CANCELAMENTO NF"),TODAY()-O256,X256-O256)</f>
        <v/>
      </c>
      <c r="AA256" s="78">
        <f>IF(Y256="Aberto",Z256+ROW()/100000,"")</f>
        <v/>
      </c>
      <c r="AB256" s="2">
        <f>IF(ISNUMBER(FIND("@cielo.com.br",S256)),"Interno","Externo")</f>
        <v/>
      </c>
    </row>
    <row r="257" ht="15.5" customHeight="1">
      <c r="A257" s="1" t="n"/>
      <c r="B257" s="67" t="inlineStr">
        <is>
          <t>Stephany Lima</t>
        </is>
      </c>
      <c r="C257" s="70">
        <f>VLOOKUP(I:I,'Referencias '!H:I,2,0)</f>
        <v/>
      </c>
      <c r="D257" s="129" t="n">
        <v>24930082</v>
      </c>
      <c r="E257" s="71" t="n">
        <v>0</v>
      </c>
      <c r="F257" s="72" t="n">
        <v>2620113492394</v>
      </c>
      <c r="G257" s="72">
        <f>T257</f>
        <v/>
      </c>
      <c r="H257" s="72">
        <f>TRIM(_xlfn.TEXTBEFORE(_xlfn.TEXTAFTER(U257,"CNPJ/CPF:&lt;/strong&gt;"),"&lt;/p&gt;"))</f>
        <v/>
      </c>
      <c r="I257" s="70" t="inlineStr">
        <is>
          <t>Contestação de cobrança</t>
        </is>
      </c>
      <c r="J257" s="72" t="n"/>
      <c r="K257" s="72" t="n"/>
      <c r="L257" s="70" t="inlineStr">
        <is>
          <t>FINALIZADO</t>
        </is>
      </c>
      <c r="M257" s="73" t="inlineStr">
        <is>
          <t>Médio</t>
        </is>
      </c>
      <c r="N257" s="71" t="inlineStr">
        <is>
          <t>1018 Financeiro | Desejo falar com o setor financeiro | APARECIDA SOARES BARBAIS | evertonbarbaismarques@yahoo.com.br</t>
        </is>
      </c>
      <c r="O257" s="74" t="n">
        <v>46223</v>
      </c>
      <c r="P257" s="123" t="n">
        <v>46223</v>
      </c>
      <c r="Q257" s="177">
        <f>TEXT(O257,"mmm/aaaa")</f>
        <v/>
      </c>
      <c r="R257" s="71" t="inlineStr">
        <is>
          <t>ECOMMERCE BP SUPORTE FINANCEIRO N2</t>
        </is>
      </c>
      <c r="S257" s="71" t="inlineStr">
        <is>
          <t>evertonbarbaismarques@yahoo.com.br</t>
        </is>
      </c>
      <c r="T257" s="71" t="inlineStr"/>
      <c r="U257" s="129" t="inlineStr">
        <is>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is>
      </c>
      <c r="V257" s="71">
        <f>IFERROR(_xlfn.TEXTBEFORE(_xlfn.TEXTAFTER(U257,"Descrição do problema:&lt;/strong"),"&lt;/p&gt;"),_xlfn.TEXTAFTER(U257,"Descrição do problema:&lt;/strong"))</f>
        <v/>
      </c>
      <c r="W257" s="76">
        <f>_xlfn.CONCAT(D257:E257)</f>
        <v/>
      </c>
      <c r="X257" s="77" t="n">
        <v>46273</v>
      </c>
      <c r="Y257" s="78">
        <f>IF(X257="","Aberto","Encerrado")</f>
        <v/>
      </c>
      <c r="Z257" s="78">
        <f>IF(OR(L257="PENDENTE",L257="EM ANDAMENTO",L257="PENDENTE APROVAÇÃO CANCELAMENTO NF"),TODAY()-O257,X257-O257)</f>
        <v/>
      </c>
      <c r="AA257" s="78">
        <f>IF(Y257="Aberto",Z257+ROW()/100000,"")</f>
        <v/>
      </c>
      <c r="AB257" s="2">
        <f>IF(ISNUMBER(FIND("@cielo.com.br",S257)),"Interno","Externo")</f>
        <v/>
      </c>
    </row>
    <row r="258" ht="15.5" customHeight="1">
      <c r="A258" s="1" t="n"/>
      <c r="B258" s="67" t="inlineStr">
        <is>
          <t>Stephany Lima</t>
        </is>
      </c>
      <c r="C258" s="70">
        <f>VLOOKUP(I:I,'Referencias '!H:I,2,0)</f>
        <v/>
      </c>
      <c r="D258" s="71" t="n">
        <v>24912277</v>
      </c>
      <c r="E258" s="71" t="n">
        <v>0</v>
      </c>
      <c r="F258" s="72" t="n">
        <v>2620110481154</v>
      </c>
      <c r="G258" s="72">
        <f>VLOOKUP(H:H,'Referencias '!B:C,2,0)</f>
        <v/>
      </c>
      <c r="H258" s="72">
        <f>TRIM(_xlfn.TEXTBEFORE(_xlfn.TEXTAFTER(U258,"CNPJ/CPF:&lt;/strong&gt;"),"&lt;/p&gt;"))</f>
        <v/>
      </c>
      <c r="I258" s="70" t="inlineStr">
        <is>
          <t>Cancelamento de Nota Fiscal</t>
        </is>
      </c>
      <c r="J258" s="72" t="n"/>
      <c r="K258" s="72" t="inlineStr">
        <is>
          <t>Financeiro</t>
        </is>
      </c>
      <c r="L258" s="70" t="inlineStr">
        <is>
          <t>FINALIZADO</t>
        </is>
      </c>
      <c r="M258" s="73" t="inlineStr">
        <is>
          <t>Alta</t>
        </is>
      </c>
      <c r="N258" s="71" t="inlineStr">
        <is>
          <t>1018 Financeiro | Desejo falar com o setor financeiro | GIORDANI TURISMO LTDA | ariane.pasilva@cielo.com.br</t>
        </is>
      </c>
      <c r="O258" s="74" t="n">
        <v>46223</v>
      </c>
      <c r="P258" s="123" t="n">
        <v>46223</v>
      </c>
      <c r="Q258" s="177">
        <f>TEXT(O258,"mmm/aaaa")</f>
        <v/>
      </c>
      <c r="R258" s="71" t="inlineStr">
        <is>
          <t>ECOMMERCE BP SUPORTE FINANCEIRO N2</t>
        </is>
      </c>
      <c r="S258" s="71" t="inlineStr">
        <is>
          <t>ariane.pasilva@cielo.com.br</t>
        </is>
      </c>
      <c r="T258" s="71" t="inlineStr"/>
      <c r="U258" s="129" t="inlineStr">
        <is>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is>
      </c>
      <c r="V258" s="71">
        <f>IFERROR(_xlfn.TEXTBEFORE(_xlfn.TEXTAFTER(U258,"Descrição do problema:&lt;/strong"),"&lt;/p&gt;"),_xlfn.TEXTAFTER(U258,"Descrição do problema:&lt;/strong"))</f>
        <v/>
      </c>
      <c r="W258" s="76">
        <f>_xlfn.CONCAT(D258:E258)</f>
        <v/>
      </c>
      <c r="X258" s="77" t="n">
        <v>46254</v>
      </c>
      <c r="Y258" s="78">
        <f>IF(X258="","Aberto","Encerrado")</f>
        <v/>
      </c>
      <c r="Z258" s="78">
        <f>IF(OR(L258="PENDENTE",L258="EM ANDAMENTO",L258="PENDENTE APROVAÇÃO CANCELAMENTO NF"),TODAY()-O258,X258-O258)</f>
        <v/>
      </c>
      <c r="AA258" s="78">
        <f>IF(Y258="Aberto",Z258+ROW()/100000,"")</f>
        <v/>
      </c>
      <c r="AB258" s="2">
        <f>IF(ISNUMBER(FIND("@cielo.com.br",S258)),"Interno","Externo")</f>
        <v/>
      </c>
    </row>
    <row r="259" ht="15.5" customHeight="1">
      <c r="A259" s="1" t="n"/>
      <c r="B259" s="67" t="inlineStr">
        <is>
          <t>Emilly Maria</t>
        </is>
      </c>
      <c r="C259" s="70">
        <f>VLOOKUP(I:I,'Referencias '!H:I,2,0)</f>
        <v/>
      </c>
      <c r="D259" s="71" t="n">
        <v>24873432</v>
      </c>
      <c r="E259" s="71" t="n">
        <v>0</v>
      </c>
      <c r="F259" s="72" t="n">
        <v>2619814455032</v>
      </c>
      <c r="G259" s="72">
        <f>VLOOKUP(H:H,'Referencias '!B:C,2,0)</f>
        <v/>
      </c>
      <c r="H259" s="72">
        <f>TRIM(_xlfn.TEXTBEFORE(_xlfn.TEXTAFTER(U259,"CNPJ/CPF:&lt;/strong&gt;"),"&lt;/p&gt;"))</f>
        <v/>
      </c>
      <c r="I259" s="70" t="inlineStr">
        <is>
          <t>Contestação de cobrança</t>
        </is>
      </c>
      <c r="J259" s="72" t="n"/>
      <c r="K259" s="72" t="n"/>
      <c r="L259" s="70" t="inlineStr">
        <is>
          <t>PENDENTE</t>
        </is>
      </c>
      <c r="M259" s="73" t="inlineStr">
        <is>
          <t>Médio</t>
        </is>
      </c>
      <c r="N259" s="71" t="inlineStr">
        <is>
          <t>1018 Financeiro | Desejo falar com o setor financeiro | Bruna Tatielli da Silva | contasapagar@giordaniturismo.com.br</t>
        </is>
      </c>
      <c r="O259" s="74" t="n">
        <v>46220</v>
      </c>
      <c r="P259" s="123" t="n">
        <v>46220</v>
      </c>
      <c r="Q259" s="177">
        <f>TEXT(O259,"mmm/aaaa")</f>
        <v/>
      </c>
      <c r="R259" s="71" t="inlineStr">
        <is>
          <t>ECOMMERCE BP SUPORTE FINANCEIRO N2</t>
        </is>
      </c>
      <c r="S259" s="71" t="inlineStr">
        <is>
          <t>contasapagar@giordaniturismo.com.br</t>
        </is>
      </c>
      <c r="T259" s="71" t="inlineStr"/>
      <c r="U259" s="129" t="inlineStr">
        <is>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is>
      </c>
      <c r="V259" s="71">
        <f>IFERROR(_xlfn.TEXTBEFORE(_xlfn.TEXTAFTER(U259,"Descrição do problema:&lt;/strong"),"&lt;/p&gt;"),_xlfn.TEXTAFTER(U259,"Descrição do problema:&lt;/strong"))</f>
        <v/>
      </c>
      <c r="W259" s="76">
        <f>_xlfn.CONCAT(D259:E259)</f>
        <v/>
      </c>
      <c r="X259" s="77" t="n"/>
      <c r="Y259" s="78">
        <f>IF(X259="","Aberto","Encerrado")</f>
        <v/>
      </c>
      <c r="Z259" s="78">
        <f>IF(OR(L259="PENDENTE",L259="EM ANDAMENTO",L259="PENDENTE APROVAÇÃO CANCELAMENTO NF"),TODAY()-O259,X259-O259)</f>
        <v/>
      </c>
      <c r="AA259" s="78">
        <f>IF(Y259="Aberto",Z259+ROW()/100000,"")</f>
        <v/>
      </c>
      <c r="AB259" s="2">
        <f>IF(ISNUMBER(FIND("@cielo.com.br",S259)),"Interno","Externo")</f>
        <v/>
      </c>
    </row>
    <row r="260" ht="15.5" customHeight="1">
      <c r="A260" s="1" t="n"/>
      <c r="B260" s="67" t="inlineStr">
        <is>
          <t>Emilly Maria</t>
        </is>
      </c>
      <c r="C260" s="70">
        <f>VLOOKUP(I:I,'Referencias '!H:I,2,0)</f>
        <v/>
      </c>
      <c r="D260" s="71" t="n">
        <v>24208444</v>
      </c>
      <c r="E260" s="71" t="n">
        <v>0</v>
      </c>
      <c r="F260" s="72" t="n">
        <v>2618310025090</v>
      </c>
      <c r="G260" s="72">
        <f>T260</f>
        <v/>
      </c>
      <c r="H260" s="72" t="n"/>
      <c r="I260" s="70" t="inlineStr">
        <is>
          <t>Solicitação de documentos (contrato, NF, histórico)</t>
        </is>
      </c>
      <c r="J260" s="72" t="n"/>
      <c r="K260" s="72" t="n"/>
      <c r="L260" s="70" t="inlineStr">
        <is>
          <t>EM ANDAMENTO</t>
        </is>
      </c>
      <c r="M260" s="73" t="inlineStr">
        <is>
          <t>Médio</t>
        </is>
      </c>
      <c r="N260" s="71" t="inlineStr">
        <is>
          <t>1018 Financeiro | Desejo falar com o setor financeiro | Robson Serafini | leonardo.bicca.roseira@gmail.com</t>
        </is>
      </c>
      <c r="O260" s="74" t="n">
        <v>46205</v>
      </c>
      <c r="P260" s="123" t="n">
        <v>46223</v>
      </c>
      <c r="Q260" s="177">
        <f>TEXT(O260,"mmm/aaaa")</f>
        <v/>
      </c>
      <c r="R260" s="71" t="inlineStr">
        <is>
          <t>ECOMMERCE BP SUPORTE FINANCEIRO N2</t>
        </is>
      </c>
      <c r="S260" s="71" t="inlineStr">
        <is>
          <t>leonardo.bicca.roseira@gmail.com</t>
        </is>
      </c>
      <c r="T260" s="71" t="inlineStr">
        <is>
          <t>KOCH SUPERMERCADOS</t>
        </is>
      </c>
      <c r="U260" s="129" t="inlineStr">
        <is>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is>
      </c>
      <c r="V260" s="71">
        <f>IFERROR(_xlfn.TEXTBEFORE(_xlfn.TEXTAFTER(U260,"Descrição do problema:&lt;/strong"),"&lt;/p&gt;"),_xlfn.TEXTAFTER(U260,"Descrição do problema:&lt;/strong"))</f>
        <v/>
      </c>
      <c r="W260" s="76">
        <f>_xlfn.CONCAT(D260:E260)</f>
        <v/>
      </c>
      <c r="X260" s="77" t="n"/>
      <c r="Y260" s="78">
        <f>IF(X260="","Aberto","Encerrado")</f>
        <v/>
      </c>
      <c r="Z260" s="78">
        <f>IF(OR(L260="PENDENTE",L260="EM ANDAMENTO",L260="PENDENTE APROVAÇÃO CANCELAMENTO NF"),TODAY()-O260,X260-O260)</f>
        <v/>
      </c>
      <c r="AA260" s="78">
        <f>IF(Y260="Aberto",Z260+ROW()/100000,"")</f>
        <v/>
      </c>
      <c r="AB260" s="2">
        <f>IF(ISNUMBER(FIND("@cielo.com.br",S260)),"Interno","Externo")</f>
        <v/>
      </c>
    </row>
    <row r="261" ht="15.5" customHeight="1">
      <c r="A261" s="1" t="n"/>
      <c r="B261" s="67" t="inlineStr">
        <is>
          <t>Stephany Lima</t>
        </is>
      </c>
      <c r="C261" s="70">
        <f>VLOOKUP(I:I,'Referencias '!H:I,2,0)</f>
        <v/>
      </c>
      <c r="D261" s="129" t="n">
        <v>23032472</v>
      </c>
      <c r="E261" s="71" t="n">
        <v>0</v>
      </c>
      <c r="F261" s="72" t="n">
        <v>2615315258153</v>
      </c>
      <c r="G261" s="72">
        <f>T261</f>
        <v/>
      </c>
      <c r="H261" s="72">
        <f>TRIM(_xlfn.TEXTBEFORE(_xlfn.TEXTAFTER(U261,"CNPJ/CPF:&lt;/strong&gt;"),"&lt;/p&gt;"))</f>
        <v/>
      </c>
      <c r="I261" s="70" t="inlineStr">
        <is>
          <t>Contestação de cobrança</t>
        </is>
      </c>
      <c r="J261" s="72" t="n"/>
      <c r="K261" s="72" t="n"/>
      <c r="L261" s="70" t="inlineStr">
        <is>
          <t>FINALIZADO</t>
        </is>
      </c>
      <c r="M261" s="73" t="inlineStr">
        <is>
          <t>Médio</t>
        </is>
      </c>
      <c r="N261" s="71" t="inlineStr">
        <is>
          <t>1018 Financeiro | Desejo falar com o setor financeiro | Júlia Angelozzi | julia.djesus@cielo.com.br</t>
        </is>
      </c>
      <c r="O261" s="74" t="n">
        <v>46175</v>
      </c>
      <c r="P261" s="123" t="n">
        <v>46223</v>
      </c>
      <c r="Q261" s="177">
        <f>TEXT(O261,"mmm/aaaa")</f>
        <v/>
      </c>
      <c r="R261" s="71" t="inlineStr">
        <is>
          <t>ECOMMERCE BP SUPORTE FINANCEIRO N2</t>
        </is>
      </c>
      <c r="S261" s="71" t="inlineStr">
        <is>
          <t>julia.djesus@cielo.com.br</t>
        </is>
      </c>
      <c r="T261" s="71" t="inlineStr"/>
      <c r="U261" s="129"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is>
      </c>
      <c r="V261" s="71">
        <f>IFERROR(_xlfn.TEXTBEFORE(_xlfn.TEXTAFTER(U261,"Descrição do problema:&lt;/strong"),"&lt;/p&gt;"),_xlfn.TEXTAFTER(U261,"Descrição do problema:&lt;/strong"))</f>
        <v/>
      </c>
      <c r="W261" s="76">
        <f>_xlfn.CONCAT(D261:E261)</f>
        <v/>
      </c>
      <c r="X261" s="77">
        <f>P261</f>
        <v/>
      </c>
      <c r="Y261" s="78">
        <f>IF(X261="","Aberto","Encerrado")</f>
        <v/>
      </c>
      <c r="Z261" s="78">
        <f>IF(OR(L261="PENDENTE",L261="EM ANDAMENTO",L261="PENDENTE APROVAÇÃO CANCELAMENTO NF"),TODAY()-O261,X261-O261)</f>
        <v/>
      </c>
      <c r="AA261" s="78">
        <f>IF(Y261="Aberto",Z261+ROW()/100000,"")</f>
        <v/>
      </c>
      <c r="AB261" s="2">
        <f>IF(ISNUMBER(FIND("@cielo.com.br",S261)),"Interno","Externo")</f>
        <v/>
      </c>
    </row>
    <row r="262" ht="15.5" customHeight="1">
      <c r="A262" s="1" t="n"/>
      <c r="B262" s="67" t="inlineStr">
        <is>
          <t>Emilly Maria</t>
        </is>
      </c>
      <c r="C262" s="70">
        <f>VLOOKUP(I:I,'Referencias '!H:I,2,0)</f>
        <v/>
      </c>
      <c r="D262" s="71" t="n">
        <v>22599187</v>
      </c>
      <c r="E262" s="71" t="n">
        <v>0</v>
      </c>
      <c r="F262" s="72" t="n">
        <v>2614112968781</v>
      </c>
      <c r="G262" s="72">
        <f>VLOOKUP(H:H,'Referencias '!B:C,2,0)</f>
        <v/>
      </c>
      <c r="H262" s="72">
        <f>TRIM(_xlfn.TEXTBEFORE(_xlfn.TEXTAFTER(U262,"CNPJ/CPF:&lt;/strong&gt;"),"&lt;/p&gt;"))</f>
        <v/>
      </c>
      <c r="I262" s="70" t="inlineStr">
        <is>
          <t>Cancelamento de NF</t>
        </is>
      </c>
      <c r="J262" s="72" t="n"/>
      <c r="K262" s="72" t="n"/>
      <c r="L262" s="70" t="inlineStr">
        <is>
          <t>PENDENTE</t>
        </is>
      </c>
      <c r="M262" s="73" t="inlineStr">
        <is>
          <t>Médio</t>
        </is>
      </c>
      <c r="N262" s="71" t="inlineStr">
        <is>
          <t>1018 Financeiro | Desejo falar com o setor financeiro | Joice Rosa | joice.dsilva@cielo.com.br</t>
        </is>
      </c>
      <c r="O262" s="74" t="n">
        <v>46163</v>
      </c>
      <c r="P262" s="123" t="n">
        <v>46225</v>
      </c>
      <c r="Q262" s="177">
        <f>TEXT(O262,"mmm/aaaa")</f>
        <v/>
      </c>
      <c r="R262" s="71" t="inlineStr">
        <is>
          <t>ECOMMERCE BP SUPORTE FINANCEIRO N2</t>
        </is>
      </c>
      <c r="S262" s="71" t="inlineStr">
        <is>
          <t>joice.dsilva@cielo.com.br</t>
        </is>
      </c>
      <c r="T262" s="71" t="inlineStr">
        <is>
          <t>Lojas MOR</t>
        </is>
      </c>
      <c r="U262" s="129" t="inlineStr">
        <is>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is>
      </c>
      <c r="V262" s="71">
        <f>IFERROR(_xlfn.TEXTBEFORE(_xlfn.TEXTAFTER(U262,"Descrição do problema:&lt;/strong"),"&lt;/p&gt;"),_xlfn.TEXTAFTER(U262,"Descrição do problema:&lt;/strong"))</f>
        <v/>
      </c>
      <c r="W262" s="76">
        <f>_xlfn.CONCAT(D262:E262)</f>
        <v/>
      </c>
      <c r="X262" s="77" t="n"/>
      <c r="Y262" s="78">
        <f>IF(X262="","Aberto","Encerrado")</f>
        <v/>
      </c>
      <c r="Z262" s="78">
        <f>IF(OR(L262="PENDENTE",L262="EM ANDAMENTO",L262="PENDENTE APROVAÇÃO CANCELAMENTO NF"),TODAY()-O262,X262-O262)</f>
        <v/>
      </c>
      <c r="AA262" s="78">
        <f>IF(Y262="Aberto",Z262+ROW()/100000,"")</f>
        <v/>
      </c>
      <c r="AB262" s="2">
        <f>IF(ISNUMBER(FIND("@cielo.com.br",S262)),"Interno","Externo")</f>
        <v/>
      </c>
    </row>
    <row r="263" ht="15.5" customHeight="1">
      <c r="A263" s="1" t="n"/>
      <c r="B263" s="67" t="inlineStr">
        <is>
          <t>Emilly Maria</t>
        </is>
      </c>
      <c r="C263" s="70">
        <f>VLOOKUP(I:I,'Referencias '!H:I,2,0)</f>
        <v/>
      </c>
      <c r="D263" s="71" t="n">
        <v>22571428</v>
      </c>
      <c r="E263" s="71" t="n">
        <v>0</v>
      </c>
      <c r="F263" s="72" t="n">
        <v>2614017949937</v>
      </c>
      <c r="G263" s="72">
        <f>T263</f>
        <v/>
      </c>
      <c r="H263" s="72">
        <f>TRIM(_xlfn.TEXTBEFORE(_xlfn.TEXTAFTER(U263,"CNPJ/CPF:&lt;/strong&gt;"),"&lt;/p&gt;"))</f>
        <v/>
      </c>
      <c r="I263" s="70" t="inlineStr">
        <is>
          <t>Cancelamento de contrato</t>
        </is>
      </c>
      <c r="J263" s="72" t="n"/>
      <c r="K263" s="72" t="n"/>
      <c r="L263" s="70" t="inlineStr">
        <is>
          <t>FINALIZADO</t>
        </is>
      </c>
      <c r="M263" s="73" t="inlineStr">
        <is>
          <t>Médio</t>
        </is>
      </c>
      <c r="N263" s="71" t="inlineStr">
        <is>
          <t>1018 Financeiro | Desejo falar com o setor financeiro | Giulia | giuliac@cielo.com.br</t>
        </is>
      </c>
      <c r="O263" s="74" t="n">
        <v>46162</v>
      </c>
      <c r="P263" s="123" t="n">
        <v>46225</v>
      </c>
      <c r="Q263" s="177">
        <f>TEXT(O263,"mmm/aaaa")</f>
        <v/>
      </c>
      <c r="R263" s="71" t="inlineStr">
        <is>
          <t>ECOMMERCE BP SUPORTE FINANCEIRO N2</t>
        </is>
      </c>
      <c r="S263" s="71" t="inlineStr">
        <is>
          <t>giuliac@cielo.com.br</t>
        </is>
      </c>
      <c r="T263" s="71" t="inlineStr">
        <is>
          <t>ION DISTRIBUIDORA</t>
        </is>
      </c>
      <c r="U263" s="71" t="inlineStr">
        <is>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is>
      </c>
      <c r="V263" s="71">
        <f>IFERROR(_xlfn.TEXTBEFORE(_xlfn.TEXTAFTER(U263,"Descrição do problema:&lt;/strong"),"&lt;/p&gt;"),_xlfn.TEXTAFTER(U263,"Descrição do problema:&lt;/strong"))</f>
        <v/>
      </c>
      <c r="W263" s="76">
        <f>_xlfn.CONCAT(D263:E263)</f>
        <v/>
      </c>
      <c r="X263" s="77" t="n">
        <v>46232</v>
      </c>
      <c r="Y263" s="78">
        <f>IF(X263="","Aberto","Encerrado")</f>
        <v/>
      </c>
      <c r="Z263" s="78">
        <f>IF(OR(L263="PENDENTE",L263="EM ANDAMENTO",L263="PENDENTE APROVAÇÃO CANCELAMENTO NF"),TODAY()-O263,X263-O263)</f>
        <v/>
      </c>
      <c r="AA263" s="78">
        <f>IF(Y263="Aberto",Z263+ROW()/100000,"")</f>
        <v/>
      </c>
      <c r="AB263" s="2">
        <f>IF(ISNUMBER(FIND("@cielo.com.br",S263)),"Interno","Externo")</f>
        <v/>
      </c>
    </row>
    <row r="264" ht="15.5" customHeight="1">
      <c r="A264" s="1" t="n"/>
      <c r="B264" s="67" t="inlineStr">
        <is>
          <t>Pamela de Sá</t>
        </is>
      </c>
      <c r="C264" s="70">
        <f>VLOOKUP(I:I,'Referencias '!H:I,2,0)</f>
        <v/>
      </c>
      <c r="D264" s="71" t="n">
        <v>22536738</v>
      </c>
      <c r="E264" s="71" t="n">
        <v>0</v>
      </c>
      <c r="F264" s="72" t="n">
        <v>2614010926918</v>
      </c>
      <c r="G264" s="72">
        <f>VLOOKUP(H:H,'Referencias '!B:C,2,0)</f>
        <v/>
      </c>
      <c r="H264" s="72">
        <f>TRIM(_xlfn.TEXTBEFORE(_xlfn.TEXTAFTER(U264,"CNPJ/CPF:&lt;/strong&gt;"),"&lt;/p&gt;"))</f>
        <v/>
      </c>
      <c r="I264" s="70" t="inlineStr">
        <is>
          <t>Dúvida acesso ao portal</t>
        </is>
      </c>
      <c r="J264" s="72" t="n"/>
      <c r="K264" s="72" t="n"/>
      <c r="L264" s="70" t="inlineStr">
        <is>
          <t>PENDENTE</t>
        </is>
      </c>
      <c r="M264" s="73" t="inlineStr">
        <is>
          <t>Médio</t>
        </is>
      </c>
      <c r="N264" s="71" t="inlineStr">
        <is>
          <t>1002 Portais E-commerce | Estou com um problema em produção e preciso de ajuda | Guilherme Libman | guilherme.libman@lojatres.com</t>
        </is>
      </c>
      <c r="O264" s="74" t="n">
        <v>46162</v>
      </c>
      <c r="P264" s="123" t="n">
        <v>46223</v>
      </c>
      <c r="Q264" s="177">
        <f>TEXT(O264,"mmm/aaaa")</f>
        <v/>
      </c>
      <c r="R264" s="71" t="inlineStr">
        <is>
          <t>ECOMMERCE BP SUPORTE FINANCEIRO N2</t>
        </is>
      </c>
      <c r="S264" s="71" t="inlineStr">
        <is>
          <t>guilherme.libman@lojatres.com</t>
        </is>
      </c>
      <c r="T264" s="71" t="inlineStr">
        <is>
          <t>FITEX</t>
        </is>
      </c>
      <c r="U264" s="129" t="inlineStr">
        <is>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is>
      </c>
      <c r="V264" s="71">
        <f>IFERROR(_xlfn.TEXTBEFORE(_xlfn.TEXTAFTER(U264,"Descrição do problema:&lt;/strong"),"&lt;/p&gt;"),_xlfn.TEXTAFTER(U264,"Descrição do problema:&lt;/strong"))</f>
        <v/>
      </c>
      <c r="W264" s="76">
        <f>_xlfn.CONCAT(D264:E264)</f>
        <v/>
      </c>
      <c r="X264" s="77" t="n"/>
      <c r="Y264" s="78">
        <f>IF(X264="","Aberto","Encerrado")</f>
        <v/>
      </c>
      <c r="Z264" s="78">
        <f>IF(OR(L264="PENDENTE",L264="EM ANDAMENTO",L264="PENDENTE APROVAÇÃO CANCELAMENTO NF"),TODAY()-O264,X264-O264)</f>
        <v/>
      </c>
      <c r="AA264" s="78">
        <f>IF(Y264="Aberto",Z264+ROW()/100000,"")</f>
        <v/>
      </c>
      <c r="AB264" s="2">
        <f>IF(ISNUMBER(FIND("@cielo.com.br",S264)),"Interno","Externo")</f>
        <v/>
      </c>
    </row>
    <row r="265" ht="15.5" customHeight="1">
      <c r="A265" s="1" t="inlineStr">
        <is>
          <t>Aberto antigos</t>
        </is>
      </c>
      <c r="B265" s="67" t="inlineStr">
        <is>
          <t>Emilly Maria</t>
        </is>
      </c>
      <c r="C265" s="70">
        <f>VLOOKUP(I:I,'Referencias '!H:I,2,0)</f>
        <v/>
      </c>
      <c r="D265" s="71" t="n">
        <v>14547065</v>
      </c>
      <c r="E265" s="71" t="n">
        <v>0</v>
      </c>
      <c r="F265" s="72" t="n">
        <v>2521711051108</v>
      </c>
      <c r="G265" s="72">
        <f>T265</f>
        <v/>
      </c>
      <c r="H265" s="72" t="n"/>
      <c r="I265" s="70" t="inlineStr">
        <is>
          <t>Cobrança retroativa</t>
        </is>
      </c>
      <c r="J265" s="72" t="n"/>
      <c r="K265" s="72" t="n"/>
      <c r="L265" s="70" t="inlineStr">
        <is>
          <t>FINALIZADO</t>
        </is>
      </c>
      <c r="M265" s="73" t="inlineStr">
        <is>
          <t>Alta</t>
        </is>
      </c>
      <c r="N265" s="71" t="inlineStr">
        <is>
          <t>1018 Financeiro | Desejo falar com o setor financeiro | larissa | larissa.souza@quod.com.br</t>
        </is>
      </c>
      <c r="O265" s="74" t="n">
        <v>45874</v>
      </c>
      <c r="P265" s="123" t="n">
        <v>46225</v>
      </c>
      <c r="Q265" s="177">
        <f>TEXT(O265,"mmm/aaaa")</f>
        <v/>
      </c>
      <c r="R265" s="71" t="inlineStr">
        <is>
          <t>ECOMMERCE BP SUPORTE FINANCEIRO N2</t>
        </is>
      </c>
      <c r="S265" s="71" t="inlineStr">
        <is>
          <t>larissa.souza@quod.com.br</t>
        </is>
      </c>
      <c r="T265" s="71" t="inlineStr">
        <is>
          <t>QUOD</t>
        </is>
      </c>
      <c r="U265" s="129" t="inlineStr">
        <is>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is>
      </c>
      <c r="V265" s="71">
        <f>IFERROR(_xlfn.TEXTBEFORE(_xlfn.TEXTAFTER(U265,"Descrição do problema:&lt;/strong"),"&lt;/p&gt;"),_xlfn.TEXTAFTER(U265,"Descrição do problema:&lt;/strong"))</f>
        <v/>
      </c>
      <c r="W265" s="76">
        <f>_xlfn.CONCAT(D265:E265)</f>
        <v/>
      </c>
      <c r="X265" s="77" t="n">
        <v>46289</v>
      </c>
      <c r="Y265" s="78">
        <f>IF(X265="","Aberto","Encerrado")</f>
        <v/>
      </c>
      <c r="Z265" s="78">
        <f>IF(OR(L265="PENDENTE",L265="EM ANDAMENTO",L265="PENDENTE APROVAÇÃO CANCELAMENTO NF"),TODAY()-O265,X265-O265)</f>
        <v/>
      </c>
      <c r="AA265" s="78">
        <f>IF(Y265="Aberto",Z265+ROW()/100000,"")</f>
        <v/>
      </c>
      <c r="AB265" s="2">
        <f>IF(ISNUMBER(FIND("@cielo.com.br",S265)),"Interno","Externo")</f>
        <v/>
      </c>
    </row>
    <row r="266" ht="15.5" customHeight="1">
      <c r="A266" s="1" t="n"/>
      <c r="B266" s="67" t="inlineStr">
        <is>
          <t>Stephany Lima</t>
        </is>
      </c>
      <c r="C266" s="70">
        <f>VLOOKUP(I:I,'Referencias '!H:I,2,0)</f>
        <v/>
      </c>
      <c r="D266" s="71" t="n">
        <v>25169684</v>
      </c>
      <c r="E266" s="71" t="n">
        <v>0</v>
      </c>
      <c r="F266" s="72" t="inlineStr">
        <is>
          <t>2620514646989</t>
        </is>
      </c>
      <c r="G266" s="72">
        <f>T266</f>
        <v/>
      </c>
      <c r="H266" s="72">
        <f>TRIM(_xlfn.TEXTBEFORE(_xlfn.TEXTAFTER(U266,"CNPJ/CPF:&lt;/strong&gt;"),"&lt;/p&gt;"))</f>
        <v/>
      </c>
      <c r="I266" s="70" t="inlineStr">
        <is>
          <t>Reenvio de boleto</t>
        </is>
      </c>
      <c r="J266" s="72" t="n"/>
      <c r="K266" s="72" t="n"/>
      <c r="L266" s="70" t="inlineStr">
        <is>
          <t>FINALIZADO</t>
        </is>
      </c>
      <c r="M266" s="73" t="inlineStr">
        <is>
          <t>Médio</t>
        </is>
      </c>
      <c r="N266" s="71" t="inlineStr">
        <is>
          <t>1018 Financeiro | Desejo falar com o setor financeiro | Jelifer de Araujo Neves | jelifer.neves@jflrealty.com.br</t>
        </is>
      </c>
      <c r="O266" s="74" t="n">
        <v>46227</v>
      </c>
      <c r="P266" s="123" t="n">
        <v>46227</v>
      </c>
      <c r="Q266" s="177">
        <f>TEXT(O266,"mmm/aaaa")</f>
        <v/>
      </c>
      <c r="R266" s="71" t="inlineStr">
        <is>
          <t>ECOMMERCE BP SUPORTE FINANCEIRO N2</t>
        </is>
      </c>
      <c r="S266" s="71" t="inlineStr">
        <is>
          <t>jelifer.neves@jflrealty.com.br</t>
        </is>
      </c>
      <c r="T266" s="71" t="inlineStr"/>
      <c r="U266" s="129" t="inlineStr">
        <is>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is>
      </c>
      <c r="V266" s="71">
        <f>IFERROR(_xlfn.TEXTBEFORE(_xlfn.TEXTAFTER(U266,"Descrição do problema:&lt;/strong"),"&lt;/p&gt;"),_xlfn.TEXTAFTER(U266,"Descrição do problema:&lt;/strong"))</f>
        <v/>
      </c>
      <c r="W266" s="76">
        <f>_xlfn.CONCAT(D266:E266)</f>
        <v/>
      </c>
      <c r="X266" s="77" t="n">
        <v>46244</v>
      </c>
      <c r="Y266" s="78">
        <f>IF(X266="","Aberto","Encerrado")</f>
        <v/>
      </c>
      <c r="Z266" s="78">
        <f>IF(OR(L266="PENDENTE",L266="EM ANDAMENTO",L266="PENDENTE APROVAÇÃO CANCELAMENTO NF"),TODAY()-O266,X266-O266)</f>
        <v/>
      </c>
      <c r="AA266" s="78">
        <f>IF(Y266="Aberto",Z266+ROW()/100000,"")</f>
        <v/>
      </c>
      <c r="AB266" s="2">
        <f>IF(ISNUMBER(FIND("@cielo.com.br",S266)),"Interno","Externo")</f>
        <v/>
      </c>
    </row>
    <row r="267" ht="15.5" customHeight="1">
      <c r="A267" s="1" t="n"/>
      <c r="B267" s="67" t="inlineStr">
        <is>
          <t>Emilly Maria</t>
        </is>
      </c>
      <c r="C267" s="70">
        <f>VLOOKUP(I:I,'Referencias '!H:I,2,0)</f>
        <v/>
      </c>
      <c r="D267" s="71" t="n">
        <v>25159172</v>
      </c>
      <c r="E267" s="71" t="n">
        <v>0</v>
      </c>
      <c r="F267" s="72" t="inlineStr">
        <is>
          <t>2620512640445</t>
        </is>
      </c>
      <c r="G267" s="72">
        <f>VLOOKUP(H:H,'Referencias '!B:C,2,0)</f>
        <v/>
      </c>
      <c r="H267" s="72">
        <f>TRIM(_xlfn.TEXTBEFORE(_xlfn.TEXTAFTER(U267,"CNPJ/CPF:&lt;/strong&gt;"),"&lt;/p&gt;"))</f>
        <v/>
      </c>
      <c r="I267" s="70" t="inlineStr">
        <is>
          <t>Cancelamento de Nota Fiscal</t>
        </is>
      </c>
      <c r="J267" s="72" t="n"/>
      <c r="K267" s="72" t="inlineStr">
        <is>
          <t>Comercial</t>
        </is>
      </c>
      <c r="L267" s="70" t="inlineStr">
        <is>
          <t>PENDENTE</t>
        </is>
      </c>
      <c r="M267" s="73" t="inlineStr">
        <is>
          <t>Médio</t>
        </is>
      </c>
      <c r="N267" s="71" t="inlineStr">
        <is>
          <t>1018 Financeiro | Desejo falar com o setor financeiro | VENTUREPAV SISTEMAS LTDA | ariane.pasilva@cielo.com.br</t>
        </is>
      </c>
      <c r="O267" s="74" t="n">
        <v>46227</v>
      </c>
      <c r="P267" s="123" t="n">
        <v>46227</v>
      </c>
      <c r="Q267" s="177">
        <f>TEXT(O267,"mmm/aaaa")</f>
        <v/>
      </c>
      <c r="R267" s="71" t="inlineStr">
        <is>
          <t>ECOMMERCE BP SUPORTE FINANCEIRO N2</t>
        </is>
      </c>
      <c r="S267" s="71" t="inlineStr">
        <is>
          <t>ariane.pasilva@cielo.com.br</t>
        </is>
      </c>
      <c r="T267" s="71" t="inlineStr">
        <is>
          <t>VENTURE PAY</t>
        </is>
      </c>
      <c r="U267" s="129" t="inlineStr">
        <is>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is>
      </c>
      <c r="V267" s="71">
        <f>IFERROR(_xlfn.TEXTBEFORE(_xlfn.TEXTAFTER(U267,"Descrição do problema:&lt;/strong"),"&lt;/p&gt;"),_xlfn.TEXTAFTER(U267,"Descrição do problema:&lt;/strong"))</f>
        <v/>
      </c>
      <c r="W267" s="76">
        <f>_xlfn.CONCAT(D267:E267)</f>
        <v/>
      </c>
      <c r="X267" s="77" t="n"/>
      <c r="Y267" s="78">
        <f>IF(X267="","Aberto","Encerrado")</f>
        <v/>
      </c>
      <c r="Z267" s="78">
        <f>IF(OR(L267="PENDENTE",L267="EM ANDAMENTO",L267="PENDENTE APROVAÇÃO CANCELAMENTO NF"),TODAY()-O267,X267-O267)</f>
        <v/>
      </c>
      <c r="AA267" s="78">
        <f>IF(Y267="Aberto",Z267+ROW()/100000,"")</f>
        <v/>
      </c>
      <c r="AB267" s="2">
        <f>IF(ISNUMBER(FIND("@cielo.com.br",S267)),"Interno","Externo")</f>
        <v/>
      </c>
    </row>
    <row r="268" ht="15.5" customHeight="1">
      <c r="A268" s="1" t="n"/>
      <c r="B268" s="67" t="inlineStr">
        <is>
          <t>Stephany Lima</t>
        </is>
      </c>
      <c r="C268" s="70">
        <f>VLOOKUP(I:I,'Referencias '!H:I,2,0)</f>
        <v/>
      </c>
      <c r="D268" s="71" t="n">
        <v>25152431</v>
      </c>
      <c r="E268" s="71" t="n">
        <v>0</v>
      </c>
      <c r="F268" s="72" t="inlineStr">
        <is>
          <t>2620511636321</t>
        </is>
      </c>
      <c r="G268" s="72">
        <f>VLOOKUP(H:H,'Referencias '!B:C,2,0)</f>
        <v/>
      </c>
      <c r="H268" s="72">
        <f>TRIM(_xlfn.TEXTBEFORE(_xlfn.TEXTAFTER(U268,"CNPJ/CPF:&lt;/strong&gt;"),"&lt;/p&gt;"))</f>
        <v/>
      </c>
      <c r="I268" s="70" t="inlineStr">
        <is>
          <t>Reenvio de boleto</t>
        </is>
      </c>
      <c r="J268" s="72" t="n"/>
      <c r="K268" s="72" t="n"/>
      <c r="L268" s="70" t="inlineStr">
        <is>
          <t>FINALIZADO</t>
        </is>
      </c>
      <c r="M268" s="73" t="inlineStr">
        <is>
          <t>Médio</t>
        </is>
      </c>
      <c r="N268" s="71" t="inlineStr">
        <is>
          <t>1018 Financeiro | Desejo falar com o setor financeiro | Sandra De Oliveira Ferreira | sandra.ferreira@bodytech.com.br</t>
        </is>
      </c>
      <c r="O268" s="74" t="n">
        <v>46227</v>
      </c>
      <c r="P268" s="123" t="n">
        <v>46227</v>
      </c>
      <c r="Q268" s="177">
        <f>TEXT(O268,"mmm/aaaa")</f>
        <v/>
      </c>
      <c r="R268" s="71" t="inlineStr">
        <is>
          <t>ECOMMERCE BP SUPORTE FINANCEIRO N2</t>
        </is>
      </c>
      <c r="S268" s="71" t="inlineStr">
        <is>
          <t>sandra.ferreira@bodytech.com.br</t>
        </is>
      </c>
      <c r="T268" s="71" t="inlineStr"/>
      <c r="U268" s="129" t="inlineStr">
        <is>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is>
      </c>
      <c r="V268" s="71">
        <f>IFERROR(_xlfn.TEXTBEFORE(_xlfn.TEXTAFTER(U268,"Descrição do problema:&lt;/strong"),"&lt;/p&gt;"),_xlfn.TEXTAFTER(U268,"Descrição do problema:&lt;/strong"))</f>
        <v/>
      </c>
      <c r="W268" s="76">
        <f>_xlfn.CONCAT(D268:E268)</f>
        <v/>
      </c>
      <c r="X268" s="77" t="n">
        <v>46244</v>
      </c>
      <c r="Y268" s="78">
        <f>IF(X268="","Aberto","Encerrado")</f>
        <v/>
      </c>
      <c r="Z268" s="78">
        <f>IF(OR(L268="PENDENTE",L268="EM ANDAMENTO",L268="PENDENTE APROVAÇÃO CANCELAMENTO NF"),TODAY()-O268,X268-O268)</f>
        <v/>
      </c>
      <c r="AA268" s="78">
        <f>IF(Y268="Aberto",Z268+ROW()/100000,"")</f>
        <v/>
      </c>
      <c r="AB268" s="2">
        <f>IF(ISNUMBER(FIND("@cielo.com.br",S268)),"Interno","Externo")</f>
        <v/>
      </c>
    </row>
    <row r="269" ht="15.5" customHeight="1">
      <c r="A269" s="1" t="n"/>
      <c r="B269" s="67" t="inlineStr">
        <is>
          <t>Emilly Maria</t>
        </is>
      </c>
      <c r="C269" s="70">
        <f>VLOOKUP(I:I,'Referencias '!H:I,2,0)</f>
        <v/>
      </c>
      <c r="D269" s="71" t="n">
        <v>25149720</v>
      </c>
      <c r="E269" s="71" t="n">
        <v>0</v>
      </c>
      <c r="F269" s="72" t="inlineStr">
        <is>
          <t>2620510634643</t>
        </is>
      </c>
      <c r="G269" s="72">
        <f>VLOOKUP(H:H,'Referencias '!B:C,2,0)</f>
        <v/>
      </c>
      <c r="H269" s="72">
        <f>TRIM(_xlfn.TEXTBEFORE(_xlfn.TEXTAFTER(U269,"CNPJ/CPF:&lt;/strong&gt;"),"&lt;/p&gt;"))</f>
        <v/>
      </c>
      <c r="I269" s="70" t="inlineStr">
        <is>
          <t>Cancelamento de Nota Fiscal</t>
        </is>
      </c>
      <c r="J269" s="72" t="n"/>
      <c r="K269" s="72" t="inlineStr">
        <is>
          <t>Comercial</t>
        </is>
      </c>
      <c r="L269" s="70" t="inlineStr">
        <is>
          <t>PENDENTE</t>
        </is>
      </c>
      <c r="M269" s="73" t="inlineStr">
        <is>
          <t>Alta</t>
        </is>
      </c>
      <c r="N269" s="71" t="inlineStr">
        <is>
          <t>1018 Financeiro | Desejo falar com o setor financeiro | HORTIFRUTI VILA DAS FRUTAS | ariane.pasilva@cielo.com.br</t>
        </is>
      </c>
      <c r="O269" s="74" t="n">
        <v>46227</v>
      </c>
      <c r="P269" s="123" t="n">
        <v>46227</v>
      </c>
      <c r="Q269" s="177">
        <f>TEXT(O269,"mmm/aaaa")</f>
        <v/>
      </c>
      <c r="R269" s="71" t="inlineStr">
        <is>
          <t>ECOMMERCE BP SUPORTE FINANCEIRO N2</t>
        </is>
      </c>
      <c r="S269" s="71" t="inlineStr">
        <is>
          <t>ariane.pasilva@cielo.com.br</t>
        </is>
      </c>
      <c r="T269" s="71" t="inlineStr"/>
      <c r="U269" s="129" t="inlineStr">
        <is>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is>
      </c>
      <c r="V269" s="71">
        <f>IFERROR(_xlfn.TEXTBEFORE(_xlfn.TEXTAFTER(U269,"Descrição do problema:&lt;/strong"),"&lt;/p&gt;"),_xlfn.TEXTAFTER(U269,"Descrição do problema:&lt;/strong"))</f>
        <v/>
      </c>
      <c r="W269" s="76">
        <f>_xlfn.CONCAT(D269:E269)</f>
        <v/>
      </c>
      <c r="X269" s="77" t="n"/>
      <c r="Y269" s="78">
        <f>IF(X269="","Aberto","Encerrado")</f>
        <v/>
      </c>
      <c r="Z269" s="78">
        <f>IF(OR(L269="PENDENTE",L269="EM ANDAMENTO",L269="PENDENTE APROVAÇÃO CANCELAMENTO NF"),TODAY()-O269,X269-O269)</f>
        <v/>
      </c>
      <c r="AA269" s="78">
        <f>IF(Y269="Aberto",Z269+ROW()/100000,"")</f>
        <v/>
      </c>
      <c r="AB269" s="2">
        <f>IF(ISNUMBER(FIND("@cielo.com.br",S269)),"Interno","Externo")</f>
        <v/>
      </c>
    </row>
    <row r="270" ht="15.5" customHeight="1">
      <c r="A270" s="1" t="n"/>
      <c r="B270" s="67" t="inlineStr">
        <is>
          <t>Pamela de Sá</t>
        </is>
      </c>
      <c r="C270" s="70">
        <f>VLOOKUP(I:I,'Referencias '!H:I,2,0)</f>
        <v/>
      </c>
      <c r="D270" s="71" t="n">
        <v>25120824</v>
      </c>
      <c r="E270" s="71" t="n">
        <v>0</v>
      </c>
      <c r="F270" s="72" t="inlineStr">
        <is>
          <t>2620415616122</t>
        </is>
      </c>
      <c r="G270" s="72">
        <f>VLOOKUP(H:H,'Referencias '!B:C,2,0)</f>
        <v/>
      </c>
      <c r="H270" s="72">
        <f>TRIM(_xlfn.TEXTBEFORE(_xlfn.TEXTAFTER(U270,"CNPJ/CPF:&lt;/strong&gt;"),"&lt;/p&gt;"))</f>
        <v/>
      </c>
      <c r="I270" s="70" t="inlineStr">
        <is>
          <t>Atualização cadastral (email)</t>
        </is>
      </c>
      <c r="J270" s="72" t="n"/>
      <c r="K270" s="72" t="n"/>
      <c r="L270" s="70" t="inlineStr">
        <is>
          <t>FINALIZADO</t>
        </is>
      </c>
      <c r="M270" s="73" t="inlineStr">
        <is>
          <t>Médio</t>
        </is>
      </c>
      <c r="N270" s="71" t="inlineStr">
        <is>
          <t>1018 Financeiro | Desejo falar com o setor financeiro | Erick | erick.faraujo@gruposaga.com.br</t>
        </is>
      </c>
      <c r="O270" s="74" t="n">
        <v>46226</v>
      </c>
      <c r="P270" s="123" t="n">
        <v>46226</v>
      </c>
      <c r="Q270" s="177">
        <f>TEXT(O270,"mmm/aaaa")</f>
        <v/>
      </c>
      <c r="R270" s="71" t="inlineStr">
        <is>
          <t>ECOMMERCE BP SUPORTE FINANCEIRO N2</t>
        </is>
      </c>
      <c r="S270" s="71" t="inlineStr">
        <is>
          <t>erick.faraujo@gruposaga.com.br</t>
        </is>
      </c>
      <c r="T270" s="71" t="inlineStr"/>
      <c r="U270" s="129" t="inlineStr">
        <is>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is>
      </c>
      <c r="V270" s="71">
        <f>IFERROR(_xlfn.TEXTBEFORE(_xlfn.TEXTAFTER(U270,"Descrição do problema:&lt;/strong"),"&lt;/p&gt;"),_xlfn.TEXTAFTER(U270,"Descrição do problema:&lt;/strong"))</f>
        <v/>
      </c>
      <c r="W270" s="76">
        <f>_xlfn.CONCAT(D270:E270)</f>
        <v/>
      </c>
      <c r="X270" s="77" t="n">
        <v>46240</v>
      </c>
      <c r="Y270" s="78">
        <f>IF(X270="","Aberto","Encerrado")</f>
        <v/>
      </c>
      <c r="Z270" s="78">
        <f>IF(OR(L270="PENDENTE",L270="EM ANDAMENTO",L270="PENDENTE APROVAÇÃO CANCELAMENTO NF"),TODAY()-O270,X270-O270)</f>
        <v/>
      </c>
      <c r="AA270" s="78">
        <f>IF(Y270="Aberto",Z270+ROW()/100000,"")</f>
        <v/>
      </c>
      <c r="AB270" s="2">
        <f>IF(ISNUMBER(FIND("@cielo.com.br",S270)),"Interno","Externo")</f>
        <v/>
      </c>
    </row>
    <row r="271" ht="15.5" customHeight="1">
      <c r="A271" s="1" t="n"/>
      <c r="B271" s="67" t="inlineStr">
        <is>
          <t>Fabiana Lisboa</t>
        </is>
      </c>
      <c r="C271" s="70">
        <f>VLOOKUP(I:I,'Referencias '!H:I,2,0)</f>
        <v/>
      </c>
      <c r="D271" s="71" t="n">
        <v>25018289</v>
      </c>
      <c r="E271" s="71" t="n">
        <v>0</v>
      </c>
      <c r="F271" s="72" t="inlineStr">
        <is>
          <t>2620218549022</t>
        </is>
      </c>
      <c r="G271" s="72">
        <f>T271</f>
        <v/>
      </c>
      <c r="H271" s="72" t="n"/>
      <c r="I271" s="70" t="inlineStr">
        <is>
          <t>Cancelamento de contrato</t>
        </is>
      </c>
      <c r="J271" s="72" t="n"/>
      <c r="K271" s="72" t="n"/>
      <c r="L271" s="70" t="inlineStr">
        <is>
          <t>FINALIZADO</t>
        </is>
      </c>
      <c r="M271" s="73" t="inlineStr">
        <is>
          <t>Médio</t>
        </is>
      </c>
      <c r="N271" s="71" t="inlineStr">
        <is>
          <t>1003 Cancelamento de Contrato: COSTA CRUZEIROS</t>
        </is>
      </c>
      <c r="O271" s="74" t="n">
        <v>46224</v>
      </c>
      <c r="P271" s="123" t="n">
        <v>46227</v>
      </c>
      <c r="Q271" s="177">
        <f>TEXT(O271,"mmm/aaaa")</f>
        <v/>
      </c>
      <c r="R271" s="71" t="inlineStr">
        <is>
          <t>ECOMMERCE BP SUPORTE FINANCEIRO N2</t>
        </is>
      </c>
      <c r="S271" s="71" t="inlineStr">
        <is>
          <t>jlisboa@cielo.com.br</t>
        </is>
      </c>
      <c r="T271" s="71" t="inlineStr">
        <is>
          <t>COSTA CRUZEIROS SSA</t>
        </is>
      </c>
      <c r="U271" s="71" t="inlineStr">
        <is>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is>
      </c>
      <c r="V271" s="71">
        <f>TRIM(_xlfn.TEXTAFTER(U271,"-json-",-1))</f>
        <v/>
      </c>
      <c r="W271" s="76">
        <f>_xlfn.CONCAT(D271:E271)</f>
        <v/>
      </c>
      <c r="X271" s="77" t="n">
        <v>46232</v>
      </c>
      <c r="Y271" s="78">
        <f>IF(X271="","Aberto","Encerrado")</f>
        <v/>
      </c>
      <c r="Z271" s="78">
        <f>IF(OR(L271="PENDENTE",L271="EM ANDAMENTO",L271="PENDENTE APROVAÇÃO CANCELAMENTO NF"),TODAY()-O271,X271-O271)</f>
        <v/>
      </c>
      <c r="AA271" s="78">
        <f>IF(Y271="Aberto",Z271+ROW()/100000,"")</f>
        <v/>
      </c>
      <c r="AB271" s="2">
        <f>IF(ISNUMBER(FIND("@cielo.com.br",S271)),"Interno","Externo")</f>
        <v/>
      </c>
    </row>
    <row r="272" ht="15.5" customHeight="1">
      <c r="A272" s="1" t="n"/>
      <c r="B272" s="67" t="inlineStr">
        <is>
          <t>Pamela de Sá</t>
        </is>
      </c>
      <c r="C272" s="70">
        <f>VLOOKUP(I:I,'Referencias '!H:I,2,0)</f>
        <v/>
      </c>
      <c r="D272" s="71" t="n">
        <v>25253452</v>
      </c>
      <c r="E272" s="71" t="n">
        <v>0</v>
      </c>
      <c r="F272" s="72" t="n">
        <v>2620817700439</v>
      </c>
      <c r="G272" s="72">
        <f>T272</f>
        <v/>
      </c>
      <c r="H272" s="72" t="n"/>
      <c r="I272" s="70" t="inlineStr">
        <is>
          <t>Outros</t>
        </is>
      </c>
      <c r="J272" s="72" t="n"/>
      <c r="K272" s="72" t="n"/>
      <c r="L272" s="70" t="inlineStr">
        <is>
          <t>FINALIZADO</t>
        </is>
      </c>
      <c r="M272" s="73" t="inlineStr">
        <is>
          <t>Médio</t>
        </is>
      </c>
      <c r="N272" s="71" t="inlineStr">
        <is>
          <t>1009 Checkout | Erro para finalização do pagamento do Checkout Cielo pelo portador | Lucas Chaves Ricarte | lucas.ricarte@beachpark.com.br</t>
        </is>
      </c>
      <c r="O272" s="74" t="n">
        <v>46230</v>
      </c>
      <c r="P272" s="123" t="n">
        <v>46230</v>
      </c>
      <c r="Q272" s="177">
        <f>TEXT(O272,"mmm/aaaa")</f>
        <v/>
      </c>
      <c r="R272" s="71" t="inlineStr">
        <is>
          <t>ECOMMERCE BP SUPORTE FINANCEIRO N2</t>
        </is>
      </c>
      <c r="S272" s="71" t="inlineStr">
        <is>
          <t>lucas.ricarte@beachpark.com.br</t>
        </is>
      </c>
      <c r="T272" s="71" t="inlineStr"/>
      <c r="U272" s="129" t="inlineStr">
        <is>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is>
      </c>
      <c r="V272" s="71">
        <f>IFERROR(_xlfn.TEXTBEFORE(_xlfn.TEXTAFTER(U272,"Descrição do problema:&lt;/strong"),"&lt;/p&gt;"),_xlfn.TEXTAFTER(U272,"Descrição do problema:&lt;/strong"))</f>
        <v/>
      </c>
      <c r="W272" s="76">
        <f>_xlfn.CONCAT(D272:E272)</f>
        <v/>
      </c>
      <c r="X272" s="77" t="n">
        <v>46232</v>
      </c>
      <c r="Y272" s="78">
        <f>IF(X272="","Aberto","Encerrado")</f>
        <v/>
      </c>
      <c r="Z272" s="78">
        <f>IF(OR(L272="PENDENTE",L272="EM ANDAMENTO",L272="PENDENTE APROVAÇÃO CANCELAMENTO NF"),TODAY()-O272,X272-O272)</f>
        <v/>
      </c>
      <c r="AA272" s="78">
        <f>IF(Y272="Aberto",Z272+ROW()/100000,"")</f>
        <v/>
      </c>
      <c r="AB272" s="2">
        <f>IF(ISNUMBER(FIND("@cielo.com.br",S272)),"Interno","Externo")</f>
        <v/>
      </c>
    </row>
    <row r="273" ht="15.5" customHeight="1">
      <c r="A273" s="1" t="n"/>
      <c r="B273" s="67" t="inlineStr">
        <is>
          <t>Stephany Lima</t>
        </is>
      </c>
      <c r="C273" s="70">
        <f>VLOOKUP(I:I,'Referencias '!H:I,2,0)</f>
        <v/>
      </c>
      <c r="D273" s="71" t="n">
        <v>25248760</v>
      </c>
      <c r="E273" s="71" t="n">
        <v>0</v>
      </c>
      <c r="F273" s="72" t="n">
        <v>2620816697623</v>
      </c>
      <c r="G273" s="72">
        <f>VLOOKUP(H:H,'Referencias '!B:C,2,0)</f>
        <v/>
      </c>
      <c r="H273" s="72">
        <f>TRIM(_xlfn.TEXTBEFORE(_xlfn.TEXTAFTER(U273,"CNPJ/CPF:&lt;/strong&gt;"),"&lt;/p&gt;"))</f>
        <v/>
      </c>
      <c r="I273" s="70" t="inlineStr">
        <is>
          <t>Contestação de cobrança</t>
        </is>
      </c>
      <c r="J273" s="72" t="n"/>
      <c r="K273" s="72" t="n"/>
      <c r="L273" s="70" t="inlineStr">
        <is>
          <t>FINALIZADO</t>
        </is>
      </c>
      <c r="M273" s="73" t="inlineStr">
        <is>
          <t>Médio</t>
        </is>
      </c>
      <c r="N273" s="71" t="inlineStr">
        <is>
          <t>1018 Financeiro | Desejo falar com o setor financeiro | GOODSTORAGE HOLDING PARTICIPACOES S | ariane.pasilva@cielo.com.br</t>
        </is>
      </c>
      <c r="O273" s="74" t="n">
        <v>46230</v>
      </c>
      <c r="P273" s="123" t="n">
        <v>46230</v>
      </c>
      <c r="Q273" s="177">
        <f>TEXT(O273,"mmm/aaaa")</f>
        <v/>
      </c>
      <c r="R273" s="71" t="inlineStr">
        <is>
          <t>ECOMMERCE BP SUPORTE FINANCEIRO N2</t>
        </is>
      </c>
      <c r="S273" s="71" t="inlineStr">
        <is>
          <t>ariane.pasilva@cielo.com.br</t>
        </is>
      </c>
      <c r="T273" s="71" t="inlineStr">
        <is>
          <t>GOODSTORAGE HOLDING PARTICIPACOES SA</t>
        </is>
      </c>
      <c r="U273" s="129" t="inlineStr">
        <is>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is>
      </c>
      <c r="V273" s="71">
        <f>IFERROR(_xlfn.TEXTBEFORE(_xlfn.TEXTAFTER(U273,"Descrição do problema:&lt;/strong"),"&lt;/p&gt;"),_xlfn.TEXTAFTER(U273,"Descrição do problema:&lt;/strong"))</f>
        <v/>
      </c>
      <c r="W273" s="76">
        <f>_xlfn.CONCAT(D273:E273)</f>
        <v/>
      </c>
      <c r="X273" s="121" t="n">
        <v>46240</v>
      </c>
      <c r="Y273" s="78">
        <f>IF(X273="","Aberto","Encerrado")</f>
        <v/>
      </c>
      <c r="Z273" s="78">
        <f>IF(OR(L273="PENDENTE",L273="EM ANDAMENTO",L273="PENDENTE APROVAÇÃO CANCELAMENTO NF"),TODAY()-O273,X273-O273)</f>
        <v/>
      </c>
      <c r="AA273" s="78">
        <f>IF(Y273="Aberto",Z273+ROW()/100000,"")</f>
        <v/>
      </c>
      <c r="AB273" s="2">
        <f>IF(ISNUMBER(FIND("@cielo.com.br",S273)),"Interno","Externo")</f>
        <v/>
      </c>
    </row>
    <row r="274" ht="15.5" customHeight="1">
      <c r="A274" s="1" t="n"/>
      <c r="B274" s="67" t="inlineStr">
        <is>
          <t>Emilly Maria</t>
        </is>
      </c>
      <c r="C274" s="70">
        <f>VLOOKUP(I:I,'Referencias '!H:I,2,0)</f>
        <v/>
      </c>
      <c r="D274" s="71" t="n">
        <v>25248269</v>
      </c>
      <c r="E274" s="71" t="n">
        <v>0</v>
      </c>
      <c r="F274" s="72" t="n">
        <v>2620816697314</v>
      </c>
      <c r="G274" s="72">
        <f>VLOOKUP(H:H,'Referencias '!B:C,2,0)</f>
        <v/>
      </c>
      <c r="H274" s="72">
        <f>TRIM(_xlfn.TEXTBEFORE(_xlfn.TEXTAFTER(U274,"CNPJ/CPF:&lt;/strong&gt;"),"&lt;/p&gt;"))</f>
        <v/>
      </c>
      <c r="I274" s="70" t="inlineStr">
        <is>
          <t>Cancelamento de NF / reemissão</t>
        </is>
      </c>
      <c r="J274" s="72" t="n"/>
      <c r="K274" s="72" t="inlineStr">
        <is>
          <t>Financeiro</t>
        </is>
      </c>
      <c r="L274" s="70" t="inlineStr">
        <is>
          <t>FINALIZADO</t>
        </is>
      </c>
      <c r="M274" s="73" t="inlineStr">
        <is>
          <t>Médio</t>
        </is>
      </c>
      <c r="N274" s="71" t="inlineStr">
        <is>
          <t>1018 Financeiro | Desejo falar com o setor financeiro | GOODSTORAGE HOLDING PARTICIPACOES S | ariane.pasilva@cielo.com.br</t>
        </is>
      </c>
      <c r="O274" s="74" t="n">
        <v>46230</v>
      </c>
      <c r="P274" s="123" t="n">
        <v>46230</v>
      </c>
      <c r="Q274" s="177">
        <f>TEXT(O274,"mmm/aaaa")</f>
        <v/>
      </c>
      <c r="R274" s="71" t="inlineStr">
        <is>
          <t>ECOMMERCE BP SUPORTE FINANCEIRO N2</t>
        </is>
      </c>
      <c r="S274" s="71" t="inlineStr">
        <is>
          <t>ariane.pasilva@cielo.com.br</t>
        </is>
      </c>
      <c r="T274" s="71" t="inlineStr"/>
      <c r="U274" s="129" t="inlineStr">
        <is>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is>
      </c>
      <c r="V274" s="71">
        <f>IFERROR(_xlfn.TEXTBEFORE(_xlfn.TEXTAFTER(U274,"Descrição do problema:&lt;/strong"),"&lt;/p&gt;"),_xlfn.TEXTAFTER(U274,"Descrição do problema:&lt;/strong"))</f>
        <v/>
      </c>
      <c r="W274" s="76">
        <f>_xlfn.CONCAT(D274:E274)</f>
        <v/>
      </c>
      <c r="X274" s="77" t="n">
        <v>46259</v>
      </c>
      <c r="Y274" s="78">
        <f>IF(X274="","Aberto","Encerrado")</f>
        <v/>
      </c>
      <c r="Z274" s="78">
        <f>IF(OR(L274="PENDENTE",L274="EM ANDAMENTO",L274="PENDENTE APROVAÇÃO CANCELAMENTO NF"),TODAY()-O274,X274-O274)</f>
        <v/>
      </c>
      <c r="AA274" s="78">
        <f>IF(Y274="Aberto",Z274+ROW()/100000,"")</f>
        <v/>
      </c>
      <c r="AB274" s="2">
        <f>IF(ISNUMBER(FIND("@cielo.com.br",S274)),"Interno","Externo")</f>
        <v/>
      </c>
    </row>
    <row r="275" ht="15.5" customHeight="1">
      <c r="A275" s="1" t="n"/>
      <c r="B275" s="67" t="inlineStr">
        <is>
          <t>Emilly Maria</t>
        </is>
      </c>
      <c r="C275" s="70">
        <f>VLOOKUP(I:I,'Referencias '!H:I,2,0)</f>
        <v/>
      </c>
      <c r="D275" s="71" t="n">
        <v>25247817</v>
      </c>
      <c r="E275" s="71" t="n">
        <v>0</v>
      </c>
      <c r="F275" s="72" t="n">
        <v>2620816697033</v>
      </c>
      <c r="G275" s="72">
        <f>T275</f>
        <v/>
      </c>
      <c r="H275" s="72">
        <f>TRIM(_xlfn.TEXTBEFORE(_xlfn.TEXTAFTER(U275,"CNPJ/CPF:&lt;/strong&gt;"),"&lt;/p&gt;"))</f>
        <v/>
      </c>
      <c r="I275" s="70" t="inlineStr">
        <is>
          <t>Cancelamento de NF / reemissão</t>
        </is>
      </c>
      <c r="J275" s="72" t="n"/>
      <c r="K275" s="72" t="n"/>
      <c r="L275" s="70" t="inlineStr">
        <is>
          <t>FINALIZADO</t>
        </is>
      </c>
      <c r="M275" s="73" t="inlineStr">
        <is>
          <t>Médio</t>
        </is>
      </c>
      <c r="N275" s="71" t="inlineStr">
        <is>
          <t>1018 Financeiro | Desejo falar com o setor financeiro | LUX INVEST CAPITAL LTDA | ariane.pasilva@cielo.com.br</t>
        </is>
      </c>
      <c r="O275" s="74" t="n">
        <v>46230</v>
      </c>
      <c r="P275" s="123" t="n">
        <v>46230</v>
      </c>
      <c r="Q275" s="177">
        <f>TEXT(O275,"mmm/aaaa")</f>
        <v/>
      </c>
      <c r="R275" s="71" t="inlineStr">
        <is>
          <t>ECOMMERCE BP SUPORTE FINANCEIRO N2</t>
        </is>
      </c>
      <c r="S275" s="71" t="inlineStr">
        <is>
          <t>ariane.pasilva@cielo.com.br</t>
        </is>
      </c>
      <c r="T275" s="71" t="inlineStr"/>
      <c r="U275"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is>
      </c>
      <c r="V275" s="71">
        <f>IFERROR(_xlfn.TEXTBEFORE(_xlfn.TEXTAFTER(U275,"Descrição do problema:&lt;/strong"),"&lt;/p&gt;"),_xlfn.TEXTAFTER(U275,"Descrição do problema:&lt;/strong"))</f>
        <v/>
      </c>
      <c r="W275" s="76">
        <f>_xlfn.CONCAT(D275:E275)</f>
        <v/>
      </c>
      <c r="X275" s="77" t="n">
        <v>46245</v>
      </c>
      <c r="Y275" s="78">
        <f>IF(X275="","Aberto","Encerrado")</f>
        <v/>
      </c>
      <c r="Z275" s="78">
        <f>IF(OR(L275="PENDENTE",L275="EM ANDAMENTO",L275="PENDENTE APROVAÇÃO CANCELAMENTO NF"),TODAY()-O275,X275-O275)</f>
        <v/>
      </c>
      <c r="AA275" s="78">
        <f>IF(Y275="Aberto",Z275+ROW()/100000,"")</f>
        <v/>
      </c>
      <c r="AB275" s="2">
        <f>IF(ISNUMBER(FIND("@cielo.com.br",S275)),"Interno","Externo")</f>
        <v/>
      </c>
    </row>
    <row r="276" ht="15.5" customHeight="1">
      <c r="A276" s="1" t="n"/>
      <c r="B276" s="67" t="inlineStr">
        <is>
          <t>Emilly Maria</t>
        </is>
      </c>
      <c r="C276" s="70">
        <f>VLOOKUP(I:I,'Referencias '!H:I,2,0)</f>
        <v/>
      </c>
      <c r="D276" s="71" t="n">
        <v>25221967</v>
      </c>
      <c r="E276" s="71" t="n">
        <v>0</v>
      </c>
      <c r="F276" s="72" t="n">
        <v>2620812680732</v>
      </c>
      <c r="G276" s="72">
        <f>T276</f>
        <v/>
      </c>
      <c r="H276" s="72">
        <f>TRIM(_xlfn.TEXTBEFORE(_xlfn.TEXTAFTER(U276,"CNPJ/CPF:&lt;/strong&gt;"),"&lt;/p&gt;"))</f>
        <v/>
      </c>
      <c r="I276" s="70" t="inlineStr">
        <is>
          <t>Cancelamento de Nota Fiscal</t>
        </is>
      </c>
      <c r="J276" s="72" t="n"/>
      <c r="K276" s="72" t="inlineStr">
        <is>
          <t>Comercial</t>
        </is>
      </c>
      <c r="L276" s="70" t="inlineStr">
        <is>
          <t>PENDENTE</t>
        </is>
      </c>
      <c r="M276" s="73" t="inlineStr">
        <is>
          <t>Alta</t>
        </is>
      </c>
      <c r="N276" s="71" t="inlineStr">
        <is>
          <t>1018 Financeiro | Desejo falar com o setor financeiro | NIMBI S.A. | ariane.pasilva@cielo.com.br</t>
        </is>
      </c>
      <c r="O276" s="74" t="n">
        <v>46230</v>
      </c>
      <c r="P276" s="123" t="n">
        <v>46230</v>
      </c>
      <c r="Q276" s="177">
        <f>TEXT(O276,"mmm/aaaa")</f>
        <v/>
      </c>
      <c r="R276" s="71" t="inlineStr">
        <is>
          <t>ECOMMERCE BP SUPORTE FINANCEIRO N2</t>
        </is>
      </c>
      <c r="S276" s="71" t="inlineStr">
        <is>
          <t>ariane.pasilva@cielo.com.br</t>
        </is>
      </c>
      <c r="T276" s="71" t="inlineStr"/>
      <c r="U276" s="129" t="inlineStr">
        <is>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is>
      </c>
      <c r="V276" s="71">
        <f>IFERROR(_xlfn.TEXTBEFORE(_xlfn.TEXTAFTER(U276,"Descrição do problema:&lt;/strong"),"&lt;/p&gt;"),_xlfn.TEXTAFTER(U276,"Descrição do problema:&lt;/strong"))</f>
        <v/>
      </c>
      <c r="W276" s="76">
        <f>_xlfn.CONCAT(D276:E276)</f>
        <v/>
      </c>
      <c r="X276" s="77" t="n"/>
      <c r="Y276" s="78">
        <f>IF(X276="","Aberto","Encerrado")</f>
        <v/>
      </c>
      <c r="Z276" s="78">
        <f>IF(OR(L276="PENDENTE",L276="EM ANDAMENTO",L276="PENDENTE APROVAÇÃO CANCELAMENTO NF"),TODAY()-O276,X276-O276)</f>
        <v/>
      </c>
      <c r="AA276" s="78">
        <f>IF(Y276="Aberto",Z276+ROW()/100000,"")</f>
        <v/>
      </c>
      <c r="AB276" s="2">
        <f>IF(ISNUMBER(FIND("@cielo.com.br",S276)),"Interno","Externo")</f>
        <v/>
      </c>
    </row>
    <row r="277" ht="15.5" customHeight="1">
      <c r="A277" s="1" t="n"/>
      <c r="B277" s="67" t="inlineStr">
        <is>
          <t>Emilly Maria</t>
        </is>
      </c>
      <c r="C277" s="70">
        <f>VLOOKUP(I:I,'Referencias '!H:I,2,0)</f>
        <v/>
      </c>
      <c r="D277" s="71" t="n">
        <v>25299212</v>
      </c>
      <c r="E277" s="71" t="n">
        <v>0</v>
      </c>
      <c r="F277" s="72" t="n">
        <v>2620915729640</v>
      </c>
      <c r="G277" s="72">
        <f>T277</f>
        <v/>
      </c>
      <c r="H277" s="72">
        <f>TRIM(_xlfn.TEXTBEFORE(_xlfn.TEXTAFTER(U277,"CNPJ/CPF:&lt;/strong&gt;"),"&lt;/p&gt;"))</f>
        <v/>
      </c>
      <c r="I277" s="70" t="inlineStr">
        <is>
          <t>Cancelamento de Nota Fiscal</t>
        </is>
      </c>
      <c r="J277" s="72" t="n"/>
      <c r="K277" s="72" t="inlineStr">
        <is>
          <t>Comercial</t>
        </is>
      </c>
      <c r="L277" s="70" t="inlineStr">
        <is>
          <t>PENDENTE</t>
        </is>
      </c>
      <c r="M277" s="73" t="inlineStr">
        <is>
          <t>Médio</t>
        </is>
      </c>
      <c r="N277" s="71" t="inlineStr">
        <is>
          <t>1018 Financeiro | Desejo falar com o setor financeiro | FARMAVILAS COMERCIO DE MEDICAMENTOS | ariane.pasilva@cielo.com.br</t>
        </is>
      </c>
      <c r="O277" s="74" t="n">
        <v>46231</v>
      </c>
      <c r="P277" s="123" t="n">
        <v>46231</v>
      </c>
      <c r="Q277" s="177">
        <f>TEXT(O277,"mmm/aaaa")</f>
        <v/>
      </c>
      <c r="R277" s="71" t="inlineStr">
        <is>
          <t>ECOMMERCE BP SUPORTE FINANCEIRO N2</t>
        </is>
      </c>
      <c r="S277" s="71" t="inlineStr">
        <is>
          <t>ariane.pasilva@cielo.com.br</t>
        </is>
      </c>
      <c r="T277" s="71" t="inlineStr">
        <is>
          <t>FARMAVILAS COMERCIO DE MEDICAMEN</t>
        </is>
      </c>
      <c r="U277" s="129" t="inlineStr">
        <is>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is>
      </c>
      <c r="V277" s="71">
        <f>IFERROR(_xlfn.TEXTBEFORE(_xlfn.TEXTAFTER(U277,"Descrição do problema:&lt;/strong"),"&lt;/p&gt;"),_xlfn.TEXTAFTER(U277,"Descrição do problema:&lt;/strong"))</f>
        <v/>
      </c>
      <c r="W277" s="76">
        <f>_xlfn.CONCAT(D277:E277)</f>
        <v/>
      </c>
      <c r="X277" s="77" t="n"/>
      <c r="Y277" s="78">
        <f>IF(X277="","Aberto","Encerrado")</f>
        <v/>
      </c>
      <c r="Z277" s="78">
        <f>IF(OR(L277="PENDENTE",L277="EM ANDAMENTO",L277="PENDENTE APROVAÇÃO CANCELAMENTO NF"),TODAY()-O277,X277-O277)</f>
        <v/>
      </c>
      <c r="AA277" s="78">
        <f>IF(Y277="Aberto",Z277+ROW()/100000,"")</f>
        <v/>
      </c>
      <c r="AB277" s="2">
        <f>IF(ISNUMBER(FIND("@cielo.com.br",S277)),"Interno","Externo")</f>
        <v/>
      </c>
    </row>
    <row r="278" ht="15.5" customHeight="1">
      <c r="A278" s="1" t="n"/>
      <c r="B278" s="67" t="inlineStr">
        <is>
          <t>Stephany Lima</t>
        </is>
      </c>
      <c r="C278" s="70">
        <f>VLOOKUP(I:I,'Referencias '!H:I,2,0)</f>
        <v/>
      </c>
      <c r="D278" s="71" t="n">
        <v>25296859</v>
      </c>
      <c r="E278" s="71" t="n">
        <v>0</v>
      </c>
      <c r="F278" s="72" t="n">
        <v>2620915728194</v>
      </c>
      <c r="G278" s="72">
        <f>VLOOKUP(H:H,'Referencias '!B:C,2,0)</f>
        <v/>
      </c>
      <c r="H278" s="72">
        <f>TRIM(_xlfn.TEXTBEFORE(_xlfn.TEXTAFTER(U278,"CNPJ/CPF:&lt;/strong&gt;"),"&lt;/p&gt;"))</f>
        <v/>
      </c>
      <c r="I278" s="70" t="inlineStr">
        <is>
          <t>Cancelamento de Nota Fiscal</t>
        </is>
      </c>
      <c r="J278" s="72" t="n"/>
      <c r="K278" s="72" t="inlineStr">
        <is>
          <t>Comercial</t>
        </is>
      </c>
      <c r="L278" s="70" t="inlineStr">
        <is>
          <t>EM ANDAMENTO</t>
        </is>
      </c>
      <c r="M278" s="73" t="inlineStr">
        <is>
          <t>Médio</t>
        </is>
      </c>
      <c r="N278" s="71" t="inlineStr">
        <is>
          <t>1018 Financeiro | Desejo falar com o setor financeiro | CONSTRUDECOR S/A | ariane.pasilva@cielo.com.br</t>
        </is>
      </c>
      <c r="O278" s="74" t="n">
        <v>46231</v>
      </c>
      <c r="P278" s="123" t="n">
        <v>46231</v>
      </c>
      <c r="Q278" s="177">
        <f>TEXT(O278,"mmm/aaaa")</f>
        <v/>
      </c>
      <c r="R278" s="71" t="inlineStr">
        <is>
          <t>ECOMMERCE BP SUPORTE FINANCEIRO N2</t>
        </is>
      </c>
      <c r="S278" s="71" t="inlineStr">
        <is>
          <t>ariane.pasilva@cielo.com.br</t>
        </is>
      </c>
      <c r="T278" s="71" t="inlineStr">
        <is>
          <t>DICICO</t>
        </is>
      </c>
      <c r="U278" s="129" t="inlineStr">
        <is>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is>
      </c>
      <c r="V278" s="71">
        <f>IFERROR(_xlfn.TEXTBEFORE(_xlfn.TEXTAFTER(U278,"Descrição do problema:&lt;/strong"),"&lt;/p&gt;"),_xlfn.TEXTAFTER(U278,"Descrição do problema:&lt;/strong"))</f>
        <v/>
      </c>
      <c r="W278" s="76">
        <f>_xlfn.CONCAT(D278:E278)</f>
        <v/>
      </c>
      <c r="X278" s="77" t="n"/>
      <c r="Y278" s="78">
        <f>IF(X278="","Aberto","Encerrado")</f>
        <v/>
      </c>
      <c r="Z278" s="78">
        <f>IF(OR(L278="PENDENTE",L278="EM ANDAMENTO",L278="PENDENTE APROVAÇÃO CANCELAMENTO NF"),TODAY()-O278,X278-O278)</f>
        <v/>
      </c>
      <c r="AA278" s="78">
        <f>IF(Y278="Aberto",Z278+ROW()/100000,"")</f>
        <v/>
      </c>
      <c r="AB278" s="2">
        <f>IF(ISNUMBER(FIND("@cielo.com.br",S278)),"Interno","Externo")</f>
        <v/>
      </c>
    </row>
    <row r="279" ht="15.5" customHeight="1">
      <c r="A279" s="1" t="n"/>
      <c r="B279" s="67" t="inlineStr">
        <is>
          <t>Amanda Silva</t>
        </is>
      </c>
      <c r="C279" s="70">
        <f>VLOOKUP(I:I,'Referencias '!H:I,2,0)</f>
        <v/>
      </c>
      <c r="D279" s="71" t="n">
        <v>25277161</v>
      </c>
      <c r="E279" s="71" t="n">
        <v>0</v>
      </c>
      <c r="F279" s="72" t="n">
        <v>2620911715829</v>
      </c>
      <c r="G279" s="72">
        <f>VLOOKUP(H:H,'Referencias '!B:C,2,0)</f>
        <v/>
      </c>
      <c r="H279" s="72">
        <f>TRIM(_xlfn.TEXTBEFORE(_xlfn.TEXTAFTER(U279,"CNPJ/CPF:&lt;/strong&gt;"),"&lt;/p&gt;"))</f>
        <v/>
      </c>
      <c r="I279" s="70" t="inlineStr">
        <is>
          <t>Alteração de vencimento / Prorrogação / Reenvio de boleto</t>
        </is>
      </c>
      <c r="J279" s="72" t="n"/>
      <c r="K279" s="72" t="n"/>
      <c r="L279" s="70" t="inlineStr">
        <is>
          <t>PENDENTE</t>
        </is>
      </c>
      <c r="M279" s="73" t="inlineStr">
        <is>
          <t>Médio</t>
        </is>
      </c>
      <c r="N279" s="71" t="inlineStr">
        <is>
          <t>1018 Financeiro | Desejo falar com o setor financeiro | Rodrigo Rossi | rodrigomrossi@gmail.com</t>
        </is>
      </c>
      <c r="O279" s="74" t="n">
        <v>46231</v>
      </c>
      <c r="P279" s="123" t="n">
        <v>46231</v>
      </c>
      <c r="Q279" s="177">
        <f>TEXT(O279,"mmm/aaaa")</f>
        <v/>
      </c>
      <c r="R279" s="71" t="inlineStr">
        <is>
          <t>ECOMMERCE BP SUPORTE FINANCEIRO N2</t>
        </is>
      </c>
      <c r="S279" s="71" t="inlineStr">
        <is>
          <t>rodrigomrossi@gmail.com</t>
        </is>
      </c>
      <c r="T279" s="71" t="inlineStr">
        <is>
          <t>MAIS VENDAS TECNOLOGIA LTDA</t>
        </is>
      </c>
      <c r="U279" s="129" t="inlineStr">
        <is>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is>
      </c>
      <c r="V279" s="71">
        <f>IFERROR(_xlfn.TEXTBEFORE(_xlfn.TEXTAFTER(U279,"Descrição do problema:&lt;/strong"),"&lt;/p&gt;"),_xlfn.TEXTAFTER(U279,"Descrição do problema:&lt;/strong"))</f>
        <v/>
      </c>
      <c r="W279" s="76">
        <f>_xlfn.CONCAT(D279:E279)</f>
        <v/>
      </c>
      <c r="X279" s="77" t="n"/>
      <c r="Y279" s="78">
        <f>IF(X279="","Aberto","Encerrado")</f>
        <v/>
      </c>
      <c r="Z279" s="78">
        <f>IF(OR(L279="PENDENTE",L279="EM ANDAMENTO",L279="PENDENTE APROVAÇÃO CANCELAMENTO NF"),TODAY()-O279,X279-O279)</f>
        <v/>
      </c>
      <c r="AA279" s="78">
        <f>IF(Y279="Aberto",Z279+ROW()/100000,"")</f>
        <v/>
      </c>
      <c r="AB279" s="2">
        <f>IF(ISNUMBER(FIND("@cielo.com.br",S279)),"Interno","Externo")</f>
        <v/>
      </c>
    </row>
    <row r="280" ht="15.5" customHeight="1">
      <c r="A280" s="1" t="n"/>
      <c r="B280" s="67" t="inlineStr">
        <is>
          <t>Pamela de Sá</t>
        </is>
      </c>
      <c r="C280" s="70">
        <f>VLOOKUP(I:I,'Referencias '!H:I,2,0)</f>
        <v/>
      </c>
      <c r="D280" s="71" t="n">
        <v>25276254</v>
      </c>
      <c r="E280" s="71" t="n">
        <v>0</v>
      </c>
      <c r="F280" s="72" t="n">
        <v>2620911715219</v>
      </c>
      <c r="G280" s="72">
        <f>T280</f>
        <v/>
      </c>
      <c r="H280" s="72">
        <f>TRIM(_xlfn.TEXTBEFORE(_xlfn.TEXTAFTER(U280,"CNPJ/CPF:&lt;/strong&gt;"),"&lt;/p&gt;"))</f>
        <v/>
      </c>
      <c r="I280" s="70" t="inlineStr">
        <is>
          <t>Dúvidas sobre contrato / cobrança</t>
        </is>
      </c>
      <c r="J280" s="72" t="n"/>
      <c r="K280" s="72" t="n"/>
      <c r="L280" s="70" t="inlineStr">
        <is>
          <t>PENDENTE</t>
        </is>
      </c>
      <c r="M280" s="73" t="inlineStr">
        <is>
          <t>Médio</t>
        </is>
      </c>
      <c r="N280" s="71" t="inlineStr">
        <is>
          <t>1018 Financeiro | Desejo falar com o setor financeiro | Fernanda | fernanda.scamarneira@cielo.com.br</t>
        </is>
      </c>
      <c r="O280" s="74" t="n">
        <v>46231</v>
      </c>
      <c r="P280" s="123" t="n">
        <v>46231</v>
      </c>
      <c r="Q280" s="177">
        <f>TEXT(O280,"mmm/aaaa")</f>
        <v/>
      </c>
      <c r="R280" s="71" t="inlineStr">
        <is>
          <t>ECOMMERCE BP SUPORTE FINANCEIRO N2</t>
        </is>
      </c>
      <c r="S280" s="71" t="inlineStr">
        <is>
          <t>fernanda.scamarneira@cielo.com.br</t>
        </is>
      </c>
      <c r="T280" s="71" t="inlineStr"/>
      <c r="U280" s="129" t="inlineStr">
        <is>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is>
      </c>
      <c r="V280" s="71">
        <f>IFERROR(_xlfn.TEXTBEFORE(_xlfn.TEXTAFTER(U280,"Descrição do problema:&lt;/strong"),"&lt;/p&gt;"),_xlfn.TEXTAFTER(U280,"Descrição do problema:&lt;/strong"))</f>
        <v/>
      </c>
      <c r="W280" s="76">
        <f>_xlfn.CONCAT(D280:E280)</f>
        <v/>
      </c>
      <c r="X280" s="77" t="n"/>
      <c r="Y280" s="78">
        <f>IF(X280="","Aberto","Encerrado")</f>
        <v/>
      </c>
      <c r="Z280" s="78">
        <f>IF(OR(L280="PENDENTE",L280="EM ANDAMENTO",L280="PENDENTE APROVAÇÃO CANCELAMENTO NF"),TODAY()-O280,X280-O280)</f>
        <v/>
      </c>
      <c r="AA280" s="78">
        <f>IF(Y280="Aberto",Z280+ROW()/100000,"")</f>
        <v/>
      </c>
      <c r="AB280" s="2">
        <f>IF(ISNUMBER(FIND("@cielo.com.br",S280)),"Interno","Externo")</f>
        <v/>
      </c>
    </row>
    <row r="281" ht="15.5" customHeight="1">
      <c r="A281" s="1" t="n"/>
      <c r="B281" s="67" t="inlineStr">
        <is>
          <t>Stephany Lima</t>
        </is>
      </c>
      <c r="C281" s="70">
        <f>VLOOKUP(I:I,'Referencias '!H:I,2,0)</f>
        <v/>
      </c>
      <c r="D281" s="71" t="n">
        <v>25272654</v>
      </c>
      <c r="E281" s="71" t="n">
        <v>0</v>
      </c>
      <c r="F281" s="72" t="n">
        <v>2620910712922</v>
      </c>
      <c r="G281" s="72">
        <f>VLOOKUP(H:H,'Referencias '!B:C,2,0)</f>
        <v/>
      </c>
      <c r="H281" s="72">
        <f>TRIM(_xlfn.TEXTBEFORE(_xlfn.TEXTAFTER(U281,"CNPJ/CPF:&lt;/strong&gt;"),"&lt;/p&gt;"))</f>
        <v/>
      </c>
      <c r="I281" s="70" t="inlineStr">
        <is>
          <t>Reenvio de boleto / NF</t>
        </is>
      </c>
      <c r="J281" s="72" t="n"/>
      <c r="K281" s="72" t="n"/>
      <c r="L281" s="70" t="inlineStr">
        <is>
          <t>FINALIZADO</t>
        </is>
      </c>
      <c r="M281" s="73" t="inlineStr">
        <is>
          <t>Médio</t>
        </is>
      </c>
      <c r="N281" s="71" t="inlineStr">
        <is>
          <t>1018 Financeiro | Desejo falar com o setor financeiro | João Paulo | adm.ecommerce@santuarionacional.com</t>
        </is>
      </c>
      <c r="O281" s="74" t="n">
        <v>46231</v>
      </c>
      <c r="P281" s="123" t="n">
        <v>46231</v>
      </c>
      <c r="Q281" s="177">
        <f>TEXT(O281,"mmm/aaaa")</f>
        <v/>
      </c>
      <c r="R281" s="71" t="inlineStr">
        <is>
          <t>ECOMMERCE BP SUPORTE FINANCEIRO N2</t>
        </is>
      </c>
      <c r="S281" s="71" t="inlineStr">
        <is>
          <t>adm.ecommerce@santuarionacional.com</t>
        </is>
      </c>
      <c r="T281" s="71" t="inlineStr"/>
      <c r="U281" s="129" t="inlineStr">
        <is>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is>
      </c>
      <c r="V281" s="71">
        <f>IFERROR(_xlfn.TEXTBEFORE(_xlfn.TEXTAFTER(U281,"Descrição do problema:&lt;/strong"),"&lt;/p&gt;"),_xlfn.TEXTAFTER(U281,"Descrição do problema:&lt;/strong"))</f>
        <v/>
      </c>
      <c r="W281" s="76">
        <f>_xlfn.CONCAT(D281:E281)</f>
        <v/>
      </c>
      <c r="X281" s="77" t="n">
        <v>46240</v>
      </c>
      <c r="Y281" s="78">
        <f>IF(X281="","Aberto","Encerrado")</f>
        <v/>
      </c>
      <c r="Z281" s="78">
        <f>IF(OR(L281="PENDENTE",L281="EM ANDAMENTO",L281="PENDENTE APROVAÇÃO CANCELAMENTO NF"),TODAY()-O281,X281-O281)</f>
        <v/>
      </c>
      <c r="AA281" s="78">
        <f>IF(Y281="Aberto",Z281+ROW()/100000,"")</f>
        <v/>
      </c>
      <c r="AB281" s="2">
        <f>IF(ISNUMBER(FIND("@cielo.com.br",S281)),"Interno","Externo")</f>
        <v/>
      </c>
    </row>
    <row r="282" ht="15.5" customHeight="1">
      <c r="A282" s="1" t="n"/>
      <c r="B282" s="67" t="inlineStr">
        <is>
          <t>Emilly Maria</t>
        </is>
      </c>
      <c r="C282" s="70">
        <f>VLOOKUP(I:I,'Referencias '!H:I,2,0)</f>
        <v/>
      </c>
      <c r="D282" s="71" t="n">
        <v>25264548</v>
      </c>
      <c r="E282" s="71" t="n">
        <v>0</v>
      </c>
      <c r="F282" s="72" t="n">
        <v>2620909707808</v>
      </c>
      <c r="G282" s="72">
        <f>T282</f>
        <v/>
      </c>
      <c r="H282" s="72">
        <f>TRIM(_xlfn.TEXTBEFORE(_xlfn.TEXTAFTER(U282,"CNPJ/CPF:&lt;/strong&gt;"),"&lt;/p&gt;"))</f>
        <v/>
      </c>
      <c r="I282" s="70" t="inlineStr">
        <is>
          <t>Cancelamento de NF / reemissão</t>
        </is>
      </c>
      <c r="J282" s="72" t="n"/>
      <c r="K282" s="72" t="n"/>
      <c r="L282" s="70" t="inlineStr">
        <is>
          <t>FINALIZADO</t>
        </is>
      </c>
      <c r="M282" s="73" t="inlineStr">
        <is>
          <t>Médio</t>
        </is>
      </c>
      <c r="N282" s="71" t="inlineStr">
        <is>
          <t>1018 Financeiro | Desejo falar com o setor financeiro | LUX INVEST CAPITAL LTDA | ariane.pasilva@cielo.com.br</t>
        </is>
      </c>
      <c r="O282" s="74" t="n">
        <v>46231</v>
      </c>
      <c r="P282" s="123" t="n">
        <v>46231</v>
      </c>
      <c r="Q282" s="177">
        <f>TEXT(O282,"mmm/aaaa")</f>
        <v/>
      </c>
      <c r="R282" s="71" t="inlineStr">
        <is>
          <t>ECOMMERCE BP SUPORTE FINANCEIRO N2</t>
        </is>
      </c>
      <c r="S282" s="71" t="inlineStr">
        <is>
          <t>ariane.pasilva@cielo.com.br</t>
        </is>
      </c>
      <c r="T282" s="71" t="inlineStr"/>
      <c r="U282"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is>
      </c>
      <c r="V282" s="71">
        <f>IFERROR(_xlfn.TEXTBEFORE(_xlfn.TEXTAFTER(U282,"Descrição do problema:&lt;/strong"),"&lt;/p&gt;"),_xlfn.TEXTAFTER(U282,"Descrição do problema:&lt;/strong"))</f>
        <v/>
      </c>
      <c r="W282" s="76">
        <f>_xlfn.CONCAT(D282:E282)</f>
        <v/>
      </c>
      <c r="X282" s="77" t="n">
        <v>46248</v>
      </c>
      <c r="Y282" s="78">
        <f>IF(X282="","Aberto","Encerrado")</f>
        <v/>
      </c>
      <c r="Z282" s="78">
        <f>IF(OR(L282="PENDENTE",L282="EM ANDAMENTO",L282="PENDENTE APROVAÇÃO CANCELAMENTO NF"),TODAY()-O282,X282-O282)</f>
        <v/>
      </c>
      <c r="AA282" s="78">
        <f>IF(Y282="Aberto",Z282+ROW()/100000,"")</f>
        <v/>
      </c>
      <c r="AB282" s="2">
        <f>IF(ISNUMBER(FIND("@cielo.com.br",S282)),"Interno","Externo")</f>
        <v/>
      </c>
    </row>
    <row r="283" ht="15.5" customHeight="1">
      <c r="A283" s="1" t="n"/>
      <c r="B283" s="67" t="inlineStr">
        <is>
          <t>Fabiana Lisboa</t>
        </is>
      </c>
      <c r="C283" s="70">
        <f>VLOOKUP(I:I,'Referencias '!H:I,2,0)</f>
        <v/>
      </c>
      <c r="D283" s="71" t="n">
        <v>25189739</v>
      </c>
      <c r="E283" s="71" t="n">
        <v>0</v>
      </c>
      <c r="F283" s="72" t="n">
        <v>2620518659166</v>
      </c>
      <c r="G283" s="72">
        <f>T283</f>
        <v/>
      </c>
      <c r="H283" s="72" t="n"/>
      <c r="I283" s="70" t="inlineStr">
        <is>
          <t>Cancelamento de contrato</t>
        </is>
      </c>
      <c r="J283" s="72" t="n"/>
      <c r="K283" s="72" t="n"/>
      <c r="L283" s="70" t="inlineStr">
        <is>
          <t>FINALIZADO</t>
        </is>
      </c>
      <c r="M283" s="73" t="inlineStr">
        <is>
          <t>Médio</t>
        </is>
      </c>
      <c r="N283" s="71" t="inlineStr">
        <is>
          <t>1003 Cancelamento de Contrato: AVATIM CHEIROS DA TERRA PATRIMONIAL E ROYALTIES LTDA</t>
        </is>
      </c>
      <c r="O283" s="74" t="n">
        <v>46227</v>
      </c>
      <c r="P283" s="123" t="n">
        <v>46231</v>
      </c>
      <c r="Q283" s="177">
        <f>TEXT(O283,"mmm/aaaa")</f>
        <v/>
      </c>
      <c r="R283" s="71" t="inlineStr">
        <is>
          <t>ECOMMERCE BP SUPORTE FINANCEIRO N2</t>
        </is>
      </c>
      <c r="S283" s="71" t="inlineStr">
        <is>
          <t>jlisboa@cielo.com.br</t>
        </is>
      </c>
      <c r="T283" s="71" t="inlineStr">
        <is>
          <t>AVATIM</t>
        </is>
      </c>
      <c r="U283" s="129" t="inlineStr">
        <is>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is>
      </c>
      <c r="V283" s="71">
        <f>TRIM(_xlfn.TEXTAFTER(U283,"-json-",-1))</f>
        <v/>
      </c>
      <c r="W283" s="76">
        <f>_xlfn.CONCAT(D283:E283)</f>
        <v/>
      </c>
      <c r="X283" s="77" t="n">
        <v>46231</v>
      </c>
      <c r="Y283" s="78">
        <f>IF(X283="","Aberto","Encerrado")</f>
        <v/>
      </c>
      <c r="Z283" s="78">
        <f>IF(OR(L283="PENDENTE",L283="EM ANDAMENTO",L283="PENDENTE APROVAÇÃO CANCELAMENTO NF"),TODAY()-O283,X283-O283)</f>
        <v/>
      </c>
      <c r="AA283" s="78">
        <f>IF(Y283="Aberto",Z283+ROW()/100000,"")</f>
        <v/>
      </c>
      <c r="AB283" s="2">
        <f>IF(ISNUMBER(FIND("@cielo.com.br",S283)),"Interno","Externo")</f>
        <v/>
      </c>
    </row>
    <row r="284" ht="15.5" customHeight="1">
      <c r="A284" s="1" t="n"/>
      <c r="B284" s="67" t="inlineStr">
        <is>
          <t>Stephany Lima</t>
        </is>
      </c>
      <c r="C284" s="70">
        <f>VLOOKUP(I:I,'Referencias '!H:I,2,0)</f>
        <v/>
      </c>
      <c r="D284" s="129" t="n">
        <v>25445503</v>
      </c>
      <c r="E284" s="129" t="n">
        <v>25445188</v>
      </c>
      <c r="F284" s="126" t="inlineStr">
        <is>
          <t>2621212821090</t>
        </is>
      </c>
      <c r="G284" s="72">
        <f>T284</f>
        <v/>
      </c>
      <c r="H284" s="72" t="n"/>
      <c r="I284" s="70" t="inlineStr">
        <is>
          <t>Dúvidas sobre contrato / cobrança</t>
        </is>
      </c>
      <c r="J284" s="126" t="n"/>
      <c r="K284" s="126" t="n"/>
      <c r="L284" s="70" t="inlineStr">
        <is>
          <t>FINALIZADO</t>
        </is>
      </c>
      <c r="M284" s="73" t="inlineStr">
        <is>
          <t>Médio</t>
        </is>
      </c>
      <c r="N284" s="129" t="inlineStr">
        <is>
          <t>ERRATA: 1018 Financeiro | Desejo falar com o setor financeiro | Danilo | danilo_nunes@carrefour.com</t>
        </is>
      </c>
      <c r="O284" s="125" t="n">
        <v>46234</v>
      </c>
      <c r="P284" s="123" t="n">
        <v>46234</v>
      </c>
      <c r="Q284" s="177">
        <f>TEXT(O284,"mmm/aaaa")</f>
        <v/>
      </c>
      <c r="R284" s="129" t="inlineStr">
        <is>
          <t>ECOMMERCE BP SUPORTE FINANCEIRO N2</t>
        </is>
      </c>
      <c r="S284" s="129" t="inlineStr">
        <is>
          <t>paloma.reis@atento.com</t>
        </is>
      </c>
      <c r="T284" s="129" t="inlineStr"/>
      <c r="U284" s="129" t="n"/>
      <c r="V284" s="71">
        <f>IFERROR(_xlfn.TEXTBEFORE(_xlfn.TEXTAFTER(U284,"Descrição do problema:&lt;/strong"),"&lt;/p&gt;"),_xlfn.TEXTAFTER(U284,"Descrição do problema:&lt;/strong"))</f>
        <v/>
      </c>
      <c r="W284" s="76">
        <f>_xlfn.CONCAT(D284:E284)</f>
        <v/>
      </c>
      <c r="X284" s="77" t="n">
        <v>46240</v>
      </c>
      <c r="Y284" s="78">
        <f>IF(X284="","Aberto","Encerrado")</f>
        <v/>
      </c>
      <c r="Z284" s="78">
        <f>IF(OR(L284="PENDENTE",L284="EM ANDAMENTO",L284="PENDENTE APROVAÇÃO CANCELAMENTO NF"),TODAY()-O284,X284-O284)</f>
        <v/>
      </c>
      <c r="AA284" s="78">
        <f>IF(Y284="Aberto",Z284+ROW()/100000,"")</f>
        <v/>
      </c>
      <c r="AB284" s="2">
        <f>IF(ISNUMBER(FIND("@cielo.com.br",S284)),"Interno","Externo")</f>
        <v/>
      </c>
    </row>
    <row r="285" ht="15.5" customHeight="1">
      <c r="A285" s="1" t="n"/>
      <c r="B285" s="67" t="inlineStr">
        <is>
          <t>Pamela de Sá</t>
        </is>
      </c>
      <c r="C285" s="70">
        <f>VLOOKUP(I:I,'Referencias '!H:I,2,0)</f>
        <v/>
      </c>
      <c r="D285" s="129" t="n">
        <v>25425697</v>
      </c>
      <c r="E285" s="129" t="n">
        <v>0</v>
      </c>
      <c r="F285" s="126" t="inlineStr">
        <is>
          <t>2621209808980</t>
        </is>
      </c>
      <c r="G285" s="72">
        <f>VLOOKUP(H:H,'Referencias '!B:C,2,0)</f>
        <v/>
      </c>
      <c r="H285" s="72">
        <f>TRIM(_xlfn.TEXTBEFORE(_xlfn.TEXTAFTER(U285,"CNPJ/CPF:&lt;/strong&gt;"),"&lt;/p&gt;"))</f>
        <v/>
      </c>
      <c r="I285" s="70" t="inlineStr">
        <is>
          <t>Atualização cadastral (email)</t>
        </is>
      </c>
      <c r="J285" s="126" t="n"/>
      <c r="K285" s="126" t="n"/>
      <c r="L285" s="70" t="inlineStr">
        <is>
          <t>FINALIZADO</t>
        </is>
      </c>
      <c r="M285" s="73" t="inlineStr">
        <is>
          <t>Médio</t>
        </is>
      </c>
      <c r="N285" s="129" t="inlineStr">
        <is>
          <t>1018 Financeiro | Desejo falar com o setor financeiro | Marcelo Cunha | marcelocunha@frigelar.com.br</t>
        </is>
      </c>
      <c r="O285" s="125" t="n">
        <v>46234</v>
      </c>
      <c r="P285" s="123" t="n">
        <v>46234</v>
      </c>
      <c r="Q285" s="177">
        <f>TEXT(O285,"mmm/aaaa")</f>
        <v/>
      </c>
      <c r="R285" s="129" t="inlineStr">
        <is>
          <t>ECOMMERCE BP SUPORTE FINANCEIRO N2</t>
        </is>
      </c>
      <c r="S285" s="129" t="inlineStr">
        <is>
          <t>marcelocunha@frigelar.com.br</t>
        </is>
      </c>
      <c r="T285" s="129" t="inlineStr"/>
      <c r="U285" s="129" t="inlineStr">
        <is>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is>
      </c>
      <c r="V285" s="71">
        <f>IFERROR(_xlfn.TEXTBEFORE(_xlfn.TEXTAFTER(U285,"Descrição do problema:&lt;/strong"),"&lt;/p&gt;"),_xlfn.TEXTAFTER(U285,"Descrição do problema:&lt;/strong"))</f>
        <v/>
      </c>
      <c r="W285" s="76">
        <f>_xlfn.CONCAT(D285:E285)</f>
        <v/>
      </c>
      <c r="X285" s="77" t="n">
        <v>46240</v>
      </c>
      <c r="Y285" s="78">
        <f>IF(X285="","Aberto","Encerrado")</f>
        <v/>
      </c>
      <c r="Z285" s="78">
        <f>IF(OR(L285="PENDENTE",L285="EM ANDAMENTO",L285="PENDENTE APROVAÇÃO CANCELAMENTO NF"),TODAY()-O285,X285-O285)</f>
        <v/>
      </c>
      <c r="AA285" s="78">
        <f>IF(Y285="Aberto",Z285+ROW()/100000,"")</f>
        <v/>
      </c>
      <c r="AB285" s="2">
        <f>IF(ISNUMBER(FIND("@cielo.com.br",S285)),"Interno","Externo")</f>
        <v/>
      </c>
    </row>
    <row r="286" ht="15.5" customHeight="1">
      <c r="A286" s="1" t="n"/>
      <c r="B286" s="67" t="inlineStr">
        <is>
          <t>Pamela de Sá</t>
        </is>
      </c>
      <c r="C286" s="70">
        <f>VLOOKUP(I:I,'Referencias '!H:I,2,0)</f>
        <v/>
      </c>
      <c r="D286" s="129" t="n">
        <v>25371036</v>
      </c>
      <c r="E286" s="129" t="n">
        <v>0</v>
      </c>
      <c r="F286" s="126" t="inlineStr">
        <is>
          <t>2621108774808</t>
        </is>
      </c>
      <c r="G286" s="72">
        <f>VLOOKUP(H:H,'Referencias '!B:C,2,0)</f>
        <v/>
      </c>
      <c r="H286" s="72">
        <f>TRIM(_xlfn.TEXTBEFORE(_xlfn.TEXTAFTER(U286,"CNPJ/CPF:&lt;/strong&gt;"),"&lt;/p&gt;"))</f>
        <v/>
      </c>
      <c r="I286" s="70" t="inlineStr">
        <is>
          <t>Atualização cadastral (email)</t>
        </is>
      </c>
      <c r="J286" s="126" t="n"/>
      <c r="K286" s="126" t="n"/>
      <c r="L286" s="70" t="inlineStr">
        <is>
          <t>FINALIZADO</t>
        </is>
      </c>
      <c r="M286" s="73" t="inlineStr">
        <is>
          <t>Médio</t>
        </is>
      </c>
      <c r="N286" s="129" t="inlineStr">
        <is>
          <t>1018 Financeiro | Desejo falar com o setor financeiro | JACKSON HENRIQUE ALVES CAETANO | jackson.caetano@jcesa.com.br</t>
        </is>
      </c>
      <c r="O286" s="125" t="n">
        <v>46233</v>
      </c>
      <c r="P286" s="123" t="n">
        <v>46233</v>
      </c>
      <c r="Q286" s="177">
        <f>TEXT(O286,"mmm/aaaa")</f>
        <v/>
      </c>
      <c r="R286" s="129" t="inlineStr">
        <is>
          <t>ECOMMERCE BP SUPORTE FINANCEIRO N2</t>
        </is>
      </c>
      <c r="S286" s="129" t="inlineStr">
        <is>
          <t>jackson.caetano@jcesa.com.br</t>
        </is>
      </c>
      <c r="T286" s="129" t="inlineStr">
        <is>
          <t>AQUABRAZIL OUTDOORS PESCA E NAUT</t>
        </is>
      </c>
      <c r="U286" s="129" t="inlineStr">
        <is>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is>
      </c>
      <c r="V286" s="71">
        <f>IFERROR(_xlfn.TEXTBEFORE(_xlfn.TEXTAFTER(U286,"Descrição do problema:&lt;/strong"),"&lt;/p&gt;"),_xlfn.TEXTAFTER(U286,"Descrição do problema:&lt;/strong"))</f>
        <v/>
      </c>
      <c r="W286" s="76">
        <f>_xlfn.CONCAT(D286:E286)</f>
        <v/>
      </c>
      <c r="X286" s="77" t="n">
        <v>46240</v>
      </c>
      <c r="Y286" s="78">
        <f>IF(X286="","Aberto","Encerrado")</f>
        <v/>
      </c>
      <c r="Z286" s="78">
        <f>IF(OR(L286="PENDENTE",L286="EM ANDAMENTO",L286="PENDENTE APROVAÇÃO CANCELAMENTO NF"),TODAY()-O286,X286-O286)</f>
        <v/>
      </c>
      <c r="AA286" s="78">
        <f>IF(Y286="Aberto",Z286+ROW()/100000,"")</f>
        <v/>
      </c>
      <c r="AB286" s="2">
        <f>IF(ISNUMBER(FIND("@cielo.com.br",S286)),"Interno","Externo")</f>
        <v/>
      </c>
    </row>
    <row r="287" ht="15.5" customHeight="1">
      <c r="A287" s="1" t="n"/>
      <c r="B287" s="67" t="inlineStr">
        <is>
          <t>Emilly Maria</t>
        </is>
      </c>
      <c r="C287" s="70">
        <f>VLOOKUP(I:I,'Referencias '!H:I,2,0)</f>
        <v/>
      </c>
      <c r="D287" s="71" t="n">
        <v>25363817</v>
      </c>
      <c r="E287" s="71" t="n">
        <v>0</v>
      </c>
      <c r="F287" s="126" t="inlineStr">
        <is>
          <t>2621017770360</t>
        </is>
      </c>
      <c r="G287" s="72">
        <f>T287</f>
        <v/>
      </c>
      <c r="H287" s="72">
        <f>TRIM(_xlfn.TEXTBEFORE(_xlfn.TEXTAFTER(U287,"CNPJ/CPF:&lt;/strong&gt;"),"&lt;/p&gt;"))</f>
        <v/>
      </c>
      <c r="I287" s="70" t="inlineStr">
        <is>
          <t>Dúvidas sobre cobrança</t>
        </is>
      </c>
      <c r="J287" s="72" t="n"/>
      <c r="K287" s="72" t="n"/>
      <c r="L287" s="70" t="inlineStr">
        <is>
          <t>PENDENTE</t>
        </is>
      </c>
      <c r="M287" s="73" t="inlineStr">
        <is>
          <t>Médio</t>
        </is>
      </c>
      <c r="N287" s="71" t="inlineStr">
        <is>
          <t>1018 Financeiro | Desejo falar com o setor financeiro | Amanda Oliveira | amanda.coliveira@gruposaga.com.br</t>
        </is>
      </c>
      <c r="O287" s="74" t="n">
        <v>46232</v>
      </c>
      <c r="P287" s="123" t="n">
        <v>46232</v>
      </c>
      <c r="Q287" s="177">
        <f>TEXT(O287,"mmm/aaaa")</f>
        <v/>
      </c>
      <c r="R287" s="71" t="inlineStr">
        <is>
          <t>ECOMMERCE BP SUPORTE FINANCEIRO N2</t>
        </is>
      </c>
      <c r="S287" s="71" t="inlineStr">
        <is>
          <t>amanda.coliveira@gruposaga.com.br</t>
        </is>
      </c>
      <c r="T287" s="71" t="inlineStr"/>
      <c r="U287" s="71" t="inlineStr">
        <is>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is>
      </c>
      <c r="V287" s="71">
        <f>IFERROR(_xlfn.TEXTBEFORE(_xlfn.TEXTAFTER(U287,"Descrição do problema:&lt;/strong"),"&lt;/p&gt;"),_xlfn.TEXTAFTER(U287,"Descrição do problema:&lt;/strong"))</f>
        <v/>
      </c>
      <c r="W287" s="76">
        <f>_xlfn.CONCAT(D287:E287)</f>
        <v/>
      </c>
      <c r="X287" s="77" t="n"/>
      <c r="Y287" s="78">
        <f>IF(X287="","Aberto","Encerrado")</f>
        <v/>
      </c>
      <c r="Z287" s="78">
        <f>IF(OR(L287="PENDENTE",L287="EM ANDAMENTO",L287="PENDENTE APROVAÇÃO CANCELAMENTO NF"),TODAY()-O287,X287-O287)</f>
        <v/>
      </c>
      <c r="AA287" s="78">
        <f>IF(Y287="Aberto",Z287+ROW()/100000,"")</f>
        <v/>
      </c>
      <c r="AB287" s="2">
        <f>IF(ISNUMBER(FIND("@cielo.com.br",S287)),"Interno","Externo")</f>
        <v/>
      </c>
    </row>
    <row r="288" ht="15.5" customHeight="1">
      <c r="A288" s="1" t="n"/>
      <c r="B288" s="67" t="inlineStr">
        <is>
          <t>Pamela de Sá</t>
        </is>
      </c>
      <c r="C288" s="70">
        <f>VLOOKUP(I:I,'Referencias '!H:I,2,0)</f>
        <v/>
      </c>
      <c r="D288" s="129" t="n">
        <v>25362063</v>
      </c>
      <c r="E288" s="129" t="n">
        <v>0</v>
      </c>
      <c r="F288" s="126" t="inlineStr">
        <is>
          <t>2621017769362</t>
        </is>
      </c>
      <c r="G288" s="72">
        <f>T288</f>
        <v/>
      </c>
      <c r="H288" s="72">
        <f>TRIM(_xlfn.TEXTBEFORE(_xlfn.TEXTAFTER(U288,"CNPJ/CPF:&lt;/strong&gt;"),"&lt;/p&gt;"))</f>
        <v/>
      </c>
      <c r="I288" s="70" t="inlineStr">
        <is>
          <t>Atualização cadastral (email)</t>
        </is>
      </c>
      <c r="J288" s="126" t="n"/>
      <c r="K288" s="126" t="n"/>
      <c r="L288" s="70" t="inlineStr">
        <is>
          <t>FINALIZADO</t>
        </is>
      </c>
      <c r="M288" s="73" t="inlineStr">
        <is>
          <t>Médio</t>
        </is>
      </c>
      <c r="N288" s="129" t="inlineStr">
        <is>
          <t>1018 Financeiro | Desejo falar com o setor financeiro | Priscila | priscila.farias@momentum.com.br</t>
        </is>
      </c>
      <c r="O288" s="125" t="n">
        <v>46232</v>
      </c>
      <c r="P288" s="123" t="n">
        <v>46232</v>
      </c>
      <c r="Q288" s="177">
        <f>TEXT(O288,"mmm/aaaa")</f>
        <v/>
      </c>
      <c r="R288" s="129" t="inlineStr">
        <is>
          <t>ECOMMERCE BP SUPORTE FINANCEIRO N2</t>
        </is>
      </c>
      <c r="S288" s="129" t="inlineStr">
        <is>
          <t>priscila.farias@momentum.com.br</t>
        </is>
      </c>
      <c r="T288" s="129" t="inlineStr"/>
      <c r="U28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is>
      </c>
      <c r="V288" s="71">
        <f>IFERROR(_xlfn.TEXTBEFORE(_xlfn.TEXTAFTER(U288,"Descrição do problema:&lt;/strong"),"&lt;/p&gt;"),_xlfn.TEXTAFTER(U288,"Descrição do problema:&lt;/strong"))</f>
        <v/>
      </c>
      <c r="W288" s="76">
        <f>_xlfn.CONCAT(D288:E288)</f>
        <v/>
      </c>
      <c r="X288" s="77" t="n">
        <v>46240</v>
      </c>
      <c r="Y288" s="78">
        <f>IF(X288="","Aberto","Encerrado")</f>
        <v/>
      </c>
      <c r="Z288" s="78">
        <f>IF(OR(L288="PENDENTE",L288="EM ANDAMENTO",L288="PENDENTE APROVAÇÃO CANCELAMENTO NF"),TODAY()-O288,X288-O288)</f>
        <v/>
      </c>
      <c r="AA288" s="78">
        <f>IF(Y288="Aberto",Z288+ROW()/100000,"")</f>
        <v/>
      </c>
      <c r="AB288" s="2">
        <f>IF(ISNUMBER(FIND("@cielo.com.br",S288)),"Interno","Externo")</f>
        <v/>
      </c>
    </row>
    <row r="289" ht="15.5" customHeight="1">
      <c r="A289" s="1" t="n"/>
      <c r="B289" s="67" t="inlineStr">
        <is>
          <t>Emilly Maria</t>
        </is>
      </c>
      <c r="C289" s="70">
        <f>VLOOKUP(I:I,'Referencias '!H:I,2,0)</f>
        <v/>
      </c>
      <c r="D289" s="71" t="n">
        <v>25319444</v>
      </c>
      <c r="E289" s="71" t="n">
        <v>0</v>
      </c>
      <c r="F289" s="126" t="inlineStr">
        <is>
          <t>2621009742145</t>
        </is>
      </c>
      <c r="G289" s="72">
        <f>VLOOKUP(H:H,'Referencias '!B:C,2,0)</f>
        <v/>
      </c>
      <c r="H289" s="72">
        <f>TRIM(_xlfn.TEXTBEFORE(_xlfn.TEXTAFTER(U289,"CNPJ/CPF:&lt;/strong&gt;"),"&lt;/p&gt;"))</f>
        <v/>
      </c>
      <c r="I289" s="70" t="inlineStr">
        <is>
          <t>Cancelamento de Nota Fiscal</t>
        </is>
      </c>
      <c r="J289" s="126" t="n"/>
      <c r="K289" s="72" t="inlineStr">
        <is>
          <t>Comercial</t>
        </is>
      </c>
      <c r="L289" s="70" t="inlineStr">
        <is>
          <t>FINALIZADO</t>
        </is>
      </c>
      <c r="M289" s="73" t="inlineStr">
        <is>
          <t>Médio</t>
        </is>
      </c>
      <c r="N289" s="71" t="inlineStr">
        <is>
          <t>1018 Financeiro | Desejo falar com o setor financeiro | MAGALUPAY INSTITUICAO DE PAGAMENTO | ariane.pasilva@cielo.com.br</t>
        </is>
      </c>
      <c r="O289" s="74" t="n">
        <v>46232</v>
      </c>
      <c r="P289" s="123" t="n">
        <v>46232</v>
      </c>
      <c r="Q289" s="177">
        <f>TEXT(O289,"mmm/aaaa")</f>
        <v/>
      </c>
      <c r="R289" s="71" t="inlineStr">
        <is>
          <t>ECOMMERCE BP SUPORTE FINANCEIRO N2</t>
        </is>
      </c>
      <c r="S289" s="71" t="inlineStr">
        <is>
          <t>ariane.pasilva@cielo.com.br</t>
        </is>
      </c>
      <c r="T289" s="71" t="inlineStr"/>
      <c r="U289" s="71" t="inlineStr">
        <is>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is>
      </c>
      <c r="V289" s="71">
        <f>IFERROR(_xlfn.TEXTBEFORE(_xlfn.TEXTAFTER(U289,"Descrição do problema:&lt;/strong"),"&lt;/p&gt;"),_xlfn.TEXTAFTER(U289,"Descrição do problema:&lt;/strong"))</f>
        <v/>
      </c>
      <c r="W289" s="76">
        <f>_xlfn.CONCAT(D289:E289)</f>
        <v/>
      </c>
      <c r="X289" s="77" t="n">
        <v>46248</v>
      </c>
      <c r="Y289" s="78">
        <f>IF(X289="","Aberto","Encerrado")</f>
        <v/>
      </c>
      <c r="Z289" s="78">
        <f>IF(OR(L289="PENDENTE",L289="EM ANDAMENTO",L289="PENDENTE APROVAÇÃO CANCELAMENTO NF"),TODAY()-O289,X289-O289)</f>
        <v/>
      </c>
      <c r="AA289" s="78">
        <f>IF(Y289="Aberto",Z289+ROW()/100000,"")</f>
        <v/>
      </c>
      <c r="AB289" s="2">
        <f>IF(ISNUMBER(FIND("@cielo.com.br",S289)),"Interno","Externo")</f>
        <v/>
      </c>
    </row>
    <row r="290" ht="15.5" customHeight="1">
      <c r="A290" s="1" t="n"/>
      <c r="B290" s="67" t="inlineStr">
        <is>
          <t>Stephany Lima</t>
        </is>
      </c>
      <c r="C290" s="70">
        <f>VLOOKUP(I:I,'Referencias '!H:I,2,0)</f>
        <v/>
      </c>
      <c r="D290" s="129" t="n">
        <v>25318868</v>
      </c>
      <c r="E290" s="129" t="n">
        <v>0</v>
      </c>
      <c r="F290" s="126" t="inlineStr">
        <is>
          <t>2621009741772</t>
        </is>
      </c>
      <c r="G290" s="72">
        <f>VLOOKUP(H:H,'Referencias '!B:C,2,0)</f>
        <v/>
      </c>
      <c r="H290" s="72">
        <f>TRIM(_xlfn.TEXTBEFORE(_xlfn.TEXTAFTER(U290,"CNPJ/CPF:&lt;/strong&gt;"),"&lt;/p&gt;"))</f>
        <v/>
      </c>
      <c r="I290" s="70" t="inlineStr">
        <is>
          <t>Negociação Inadimplência</t>
        </is>
      </c>
      <c r="J290" s="126" t="n"/>
      <c r="K290" s="126" t="n"/>
      <c r="L290" s="70" t="inlineStr">
        <is>
          <t>FINALIZADO</t>
        </is>
      </c>
      <c r="M290" s="73" t="inlineStr">
        <is>
          <t>Médio</t>
        </is>
      </c>
      <c r="N290" s="129" t="inlineStr">
        <is>
          <t>1018 Financeiro | Desejo falar com o setor financeiro | Arthur Jacob | ajacob@nutrado.com.br</t>
        </is>
      </c>
      <c r="O290" s="125" t="n">
        <v>46232</v>
      </c>
      <c r="P290" s="123" t="n">
        <v>46232</v>
      </c>
      <c r="Q290" s="177">
        <f>TEXT(O290,"mmm/aaaa")</f>
        <v/>
      </c>
      <c r="R290" s="129" t="inlineStr">
        <is>
          <t>ECOMMERCE BP SUPORTE FINANCEIRO N2</t>
        </is>
      </c>
      <c r="S290" s="129" t="inlineStr">
        <is>
          <t>ajacob@nutrado.com.br</t>
        </is>
      </c>
      <c r="T290" s="129" t="inlineStr">
        <is>
          <t>NUTRADO SA</t>
        </is>
      </c>
      <c r="U290" s="129" t="inlineStr">
        <is>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is>
      </c>
      <c r="V290" s="71">
        <f>IFERROR(_xlfn.TEXTBEFORE(_xlfn.TEXTAFTER(U290,"Descrição do problema:&lt;/strong"),"&lt;/p&gt;"),_xlfn.TEXTAFTER(U290,"Descrição do problema:&lt;/strong"))</f>
        <v/>
      </c>
      <c r="W290" s="76">
        <f>_xlfn.CONCAT(D290:E290)</f>
        <v/>
      </c>
      <c r="X290" s="77" t="n">
        <v>46238</v>
      </c>
      <c r="Y290" s="78">
        <f>IF(X290="","Aberto","Encerrado")</f>
        <v/>
      </c>
      <c r="Z290" s="78">
        <f>IF(OR(L290="PENDENTE",L290="EM ANDAMENTO",L290="PENDENTE APROVAÇÃO CANCELAMENTO NF"),TODAY()-O290,X290-O290)</f>
        <v/>
      </c>
      <c r="AA290" s="78">
        <f>IF(Y290="Aberto",Z290+ROW()/100000,"")</f>
        <v/>
      </c>
      <c r="AB290" s="2">
        <f>IF(ISNUMBER(FIND("@cielo.com.br",S290)),"Interno","Externo")</f>
        <v/>
      </c>
    </row>
    <row r="291" ht="15.5" customHeight="1">
      <c r="A291" s="1" t="n"/>
      <c r="B291" s="67" t="inlineStr">
        <is>
          <t>Amanda Silva</t>
        </is>
      </c>
      <c r="C291" s="70">
        <f>VLOOKUP(I:I,'Referencias '!H:I,2,0)</f>
        <v/>
      </c>
      <c r="D291" s="71" t="n">
        <v>25591416</v>
      </c>
      <c r="E291" s="71" t="n">
        <v>0</v>
      </c>
      <c r="F291" s="126" t="inlineStr">
        <is>
          <t>2621617915054</t>
        </is>
      </c>
      <c r="G291" s="72">
        <f>VLOOKUP(H:H,'Referencias '!B:C,2,0)</f>
        <v/>
      </c>
      <c r="H291" s="72">
        <f>TRIM(_xlfn.TEXTBEFORE(_xlfn.TEXTAFTER(U291,"CNPJ/CPF:&lt;/strong&gt;"),"&lt;/p&gt;"))</f>
        <v/>
      </c>
      <c r="I291" s="70" t="inlineStr">
        <is>
          <t>Alteração de vencimento / Prorrogação / Reenvio de boleto</t>
        </is>
      </c>
      <c r="J291" s="72" t="n"/>
      <c r="K291" s="72" t="n"/>
      <c r="L291" s="70" t="inlineStr">
        <is>
          <t>FINALIZADO</t>
        </is>
      </c>
      <c r="M291" s="73" t="inlineStr">
        <is>
          <t>Médio</t>
        </is>
      </c>
      <c r="N291" s="71" t="inlineStr">
        <is>
          <t>1018 Financeiro | Desejo falar com o setor financeiro | Amanda Zabalza | amanda.zabalza@cfvila.com.br</t>
        </is>
      </c>
      <c r="O291" s="74" t="n">
        <v>46238</v>
      </c>
      <c r="P291" s="123" t="n">
        <v>46238</v>
      </c>
      <c r="Q291" s="177">
        <f>TEXT(O291,"mmm/aaaa")</f>
        <v/>
      </c>
      <c r="R291" s="71" t="inlineStr">
        <is>
          <t>ECOMMERCE BP SUPORTE FINANCEIRO N2</t>
        </is>
      </c>
      <c r="S291" s="71" t="inlineStr">
        <is>
          <t>amanda.zabalza@cfvila.com.br</t>
        </is>
      </c>
      <c r="T291" s="71" t="inlineStr"/>
      <c r="U291" s="71" t="inlineStr">
        <is>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is>
      </c>
      <c r="V291" s="71">
        <f>IFERROR(_xlfn.TEXTBEFORE(_xlfn.TEXTAFTER(U291,"Descrição do problema:&lt;/strong"),"&lt;/p&gt;"),_xlfn.TEXTAFTER(U291,"Descrição do problema:&lt;/strong"))</f>
        <v/>
      </c>
      <c r="W291" s="76">
        <f>_xlfn.CONCAT(D291:E291)</f>
        <v/>
      </c>
      <c r="X291" s="77">
        <f>P291</f>
        <v/>
      </c>
      <c r="Y291" s="78">
        <f>IF(X291="","Aberto","Encerrado")</f>
        <v/>
      </c>
      <c r="Z291" s="78">
        <f>IF(OR(L291="PENDENTE",L291="EM ANDAMENTO",L291="PENDENTE APROVAÇÃO CANCELAMENTO NF"),TODAY()-O291,X291-O291)</f>
        <v/>
      </c>
      <c r="AA291" s="78">
        <f>IF(Y291="Aberto",Z291+ROW()/100000,"")</f>
        <v/>
      </c>
      <c r="AB291" s="2">
        <f>IF(ISNUMBER(FIND("@cielo.com.br",S291)),"Interno","Externo")</f>
        <v/>
      </c>
    </row>
    <row r="292" ht="15.5" customHeight="1">
      <c r="A292" s="1" t="n"/>
      <c r="B292" s="67" t="inlineStr">
        <is>
          <t>Stephany Lima</t>
        </is>
      </c>
      <c r="C292" s="70">
        <f>VLOOKUP(I:I,'Referencias '!H:I,2,0)</f>
        <v/>
      </c>
      <c r="D292" s="129" t="n">
        <v>25421213</v>
      </c>
      <c r="E292" s="71" t="n">
        <v>0</v>
      </c>
      <c r="F292" s="72" t="n">
        <v>2621120805751</v>
      </c>
      <c r="G292" s="72">
        <f>T292</f>
        <v/>
      </c>
      <c r="H292" s="72" t="n"/>
      <c r="I292" s="70" t="inlineStr">
        <is>
          <t>Contestação de cobrança</t>
        </is>
      </c>
      <c r="J292" s="72" t="n"/>
      <c r="K292" s="72" t="n"/>
      <c r="L292" s="122" t="inlineStr">
        <is>
          <t>EM ANDAMENTO</t>
        </is>
      </c>
      <c r="M292" s="73" t="inlineStr">
        <is>
          <t>Médio</t>
        </is>
      </c>
      <c r="N292" s="71" t="inlineStr">
        <is>
          <t>1018 Financeiro | Desejo falar com o setor financeiro | Danilo | danilo_nunes@carrefour.com</t>
        </is>
      </c>
      <c r="O292" s="74" t="n">
        <v>46233</v>
      </c>
      <c r="P292" s="123" t="n">
        <v>46239</v>
      </c>
      <c r="Q292" s="177">
        <f>TEXT(O292,"mmm/aaaa")</f>
        <v/>
      </c>
      <c r="R292" s="71" t="inlineStr">
        <is>
          <t>ECOMMERCE BP SUPORTE FINANCEIRO N2</t>
        </is>
      </c>
      <c r="S292" s="71" t="inlineStr">
        <is>
          <t>danilo_nunes@carrefour.com</t>
        </is>
      </c>
      <c r="T292" s="71" t="inlineStr"/>
      <c r="U292" s="71" t="inlineStr">
        <is>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is>
      </c>
      <c r="V292" s="71">
        <f>IFERROR(_xlfn.TEXTBEFORE(_xlfn.TEXTAFTER(U292,"Descrição do problema:&lt;/strong"),"&lt;/p&gt;"),_xlfn.TEXTAFTER(U292,"Descrição do problema:&lt;/strong"))</f>
        <v/>
      </c>
      <c r="W292" s="76">
        <f>_xlfn.CONCAT(D292:E292)</f>
        <v/>
      </c>
      <c r="X292" s="77" t="n"/>
      <c r="Y292" s="78">
        <f>IF(X292="","Aberto","Encerrado")</f>
        <v/>
      </c>
      <c r="Z292" s="78">
        <f>IF(OR(L292="PENDENTE",L292="EM ANDAMENTO",L292="PENDENTE APROVAÇÃO CANCELAMENTO NF"),TODAY()-O292,X292-O292)</f>
        <v/>
      </c>
      <c r="AA292" s="78">
        <f>IF(Y292="Aberto",Z292+ROW()/100000,"")</f>
        <v/>
      </c>
      <c r="AB292" s="2">
        <f>IF(ISNUMBER(FIND("@cielo.com.br",S292)),"Interno","Externo")</f>
        <v/>
      </c>
    </row>
    <row r="293" ht="15.5" customHeight="1">
      <c r="A293" s="1" t="n"/>
      <c r="B293" s="67" t="inlineStr">
        <is>
          <t>Amanda Silva</t>
        </is>
      </c>
      <c r="C293" s="70">
        <f>VLOOKUP(I:I,'Referencias '!H:I,2,0)</f>
        <v/>
      </c>
      <c r="D293" s="71" t="n">
        <v>25578004</v>
      </c>
      <c r="E293" s="71" t="n">
        <v>0</v>
      </c>
      <c r="F293" s="126" t="inlineStr">
        <is>
          <t>2621615906618</t>
        </is>
      </c>
      <c r="G293" s="72">
        <f>VLOOKUP(H:H,'Referencias '!B:C,2,0)</f>
        <v/>
      </c>
      <c r="H293" s="72">
        <f>TRIM(_xlfn.TEXTBEFORE(_xlfn.TEXTAFTER(U293,"CNPJ/CPF:&lt;/strong&gt;"),"&lt;/p&gt;"))</f>
        <v/>
      </c>
      <c r="I293" s="70" t="inlineStr">
        <is>
          <t>Cancelamento de Nota Fiscal</t>
        </is>
      </c>
      <c r="J293" s="72" t="n"/>
      <c r="K293" s="72" t="inlineStr">
        <is>
          <t>Comercial</t>
        </is>
      </c>
      <c r="L293" s="122" t="inlineStr">
        <is>
          <t>FINALIZADO</t>
        </is>
      </c>
      <c r="M293" s="73" t="inlineStr">
        <is>
          <t>Alta</t>
        </is>
      </c>
      <c r="N293" s="71" t="inlineStr">
        <is>
          <t>1018 Financeiro | Desejo falar com o setor financeiro | CENTRO CULTURAL AFRORIO | ariane.pasilva@cielo.com.br</t>
        </is>
      </c>
      <c r="O293" s="74" t="n">
        <v>46238</v>
      </c>
      <c r="P293" s="123" t="n">
        <v>46238</v>
      </c>
      <c r="Q293" s="177">
        <f>TEXT(O293,"mmm/aaaa")</f>
        <v/>
      </c>
      <c r="R293" s="71" t="inlineStr">
        <is>
          <t>ECOMMERCE BP SUPORTE FINANCEIRO N2</t>
        </is>
      </c>
      <c r="S293" s="71" t="inlineStr">
        <is>
          <t>ariane.pasilva@cielo.com.br</t>
        </is>
      </c>
      <c r="T293" s="71" t="inlineStr"/>
      <c r="U293" s="71" t="inlineStr">
        <is>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is>
      </c>
      <c r="V293" s="71">
        <f>IFERROR(_xlfn.TEXTBEFORE(_xlfn.TEXTAFTER(U293,"Descrição do problema:&lt;/strong"),"&lt;/p&gt;"),_xlfn.TEXTAFTER(U293,"Descrição do problema:&lt;/strong"))</f>
        <v/>
      </c>
      <c r="W293" s="76">
        <f>_xlfn.CONCAT(D293:E293)</f>
        <v/>
      </c>
      <c r="X293" s="77" t="n"/>
      <c r="Y293" s="78">
        <f>IF(X293="","Aberto","Encerrado")</f>
        <v/>
      </c>
      <c r="Z293" s="78">
        <f>IF(OR(L293="PENDENTE",L293="EM ANDAMENTO",L293="PENDENTE APROVAÇÃO CANCELAMENTO NF"),TODAY()-O293,X293-O293)</f>
        <v/>
      </c>
      <c r="AA293" s="78">
        <f>IF(Y293="Aberto",Z293+ROW()/100000,"")</f>
        <v/>
      </c>
      <c r="AB293" s="2">
        <f>IF(ISNUMBER(FIND("@cielo.com.br",S293)),"Interno","Externo")</f>
        <v/>
      </c>
    </row>
    <row r="294" ht="15.5" customHeight="1">
      <c r="A294" s="1" t="n"/>
      <c r="B294" s="67" t="inlineStr">
        <is>
          <t>Emilly Maria</t>
        </is>
      </c>
      <c r="C294" s="70">
        <f>VLOOKUP(I:I,'Referencias '!H:I,2,0)</f>
        <v/>
      </c>
      <c r="D294" s="129" t="n">
        <v>25577329</v>
      </c>
      <c r="E294" s="71" t="n">
        <v>0</v>
      </c>
      <c r="F294" s="126" t="inlineStr">
        <is>
          <t>2621615906210</t>
        </is>
      </c>
      <c r="G294" s="72">
        <f>T294</f>
        <v/>
      </c>
      <c r="H294" s="72">
        <f>TRIM(_xlfn.TEXTBEFORE(_xlfn.TEXTAFTER(U294,"CNPJ/CPF:&lt;/strong&gt;"),"&lt;/p&gt;"))</f>
        <v/>
      </c>
      <c r="I294" s="70" t="inlineStr">
        <is>
          <t>Cancelamento de Nota Fiscal / Reemissão</t>
        </is>
      </c>
      <c r="J294" s="72" t="n"/>
      <c r="K294" s="72" t="inlineStr">
        <is>
          <t>Comercial</t>
        </is>
      </c>
      <c r="L294" s="122" t="inlineStr">
        <is>
          <t>PENDENTE</t>
        </is>
      </c>
      <c r="M294" s="73" t="inlineStr">
        <is>
          <t>Médio</t>
        </is>
      </c>
      <c r="N294" s="71" t="inlineStr">
        <is>
          <t>1018 Financeiro | Desejo falar com o setor financeiro | DBDC - Distribuidora Brasileira de Cosméticos e Participações LTDA | ariane.pasilva@cielo.com.br</t>
        </is>
      </c>
      <c r="O294" s="74" t="n">
        <v>46238</v>
      </c>
      <c r="P294" s="123" t="n">
        <v>46238</v>
      </c>
      <c r="Q294" s="177">
        <f>TEXT(O294,"mmm/aaaa")</f>
        <v/>
      </c>
      <c r="R294" s="71" t="inlineStr">
        <is>
          <t>ECOMMERCE BP SUPORTE FINANCEIRO N2</t>
        </is>
      </c>
      <c r="S294" s="71" t="inlineStr">
        <is>
          <t>ariane.pasilva@cielo.com.br</t>
        </is>
      </c>
      <c r="T294" s="71" t="inlineStr">
        <is>
          <t>DBDCDISTRIBUIDORA BRASILEIRA DE COSMETICOS E PARTICIPACOES EIRELI</t>
        </is>
      </c>
      <c r="U294" s="71" t="inlineStr">
        <is>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is>
      </c>
      <c r="V294" s="71">
        <f>IFERROR(_xlfn.TEXTBEFORE(_xlfn.TEXTAFTER(U294,"Descrição do problema:&lt;/strong"),"&lt;/p&gt;"),_xlfn.TEXTAFTER(U294,"Descrição do problema:&lt;/strong"))</f>
        <v/>
      </c>
      <c r="W294" s="76">
        <f>_xlfn.CONCAT(D294:E294)</f>
        <v/>
      </c>
      <c r="X294" s="77" t="n"/>
      <c r="Y294" s="78">
        <f>IF(X294="","Aberto","Encerrado")</f>
        <v/>
      </c>
      <c r="Z294" s="78">
        <f>IF(OR(L294="PENDENTE",L294="EM ANDAMENTO",L294="PENDENTE APROVAÇÃO CANCELAMENTO NF"),TODAY()-O294,X294-O294)</f>
        <v/>
      </c>
      <c r="AA294" s="78">
        <f>IF(Y294="Aberto",Z294+ROW()/100000,"")</f>
        <v/>
      </c>
      <c r="AB294" s="2">
        <f>IF(ISNUMBER(FIND("@cielo.com.br",S294)),"Interno","Externo")</f>
        <v/>
      </c>
    </row>
    <row r="295" ht="15.5" customHeight="1">
      <c r="A295" s="1" t="n"/>
      <c r="B295" s="67" t="inlineStr">
        <is>
          <t>Stephany Lima</t>
        </is>
      </c>
      <c r="C295" s="70">
        <f>VLOOKUP(I:I,'Referencias '!H:I,2,0)</f>
        <v/>
      </c>
      <c r="D295" s="129" t="n">
        <v>25551256</v>
      </c>
      <c r="E295" s="71" t="n">
        <v>0</v>
      </c>
      <c r="F295" s="126" t="inlineStr">
        <is>
          <t>2621610889860</t>
        </is>
      </c>
      <c r="G295" s="72">
        <f>T295</f>
        <v/>
      </c>
      <c r="H295" s="72">
        <f>TRIM(_xlfn.TEXTBEFORE(_xlfn.TEXTAFTER(U295,"CNPJ/CPF:&lt;/strong&gt;"),"&lt;/p&gt;"))</f>
        <v/>
      </c>
      <c r="I295" s="70" t="inlineStr">
        <is>
          <t>Dúvidas sobre cobrança</t>
        </is>
      </c>
      <c r="J295" s="72" t="n"/>
      <c r="K295" s="72" t="n"/>
      <c r="L295" s="70" t="inlineStr">
        <is>
          <t>FINALIZADO</t>
        </is>
      </c>
      <c r="M295" s="73" t="inlineStr">
        <is>
          <t>Médio</t>
        </is>
      </c>
      <c r="N295" s="71" t="inlineStr">
        <is>
          <t>1018 Financeiro | Desejo falar com o setor financeiro | Eduardo Loesch | eloesch@piccadilly.com.br</t>
        </is>
      </c>
      <c r="O295" s="74" t="n">
        <v>46238</v>
      </c>
      <c r="P295" s="123" t="n">
        <v>46238</v>
      </c>
      <c r="Q295" s="177">
        <f>TEXT(O295,"mmm/aaaa")</f>
        <v/>
      </c>
      <c r="R295" s="71" t="inlineStr">
        <is>
          <t>ECOMMERCE BP SUPORTE FINANCEIRO N2</t>
        </is>
      </c>
      <c r="S295" s="71" t="inlineStr">
        <is>
          <t>eloesch@piccadilly.com.br</t>
        </is>
      </c>
      <c r="T295" s="71" t="inlineStr"/>
      <c r="U295" s="71" t="inlineStr">
        <is>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is>
      </c>
      <c r="V295" s="71">
        <f>IFERROR(_xlfn.TEXTBEFORE(_xlfn.TEXTAFTER(U295,"Descrição do problema:&lt;/strong"),"&lt;/p&gt;"),_xlfn.TEXTAFTER(U295,"Descrição do problema:&lt;/strong"))</f>
        <v/>
      </c>
      <c r="W295" s="76">
        <f>_xlfn.CONCAT(D295:E295)</f>
        <v/>
      </c>
      <c r="X295" s="77">
        <f>P295</f>
        <v/>
      </c>
      <c r="Y295" s="78">
        <f>IF(X295="","Aberto","Encerrado")</f>
        <v/>
      </c>
      <c r="Z295" s="78">
        <f>IF(OR(L295="PENDENTE",L295="EM ANDAMENTO",L295="PENDENTE APROVAÇÃO CANCELAMENTO NF"),TODAY()-O295,X295-O295)</f>
        <v/>
      </c>
      <c r="AA295" s="78">
        <f>IF(Y295="Aberto",Z295+ROW()/100000,"")</f>
        <v/>
      </c>
      <c r="AB295" s="2">
        <f>IF(ISNUMBER(FIND("@cielo.com.br",S295)),"Interno","Externo")</f>
        <v/>
      </c>
    </row>
    <row r="296" ht="15.5" customHeight="1">
      <c r="A296" s="1" t="n"/>
      <c r="B296" s="67" t="inlineStr">
        <is>
          <t>Amanda Silva</t>
        </is>
      </c>
      <c r="C296" s="70">
        <f>VLOOKUP(I:I,'Referencias '!H:I,2,0)</f>
        <v/>
      </c>
      <c r="D296" s="71" t="n">
        <v>25549020</v>
      </c>
      <c r="E296" s="71" t="n">
        <v>0</v>
      </c>
      <c r="F296" s="126" t="inlineStr">
        <is>
          <t>2621610888473</t>
        </is>
      </c>
      <c r="G296" s="72">
        <f>T296</f>
        <v/>
      </c>
      <c r="H296" s="72">
        <f>TRIM(_xlfn.TEXTBEFORE(_xlfn.TEXTAFTER(U296,"CNPJ/CPF:&lt;/strong&gt;"),"&lt;/p&gt;"))</f>
        <v/>
      </c>
      <c r="I296" s="70" t="inlineStr">
        <is>
          <t>Falha do repasse seller</t>
        </is>
      </c>
      <c r="J296" s="72" t="n"/>
      <c r="K296" s="72" t="n"/>
      <c r="L296" s="122" t="inlineStr">
        <is>
          <t>FINALIZADO</t>
        </is>
      </c>
      <c r="M296" s="73" t="inlineStr">
        <is>
          <t>Médio</t>
        </is>
      </c>
      <c r="N296" s="71" t="inlineStr">
        <is>
          <t>1018 Financeiro | Desejo falar com o setor financeiro | Franciane dos Santos Pereira | contato@sejmillionspay.com</t>
        </is>
      </c>
      <c r="O296" s="74" t="n">
        <v>46238</v>
      </c>
      <c r="P296" s="123" t="n">
        <v>46238</v>
      </c>
      <c r="Q296" s="177">
        <f>TEXT(O296,"mmm/aaaa")</f>
        <v/>
      </c>
      <c r="R296" s="71" t="inlineStr">
        <is>
          <t>ECOMMERCE BP SUPORTE FINANCEIRO N2</t>
        </is>
      </c>
      <c r="S296" s="71" t="inlineStr">
        <is>
          <t>contato@sejmillionspay.com</t>
        </is>
      </c>
      <c r="T296" s="71" t="inlineStr">
        <is>
          <t>MILLIONS PAY INTERMEDIADORA DE P</t>
        </is>
      </c>
      <c r="U296" s="71" t="inlineStr">
        <is>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is>
      </c>
      <c r="V296" s="71">
        <f>IFERROR(_xlfn.TEXTBEFORE(_xlfn.TEXTAFTER(U296,"Descrição do problema:&lt;/strong"),"&lt;/p&gt;"),_xlfn.TEXTAFTER(U296,"Descrição do problema:&lt;/strong"))</f>
        <v/>
      </c>
      <c r="W296" s="76">
        <f>_xlfn.CONCAT(D296:E296)</f>
        <v/>
      </c>
      <c r="X296" s="77">
        <f>P296</f>
        <v/>
      </c>
      <c r="Y296" s="78">
        <f>IF(X296="","Aberto","Encerrado")</f>
        <v/>
      </c>
      <c r="Z296" s="78">
        <f>IF(OR(L296="PENDENTE",L296="EM ANDAMENTO",L296="PENDENTE APROVAÇÃO CANCELAMENTO NF"),TODAY()-O296,X296-O296)</f>
        <v/>
      </c>
      <c r="AA296" s="78">
        <f>IF(Y296="Aberto",Z296+ROW()/100000,"")</f>
        <v/>
      </c>
      <c r="AB296" s="2">
        <f>IF(ISNUMBER(FIND("@cielo.com.br",S296)),"Interno","Externo")</f>
        <v/>
      </c>
    </row>
    <row r="297" ht="15.5" customHeight="1">
      <c r="A297" s="1" t="n"/>
      <c r="B297" s="67" t="inlineStr">
        <is>
          <t>Stephany Lima</t>
        </is>
      </c>
      <c r="C297" s="70">
        <f>VLOOKUP(I:I,'Referencias '!H:I,2,0)</f>
        <v/>
      </c>
      <c r="D297" s="71" t="n">
        <v>25507555</v>
      </c>
      <c r="E297" s="71" t="n">
        <v>0</v>
      </c>
      <c r="F297" s="126" t="inlineStr">
        <is>
          <t>2621513861639</t>
        </is>
      </c>
      <c r="G297" s="72">
        <f>T297</f>
        <v/>
      </c>
      <c r="H297" s="72" t="n"/>
      <c r="I297" s="70" t="inlineStr">
        <is>
          <t>Dúvidas sobre cobrança</t>
        </is>
      </c>
      <c r="J297" s="72" t="n"/>
      <c r="K297" s="72" t="n"/>
      <c r="L297" s="122" t="inlineStr">
        <is>
          <t>PENDENTE</t>
        </is>
      </c>
      <c r="M297" s="73" t="inlineStr">
        <is>
          <t>Médio</t>
        </is>
      </c>
      <c r="N297" s="71" t="inlineStr">
        <is>
          <t>1018 Financeiro | Desejo falar com o setor financeiro | Daiani Sopran | daiani.sopran@herval.com.br</t>
        </is>
      </c>
      <c r="O297" s="74" t="n">
        <v>46237</v>
      </c>
      <c r="P297" s="123" t="n">
        <v>46237</v>
      </c>
      <c r="Q297" s="177">
        <f>TEXT(O297,"mmm/aaaa")</f>
        <v/>
      </c>
      <c r="R297" s="71" t="inlineStr">
        <is>
          <t>ECOMMERCE BP SUPORTE FINANCEIRO N2</t>
        </is>
      </c>
      <c r="S297" s="71" t="inlineStr">
        <is>
          <t>daiani.sopran@herval.com.br</t>
        </is>
      </c>
      <c r="T297" s="71" t="inlineStr"/>
      <c r="U297" s="71" t="inlineStr">
        <is>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is>
      </c>
      <c r="V297" s="71">
        <f>IFERROR(_xlfn.TEXTBEFORE(_xlfn.TEXTAFTER(U297,"Descrição do problema:&lt;/strong"),"&lt;/p&gt;"),_xlfn.TEXTAFTER(U297,"Descrição do problema:&lt;/strong"))</f>
        <v/>
      </c>
      <c r="W297" s="76">
        <f>_xlfn.CONCAT(D297:E297)</f>
        <v/>
      </c>
      <c r="X297" s="77" t="n"/>
      <c r="Y297" s="78">
        <f>IF(X297="","Aberto","Encerrado")</f>
        <v/>
      </c>
      <c r="Z297" s="78">
        <f>IF(OR(L297="PENDENTE",L297="EM ANDAMENTO",L297="PENDENTE APROVAÇÃO CANCELAMENTO NF"),TODAY()-O297,X297-O297)</f>
        <v/>
      </c>
      <c r="AA297" s="78">
        <f>IF(Y297="Aberto",Z297+ROW()/100000,"")</f>
        <v/>
      </c>
      <c r="AB297" s="2">
        <f>IF(ISNUMBER(FIND("@cielo.com.br",S297)),"Interno","Externo")</f>
        <v/>
      </c>
    </row>
    <row r="298" ht="15.5" customHeight="1">
      <c r="A298" s="1" t="n"/>
      <c r="B298" s="67" t="inlineStr">
        <is>
          <t>Amanda Silva</t>
        </is>
      </c>
      <c r="C298" s="70">
        <f>VLOOKUP(I:I,'Referencias '!H:I,2,0)</f>
        <v/>
      </c>
      <c r="D298" s="129" t="n">
        <v>25499168</v>
      </c>
      <c r="E298" s="71" t="n">
        <v>0</v>
      </c>
      <c r="F298" s="126" t="inlineStr">
        <is>
          <t>2621511856488</t>
        </is>
      </c>
      <c r="G298" s="72">
        <f>T298</f>
        <v/>
      </c>
      <c r="H298" s="72" t="n"/>
      <c r="I298" s="70" t="inlineStr">
        <is>
          <t>Alteração de vencimento</t>
        </is>
      </c>
      <c r="J298" s="72" t="n"/>
      <c r="K298" s="72" t="n"/>
      <c r="L298" s="70" t="inlineStr">
        <is>
          <t>FINALIZADO</t>
        </is>
      </c>
      <c r="M298" s="73" t="inlineStr">
        <is>
          <t>Médio</t>
        </is>
      </c>
      <c r="N298" s="71" t="inlineStr">
        <is>
          <t>1018 Financeiro | Desejo falar com o setor financeiro | Daiani Sopran | daiani.sopran@herval.com.br</t>
        </is>
      </c>
      <c r="O298" s="74" t="n">
        <v>46237</v>
      </c>
      <c r="P298" s="123" t="n">
        <v>46237</v>
      </c>
      <c r="Q298" s="177">
        <f>TEXT(O298,"mmm/aaaa")</f>
        <v/>
      </c>
      <c r="R298" s="71" t="inlineStr">
        <is>
          <t>ECOMMERCE BP SUPORTE FINANCEIRO N2</t>
        </is>
      </c>
      <c r="S298" s="71" t="inlineStr">
        <is>
          <t>daiani.sopran@herval.com.br</t>
        </is>
      </c>
      <c r="T298" s="71" t="inlineStr"/>
      <c r="U298" s="71" t="inlineStr">
        <is>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is>
      </c>
      <c r="V298" s="71">
        <f>IFERROR(_xlfn.TEXTBEFORE(_xlfn.TEXTAFTER(U298,"Descrição do problema:&lt;/strong"),"&lt;/p&gt;"),_xlfn.TEXTAFTER(U298,"Descrição do problema:&lt;/strong"))</f>
        <v/>
      </c>
      <c r="W298" s="76">
        <f>_xlfn.CONCAT(D298:E298)</f>
        <v/>
      </c>
      <c r="X298" s="77">
        <f>P298</f>
        <v/>
      </c>
      <c r="Y298" s="78">
        <f>IF(X298="","Aberto","Encerrado")</f>
        <v/>
      </c>
      <c r="Z298" s="78">
        <f>IF(OR(L298="PENDENTE",L298="EM ANDAMENTO",L298="PENDENTE APROVAÇÃO CANCELAMENTO NF"),TODAY()-O298,X298-O298)</f>
        <v/>
      </c>
      <c r="AA298" s="78">
        <f>IF(Y298="Aberto",Z298+ROW()/100000,"")</f>
        <v/>
      </c>
      <c r="AB298" s="2">
        <f>IF(ISNUMBER(FIND("@cielo.com.br",S298)),"Interno","Externo")</f>
        <v/>
      </c>
    </row>
    <row r="299" ht="15.5" customHeight="1">
      <c r="A299" s="1" t="n"/>
      <c r="B299" s="67" t="inlineStr">
        <is>
          <t>Stephany Lima</t>
        </is>
      </c>
      <c r="C299" s="70">
        <f>VLOOKUP(I:I,'Referencias '!H:I,2,0)</f>
        <v/>
      </c>
      <c r="D299" s="71" t="n">
        <v>25498504</v>
      </c>
      <c r="E299" s="71" t="n">
        <v>0</v>
      </c>
      <c r="F299" s="126" t="inlineStr">
        <is>
          <t>2621511856088</t>
        </is>
      </c>
      <c r="G299" s="72">
        <f>VLOOKUP(H:H,'Referencias '!B:C,2,0)</f>
        <v/>
      </c>
      <c r="H299" s="72">
        <f>TRIM(_xlfn.TEXTBEFORE(_xlfn.TEXTAFTER(U299,"CNPJ/CPF:&lt;/strong&gt;"),"&lt;/p&gt;"))</f>
        <v/>
      </c>
      <c r="I299" s="70" t="inlineStr">
        <is>
          <t>Cancelamento de Nota Fiscal</t>
        </is>
      </c>
      <c r="J299" s="72" t="n"/>
      <c r="K299" s="72" t="inlineStr">
        <is>
          <t>Comercial</t>
        </is>
      </c>
      <c r="L299" s="122" t="inlineStr">
        <is>
          <t>PENDENTE</t>
        </is>
      </c>
      <c r="M299" s="73" t="inlineStr">
        <is>
          <t>Médio</t>
        </is>
      </c>
      <c r="N299" s="71" t="inlineStr">
        <is>
          <t>1018 Financeiro | Desejo falar com o setor financeiro | EVENTPLACE SOLUCOES DIGITAIS LTDA | bordini@cielo.com.br</t>
        </is>
      </c>
      <c r="O299" s="74" t="n">
        <v>46237</v>
      </c>
      <c r="P299" s="123" t="n">
        <v>46237</v>
      </c>
      <c r="Q299" s="177">
        <f>TEXT(O299,"mmm/aaaa")</f>
        <v/>
      </c>
      <c r="R299" s="71" t="inlineStr">
        <is>
          <t>ECOMMERCE BP SUPORTE FINANCEIRO N2</t>
        </is>
      </c>
      <c r="S299" s="71" t="inlineStr">
        <is>
          <t>bordini@cielo.com.br</t>
        </is>
      </c>
      <c r="T299" s="71" t="inlineStr">
        <is>
          <t>EVENTPAY SOLUCOES</t>
        </is>
      </c>
      <c r="U299" s="71" t="inlineStr">
        <is>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is>
      </c>
      <c r="V299" s="71">
        <f>IFERROR(_xlfn.TEXTBEFORE(_xlfn.TEXTAFTER(U299,"Descrição do problema:&lt;/strong"),"&lt;/p&gt;"),_xlfn.TEXTAFTER(U299,"Descrição do problema:&lt;/strong"))</f>
        <v/>
      </c>
      <c r="W299" s="76">
        <f>_xlfn.CONCAT(D299:E299)</f>
        <v/>
      </c>
      <c r="X299" s="77" t="n"/>
      <c r="Y299" s="78">
        <f>IF(X299="","Aberto","Encerrado")</f>
        <v/>
      </c>
      <c r="Z299" s="78">
        <f>IF(OR(L299="PENDENTE",L299="EM ANDAMENTO",L299="PENDENTE APROVAÇÃO CANCELAMENTO NF"),TODAY()-O299,X299-O299)</f>
        <v/>
      </c>
      <c r="AA299" s="78">
        <f>IF(Y299="Aberto",Z299+ROW()/100000,"")</f>
        <v/>
      </c>
      <c r="AB299" s="2">
        <f>IF(ISNUMBER(FIND("@cielo.com.br",S299)),"Interno","Externo")</f>
        <v/>
      </c>
    </row>
    <row r="300" ht="15.5" customHeight="1">
      <c r="A300" s="1" t="n"/>
      <c r="B300" s="67" t="inlineStr">
        <is>
          <t>Stephany Lima</t>
        </is>
      </c>
      <c r="C300" s="70">
        <f>VLOOKUP(I:I,'Referencias '!H:I,2,0)</f>
        <v/>
      </c>
      <c r="D300" s="71" t="n">
        <v>25480801</v>
      </c>
      <c r="E300" s="71" t="n">
        <v>0</v>
      </c>
      <c r="F300" s="126" t="inlineStr">
        <is>
          <t>2621508844696</t>
        </is>
      </c>
      <c r="G300" s="72">
        <f>T300</f>
        <v/>
      </c>
      <c r="H300" s="72">
        <f>TRIM(_xlfn.TEXTBEFORE(_xlfn.TEXTAFTER(U300,"CNPJ/CPF:&lt;/strong&gt;"),"&lt;/p&gt;"))</f>
        <v/>
      </c>
      <c r="I300" s="70" t="inlineStr">
        <is>
          <t>Cancelamento de Nota Fiscal</t>
        </is>
      </c>
      <c r="J300" s="72" t="n"/>
      <c r="K300" s="72" t="inlineStr">
        <is>
          <t>Financeiro</t>
        </is>
      </c>
      <c r="L300" s="122" t="inlineStr">
        <is>
          <t>PENDENTE</t>
        </is>
      </c>
      <c r="M300" s="73" t="inlineStr">
        <is>
          <t>Médio</t>
        </is>
      </c>
      <c r="N300" s="71" t="inlineStr">
        <is>
          <t>1018 Financeiro | Desejo falar com o setor financeiro | COMPANHIA BRASILEIRA DE DISTRIBUICAO | ariane.pasilva@cielo.com.br</t>
        </is>
      </c>
      <c r="O300" s="74" t="n">
        <v>46237</v>
      </c>
      <c r="P300" s="123" t="n">
        <v>46237</v>
      </c>
      <c r="Q300" s="177">
        <f>TEXT(O300,"mmm/aaaa")</f>
        <v/>
      </c>
      <c r="R300" s="71" t="inlineStr">
        <is>
          <t>ECOMMERCE BP SUPORTE FINANCEIRO N2</t>
        </is>
      </c>
      <c r="S300" s="71" t="inlineStr">
        <is>
          <t>ariane.pasilva@cielo.com.br</t>
        </is>
      </c>
      <c r="T300" s="71" t="inlineStr">
        <is>
          <t>PAO DE ACUCAR 1302 BRIGADEIRO</t>
        </is>
      </c>
      <c r="U300" s="71" t="inlineStr">
        <is>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is>
      </c>
      <c r="V300" s="71">
        <f>IFERROR(_xlfn.TEXTBEFORE(_xlfn.TEXTAFTER(U300,"Descrição do problema:&lt;/strong"),"&lt;/p&gt;"),_xlfn.TEXTAFTER(U300,"Descrição do problema:&lt;/strong"))</f>
        <v/>
      </c>
      <c r="W300" s="76">
        <f>_xlfn.CONCAT(D300:E300)</f>
        <v/>
      </c>
      <c r="X300" s="77" t="n"/>
      <c r="Y300" s="78">
        <f>IF(X300="","Aberto","Encerrado")</f>
        <v/>
      </c>
      <c r="Z300" s="78">
        <f>IF(OR(L300="PENDENTE",L300="EM ANDAMENTO",L300="PENDENTE APROVAÇÃO CANCELAMENTO NF"),TODAY()-O300,X300-O300)</f>
        <v/>
      </c>
      <c r="AA300" s="78">
        <f>IF(Y300="Aberto",Z300+ROW()/100000,"")</f>
        <v/>
      </c>
      <c r="AB300" s="2">
        <f>IF(ISNUMBER(FIND("@cielo.com.br",S300)),"Interno","Externo")</f>
        <v/>
      </c>
    </row>
    <row r="301" ht="15.5" customHeight="1">
      <c r="A301" s="1" t="n"/>
      <c r="B301" s="67" t="inlineStr">
        <is>
          <t>Emilly Maria</t>
        </is>
      </c>
      <c r="C301" s="70">
        <f>VLOOKUP(I:I,'Referencias '!H:I,2,0)</f>
        <v/>
      </c>
      <c r="D301" s="71" t="n">
        <v>25466908</v>
      </c>
      <c r="E301" s="71" t="n">
        <v>0</v>
      </c>
      <c r="F301" s="126" t="inlineStr">
        <is>
          <t>2621217834489</t>
        </is>
      </c>
      <c r="G301" s="72">
        <f>T301</f>
        <v/>
      </c>
      <c r="H301" s="72">
        <f>TRIM(_xlfn.TEXTBEFORE(_xlfn.TEXTAFTER(U301,"CNPJ/CPF:&lt;/strong&gt;"),"&lt;/p&gt;"))</f>
        <v/>
      </c>
      <c r="I301" s="70" t="inlineStr">
        <is>
          <t>Dúvidas sobre cobrança</t>
        </is>
      </c>
      <c r="J301" s="126" t="n"/>
      <c r="K301" s="72" t="n"/>
      <c r="L301" s="70" t="inlineStr">
        <is>
          <t>FINALIZADO</t>
        </is>
      </c>
      <c r="M301" s="73" t="inlineStr">
        <is>
          <t>Médio</t>
        </is>
      </c>
      <c r="N301" s="71" t="inlineStr">
        <is>
          <t>1018 Financeiro | Desejo falar com o setor financeiro | Rita de Cassia Tulchaski | rita.cassia@pr.senac.br</t>
        </is>
      </c>
      <c r="O301" s="74" t="n">
        <v>46234</v>
      </c>
      <c r="P301" s="123" t="n">
        <v>46234</v>
      </c>
      <c r="Q301" s="177">
        <f>TEXT(O301,"mmm/aaaa")</f>
        <v/>
      </c>
      <c r="R301" s="71" t="inlineStr">
        <is>
          <t>ECOMMERCE BP SUPORTE FINANCEIRO N2</t>
        </is>
      </c>
      <c r="S301" s="71" t="inlineStr">
        <is>
          <t>rita.cassia@pr.senac.br</t>
        </is>
      </c>
      <c r="T301" s="71" t="inlineStr"/>
      <c r="U301" s="71" t="inlineStr">
        <is>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is>
      </c>
      <c r="V301" s="71">
        <f>IFERROR(_xlfn.TEXTBEFORE(_xlfn.TEXTAFTER(U301,"Descrição do problema:&lt;/strong"),"&lt;/p&gt;"),_xlfn.TEXTAFTER(U301,"Descrição do problema:&lt;/strong"))</f>
        <v/>
      </c>
      <c r="W301" s="76">
        <f>_xlfn.CONCAT(D301:E301)</f>
        <v/>
      </c>
      <c r="X301" s="77" t="n">
        <v>46258</v>
      </c>
      <c r="Y301" s="78">
        <f>IF(X301="","Aberto","Encerrado")</f>
        <v/>
      </c>
      <c r="Z301" s="78">
        <f>IF(OR(L301="PENDENTE",L301="EM ANDAMENTO",L301="PENDENTE APROVAÇÃO CANCELAMENTO NF"),TODAY()-O301,X301-O301)</f>
        <v/>
      </c>
      <c r="AA301" s="78">
        <f>IF(Y301="Aberto",Z301+ROW()/100000,"")</f>
        <v/>
      </c>
      <c r="AB301" s="2">
        <f>IF(ISNUMBER(FIND("@cielo.com.br",S301)),"Interno","Externo")</f>
        <v/>
      </c>
    </row>
    <row r="302" ht="15.5" customHeight="1">
      <c r="A302" s="1" t="n"/>
      <c r="B302" s="67" t="inlineStr">
        <is>
          <t>Emilly Maria</t>
        </is>
      </c>
      <c r="C302" s="70">
        <f>VLOOKUP(I:I,'Referencias '!H:I,2,0)</f>
        <v/>
      </c>
      <c r="D302" s="71" t="n">
        <v>25461091</v>
      </c>
      <c r="E302" s="71" t="n">
        <v>0</v>
      </c>
      <c r="F302" s="126" t="inlineStr">
        <is>
          <t>2621216831013</t>
        </is>
      </c>
      <c r="G302" s="72">
        <f>VLOOKUP(H:H,'Referencias '!B:C,2,0)</f>
        <v/>
      </c>
      <c r="H302" s="72">
        <f>TRIM(_xlfn.TEXTBEFORE(_xlfn.TEXTAFTER(U302,"CNPJ/CPF:&lt;/strong&gt;"),"&lt;/p&gt;"))</f>
        <v/>
      </c>
      <c r="I302" s="70" t="inlineStr">
        <is>
          <t>Cancelamento de Nota Fiscal / Reemissão</t>
        </is>
      </c>
      <c r="J302" s="72" t="n"/>
      <c r="K302" s="72" t="inlineStr">
        <is>
          <t>Financeiro</t>
        </is>
      </c>
      <c r="L302" s="70" t="inlineStr">
        <is>
          <t>FINALIZADO</t>
        </is>
      </c>
      <c r="M302" s="73" t="inlineStr">
        <is>
          <t>Médio</t>
        </is>
      </c>
      <c r="N302" s="71" t="inlineStr">
        <is>
          <t>1018 Financeiro | Desejo falar com o setor financeiro | CASA UNICA MATERIAIS PARA CONSTRUCALTDA | ariane.pasilva@cielo.com.br</t>
        </is>
      </c>
      <c r="O302" s="74" t="n">
        <v>46234</v>
      </c>
      <c r="P302" s="123" t="n">
        <v>46234</v>
      </c>
      <c r="Q302" s="177">
        <f>TEXT(O302,"mmm/aaaa")</f>
        <v/>
      </c>
      <c r="R302" s="71" t="inlineStr">
        <is>
          <t>ECOMMERCE BP SUPORTE FINANCEIRO N2</t>
        </is>
      </c>
      <c r="S302" s="71" t="inlineStr">
        <is>
          <t>ariane.pasilva@cielo.com.br</t>
        </is>
      </c>
      <c r="T302" s="71" t="inlineStr"/>
      <c r="U302" s="71" t="inlineStr">
        <is>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is>
      </c>
      <c r="V302" s="71">
        <f>IFERROR(_xlfn.TEXTBEFORE(_xlfn.TEXTAFTER(U302,"Descrição do problema:&lt;/strong"),"&lt;/p&gt;"),_xlfn.TEXTAFTER(U302,"Descrição do problema:&lt;/strong"))</f>
        <v/>
      </c>
      <c r="W302" s="76">
        <f>_xlfn.CONCAT(D302:E302)</f>
        <v/>
      </c>
      <c r="X302" s="77" t="n">
        <v>46276</v>
      </c>
      <c r="Y302" s="78">
        <f>IF(X302="","Aberto","Encerrado")</f>
        <v/>
      </c>
      <c r="Z302" s="78">
        <f>IF(OR(L302="PENDENTE",L302="EM ANDAMENTO",L302="PENDENTE APROVAÇÃO CANCELAMENTO NF"),TODAY()-O302,X302-O302)</f>
        <v/>
      </c>
      <c r="AA302" s="78">
        <f>IF(Y302="Aberto",Z302+ROW()/100000,"")</f>
        <v/>
      </c>
      <c r="AB302" s="2">
        <f>IF(ISNUMBER(FIND("@cielo.com.br",S302)),"Interno","Externo")</f>
        <v/>
      </c>
    </row>
    <row r="303" ht="15.5" customFormat="1" customHeight="1" s="91">
      <c r="A303" s="1" t="n"/>
      <c r="B303" s="67" t="inlineStr">
        <is>
          <t>Emilly Maria</t>
        </is>
      </c>
      <c r="C303" s="122">
        <f>VLOOKUP(I:I,'Referencias '!H:I,2,0)</f>
        <v/>
      </c>
      <c r="D303" s="129" t="n">
        <v>25709607</v>
      </c>
      <c r="E303" s="129" t="n">
        <v>0</v>
      </c>
      <c r="F303" s="126" t="n">
        <v>2621816990566</v>
      </c>
      <c r="G303" s="126">
        <f>VLOOKUP(H:H,'Referencias '!B:C,2,0)</f>
        <v/>
      </c>
      <c r="H303" s="126">
        <f>TRIM(_xlfn.TEXTBEFORE(_xlfn.TEXTAFTER(U303,"CNPJ/CPF:&lt;/strong&gt;"),"&lt;/p&gt;"))</f>
        <v/>
      </c>
      <c r="I303" s="122" t="inlineStr">
        <is>
          <t>Contestação de cobrança</t>
        </is>
      </c>
      <c r="J303" s="126" t="n"/>
      <c r="K303" s="126" t="inlineStr">
        <is>
          <t>Reemissão de nota fiscal com Emi em andamento</t>
        </is>
      </c>
      <c r="L303" s="70" t="inlineStr">
        <is>
          <t>FINALIZADO</t>
        </is>
      </c>
      <c r="M303" s="127" t="inlineStr">
        <is>
          <t>Médio</t>
        </is>
      </c>
      <c r="N303" s="129" t="inlineStr">
        <is>
          <t>1018 Financeiro | Desejo falar com o setor financeiro | Fernanda | fernanda.scamarneira@cielo.com.br</t>
        </is>
      </c>
      <c r="O303" s="125" t="n">
        <v>46240</v>
      </c>
      <c r="P303" s="123" t="n">
        <v>46240</v>
      </c>
      <c r="Q303" s="178">
        <f>TEXT(O303,"mmm/aaaa")</f>
        <v/>
      </c>
      <c r="R303" s="129" t="inlineStr">
        <is>
          <t>ECOMMERCE BP SUPORTE FINANCEIRO N2</t>
        </is>
      </c>
      <c r="S303" s="129" t="inlineStr">
        <is>
          <t>fernanda.scamarneira@cielo.com.br</t>
        </is>
      </c>
      <c r="T303" s="129" t="inlineStr">
        <is>
          <t>EDITORA GLOBO VALOR</t>
        </is>
      </c>
      <c r="U303" s="129"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is>
      </c>
      <c r="V303" s="129">
        <f>IFERROR(_xlfn.TEXTBEFORE(_xlfn.TEXTAFTER(U303,"Descrição do problema:&lt;/strong"),"&lt;/p&gt;"),_xlfn.TEXTAFTER(U303,"Descrição do problema:&lt;/strong"))</f>
        <v/>
      </c>
      <c r="W303" s="130">
        <f>_xlfn.CONCAT(D303:E303)</f>
        <v/>
      </c>
      <c r="X303" s="77" t="n">
        <v>46273</v>
      </c>
      <c r="Y303" s="131">
        <f>IF(X303="","Aberto","Encerrado")</f>
        <v/>
      </c>
      <c r="Z303" s="131">
        <f>IF(OR(L303="PENDENTE",L303="EM ANDAMENTO",L303="PENDENTE APROVAÇÃO CANCELAMENTO NF"),TODAY()-O303,X303-O303)</f>
        <v/>
      </c>
      <c r="AA303" s="131">
        <f>IF(Y303="Aberto",Z303+ROW()/100000,"")</f>
        <v/>
      </c>
      <c r="AB303" s="2">
        <f>IF(ISNUMBER(FIND("@cielo.com.br",S303)),"Interno","Externo")</f>
        <v/>
      </c>
    </row>
    <row r="304" ht="15.5" customHeight="1">
      <c r="A304" s="1" t="n"/>
      <c r="B304" s="67" t="inlineStr">
        <is>
          <t>Amanda Silva</t>
        </is>
      </c>
      <c r="C304" s="70">
        <f>VLOOKUP(I:I,'Referencias '!H:I,2,0)</f>
        <v/>
      </c>
      <c r="D304" s="71" t="n">
        <v>25704891</v>
      </c>
      <c r="E304" s="71" t="n">
        <v>0</v>
      </c>
      <c r="F304" s="72" t="n">
        <v>2621816987537</v>
      </c>
      <c r="G304" s="72">
        <f>VLOOKUP(H:H,'Referencias '!B:C,2,0)</f>
        <v/>
      </c>
      <c r="H304" s="72">
        <f>TRIM(_xlfn.TEXTBEFORE(_xlfn.TEXTAFTER(U304,"CNPJ/CPF:&lt;/strong&gt;"),"&lt;/p&gt;"))</f>
        <v/>
      </c>
      <c r="I304" s="70" t="inlineStr">
        <is>
          <t>Cancelamento de Nota Fiscal</t>
        </is>
      </c>
      <c r="J304" s="72" t="n"/>
      <c r="K304" s="72" t="inlineStr">
        <is>
          <t>Comercial</t>
        </is>
      </c>
      <c r="L304" s="122" t="inlineStr">
        <is>
          <t>EM ANDAMENTO</t>
        </is>
      </c>
      <c r="M304" s="73" t="inlineStr">
        <is>
          <t>Médio</t>
        </is>
      </c>
      <c r="N304" s="71" t="inlineStr">
        <is>
          <t>1018 Financeiro | Desejo falar com o setor financeiro | VOLTBRAS ELETROPOSTOS AGENCIAMENTO LTDA | ariane.pasilva@cielo.com.br</t>
        </is>
      </c>
      <c r="O304" s="74" t="n">
        <v>46240</v>
      </c>
      <c r="P304" s="123" t="n">
        <v>46241</v>
      </c>
      <c r="Q304" s="177">
        <f>TEXT(O304,"mmm/aaaa")</f>
        <v/>
      </c>
      <c r="R304" s="71" t="inlineStr">
        <is>
          <t>ECOMMERCE BP SUPORTE FINANCEIRO N2</t>
        </is>
      </c>
      <c r="S304" s="71" t="inlineStr">
        <is>
          <t>ariane.pasilva@cielo.com.br</t>
        </is>
      </c>
      <c r="T304" s="71" t="inlineStr">
        <is>
          <t>VOLTBRAS ELETROPOSTOS</t>
        </is>
      </c>
      <c r="U304" s="71" t="inlineStr">
        <is>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is>
      </c>
      <c r="V304" s="71">
        <f>IFERROR(_xlfn.TEXTBEFORE(_xlfn.TEXTAFTER(U304,"Descrição do problema:&lt;/strong"),"&lt;/p&gt;"),_xlfn.TEXTAFTER(U304,"Descrição do problema:&lt;/strong"))</f>
        <v/>
      </c>
      <c r="W304" s="76">
        <f>_xlfn.CONCAT(D304:E304)</f>
        <v/>
      </c>
      <c r="X304" s="77" t="n"/>
      <c r="Y304" s="78">
        <f>IF(X304="","Aberto","Encerrado")</f>
        <v/>
      </c>
      <c r="Z304" s="78">
        <f>IF(OR(L304="PENDENTE",L304="EM ANDAMENTO",L304="PENDENTE APROVAÇÃO CANCELAMENTO NF"),TODAY()-O304,X304-O304)</f>
        <v/>
      </c>
      <c r="AA304" s="78">
        <f>IF(Y304="Aberto",Z304+ROW()/100000,"")</f>
        <v/>
      </c>
      <c r="AB304" s="2">
        <f>IF(ISNUMBER(FIND("@cielo.com.br",S304)),"Interno","Externo")</f>
        <v/>
      </c>
    </row>
    <row r="305" ht="15.5" customHeight="1">
      <c r="A305" s="1" t="n"/>
      <c r="B305" s="67" t="inlineStr">
        <is>
          <t>Amanda Silva</t>
        </is>
      </c>
      <c r="C305" s="70">
        <f>VLOOKUP(I:I,'Referencias '!H:I,2,0)</f>
        <v/>
      </c>
      <c r="D305" s="71" t="n">
        <v>25704610</v>
      </c>
      <c r="E305" s="71" t="n">
        <v>0</v>
      </c>
      <c r="F305" s="72" t="n">
        <v>2621816987369</v>
      </c>
      <c r="G305" s="72">
        <f>VLOOKUP(H:H,'Referencias '!B:C,2,0)</f>
        <v/>
      </c>
      <c r="H305" s="72">
        <f>TRIM(_xlfn.TEXTBEFORE(_xlfn.TEXTAFTER(U305,"CNPJ/CPF:&lt;/strong&gt;"),"&lt;/p&gt;"))</f>
        <v/>
      </c>
      <c r="I305" s="70" t="inlineStr">
        <is>
          <t>Mudança conta recebimento</t>
        </is>
      </c>
      <c r="J305" s="72" t="n"/>
      <c r="K305" s="72" t="n"/>
      <c r="L305" s="70" t="inlineStr">
        <is>
          <t>FINALIZADO</t>
        </is>
      </c>
      <c r="M305" s="73" t="inlineStr">
        <is>
          <t>Médio</t>
        </is>
      </c>
      <c r="N305" s="71" t="inlineStr">
        <is>
          <t>1018 Financeiro | Desejo falar com o setor financeiro | Mario Henrique | mario.henrique@mestremarceneiro.com</t>
        </is>
      </c>
      <c r="O305" s="74" t="n">
        <v>46240</v>
      </c>
      <c r="P305" s="123" t="n">
        <v>46240</v>
      </c>
      <c r="Q305" s="177">
        <f>TEXT(O305,"mmm/aaaa")</f>
        <v/>
      </c>
      <c r="R305" s="71" t="inlineStr">
        <is>
          <t>ECOMMERCE BP SUPORTE FINANCEIRO N2</t>
        </is>
      </c>
      <c r="S305" s="71" t="inlineStr">
        <is>
          <t>mario.henrique@mestremarceneiro.com</t>
        </is>
      </c>
      <c r="T305" s="71" t="inlineStr">
        <is>
          <t>MESTRE MARCENEIRO</t>
        </is>
      </c>
      <c r="U305" s="71" t="inlineStr">
        <is>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is>
      </c>
      <c r="V305" s="71">
        <f>IFERROR(_xlfn.TEXTBEFORE(_xlfn.TEXTAFTER(U305,"Descrição do problema:&lt;/strong"),"&lt;/p&gt;"),_xlfn.TEXTAFTER(U305,"Descrição do problema:&lt;/strong"))</f>
        <v/>
      </c>
      <c r="W305" s="76">
        <f>_xlfn.CONCAT(D305:E305)</f>
        <v/>
      </c>
      <c r="X305" s="77">
        <f>P305</f>
        <v/>
      </c>
      <c r="Y305" s="78">
        <f>IF(X305="","Aberto","Encerrado")</f>
        <v/>
      </c>
      <c r="Z305" s="78">
        <f>IF(OR(L305="PENDENTE",L305="EM ANDAMENTO",L305="PENDENTE APROVAÇÃO CANCELAMENTO NF"),TODAY()-O305,X305-O305)</f>
        <v/>
      </c>
      <c r="AA305" s="78">
        <f>IF(Y305="Aberto",Z305+ROW()/100000,"")</f>
        <v/>
      </c>
      <c r="AB305" s="2">
        <f>IF(ISNUMBER(FIND("@cielo.com.br",S305)),"Interno","Externo")</f>
        <v/>
      </c>
    </row>
    <row r="306" ht="15.5" customFormat="1" customHeight="1" s="91">
      <c r="A306" s="1" t="n"/>
      <c r="B306" s="67" t="inlineStr">
        <is>
          <t>Amanda Silva</t>
        </is>
      </c>
      <c r="C306" s="122">
        <f>VLOOKUP(I:I,'Referencias '!H:I,2,0)</f>
        <v/>
      </c>
      <c r="D306" s="129" t="n">
        <v>25687981</v>
      </c>
      <c r="E306" s="129" t="n">
        <v>0</v>
      </c>
      <c r="F306" s="126" t="n">
        <v>2621813976658</v>
      </c>
      <c r="G306" s="126">
        <f>T306</f>
        <v/>
      </c>
      <c r="H306" s="126" t="inlineStr">
        <is>
          <t>87.927.661/0001-45</t>
        </is>
      </c>
      <c r="I306" s="122" t="inlineStr">
        <is>
          <t>Contestação de cobrança</t>
        </is>
      </c>
      <c r="J306" s="126" t="n"/>
      <c r="K306" s="126" t="inlineStr">
        <is>
          <t>Chamado cancelado mas foi resolvido</t>
        </is>
      </c>
      <c r="L306" s="70" t="inlineStr">
        <is>
          <t>FINALIZADO</t>
        </is>
      </c>
      <c r="M306" s="127" t="inlineStr">
        <is>
          <t>Médio</t>
        </is>
      </c>
      <c r="N306" s="129" t="inlineStr">
        <is>
          <t>1018 Financeiro | Desejo falar com o setor financeiro | Matheus Alves Pereira | matheusp@grupopanvel.com.br</t>
        </is>
      </c>
      <c r="O306" s="125" t="n">
        <v>46240</v>
      </c>
      <c r="P306" s="123" t="n">
        <v>46240</v>
      </c>
      <c r="Q306" s="178">
        <f>TEXT(O306,"mmm/aaaa")</f>
        <v/>
      </c>
      <c r="R306" s="129" t="inlineStr">
        <is>
          <t>ECOMMERCE BP SUPORTE FINANCEIRO N2</t>
        </is>
      </c>
      <c r="S306" s="129" t="inlineStr">
        <is>
          <t>matheusp@grupopanvel.com.br</t>
        </is>
      </c>
      <c r="T306" s="129" t="inlineStr">
        <is>
          <t>DIMESUL LTDA</t>
        </is>
      </c>
      <c r="U306" s="129" t="inlineStr">
        <is>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is>
      </c>
      <c r="V306" s="129">
        <f>IFERROR(_xlfn.TEXTBEFORE(_xlfn.TEXTAFTER(U306,"Descrição do problema:&lt;/strong"),"&lt;/p&gt;"),_xlfn.TEXTAFTER(U306,"Descrição do problema:&lt;/strong"))</f>
        <v/>
      </c>
      <c r="W306" s="130">
        <f>_xlfn.CONCAT(D306:E306)</f>
        <v/>
      </c>
      <c r="X306" s="77" t="n">
        <v>46273</v>
      </c>
      <c r="Y306" s="131">
        <f>IF(X306="","Aberto","Encerrado")</f>
        <v/>
      </c>
      <c r="Z306" s="131">
        <f>IF(OR(L306="PENDENTE",L306="EM ANDAMENTO",L306="PENDENTE APROVAÇÃO CANCELAMENTO NF"),TODAY()-O306,X306-O306)</f>
        <v/>
      </c>
      <c r="AA306" s="131">
        <f>IF(Y306="Aberto",Z306+ROW()/100000,"")</f>
        <v/>
      </c>
      <c r="AB306" s="2">
        <f>IF(ISNUMBER(FIND("@cielo.com.br",S306)),"Interno","Externo")</f>
        <v/>
      </c>
    </row>
    <row r="307" ht="15.5" customHeight="1">
      <c r="A307" s="1" t="n"/>
      <c r="B307" s="67" t="inlineStr">
        <is>
          <t>Amanda Silva</t>
        </is>
      </c>
      <c r="C307" s="70">
        <f>VLOOKUP(I:I,'Referencias '!H:I,2,0)</f>
        <v/>
      </c>
      <c r="D307" s="129" t="n">
        <v>25679977</v>
      </c>
      <c r="E307" s="71" t="n">
        <v>0</v>
      </c>
      <c r="F307" s="72" t="n">
        <v>2621811971773</v>
      </c>
      <c r="G307" s="72">
        <f>VLOOKUP(H:H,'Referencias '!B:C,2,0)</f>
        <v/>
      </c>
      <c r="H307" s="72">
        <f>TRIM(_xlfn.TEXTBEFORE(_xlfn.TEXTAFTER(U307,"CNPJ/CPF:&lt;/strong&gt;"),"&lt;/p&gt;"))</f>
        <v/>
      </c>
      <c r="I307" s="70" t="inlineStr">
        <is>
          <t>Alterar data de emissão da NF</t>
        </is>
      </c>
      <c r="J307" s="72" t="n"/>
      <c r="K307" s="72" t="n"/>
      <c r="L307" s="122" t="inlineStr">
        <is>
          <t>PENDENTE</t>
        </is>
      </c>
      <c r="M307" s="73" t="inlineStr">
        <is>
          <t>Médio</t>
        </is>
      </c>
      <c r="N307" s="71" t="inlineStr">
        <is>
          <t>1018 Financeiro | Desejo falar com o setor financeiro | Lenon Oliveira | lenon.oliveira@savegnago.com.br</t>
        </is>
      </c>
      <c r="O307" s="74" t="n">
        <v>46240</v>
      </c>
      <c r="P307" s="123" t="n">
        <v>46240</v>
      </c>
      <c r="Q307" s="177">
        <f>TEXT(O307,"mmm/aaaa")</f>
        <v/>
      </c>
      <c r="R307" s="71" t="inlineStr">
        <is>
          <t>ECOMMERCE BP SUPORTE FINANCEIRO N2</t>
        </is>
      </c>
      <c r="S307" s="71" t="inlineStr">
        <is>
          <t>lenon.oliveira@savegnago.com.br</t>
        </is>
      </c>
      <c r="T307" s="71" t="inlineStr">
        <is>
          <t>SAVEGNAGO Lj 1 Matriz Sertaozinho</t>
        </is>
      </c>
      <c r="U307"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is>
      </c>
      <c r="V307" s="71">
        <f>IFERROR(_xlfn.TEXTBEFORE(_xlfn.TEXTAFTER(U307,"Descrição do problema:&lt;/strong"),"&lt;/p&gt;"),_xlfn.TEXTAFTER(U307,"Descrição do problema:&lt;/strong"))</f>
        <v/>
      </c>
      <c r="W307" s="76">
        <f>_xlfn.CONCAT(D307:E307)</f>
        <v/>
      </c>
      <c r="X307" s="77" t="n"/>
      <c r="Y307" s="78">
        <f>IF(X307="","Aberto","Encerrado")</f>
        <v/>
      </c>
      <c r="Z307" s="78">
        <f>IF(OR(L307="PENDENTE",L307="EM ANDAMENTO",L307="PENDENTE APROVAÇÃO CANCELAMENTO NF"),TODAY()-O307,X307-O307)</f>
        <v/>
      </c>
      <c r="AA307" s="78">
        <f>IF(Y307="Aberto",Z307+ROW()/100000,"")</f>
        <v/>
      </c>
      <c r="AB307" s="2">
        <f>IF(ISNUMBER(FIND("@cielo.com.br",S307)),"Interno","Externo")</f>
        <v/>
      </c>
    </row>
    <row r="308" ht="15.5" customHeight="1">
      <c r="A308" s="1" t="n"/>
      <c r="B308" s="67" t="inlineStr">
        <is>
          <t>Amanda Silva</t>
        </is>
      </c>
      <c r="C308" s="70">
        <f>VLOOKUP(I:I,'Referencias '!H:I,2,0)</f>
        <v/>
      </c>
      <c r="D308" s="71" t="n">
        <v>25652435</v>
      </c>
      <c r="E308" s="71" t="n">
        <v>0</v>
      </c>
      <c r="F308" s="72" t="n">
        <v>2621717954072</v>
      </c>
      <c r="G308" s="72">
        <f>VLOOKUP(H:H,'Referencias '!B:C,2,0)</f>
        <v/>
      </c>
      <c r="H308" s="72">
        <f>TRIM(_xlfn.TEXTBEFORE(_xlfn.TEXTAFTER(U308,"CNPJ/CPF:&lt;/strong&gt;"),"&lt;/p&gt;"))</f>
        <v/>
      </c>
      <c r="I308" s="70" t="inlineStr">
        <is>
          <t>Contestação de cobrança</t>
        </is>
      </c>
      <c r="J308" s="72" t="n"/>
      <c r="K308" s="72" t="n"/>
      <c r="L308" s="70" t="inlineStr">
        <is>
          <t>FINALIZADO</t>
        </is>
      </c>
      <c r="M308" s="73" t="inlineStr">
        <is>
          <t>Médio</t>
        </is>
      </c>
      <c r="N308" s="71" t="inlineStr">
        <is>
          <t>1018 Financeiro | Desejo falar com o setor financeiro | Inove Online | inoveonline0904@gmail.com</t>
        </is>
      </c>
      <c r="O308" s="74" t="n">
        <v>46239</v>
      </c>
      <c r="P308" s="123" t="n">
        <v>46239</v>
      </c>
      <c r="Q308" s="177">
        <f>TEXT(O308,"mmm/aaaa")</f>
        <v/>
      </c>
      <c r="R308" s="71" t="inlineStr">
        <is>
          <t>ECOMMERCE BP SUPORTE FINANCEIRO N2</t>
        </is>
      </c>
      <c r="S308" s="71" t="inlineStr">
        <is>
          <t>inoveonline0904@gmail.com</t>
        </is>
      </c>
      <c r="T308" s="71" t="inlineStr">
        <is>
          <t>INOVE ONLINE LTDA</t>
        </is>
      </c>
      <c r="U308" s="71"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is>
      </c>
      <c r="V308" s="71">
        <f>IFERROR(_xlfn.TEXTBEFORE(_xlfn.TEXTAFTER(U308,"Descrição do problema:&lt;/strong"),"&lt;/p&gt;"),_xlfn.TEXTAFTER(U308,"Descrição do problema:&lt;/strong"))</f>
        <v/>
      </c>
      <c r="W308" s="76">
        <f>_xlfn.CONCAT(D308:E308)</f>
        <v/>
      </c>
      <c r="X308" s="77">
        <f>P308</f>
        <v/>
      </c>
      <c r="Y308" s="78">
        <f>IF(X308="","Aberto","Encerrado")</f>
        <v/>
      </c>
      <c r="Z308" s="78">
        <f>IF(OR(L308="PENDENTE",L308="EM ANDAMENTO",L308="PENDENTE APROVAÇÃO CANCELAMENTO NF"),TODAY()-O308,X308-O308)</f>
        <v/>
      </c>
      <c r="AA308" s="78">
        <f>IF(Y308="Aberto",Z308+ROW()/100000,"")</f>
        <v/>
      </c>
      <c r="AB308" s="2">
        <f>IF(ISNUMBER(FIND("@cielo.com.br",S308)),"Interno","Externo")</f>
        <v/>
      </c>
    </row>
    <row r="309" ht="15.5" customHeight="1">
      <c r="A309" s="1" t="n"/>
      <c r="B309" s="67" t="inlineStr">
        <is>
          <t>Stephany Lima</t>
        </is>
      </c>
      <c r="C309" s="70">
        <f>VLOOKUP(I:I,'Referencias '!H:I,2,0)</f>
        <v/>
      </c>
      <c r="D309" s="71" t="n">
        <v>25587767</v>
      </c>
      <c r="E309" s="71" t="n">
        <v>0</v>
      </c>
      <c r="F309" s="126" t="inlineStr">
        <is>
          <t>2621616912823</t>
        </is>
      </c>
      <c r="G309" s="72">
        <f>VLOOKUP(H:H,'Referencias '!B:C,2,0)</f>
        <v/>
      </c>
      <c r="H309" s="72">
        <f>TRIM(_xlfn.TEXTBEFORE(_xlfn.TEXTAFTER(U309,"CNPJ/CPF:&lt;/strong&gt;"),"&lt;/p&gt;"))</f>
        <v/>
      </c>
      <c r="I309" s="70" t="inlineStr">
        <is>
          <t>Dúvidas sobre cobrança</t>
        </is>
      </c>
      <c r="J309" s="72" t="n"/>
      <c r="K309" s="72" t="n"/>
      <c r="L309" s="122" t="inlineStr">
        <is>
          <t>PENDENTE</t>
        </is>
      </c>
      <c r="M309" s="73" t="inlineStr">
        <is>
          <t>Médio</t>
        </is>
      </c>
      <c r="N309" s="71" t="inlineStr">
        <is>
          <t>1018 Financeiro | Desejo falar com o setor financeiro | VISA DO BRASIL EMPREENDIMENTOS LTDA | ariane.pasilva@cielo.com.br</t>
        </is>
      </c>
      <c r="O309" s="74" t="n">
        <v>46238</v>
      </c>
      <c r="P309" s="123" t="n">
        <v>46238</v>
      </c>
      <c r="Q309" s="177">
        <f>TEXT(O309,"mmm/aaaa")</f>
        <v/>
      </c>
      <c r="R309" s="71" t="inlineStr">
        <is>
          <t>ECOMMERCE BP SUPORTE FINANCEIRO N2</t>
        </is>
      </c>
      <c r="S309" s="71" t="inlineStr">
        <is>
          <t>ariane.pasilva@cielo.com.br</t>
        </is>
      </c>
      <c r="T309" s="71" t="inlineStr"/>
      <c r="U309" s="71" t="inlineStr">
        <is>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is>
      </c>
      <c r="V309" s="71">
        <f>IFERROR(_xlfn.TEXTBEFORE(_xlfn.TEXTAFTER(U309,"Descrição do problema:&lt;/strong"),"&lt;/p&gt;"),_xlfn.TEXTAFTER(U309,"Descrição do problema:&lt;/strong"))</f>
        <v/>
      </c>
      <c r="W309" s="76">
        <f>_xlfn.CONCAT(D309:E309)</f>
        <v/>
      </c>
      <c r="X309" s="77" t="n"/>
      <c r="Y309" s="78">
        <f>IF(X309="","Aberto","Encerrado")</f>
        <v/>
      </c>
      <c r="Z309" s="78">
        <f>IF(OR(L309="PENDENTE",L309="EM ANDAMENTO",L309="PENDENTE APROVAÇÃO CANCELAMENTO NF"),TODAY()-O309,X309-O309)</f>
        <v/>
      </c>
      <c r="AA309" s="78">
        <f>IF(Y309="Aberto",Z309+ROW()/100000,"")</f>
        <v/>
      </c>
      <c r="AB309" s="2">
        <f>IF(ISNUMBER(FIND("@cielo.com.br",S309)),"Interno","Externo")</f>
        <v/>
      </c>
    </row>
    <row r="310" ht="15.5" customHeight="1">
      <c r="A310" s="1" t="n"/>
      <c r="B310" s="67" t="inlineStr">
        <is>
          <t>Emilly Maria</t>
        </is>
      </c>
      <c r="C310" s="70">
        <f>VLOOKUP(I:I,'Referencias '!H:I,2,0)</f>
        <v/>
      </c>
      <c r="D310" s="71" t="n">
        <v>25587571</v>
      </c>
      <c r="E310" s="71" t="n">
        <v>0</v>
      </c>
      <c r="F310" s="72" t="n">
        <v>2621616912722</v>
      </c>
      <c r="G310" s="72">
        <f>VLOOKUP(H:H,'Referencias '!B:C,2,0)</f>
        <v/>
      </c>
      <c r="H310" s="72">
        <f>TRIM(_xlfn.TEXTBEFORE(_xlfn.TEXTAFTER(U310,"CNPJ/CPF:&lt;/strong&gt;"),"&lt;/p&gt;"))</f>
        <v/>
      </c>
      <c r="I310" s="70" t="inlineStr">
        <is>
          <t>Mudança de código NF</t>
        </is>
      </c>
      <c r="J310" s="72" t="n"/>
      <c r="K310" s="72" t="n"/>
      <c r="L310" s="122" t="inlineStr">
        <is>
          <t>PENDENTE</t>
        </is>
      </c>
      <c r="M310" s="73" t="inlineStr">
        <is>
          <t>Médio</t>
        </is>
      </c>
      <c r="N310" s="71" t="inlineStr">
        <is>
          <t>1003 Gateway de Pagamento | Criação de loja (Gateway de Pagamento) | Guilherme Ribeiro | grribeiro@pagbank.com</t>
        </is>
      </c>
      <c r="O310" s="74" t="n">
        <v>46238</v>
      </c>
      <c r="P310" s="123" t="n">
        <v>46239</v>
      </c>
      <c r="Q310" s="177">
        <f>TEXT(O310,"mmm/aaaa")</f>
        <v/>
      </c>
      <c r="R310" s="71" t="inlineStr">
        <is>
          <t>ECOMMERCE BP SUPORTE FINANCEIRO N2</t>
        </is>
      </c>
      <c r="S310" s="71" t="inlineStr">
        <is>
          <t>grribeiro@pagbank.com</t>
        </is>
      </c>
      <c r="T310" s="71" t="inlineStr"/>
      <c r="U310" s="71" t="inlineStr">
        <is>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is>
      </c>
      <c r="V310" s="71">
        <f>IFERROR(_xlfn.TEXTBEFORE(_xlfn.TEXTAFTER(U310,"Descrição do problema:&lt;/strong"),"&lt;/p&gt;"),_xlfn.TEXTAFTER(U310,"Descrição do problema:&lt;/strong"))</f>
        <v/>
      </c>
      <c r="W310" s="76">
        <f>_xlfn.CONCAT(D310:E310)</f>
        <v/>
      </c>
      <c r="X310" s="77" t="n"/>
      <c r="Y310" s="78">
        <f>IF(X310="","Aberto","Encerrado")</f>
        <v/>
      </c>
      <c r="Z310" s="78">
        <f>IF(OR(L310="PENDENTE",L310="EM ANDAMENTO",L310="PENDENTE APROVAÇÃO CANCELAMENTO NF"),TODAY()-O310,X310-O310)</f>
        <v/>
      </c>
      <c r="AA310" s="78">
        <f>IF(Y310="Aberto",Z310+ROW()/100000,"")</f>
        <v/>
      </c>
      <c r="AB310" s="2">
        <f>IF(ISNUMBER(FIND("@cielo.com.br",S310)),"Interno","Externo")</f>
        <v/>
      </c>
    </row>
    <row r="311" ht="15.5" customHeight="1">
      <c r="A311" s="1" t="n"/>
      <c r="B311" s="67" t="inlineStr">
        <is>
          <t>Stephany Lima</t>
        </is>
      </c>
      <c r="C311" s="70">
        <f>VLOOKUP(I:I,'Referencias '!H:I,2,0)</f>
        <v/>
      </c>
      <c r="D311" s="71" t="n">
        <v>25611580</v>
      </c>
      <c r="E311" s="71" t="n">
        <v>0</v>
      </c>
      <c r="F311" s="72" t="n">
        <v>2621710927926</v>
      </c>
      <c r="G311" s="72">
        <f>VLOOKUP(H:H,'Referencias '!B:C,2,0)</f>
        <v/>
      </c>
      <c r="H311" s="72">
        <f>TRIM(_xlfn.TEXTBEFORE(_xlfn.TEXTAFTER(U311,"CNPJ/CPF:&lt;/strong&gt;"),"&lt;/p&gt;"))</f>
        <v/>
      </c>
      <c r="I311" s="70" t="inlineStr">
        <is>
          <t>Consulta prazo pagamento</t>
        </is>
      </c>
      <c r="J311" s="72" t="n"/>
      <c r="K311" s="72" t="n"/>
      <c r="L311" s="122" t="inlineStr">
        <is>
          <t>PENDENTE</t>
        </is>
      </c>
      <c r="M311" s="73" t="inlineStr">
        <is>
          <t>Médio</t>
        </is>
      </c>
      <c r="N311" s="71" t="inlineStr">
        <is>
          <t>1018 Financeiro | Desejo falar com o setor financeiro | Mariane Oliveira dos Santos | mariane.santos@cielo.com.br</t>
        </is>
      </c>
      <c r="O311" s="74" t="n">
        <v>46239</v>
      </c>
      <c r="P311" s="123" t="n">
        <v>46239</v>
      </c>
      <c r="Q311" s="177">
        <f>TEXT(O311,"mmm/aaaa")</f>
        <v/>
      </c>
      <c r="R311" s="71" t="inlineStr">
        <is>
          <t>ECOMMERCE BP SUPORTE FINANCEIRO N2</t>
        </is>
      </c>
      <c r="S311" s="71" t="inlineStr">
        <is>
          <t>mariane.santos@cielo.com.br</t>
        </is>
      </c>
      <c r="T311" s="71" t="inlineStr"/>
      <c r="U311"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is>
      </c>
      <c r="V311" s="71">
        <f>IFERROR(_xlfn.TEXTBEFORE(_xlfn.TEXTAFTER(U311,"Descrição do problema:&lt;/strong"),"&lt;/p&gt;"),_xlfn.TEXTAFTER(U311,"Descrição do problema:&lt;/strong"))</f>
        <v/>
      </c>
      <c r="W311" s="76">
        <f>_xlfn.CONCAT(D311:E311)</f>
        <v/>
      </c>
      <c r="X311" s="77" t="n"/>
      <c r="Y311" s="78">
        <f>IF(X311="","Aberto","Encerrado")</f>
        <v/>
      </c>
      <c r="Z311" s="78">
        <f>IF(OR(L311="PENDENTE",L311="EM ANDAMENTO",L311="PENDENTE APROVAÇÃO CANCELAMENTO NF"),TODAY()-O311,X311-O311)</f>
        <v/>
      </c>
      <c r="AA311" s="78">
        <f>IF(Y311="Aberto",Z311+ROW()/100000,"")</f>
        <v/>
      </c>
      <c r="AB311" s="2">
        <f>IF(ISNUMBER(FIND("@cielo.com.br",S311)),"Interno","Externo")</f>
        <v/>
      </c>
    </row>
    <row r="312" ht="15.5" customHeight="1">
      <c r="A312" s="1" t="n"/>
      <c r="B312" s="67" t="inlineStr">
        <is>
          <t>Emilly Maria</t>
        </is>
      </c>
      <c r="C312" s="70">
        <f>VLOOKUP(I:I,'Referencias '!H:I,2,0)</f>
        <v/>
      </c>
      <c r="D312" s="71" t="n">
        <v>26015915</v>
      </c>
      <c r="E312" s="71" t="inlineStr">
        <is>
          <t>0</t>
        </is>
      </c>
      <c r="F312" s="126" t="inlineStr">
        <is>
          <t>2622519186379</t>
        </is>
      </c>
      <c r="G312" s="72">
        <f>VLOOKUP(H:H,'Referencias '!B:C,2,0)</f>
        <v/>
      </c>
      <c r="H312" s="72">
        <f>TRIM(_xlfn.TEXTBEFORE(_xlfn.TEXTAFTER(U312,"CNPJ/CPF:&lt;/strong&gt;"),"&lt;/p&gt;"))</f>
        <v/>
      </c>
      <c r="I312" s="70" t="inlineStr">
        <is>
          <t>Inclusão de PO NF</t>
        </is>
      </c>
      <c r="J312" s="126" t="n"/>
      <c r="K312" s="72" t="n"/>
      <c r="L312" s="70" t="inlineStr">
        <is>
          <t>FINALIZADO</t>
        </is>
      </c>
      <c r="M312" s="73" t="inlineStr">
        <is>
          <t>Médio</t>
        </is>
      </c>
      <c r="N312" s="71" t="inlineStr">
        <is>
          <t>1018 Financeiro | Desejo falar com o setor financeiro | Debora | cobrancati@cinemark.com.br</t>
        </is>
      </c>
      <c r="O312" s="74" t="n">
        <v>46247</v>
      </c>
      <c r="P312" s="123" t="n">
        <v>46248</v>
      </c>
      <c r="Q312" s="177">
        <f>TEXT(O312,"mmm/aaaa")</f>
        <v/>
      </c>
      <c r="R312" s="71" t="inlineStr">
        <is>
          <t>ECOMMERCE BP SUPORTE FINANCEIRO N2</t>
        </is>
      </c>
      <c r="S312" s="71" t="inlineStr">
        <is>
          <t>cobrancati@cinemark.com.br</t>
        </is>
      </c>
      <c r="T312" s="71" t="inlineStr"/>
      <c r="U312" s="71" t="inlineStr">
        <is>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is>
      </c>
      <c r="V312" s="71">
        <f>IFERROR(_xlfn.TEXTBEFORE(_xlfn.TEXTAFTER(U312,"Descrição do problema:&lt;/strong"),"&lt;/p&gt;"),_xlfn.TEXTAFTER(U312,"Descrição do problema:&lt;/strong"))</f>
        <v/>
      </c>
      <c r="W312" s="76">
        <f>_xlfn.CONCAT(D312:E312)</f>
        <v/>
      </c>
      <c r="X312" s="77" t="n">
        <v>46252</v>
      </c>
      <c r="Y312" s="78">
        <f>IF(X312="","Aberto","Encerrado")</f>
        <v/>
      </c>
      <c r="Z312" s="78">
        <f>IF(OR(L312="PENDENTE",L312="EM ANDAMENTO",L312="PENDENTE APROVAÇÃO CANCELAMENTO NF"),TODAY()-O312,X312-O312)</f>
        <v/>
      </c>
      <c r="AA312" s="78">
        <f>IF(Y312="Aberto",Z312+ROW()/100000,"")</f>
        <v/>
      </c>
      <c r="AB312" s="2">
        <f>IF(ISNUMBER(FIND("@cielo.com.br",S312)),"Interno","Externo")</f>
        <v/>
      </c>
    </row>
    <row r="313" ht="15.5" customHeight="1">
      <c r="A313" s="1" t="n"/>
      <c r="B313" s="67" t="inlineStr">
        <is>
          <t>Amanda Silva</t>
        </is>
      </c>
      <c r="C313" s="70">
        <f>VLOOKUP(I:I,'Referencias '!H:I,2,0)</f>
        <v/>
      </c>
      <c r="D313" s="71" t="n">
        <v>26011491</v>
      </c>
      <c r="E313" s="71" t="inlineStr">
        <is>
          <t>0</t>
        </is>
      </c>
      <c r="F313" s="126" t="inlineStr">
        <is>
          <t>2622517183903</t>
        </is>
      </c>
      <c r="G313" s="72">
        <f>T313</f>
        <v/>
      </c>
      <c r="H313" s="72">
        <f>TRIM(_xlfn.TEXTBEFORE(_xlfn.TEXTAFTER(U313,"CNPJ/CPF:&lt;/strong&gt;"),"&lt;/p&gt;"))</f>
        <v/>
      </c>
      <c r="I313" s="70" t="inlineStr">
        <is>
          <t>Cancelamento de Nota fiscal</t>
        </is>
      </c>
      <c r="J313" s="72" t="n"/>
      <c r="K313" s="72" t="inlineStr">
        <is>
          <t>Financeiro</t>
        </is>
      </c>
      <c r="L313" s="122" t="inlineStr">
        <is>
          <t>PENDENTE</t>
        </is>
      </c>
      <c r="M313" s="73" t="inlineStr">
        <is>
          <t>Médio</t>
        </is>
      </c>
      <c r="N313" s="71" t="inlineStr">
        <is>
          <t>1018 Financeiro | Desejo falar com o setor financeiro | CHAT-TECH INFORMATICA E SERVICOS LT | ariane.pasilva@cielo.com.br</t>
        </is>
      </c>
      <c r="O313" s="74" t="n">
        <v>46247</v>
      </c>
      <c r="P313" s="123" t="n">
        <v>46248</v>
      </c>
      <c r="Q313" s="177">
        <f>TEXT(O313,"mmm/aaaa")</f>
        <v/>
      </c>
      <c r="R313" s="71" t="inlineStr">
        <is>
          <t>ECOMMERCE BP SUPORTE FINANCEIRO N2</t>
        </is>
      </c>
      <c r="S313" s="71" t="inlineStr">
        <is>
          <t>ariane.pasilva@cielo.com.br</t>
        </is>
      </c>
      <c r="T313" s="71" t="inlineStr"/>
      <c r="U313" s="71" t="inlineStr">
        <is>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is>
      </c>
      <c r="V313" s="71">
        <f>IFERROR(_xlfn.TEXTBEFORE(_xlfn.TEXTAFTER(U313,"Descrição do problema:&lt;/strong"),"&lt;/p&gt;"),_xlfn.TEXTAFTER(U313,"Descrição do problema:&lt;/strong"))</f>
        <v/>
      </c>
      <c r="W313" s="76">
        <f>_xlfn.CONCAT(D313:E313)</f>
        <v/>
      </c>
      <c r="X313" s="77" t="n"/>
      <c r="Y313" s="78">
        <f>IF(X313="","Aberto","Encerrado")</f>
        <v/>
      </c>
      <c r="Z313" s="78">
        <f>IF(OR(L313="PENDENTE",L313="EM ANDAMENTO",L313="PENDENTE APROVAÇÃO CANCELAMENTO NF"),TODAY()-O313,X313-O313)</f>
        <v/>
      </c>
      <c r="AA313" s="78">
        <f>IF(Y313="Aberto",Z313+ROW()/100000,"")</f>
        <v/>
      </c>
      <c r="AB313" s="2">
        <f>IF(ISNUMBER(FIND("@cielo.com.br",S313)),"Interno","Externo")</f>
        <v/>
      </c>
    </row>
    <row r="314" ht="15.5" customHeight="1">
      <c r="A314" s="1" t="n"/>
      <c r="B314" s="67" t="inlineStr">
        <is>
          <t>Stephany Lima</t>
        </is>
      </c>
      <c r="C314" s="70">
        <f>VLOOKUP(I:I,'Referencias '!H:I,2,0)</f>
        <v/>
      </c>
      <c r="D314" s="71" t="n">
        <v>25860869</v>
      </c>
      <c r="E314" s="71" t="inlineStr">
        <is>
          <t>0</t>
        </is>
      </c>
      <c r="F314" s="126" t="inlineStr">
        <is>
          <t>2622311088706</t>
        </is>
      </c>
      <c r="G314" s="72">
        <f>VLOOKUP(H:H,'Referencias '!B:C,2,0)</f>
        <v/>
      </c>
      <c r="H314" s="72">
        <f>TRIM(_xlfn.TEXTBEFORE(_xlfn.TEXTAFTER(U314,"CNPJ/CPF:&lt;/strong&gt;"),"&lt;/p&gt;"))</f>
        <v/>
      </c>
      <c r="I314" s="70" t="inlineStr">
        <is>
          <t>Atualização de Cadastro</t>
        </is>
      </c>
      <c r="J314" s="72" t="n"/>
      <c r="K314" s="72" t="inlineStr">
        <is>
          <t>Cliente</t>
        </is>
      </c>
      <c r="L314" s="122" t="inlineStr">
        <is>
          <t>PENDENTE</t>
        </is>
      </c>
      <c r="M314" s="73" t="inlineStr">
        <is>
          <t>Médio</t>
        </is>
      </c>
      <c r="N314" s="71" t="inlineStr">
        <is>
          <t>1018 Financeiro | Desejo falar com o setor financeiro | Daniela Alves | daniela.alves@sbb.org.br</t>
        </is>
      </c>
      <c r="O314" s="74" t="n">
        <v>46245</v>
      </c>
      <c r="P314" s="123" t="n">
        <v>46245</v>
      </c>
      <c r="Q314" s="177">
        <f>TEXT(O314,"mmm/aaaa")</f>
        <v/>
      </c>
      <c r="R314" s="71" t="inlineStr">
        <is>
          <t>ECOMMERCE BP SUPORTE FINANCEIRO N2</t>
        </is>
      </c>
      <c r="S314" s="71" t="inlineStr">
        <is>
          <t>daniela.alves@sbb.org.br</t>
        </is>
      </c>
      <c r="T314" s="71" t="inlineStr"/>
      <c r="U314" s="71" t="inlineStr">
        <is>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is>
      </c>
      <c r="V314" s="71">
        <f>IFERROR(_xlfn.TEXTBEFORE(_xlfn.TEXTAFTER(U314,"Descrição do problema:&lt;/strong"),"&lt;/p&gt;"),_xlfn.TEXTAFTER(U314,"Descrição do problema:&lt;/strong"))</f>
        <v/>
      </c>
      <c r="W314" s="76">
        <f>_xlfn.CONCAT(D314:E314)</f>
        <v/>
      </c>
      <c r="X314" s="77" t="n"/>
      <c r="Y314" s="78">
        <f>IF(X314="","Aberto","Encerrado")</f>
        <v/>
      </c>
      <c r="Z314" s="78">
        <f>IF(OR(L314="PENDENTE",L314="EM ANDAMENTO",L314="PENDENTE APROVAÇÃO CANCELAMENTO NF"),TODAY()-O314,X314-O314)</f>
        <v/>
      </c>
      <c r="AA314" s="78">
        <f>IF(Y314="Aberto",Z314+ROW()/100000,"")</f>
        <v/>
      </c>
      <c r="AB314" s="2">
        <f>IF(ISNUMBER(FIND("@cielo.com.br",S314)),"Interno","Externo")</f>
        <v/>
      </c>
    </row>
    <row r="315" ht="15.5" customHeight="1">
      <c r="A315" s="1" t="n"/>
      <c r="B315" s="67" t="inlineStr">
        <is>
          <t>Emilly Maria</t>
        </is>
      </c>
      <c r="C315" s="70">
        <f>VLOOKUP(I:I,'Referencias '!H:I,2,0)</f>
        <v/>
      </c>
      <c r="D315" s="71" t="n">
        <v>26000391</v>
      </c>
      <c r="E315" s="71" t="inlineStr">
        <is>
          <t>0</t>
        </is>
      </c>
      <c r="F315" s="126" t="inlineStr">
        <is>
          <t>2622515177145</t>
        </is>
      </c>
      <c r="G315" s="72">
        <f>VLOOKUP(H:H,'Referencias '!B:C,2,0)</f>
        <v/>
      </c>
      <c r="H315" s="72">
        <f>TRIM(_xlfn.TEXTBEFORE(_xlfn.TEXTAFTER(U315,"CNPJ/CPF:&lt;/strong&gt;"),"&lt;/p&gt;"))</f>
        <v/>
      </c>
      <c r="I315" s="70" t="inlineStr">
        <is>
          <t>Informações sobre faturamento</t>
        </is>
      </c>
      <c r="J315" s="72" t="n"/>
      <c r="K315" s="72" t="inlineStr">
        <is>
          <t>Cliente</t>
        </is>
      </c>
      <c r="L315" s="122" t="inlineStr">
        <is>
          <t>PENDENTE</t>
        </is>
      </c>
      <c r="M315" s="73" t="inlineStr">
        <is>
          <t>Médio</t>
        </is>
      </c>
      <c r="N315" s="71" t="inlineStr">
        <is>
          <t>1018 Financeiro | Desejo falar com o setor financeiro | Fernanda | fernanda.scamarneira@cielo.com.br</t>
        </is>
      </c>
      <c r="O315" s="74" t="n">
        <v>46247</v>
      </c>
      <c r="P315" s="123" t="n">
        <v>46247</v>
      </c>
      <c r="Q315" s="177">
        <f>TEXT(O315,"mmm/aaaa")</f>
        <v/>
      </c>
      <c r="R315" s="71" t="inlineStr">
        <is>
          <t>ECOMMERCE BP SUPORTE FINANCEIRO N2</t>
        </is>
      </c>
      <c r="S315" s="71" t="inlineStr">
        <is>
          <t>fernanda.scamarneira@cielo.com.br</t>
        </is>
      </c>
      <c r="T315" s="71" t="inlineStr">
        <is>
          <t>EDITORA O GLOBO VALOR</t>
        </is>
      </c>
      <c r="U315" s="71"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is>
      </c>
      <c r="V315" s="71">
        <f>IFERROR(_xlfn.TEXTBEFORE(_xlfn.TEXTAFTER(U315,"Descrição do problema:&lt;/strong"),"&lt;/p&gt;"),_xlfn.TEXTAFTER(U315,"Descrição do problema:&lt;/strong"))</f>
        <v/>
      </c>
      <c r="W315" s="76">
        <f>_xlfn.CONCAT(D315:E315)</f>
        <v/>
      </c>
      <c r="X315" s="77" t="n"/>
      <c r="Y315" s="78">
        <f>IF(X315="","Aberto","Encerrado")</f>
        <v/>
      </c>
      <c r="Z315" s="78">
        <f>IF(OR(L315="PENDENTE",L315="EM ANDAMENTO",L315="PENDENTE APROVAÇÃO CANCELAMENTO NF"),TODAY()-O315,X315-O315)</f>
        <v/>
      </c>
      <c r="AA315" s="78">
        <f>IF(Y315="Aberto",Z315+ROW()/100000,"")</f>
        <v/>
      </c>
      <c r="AB315" s="2">
        <f>IF(ISNUMBER(FIND("@cielo.com.br",S315)),"Interno","Externo")</f>
        <v/>
      </c>
    </row>
    <row r="316" ht="15.5" customHeight="1">
      <c r="A316" s="1" t="n"/>
      <c r="B316" s="67" t="inlineStr">
        <is>
          <t>Amanda Silva</t>
        </is>
      </c>
      <c r="C316" s="122">
        <f>VLOOKUP(I:I,'Referencias '!H:I,2,0)</f>
        <v/>
      </c>
      <c r="D316" s="129" t="n">
        <v>25998980</v>
      </c>
      <c r="E316" s="129" t="inlineStr">
        <is>
          <t>0</t>
        </is>
      </c>
      <c r="F316" s="126" t="inlineStr">
        <is>
          <t>2622515176301</t>
        </is>
      </c>
      <c r="G316" s="126">
        <f>VLOOKUP(H:H,'Referencias '!B:C,2,0)</f>
        <v/>
      </c>
      <c r="H316" s="126">
        <f>TRIM(_xlfn.TEXTBEFORE(_xlfn.TEXTAFTER(U316,"CNPJ/CPF:&lt;/strong&gt;"),"&lt;/p&gt;"))</f>
        <v/>
      </c>
      <c r="I316" s="70" t="inlineStr">
        <is>
          <t>Prorrogação de Boleto</t>
        </is>
      </c>
      <c r="J316" s="72" t="n"/>
      <c r="K316" s="72" t="inlineStr">
        <is>
          <t>Cliente</t>
        </is>
      </c>
      <c r="L316" s="122" t="inlineStr">
        <is>
          <t>PENDENTE</t>
        </is>
      </c>
      <c r="M316" s="73" t="inlineStr">
        <is>
          <t>Médio</t>
        </is>
      </c>
      <c r="N316" s="71" t="inlineStr">
        <is>
          <t>1002 Portais E-commerce | Estou em produção e tenho uma dúvida | Paulo César Martins de Souza | admpecastoygyn@gruposaga.com.br</t>
        </is>
      </c>
      <c r="O316" s="74" t="n">
        <v>46247</v>
      </c>
      <c r="P316" s="123" t="n">
        <v>46248</v>
      </c>
      <c r="Q316" s="177">
        <f>TEXT(O316,"mmm/aaaa")</f>
        <v/>
      </c>
      <c r="R316" s="71" t="inlineStr">
        <is>
          <t>ECOMMERCE BP SUPORTE FINANCEIRO N2</t>
        </is>
      </c>
      <c r="S316" s="71" t="inlineStr">
        <is>
          <t>admpecastoygyn@gruposaga.com.br</t>
        </is>
      </c>
      <c r="T316" s="71" t="inlineStr">
        <is>
          <t>KASA MOTORS GYN</t>
        </is>
      </c>
      <c r="U316" s="71" t="inlineStr">
        <is>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is>
      </c>
      <c r="V316" s="71">
        <f>IFERROR(_xlfn.TEXTBEFORE(_xlfn.TEXTAFTER(U316,"Descrição do problema:&lt;/strong"),"&lt;/p&gt;"),_xlfn.TEXTAFTER(U316,"Descrição do problema:&lt;/strong"))</f>
        <v/>
      </c>
      <c r="W316" s="76">
        <f>_xlfn.CONCAT(D316:E316)</f>
        <v/>
      </c>
      <c r="X316" s="77" t="n"/>
      <c r="Y316" s="78">
        <f>IF(X316="","Aberto","Encerrado")</f>
        <v/>
      </c>
      <c r="Z316" s="78">
        <f>IF(OR(L316="PENDENTE",L316="EM ANDAMENTO",L316="PENDENTE APROVAÇÃO CANCELAMENTO NF"),TODAY()-O316,X316-O316)</f>
        <v/>
      </c>
      <c r="AA316" s="78">
        <f>IF(Y316="Aberto",Z316+ROW()/100000,"")</f>
        <v/>
      </c>
      <c r="AB316" s="2">
        <f>IF(ISNUMBER(FIND("@cielo.com.br",S316)),"Interno","Externo")</f>
        <v/>
      </c>
    </row>
    <row r="317" ht="15.5" customHeight="1">
      <c r="A317" s="1" t="n"/>
      <c r="B317" s="67" t="inlineStr">
        <is>
          <t>Stephany Lima</t>
        </is>
      </c>
      <c r="C317" s="70">
        <f>VLOOKUP(I:I,'Referencias '!H:I,2,0)</f>
        <v/>
      </c>
      <c r="D317" s="71" t="n">
        <v>26003147</v>
      </c>
      <c r="E317" s="71" t="inlineStr">
        <is>
          <t>0</t>
        </is>
      </c>
      <c r="F317" s="126" t="inlineStr">
        <is>
          <t>2622516178899</t>
        </is>
      </c>
      <c r="G317" s="72">
        <f>VLOOKUP(H:H,'Referencias '!B:C,2,0)</f>
        <v/>
      </c>
      <c r="H317" s="72">
        <f>TRIM(_xlfn.TEXTBEFORE(_xlfn.TEXTAFTER(U317,"CNPJ/CPF:&lt;/strong&gt;"),"&lt;/p&gt;"))</f>
        <v/>
      </c>
      <c r="I317" s="70" t="inlineStr">
        <is>
          <t>Cancelamento de Nota Fiscal / Reemissão</t>
        </is>
      </c>
      <c r="J317" s="72" t="n"/>
      <c r="K317" s="72" t="inlineStr">
        <is>
          <t>Comercial</t>
        </is>
      </c>
      <c r="L317" s="122" t="inlineStr">
        <is>
          <t>PENDENTE</t>
        </is>
      </c>
      <c r="M317" s="73" t="inlineStr">
        <is>
          <t>Médio</t>
        </is>
      </c>
      <c r="N317" s="71" t="inlineStr">
        <is>
          <t>1018 Financeiro | Desejo falar com o setor financeiro | Super Mercado Pague Menos | ariane.pasilva@cielo.com.br</t>
        </is>
      </c>
      <c r="O317" s="74" t="n">
        <v>46247</v>
      </c>
      <c r="P317" s="123" t="n">
        <v>46247</v>
      </c>
      <c r="Q317" s="177">
        <f>TEXT(O317,"mmm/aaaa")</f>
        <v/>
      </c>
      <c r="R317" s="71" t="inlineStr">
        <is>
          <t>ECOMMERCE BP SUPORTE FINANCEIRO N2</t>
        </is>
      </c>
      <c r="S317" s="71" t="inlineStr">
        <is>
          <t>ariane.pasilva@cielo.com.br</t>
        </is>
      </c>
      <c r="T317" s="71" t="inlineStr">
        <is>
          <t>PAGUE MENOS COMERCIO DE PRODUTOS</t>
        </is>
      </c>
      <c r="U317" s="71" t="inlineStr">
        <is>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is>
      </c>
      <c r="V317" s="71">
        <f>IFERROR(_xlfn.TEXTBEFORE(_xlfn.TEXTAFTER(U317,"Descrição do problema:&lt;/strong"),"&lt;/p&gt;"),_xlfn.TEXTAFTER(U317,"Descrição do problema:&lt;/strong"))</f>
        <v/>
      </c>
      <c r="W317" s="76">
        <f>_xlfn.CONCAT(D317:E317)</f>
        <v/>
      </c>
      <c r="X317" s="77" t="n"/>
      <c r="Y317" s="78">
        <f>IF(X317="","Aberto","Encerrado")</f>
        <v/>
      </c>
      <c r="Z317" s="78">
        <f>IF(OR(L317="PENDENTE",L317="EM ANDAMENTO",L317="PENDENTE APROVAÇÃO CANCELAMENTO NF"),TODAY()-O317,X317-O317)</f>
        <v/>
      </c>
      <c r="AA317" s="78">
        <f>IF(Y317="Aberto",Z317+ROW()/100000,"")</f>
        <v/>
      </c>
      <c r="AB317" s="2">
        <f>IF(ISNUMBER(FIND("@cielo.com.br",S317)),"Interno","Externo")</f>
        <v/>
      </c>
    </row>
    <row r="318" ht="15.5" customHeight="1">
      <c r="A318" s="1" t="n"/>
      <c r="B318" s="67" t="inlineStr">
        <is>
          <t>Emilly Maria</t>
        </is>
      </c>
      <c r="C318" s="70">
        <f>VLOOKUP(I:I,'Referencias '!H:I,2,0)</f>
        <v/>
      </c>
      <c r="D318" s="71" t="n">
        <v>25986550</v>
      </c>
      <c r="E318" s="71" t="inlineStr">
        <is>
          <t>0</t>
        </is>
      </c>
      <c r="F318" s="126" t="inlineStr">
        <is>
          <t>2622513168542</t>
        </is>
      </c>
      <c r="G318" s="72">
        <f>VLOOKUP(H:H,'Referencias '!B:C,2,0)</f>
        <v/>
      </c>
      <c r="H318" s="72">
        <f>TRIM(_xlfn.TEXTBEFORE(_xlfn.TEXTAFTER(U318,"CNPJ/CPF:&lt;/strong&gt;"),"&lt;/p&gt;"))</f>
        <v/>
      </c>
      <c r="I318" s="70" t="inlineStr">
        <is>
          <t>Requisito fiscal do cliente</t>
        </is>
      </c>
      <c r="J318" s="72" t="n"/>
      <c r="K318" s="72" t="inlineStr">
        <is>
          <t>Cliente</t>
        </is>
      </c>
      <c r="L318" s="122" t="inlineStr">
        <is>
          <t>PENDENTE</t>
        </is>
      </c>
      <c r="M318" s="73" t="inlineStr">
        <is>
          <t>Médio</t>
        </is>
      </c>
      <c r="N318" s="71" t="inlineStr">
        <is>
          <t>1003 Gateway de Pagamento | Estou em produção e tenho uma dúvida | VICTOR HUGO LIMA DA SILVA | victor.hugo@apamoveis.com.br</t>
        </is>
      </c>
      <c r="O318" s="74" t="n">
        <v>46247</v>
      </c>
      <c r="P318" s="123" t="n">
        <v>46247</v>
      </c>
      <c r="Q318" s="177">
        <f>TEXT(O318,"mmm/aaaa")</f>
        <v/>
      </c>
      <c r="R318" s="71" t="inlineStr">
        <is>
          <t>ECOMMERCE BP SUPORTE FINANCEIRO N2</t>
        </is>
      </c>
      <c r="S318" s="71" t="inlineStr">
        <is>
          <t>victor.hugo@apamoveis.com.br</t>
        </is>
      </c>
      <c r="T318" s="71" t="inlineStr">
        <is>
          <t>APA MOVEIS</t>
        </is>
      </c>
      <c r="U318" s="71" t="inlineStr">
        <is>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is>
      </c>
      <c r="V318" s="71">
        <f>IFERROR(_xlfn.TEXTBEFORE(_xlfn.TEXTAFTER(U318,"Descrição do problema:&lt;/strong"),"&lt;/p&gt;"),_xlfn.TEXTAFTER(U318,"Descrição do problema:&lt;/strong"))</f>
        <v/>
      </c>
      <c r="W318" s="76">
        <f>_xlfn.CONCAT(D318:E318)</f>
        <v/>
      </c>
      <c r="X318" s="77" t="n"/>
      <c r="Y318" s="78">
        <f>IF(X318="","Aberto","Encerrado")</f>
        <v/>
      </c>
      <c r="Z318" s="78">
        <f>IF(OR(L318="PENDENTE",L318="EM ANDAMENTO",L318="PENDENTE APROVAÇÃO CANCELAMENTO NF"),TODAY()-O318,X318-O318)</f>
        <v/>
      </c>
      <c r="AA318" s="78">
        <f>IF(Y318="Aberto",Z318+ROW()/100000,"")</f>
        <v/>
      </c>
      <c r="AB318" s="2">
        <f>IF(ISNUMBER(FIND("@cielo.com.br",S318)),"Interno","Externo")</f>
        <v/>
      </c>
    </row>
    <row r="319" ht="15.5" customHeight="1">
      <c r="A319" s="1" t="n"/>
      <c r="B319" s="67" t="inlineStr">
        <is>
          <t>Amanda Silva</t>
        </is>
      </c>
      <c r="C319" s="70">
        <f>VLOOKUP(I:I,'Referencias '!H:I,2,0)</f>
        <v/>
      </c>
      <c r="D319" s="71" t="n">
        <v>25976644</v>
      </c>
      <c r="E319" s="71" t="inlineStr">
        <is>
          <t>0</t>
        </is>
      </c>
      <c r="F319" s="126" t="inlineStr">
        <is>
          <t>2622511162443</t>
        </is>
      </c>
      <c r="G319" s="72">
        <f>VLOOKUP(H:H,'Referencias '!B:C,2,0)</f>
        <v/>
      </c>
      <c r="H319" s="72">
        <f>TRIM(_xlfn.TEXTBEFORE(_xlfn.TEXTAFTER(U319,"CNPJ/CPF:&lt;/strong&gt;"),"&lt;/p&gt;"))</f>
        <v/>
      </c>
      <c r="I319" s="70" t="inlineStr">
        <is>
          <t>Prorrogação de Boleto</t>
        </is>
      </c>
      <c r="J319" s="72" t="n"/>
      <c r="K319" s="72" t="inlineStr">
        <is>
          <t>Cliente</t>
        </is>
      </c>
      <c r="L319" s="122" t="inlineStr">
        <is>
          <t>PENDENTE</t>
        </is>
      </c>
      <c r="M319" s="73" t="inlineStr">
        <is>
          <t>Médio</t>
        </is>
      </c>
      <c r="N319" s="71" t="inlineStr">
        <is>
          <t>1018 Financeiro | Desejo falar com o setor financeiro | Leonardo | financeiro@r11travel.com.br</t>
        </is>
      </c>
      <c r="O319" s="74" t="n">
        <v>46247</v>
      </c>
      <c r="P319" s="123" t="n">
        <v>46247</v>
      </c>
      <c r="Q319" s="177">
        <f>TEXT(O319,"mmm/aaaa")</f>
        <v/>
      </c>
      <c r="R319" s="71" t="inlineStr">
        <is>
          <t>ECOMMERCE BP SUPORTE FINANCEIRO N2</t>
        </is>
      </c>
      <c r="S319" s="71" t="inlineStr">
        <is>
          <t>financeiro@r11travel.com.br</t>
        </is>
      </c>
      <c r="T319" s="71" t="inlineStr"/>
      <c r="U319" s="71" t="inlineStr">
        <is>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is>
      </c>
      <c r="V319" s="71">
        <f>IFERROR(_xlfn.TEXTBEFORE(_xlfn.TEXTAFTER(U319,"Descrição do problema:&lt;/strong"),"&lt;/p&gt;"),_xlfn.TEXTAFTER(U319,"Descrição do problema:&lt;/strong"))</f>
        <v/>
      </c>
      <c r="W319" s="76">
        <f>_xlfn.CONCAT(D319:E319)</f>
        <v/>
      </c>
      <c r="X319" s="77" t="n"/>
      <c r="Y319" s="78">
        <f>IF(X319="","Aberto","Encerrado")</f>
        <v/>
      </c>
      <c r="Z319" s="78">
        <f>IF(OR(L319="PENDENTE",L319="EM ANDAMENTO",L319="PENDENTE APROVAÇÃO CANCELAMENTO NF"),TODAY()-O319,X319-O319)</f>
        <v/>
      </c>
      <c r="AA319" s="78">
        <f>IF(Y319="Aberto",Z319+ROW()/100000,"")</f>
        <v/>
      </c>
      <c r="AB319" s="2">
        <f>IF(ISNUMBER(FIND("@cielo.com.br",S319)),"Interno","Externo")</f>
        <v/>
      </c>
    </row>
    <row r="320" ht="15.5" customHeight="1">
      <c r="A320" s="1" t="n"/>
      <c r="B320" s="67" t="inlineStr">
        <is>
          <t>Stephany Lima</t>
        </is>
      </c>
      <c r="C320" s="70">
        <f>VLOOKUP(I:I,'Referencias '!H:I,2,0)</f>
        <v/>
      </c>
      <c r="D320" s="71" t="n">
        <v>25992473</v>
      </c>
      <c r="E320" s="71" t="inlineStr">
        <is>
          <t>0</t>
        </is>
      </c>
      <c r="F320" s="126" t="inlineStr">
        <is>
          <t>2622514172257</t>
        </is>
      </c>
      <c r="G320" s="72">
        <f>VLOOKUP(H:H,'Referencias '!B:C,2,0)</f>
        <v/>
      </c>
      <c r="H320" s="72">
        <f>TRIM(_xlfn.TEXTBEFORE(_xlfn.TEXTAFTER(U320,"CNPJ/CPF:&lt;/strong&gt;"),"&lt;/p&gt;"))</f>
        <v/>
      </c>
      <c r="I320" s="70" t="inlineStr">
        <is>
          <t>Atualização de Cadastro</t>
        </is>
      </c>
      <c r="J320" s="72" t="n"/>
      <c r="K320" s="72" t="inlineStr">
        <is>
          <t>Cliente</t>
        </is>
      </c>
      <c r="L320" s="122" t="inlineStr">
        <is>
          <t>PENDENTE</t>
        </is>
      </c>
      <c r="M320" s="73" t="inlineStr">
        <is>
          <t>Médio</t>
        </is>
      </c>
      <c r="N320" s="71" t="inlineStr">
        <is>
          <t>1018 Financeiro | Desejo falar com o setor financeiro | Fernando Macedo | fernando.macedo@plurix.com</t>
        </is>
      </c>
      <c r="O320" s="74" t="n">
        <v>46247</v>
      </c>
      <c r="P320" s="123" t="n">
        <v>46247</v>
      </c>
      <c r="Q320" s="177">
        <f>TEXT(O320,"mmm/aaaa")</f>
        <v/>
      </c>
      <c r="R320" s="71" t="inlineStr">
        <is>
          <t>ECOMMERCE BP SUPORTE FINANCEIRO N2</t>
        </is>
      </c>
      <c r="S320" s="71" t="inlineStr">
        <is>
          <t>fernando.macedo@plurix.com</t>
        </is>
      </c>
      <c r="T320" s="71" t="inlineStr"/>
      <c r="U320" s="71" t="inlineStr">
        <is>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is>
      </c>
      <c r="V320" s="71">
        <f>IFERROR(_xlfn.TEXTBEFORE(_xlfn.TEXTAFTER(U320,"Descrição do problema:&lt;/strong"),"&lt;/p&gt;"),_xlfn.TEXTAFTER(U320,"Descrição do problema:&lt;/strong"))</f>
        <v/>
      </c>
      <c r="W320" s="76">
        <f>_xlfn.CONCAT(D320:E320)</f>
        <v/>
      </c>
      <c r="X320" s="77" t="n"/>
      <c r="Y320" s="78">
        <f>IF(X320="","Aberto","Encerrado")</f>
        <v/>
      </c>
      <c r="Z320" s="78">
        <f>IF(OR(L320="PENDENTE",L320="EM ANDAMENTO",L320="PENDENTE APROVAÇÃO CANCELAMENTO NF"),TODAY()-O320,X320-O320)</f>
        <v/>
      </c>
      <c r="AA320" s="78">
        <f>IF(Y320="Aberto",Z320+ROW()/100000,"")</f>
        <v/>
      </c>
      <c r="AB320" s="2">
        <f>IF(ISNUMBER(FIND("@cielo.com.br",S320)),"Interno","Externo")</f>
        <v/>
      </c>
    </row>
    <row r="321" ht="15.5" customFormat="1" customHeight="1" s="91">
      <c r="A321" s="1" t="n"/>
      <c r="B321" s="67" t="inlineStr">
        <is>
          <t>Amanda Silva</t>
        </is>
      </c>
      <c r="C321" s="122">
        <f>VLOOKUP(I:I,'Referencias '!H:I,2,0)</f>
        <v/>
      </c>
      <c r="D321" s="129" t="n">
        <v>25929004</v>
      </c>
      <c r="E321" s="129" t="inlineStr">
        <is>
          <t>0</t>
        </is>
      </c>
      <c r="F321" s="126" t="inlineStr">
        <is>
          <t>2622413132142</t>
        </is>
      </c>
      <c r="G321" s="126">
        <f>T321</f>
        <v/>
      </c>
      <c r="H321" s="126">
        <f>TRIM(_xlfn.TEXTBEFORE(_xlfn.TEXTAFTER(U321,"CNPJ/CPF:&lt;/strong&gt;"),"&lt;/p&gt;"))</f>
        <v/>
      </c>
      <c r="I321" s="122" t="inlineStr">
        <is>
          <t>Cancelamento de Nota Fiscal / Reemissão</t>
        </is>
      </c>
      <c r="J321" s="126" t="n"/>
      <c r="K321" s="126" t="inlineStr">
        <is>
          <t>Foi reaberto com outra solicitação - pedimos para abrir um novo chamado</t>
        </is>
      </c>
      <c r="L321" s="70" t="inlineStr">
        <is>
          <t>FINALIZADO</t>
        </is>
      </c>
      <c r="M321" s="127" t="inlineStr">
        <is>
          <t>Médio</t>
        </is>
      </c>
      <c r="N321" s="129" t="inlineStr">
        <is>
          <t>1018 Financeiro | Desejo falar com o setor financeiro | Larissa Venancio | larissave@cielo.com.br</t>
        </is>
      </c>
      <c r="O321" s="125" t="n">
        <v>46246</v>
      </c>
      <c r="P321" s="123" t="n">
        <v>46246</v>
      </c>
      <c r="Q321" s="178">
        <f>TEXT(O321,"mmm/aaaa")</f>
        <v/>
      </c>
      <c r="R321" s="129" t="inlineStr">
        <is>
          <t>ECOMMERCE BP SUPORTE FINANCEIRO N2</t>
        </is>
      </c>
      <c r="S321" s="129" t="inlineStr">
        <is>
          <t>larissave@cielo.com.br</t>
        </is>
      </c>
      <c r="T321" s="129" t="inlineStr"/>
      <c r="U321" s="129" t="inlineStr">
        <is>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is>
      </c>
      <c r="V321" s="129">
        <f>IFERROR(_xlfn.TEXTBEFORE(_xlfn.TEXTAFTER(U321,"Descrição do problema:&lt;/strong"),"&lt;/p&gt;"),_xlfn.TEXTAFTER(U321,"Descrição do problema:&lt;/strong"))</f>
        <v/>
      </c>
      <c r="W321" s="130">
        <f>_xlfn.CONCAT(D321:E321)</f>
        <v/>
      </c>
      <c r="X321" s="77" t="n">
        <v>46279</v>
      </c>
      <c r="Y321" s="131">
        <f>IF(X321="","Aberto","Encerrado")</f>
        <v/>
      </c>
      <c r="Z321" s="131">
        <f>IF(OR(L321="PENDENTE",L321="EM ANDAMENTO",L321="PENDENTE APROVAÇÃO CANCELAMENTO NF"),TODAY()-O321,X321-O321)</f>
        <v/>
      </c>
      <c r="AA321" s="131">
        <f>IF(Y321="Aberto",Z321+ROW()/100000,"")</f>
        <v/>
      </c>
      <c r="AB321" s="2">
        <f>IF(ISNUMBER(FIND("@cielo.com.br",S321)),"Interno","Externo")</f>
        <v/>
      </c>
    </row>
    <row r="322" ht="15.5" customHeight="1">
      <c r="A322" s="1" t="n"/>
      <c r="B322" s="67" t="inlineStr">
        <is>
          <t>Emilly Maria</t>
        </is>
      </c>
      <c r="C322" s="70">
        <f>VLOOKUP(I:I,'Referencias '!H:I,2,0)</f>
        <v/>
      </c>
      <c r="D322" s="71" t="n">
        <v>25927767</v>
      </c>
      <c r="E322" s="71" t="inlineStr">
        <is>
          <t>0</t>
        </is>
      </c>
      <c r="F322" s="126" t="inlineStr">
        <is>
          <t>2622412131364</t>
        </is>
      </c>
      <c r="G322" s="72">
        <f>VLOOKUP(H:H,'Referencias '!B:C,2,0)</f>
        <v/>
      </c>
      <c r="H322" s="72">
        <f>TRIM(_xlfn.TEXTBEFORE(_xlfn.TEXTAFTER(U322,"CNPJ/CPF:&lt;/strong&gt;"),"&lt;/p&gt;"))</f>
        <v/>
      </c>
      <c r="I322" s="70" t="inlineStr">
        <is>
          <t>Cobrança de Chaves de Loja</t>
        </is>
      </c>
      <c r="J322" s="72" t="n"/>
      <c r="K322" s="72" t="inlineStr">
        <is>
          <t>Solicitação Comercial</t>
        </is>
      </c>
      <c r="L322" s="122" t="inlineStr">
        <is>
          <t>PENDENTE</t>
        </is>
      </c>
      <c r="M322" s="73" t="inlineStr">
        <is>
          <t>Médio</t>
        </is>
      </c>
      <c r="N322" s="71" t="inlineStr">
        <is>
          <t>1018 Financeiro | Desejo falar com o setor financeiro | Larissa Venancio | larissave@cielo.com.br</t>
        </is>
      </c>
      <c r="O322" s="74" t="n">
        <v>46246</v>
      </c>
      <c r="P322" s="123" t="n">
        <v>46246</v>
      </c>
      <c r="Q322" s="177">
        <f>TEXT(O322,"mmm/aaaa")</f>
        <v/>
      </c>
      <c r="R322" s="71" t="inlineStr">
        <is>
          <t>ECOMMERCE BP SUPORTE FINANCEIRO N2</t>
        </is>
      </c>
      <c r="S322" s="71" t="inlineStr">
        <is>
          <t>larissave@cielo.com.br</t>
        </is>
      </c>
      <c r="T322" s="71" t="inlineStr">
        <is>
          <t>SONDA DELIVERY</t>
        </is>
      </c>
      <c r="U322" s="71" t="inlineStr">
        <is>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is>
      </c>
      <c r="V322" s="71">
        <f>IFERROR(_xlfn.TEXTBEFORE(_xlfn.TEXTAFTER(U322,"Descrição do problema:&lt;/strong"),"&lt;/p&gt;"),_xlfn.TEXTAFTER(U322,"Descrição do problema:&lt;/strong"))</f>
        <v/>
      </c>
      <c r="W322" s="76">
        <f>_xlfn.CONCAT(D322:E322)</f>
        <v/>
      </c>
      <c r="X322" s="77" t="n"/>
      <c r="Y322" s="78">
        <f>IF(X322="","Aberto","Encerrado")</f>
        <v/>
      </c>
      <c r="Z322" s="78">
        <f>IF(OR(L322="PENDENTE",L322="EM ANDAMENTO",L322="PENDENTE APROVAÇÃO CANCELAMENTO NF"),TODAY()-O322,X322-O322)</f>
        <v/>
      </c>
      <c r="AA322" s="78">
        <f>IF(Y322="Aberto",Z322+ROW()/100000,"")</f>
        <v/>
      </c>
      <c r="AB322" s="2">
        <f>IF(ISNUMBER(FIND("@cielo.com.br",S322)),"Interno","Externo")</f>
        <v/>
      </c>
    </row>
    <row r="323" ht="15.5" customHeight="1">
      <c r="A323" s="1" t="n"/>
      <c r="B323" s="67" t="inlineStr">
        <is>
          <t>Amanda Silva</t>
        </is>
      </c>
      <c r="C323" s="70">
        <f>VLOOKUP(I:I,'Referencias '!H:I,2,0)</f>
        <v/>
      </c>
      <c r="D323" s="129" t="n">
        <v>25914441</v>
      </c>
      <c r="E323" s="71" t="inlineStr">
        <is>
          <t>0</t>
        </is>
      </c>
      <c r="F323" s="126" t="inlineStr">
        <is>
          <t>2622410122956</t>
        </is>
      </c>
      <c r="G323" s="72">
        <f>VLOOKUP(H:H,'Referencias '!B:C,2,0)</f>
        <v/>
      </c>
      <c r="H323" s="72">
        <f>TRIM(_xlfn.TEXTBEFORE(_xlfn.TEXTAFTER(U323,"CNPJ/CPF:&lt;/strong&gt;"),"&lt;/p&gt;"))</f>
        <v/>
      </c>
      <c r="I323" s="70" t="inlineStr">
        <is>
          <t>Solicitação de Boleto</t>
        </is>
      </c>
      <c r="J323" s="72" t="n"/>
      <c r="K323" s="72" t="inlineStr">
        <is>
          <t>Cliente</t>
        </is>
      </c>
      <c r="L323" s="122" t="inlineStr">
        <is>
          <t>PENDENTE</t>
        </is>
      </c>
      <c r="M323" s="73" t="inlineStr">
        <is>
          <t>Médio</t>
        </is>
      </c>
      <c r="N323" s="71" t="inlineStr">
        <is>
          <t>1018 Financeiro | Desejo falar com o setor financeiro | welton sousa de melo | weltonsousa@blumar.com.br</t>
        </is>
      </c>
      <c r="O323" s="74" t="n">
        <v>46246</v>
      </c>
      <c r="P323" s="123" t="n">
        <v>46246</v>
      </c>
      <c r="Q323" s="177">
        <f>TEXT(O323,"mmm/aaaa")</f>
        <v/>
      </c>
      <c r="R323" s="71" t="inlineStr">
        <is>
          <t>ECOMMERCE BP SUPORTE FINANCEIRO N2</t>
        </is>
      </c>
      <c r="S323" s="71" t="inlineStr">
        <is>
          <t>weltonsousa@blumar.com.br</t>
        </is>
      </c>
      <c r="T323" s="71" t="inlineStr">
        <is>
          <t>BLUMAR CONGRESS</t>
        </is>
      </c>
      <c r="U323" s="71" t="inlineStr">
        <is>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is>
      </c>
      <c r="V323" s="71">
        <f>IFERROR(_xlfn.TEXTBEFORE(_xlfn.TEXTAFTER(U323,"Descrição do problema:&lt;/strong"),"&lt;/p&gt;"),_xlfn.TEXTAFTER(U323,"Descrição do problema:&lt;/strong"))</f>
        <v/>
      </c>
      <c r="W323" s="76">
        <f>_xlfn.CONCAT(D323:E323)</f>
        <v/>
      </c>
      <c r="X323" s="77" t="n"/>
      <c r="Y323" s="78">
        <f>IF(X323="","Aberto","Encerrado")</f>
        <v/>
      </c>
      <c r="Z323" s="78">
        <f>IF(OR(L323="PENDENTE",L323="EM ANDAMENTO",L323="PENDENTE APROVAÇÃO CANCELAMENTO NF"),TODAY()-O323,X323-O323)</f>
        <v/>
      </c>
      <c r="AA323" s="78">
        <f>IF(Y323="Aberto",Z323+ROW()/100000,"")</f>
        <v/>
      </c>
      <c r="AB323" s="2">
        <f>IF(ISNUMBER(FIND("@cielo.com.br",S323)),"Interno","Externo")</f>
        <v/>
      </c>
    </row>
    <row r="324" ht="15.5" customHeight="1">
      <c r="A324" s="1" t="n"/>
      <c r="B324" s="67" t="inlineStr">
        <is>
          <t>Fabiana Lisboa</t>
        </is>
      </c>
      <c r="C324" s="70">
        <f>VLOOKUP(I:I,'Referencias '!H:I,2,0)</f>
        <v/>
      </c>
      <c r="D324" s="71" t="n">
        <v>25910090</v>
      </c>
      <c r="E324" s="71" t="inlineStr">
        <is>
          <t>0</t>
        </is>
      </c>
      <c r="F324" s="126" t="inlineStr">
        <is>
          <t>2622410120195</t>
        </is>
      </c>
      <c r="G324" s="72">
        <f>VLOOKUP(H:H,'Referencias '!B:C,2,0)</f>
        <v/>
      </c>
      <c r="H324" s="72">
        <f>TRIM(_xlfn.TEXTBEFORE(_xlfn.TEXTAFTER(U324,"CNPJ/CPF:&lt;/strong&gt;"),"&lt;/p&gt;"))</f>
        <v/>
      </c>
      <c r="I324" s="70" t="inlineStr">
        <is>
          <t>Atualização de Cadastro</t>
        </is>
      </c>
      <c r="J324" s="72" t="n"/>
      <c r="K324" s="72" t="inlineStr">
        <is>
          <t>Comercial</t>
        </is>
      </c>
      <c r="L324" s="70" t="inlineStr">
        <is>
          <t>FINALIZADO</t>
        </is>
      </c>
      <c r="M324" s="73" t="inlineStr">
        <is>
          <t>Médio</t>
        </is>
      </c>
      <c r="N324" s="71" t="inlineStr">
        <is>
          <t>1018 Financeiro | Desejo falar com o setor financeiro | Raphael Felipe Palmeira | raphael.palmeira@cielo.com.br</t>
        </is>
      </c>
      <c r="O324" s="74" t="n">
        <v>46246</v>
      </c>
      <c r="P324" s="123" t="n">
        <v>46248</v>
      </c>
      <c r="Q324" s="177">
        <f>TEXT(O324,"mmm/aaaa")</f>
        <v/>
      </c>
      <c r="R324" s="71" t="inlineStr">
        <is>
          <t>ECOMMERCE BP SUPORTE FINANCEIRO N2</t>
        </is>
      </c>
      <c r="S324" s="71" t="inlineStr">
        <is>
          <t>raphael.palmeira@cielo.com.br</t>
        </is>
      </c>
      <c r="T324" s="71" t="inlineStr">
        <is>
          <t>NERIA COMERCIALIZADORA VAREJISTA DE ENERGIA LTDA</t>
        </is>
      </c>
      <c r="U324" s="71" t="inlineStr">
        <is>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is>
      </c>
      <c r="V324" s="71">
        <f>IFERROR(_xlfn.TEXTBEFORE(_xlfn.TEXTAFTER(U324,"Descrição do problema:&lt;/strong"),"&lt;/p&gt;"),_xlfn.TEXTAFTER(U324,"Descrição do problema:&lt;/strong"))</f>
        <v/>
      </c>
      <c r="W324" s="76">
        <f>_xlfn.CONCAT(D324:E324)</f>
        <v/>
      </c>
      <c r="X324" s="77">
        <f>P324</f>
        <v/>
      </c>
      <c r="Y324" s="78">
        <f>IF(X324="","Aberto","Encerrado")</f>
        <v/>
      </c>
      <c r="Z324" s="78">
        <f>IF(OR(L324="PENDENTE",L324="EM ANDAMENTO",L324="PENDENTE APROVAÇÃO CANCELAMENTO NF"),TODAY()-O324,X324-O324)</f>
        <v/>
      </c>
      <c r="AA324" s="78">
        <f>IF(Y324="Aberto",Z324+ROW()/100000,"")</f>
        <v/>
      </c>
      <c r="AB324" s="2">
        <f>IF(ISNUMBER(FIND("@cielo.com.br",S324)),"Interno","Externo")</f>
        <v/>
      </c>
    </row>
    <row r="325" ht="15.5" customHeight="1">
      <c r="A325" s="1" t="n"/>
      <c r="B325" s="67" t="inlineStr">
        <is>
          <t>Stephany Lima</t>
        </is>
      </c>
      <c r="C325" s="70">
        <f>VLOOKUP(I:I,'Referencias '!H:I,2,0)</f>
        <v/>
      </c>
      <c r="D325" s="71" t="n">
        <v>25974810</v>
      </c>
      <c r="E325" s="71" t="inlineStr">
        <is>
          <t>0</t>
        </is>
      </c>
      <c r="F325" s="126" t="inlineStr">
        <is>
          <t>2622510161267</t>
        </is>
      </c>
      <c r="G325" s="72">
        <f>VLOOKUP(H:H,'Referencias '!B:C,2,0)</f>
        <v/>
      </c>
      <c r="H325" s="72">
        <f>TRIM(_xlfn.TEXTBEFORE(_xlfn.TEXTAFTER(U325,"CNPJ/CPF:&lt;/strong&gt;"),"&lt;/p&gt;"))</f>
        <v/>
      </c>
      <c r="I325" s="70" t="inlineStr">
        <is>
          <t>Contestação de cobrança</t>
        </is>
      </c>
      <c r="J325" s="72" t="n"/>
      <c r="K325" s="72" t="inlineStr">
        <is>
          <t>Em análise</t>
        </is>
      </c>
      <c r="L325" s="122" t="inlineStr">
        <is>
          <t>PENDENTE</t>
        </is>
      </c>
      <c r="M325" s="73" t="inlineStr">
        <is>
          <t>Médio</t>
        </is>
      </c>
      <c r="N325" s="71" t="inlineStr">
        <is>
          <t>1018 Financeiro | Desejo falar com o setor financeiro | EDITORA E LIVRARIA SEFER LTDA | ariane.pasilva@cielo.com.br</t>
        </is>
      </c>
      <c r="O325" s="74" t="n">
        <v>46247</v>
      </c>
      <c r="P325" s="123" t="n">
        <v>46247</v>
      </c>
      <c r="Q325" s="177">
        <f>TEXT(O325,"mmm/aaaa")</f>
        <v/>
      </c>
      <c r="R325" s="71" t="inlineStr">
        <is>
          <t>ECOMMERCE BP SUPORTE FINANCEIRO N2</t>
        </is>
      </c>
      <c r="S325" s="71" t="inlineStr">
        <is>
          <t>ariane.pasilva@cielo.com.br</t>
        </is>
      </c>
      <c r="T325" s="71" t="inlineStr"/>
      <c r="U325" s="71" t="inlineStr">
        <is>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is>
      </c>
      <c r="V325" s="71">
        <f>IFERROR(_xlfn.TEXTBEFORE(_xlfn.TEXTAFTER(U325,"Descrição do problema:&lt;/strong"),"&lt;/p&gt;"),_xlfn.TEXTAFTER(U325,"Descrição do problema:&lt;/strong"))</f>
        <v/>
      </c>
      <c r="W325" s="76">
        <f>_xlfn.CONCAT(D325:E325)</f>
        <v/>
      </c>
      <c r="X325" s="77" t="n"/>
      <c r="Y325" s="78">
        <f>IF(X325="","Aberto","Encerrado")</f>
        <v/>
      </c>
      <c r="Z325" s="78">
        <f>IF(OR(L325="PENDENTE",L325="EM ANDAMENTO",L325="PENDENTE APROVAÇÃO CANCELAMENTO NF"),TODAY()-O325,X325-O325)</f>
        <v/>
      </c>
      <c r="AA325" s="78">
        <f>IF(Y325="Aberto",Z325+ROW()/100000,"")</f>
        <v/>
      </c>
      <c r="AB325" s="2">
        <f>IF(ISNUMBER(FIND("@cielo.com.br",S325)),"Interno","Externo")</f>
        <v/>
      </c>
    </row>
    <row r="326" ht="15.5" customHeight="1">
      <c r="A326" s="1" t="n"/>
      <c r="B326" s="67" t="inlineStr">
        <is>
          <t>Emilly Maria</t>
        </is>
      </c>
      <c r="C326" s="70">
        <f>VLOOKUP(I:I,'Referencias '!H:I,2,0)</f>
        <v/>
      </c>
      <c r="D326" s="71" t="n">
        <v>25793618</v>
      </c>
      <c r="E326" s="71" t="inlineStr">
        <is>
          <t>0</t>
        </is>
      </c>
      <c r="F326" s="126" t="inlineStr">
        <is>
          <t>2622210046249</t>
        </is>
      </c>
      <c r="G326" s="72">
        <f>T326</f>
        <v/>
      </c>
      <c r="H326" s="72" t="n"/>
      <c r="I326" s="70" t="inlineStr">
        <is>
          <t>Prorrogação de Boleto</t>
        </is>
      </c>
      <c r="J326" s="72" t="n"/>
      <c r="K326" s="72" t="inlineStr">
        <is>
          <t>Cliente</t>
        </is>
      </c>
      <c r="L326" s="70" t="inlineStr">
        <is>
          <t>FINALIZADO</t>
        </is>
      </c>
      <c r="M326" s="73" t="inlineStr">
        <is>
          <t>Médio</t>
        </is>
      </c>
      <c r="N326" s="71" t="inlineStr">
        <is>
          <t>Prorrogação myPLACE - Setup</t>
        </is>
      </c>
      <c r="O326" s="74" t="n">
        <v>46244</v>
      </c>
      <c r="P326" s="123" t="n">
        <v>46245</v>
      </c>
      <c r="Q326" s="177">
        <f>TEXT(O326,"mmm/aaaa")</f>
        <v/>
      </c>
      <c r="R326" s="71" t="inlineStr">
        <is>
          <t>ECOMMERCE BP SUPORTE FINANCEIRO N2</t>
        </is>
      </c>
      <c r="S326" s="71" t="inlineStr">
        <is>
          <t>gerencia.ecommerce@myplace.com.br</t>
        </is>
      </c>
      <c r="T326" s="71" t="inlineStr">
        <is>
          <t>MYPLACE INDUSTRIA</t>
        </is>
      </c>
      <c r="U326"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is>
      </c>
      <c r="V326" s="71">
        <f>IFERROR(_xlfn.TEXTBEFORE(_xlfn.TEXTAFTER(U326,"Descrição do problema:&lt;/strong"),"&lt;/p&gt;"),_xlfn.TEXTAFTER(U326,"Descrição do problema:&lt;/strong"))</f>
        <v/>
      </c>
      <c r="W326" s="76">
        <f>_xlfn.CONCAT(D326:E326)</f>
        <v/>
      </c>
      <c r="X326" s="77">
        <f>P326</f>
        <v/>
      </c>
      <c r="Y326" s="78">
        <f>IF(X326="","Aberto","Encerrado")</f>
        <v/>
      </c>
      <c r="Z326" s="78">
        <f>IF(OR(L326="PENDENTE",L326="EM ANDAMENTO",L326="PENDENTE APROVAÇÃO CANCELAMENTO NF"),TODAY()-O326,X326-O326)</f>
        <v/>
      </c>
      <c r="AA326" s="78">
        <f>IF(Y326="Aberto",Z326+ROW()/100000,"")</f>
        <v/>
      </c>
      <c r="AB326" s="2">
        <f>IF(ISNUMBER(FIND("@cielo.com.br",S326)),"Interno","Externo")</f>
        <v/>
      </c>
    </row>
    <row r="327" ht="15.5" customHeight="1">
      <c r="A327" s="1" t="n"/>
      <c r="B327" s="67" t="inlineStr">
        <is>
          <t>Emilly Maria</t>
        </is>
      </c>
      <c r="C327" s="70">
        <f>VLOOKUP(I:I,'Referencias '!H:I,2,0)</f>
        <v/>
      </c>
      <c r="D327" s="71" t="n">
        <v>25792655</v>
      </c>
      <c r="E327" s="71" t="inlineStr">
        <is>
          <t>0</t>
        </is>
      </c>
      <c r="F327" s="126" t="inlineStr">
        <is>
          <t>2622210045738</t>
        </is>
      </c>
      <c r="G327" s="72">
        <f>VLOOKUP(H:H,'Referencias '!B:C,2,0)</f>
        <v/>
      </c>
      <c r="H327" s="72">
        <f>TRIM(_xlfn.TEXTBEFORE(_xlfn.TEXTAFTER(U327,"CNPJ/CPF:&lt;/strong&gt;"),"&lt;/p&gt;"))</f>
        <v/>
      </c>
      <c r="I327" s="70" t="inlineStr">
        <is>
          <t>Cobrança Setup</t>
        </is>
      </c>
      <c r="J327" s="72" t="n"/>
      <c r="K327" s="72" t="inlineStr">
        <is>
          <t>Solicitação Comercial</t>
        </is>
      </c>
      <c r="L327" s="122" t="inlineStr">
        <is>
          <t>PENDENTE</t>
        </is>
      </c>
      <c r="M327" s="73" t="inlineStr">
        <is>
          <t>Médio</t>
        </is>
      </c>
      <c r="N327" s="71" t="inlineStr">
        <is>
          <t>1018 Financeiro | Desejo falar com o setor financeiro | Júlia Angelozzi | julia.djesus@cielo.com.br</t>
        </is>
      </c>
      <c r="O327" s="74" t="n">
        <v>46244</v>
      </c>
      <c r="P327" s="123" t="n">
        <v>46244</v>
      </c>
      <c r="Q327" s="177">
        <f>TEXT(O327,"mmm/aaaa")</f>
        <v/>
      </c>
      <c r="R327" s="71" t="inlineStr">
        <is>
          <t>ECOMMERCE BP SUPORTE FINANCEIRO N2</t>
        </is>
      </c>
      <c r="S327" s="71" t="inlineStr">
        <is>
          <t>julia.djesus@cielo.com.br</t>
        </is>
      </c>
      <c r="T327" s="71" t="inlineStr">
        <is>
          <t>E-PECA</t>
        </is>
      </c>
      <c r="U327" s="71" t="inlineStr">
        <is>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is>
      </c>
      <c r="V327" s="71">
        <f>IFERROR(_xlfn.TEXTBEFORE(_xlfn.TEXTAFTER(U327,"Descrição do problema:&lt;/strong"),"&lt;/p&gt;"),_xlfn.TEXTAFTER(U327,"Descrição do problema:&lt;/strong"))</f>
        <v/>
      </c>
      <c r="W327" s="76">
        <f>_xlfn.CONCAT(D327:E327)</f>
        <v/>
      </c>
      <c r="X327" s="77" t="n"/>
      <c r="Y327" s="78">
        <f>IF(X327="","Aberto","Encerrado")</f>
        <v/>
      </c>
      <c r="Z327" s="78">
        <f>IF(OR(L327="PENDENTE",L327="EM ANDAMENTO",L327="PENDENTE APROVAÇÃO CANCELAMENTO NF"),TODAY()-O327,X327-O327)</f>
        <v/>
      </c>
      <c r="AA327" s="78">
        <f>IF(Y327="Aberto",Z327+ROW()/100000,"")</f>
        <v/>
      </c>
      <c r="AB327" s="2">
        <f>IF(ISNUMBER(FIND("@cielo.com.br",S327)),"Interno","Externo")</f>
        <v/>
      </c>
    </row>
    <row r="328" ht="15.5" customHeight="1">
      <c r="A328" s="1" t="n"/>
      <c r="B328" s="67" t="inlineStr">
        <is>
          <t>Emilly Maria</t>
        </is>
      </c>
      <c r="C328" s="70">
        <f>VLOOKUP(I:I,'Referencias '!H:I,2,0)</f>
        <v/>
      </c>
      <c r="D328" s="71" t="n">
        <v>26187138</v>
      </c>
      <c r="E328" s="71" t="inlineStr">
        <is>
          <t>0</t>
        </is>
      </c>
      <c r="F328" s="126" t="inlineStr">
        <is>
          <t>2623015294461</t>
        </is>
      </c>
      <c r="G328" s="72">
        <f>VLOOKUP(H:H,'Referencias '!B:C,2,0)</f>
        <v/>
      </c>
      <c r="H328" s="72">
        <f>TRIM(_xlfn.TEXTBEFORE(_xlfn.TEXTAFTER(U328,"CNPJ/CPF:&lt;/strong&gt;"),"&lt;/p&gt;"))</f>
        <v/>
      </c>
      <c r="I328" s="70" t="inlineStr">
        <is>
          <t>Informações geral</t>
        </is>
      </c>
      <c r="J328" s="72" t="n"/>
      <c r="K328" s="72" t="n"/>
      <c r="L328" s="70" t="inlineStr">
        <is>
          <t>FINALIZADO</t>
        </is>
      </c>
      <c r="M328" s="73" t="inlineStr">
        <is>
          <t>Médio</t>
        </is>
      </c>
      <c r="N328" s="129" t="inlineStr">
        <is>
          <t>1018 Financeiro | Desejo falar com o setor financeiro | lainia | lainiasantos@terramaceio.com.br</t>
        </is>
      </c>
      <c r="O328" s="125" t="n">
        <v>46252</v>
      </c>
      <c r="P328" s="123" t="n">
        <v>46252</v>
      </c>
      <c r="Q328" s="177">
        <f>TEXT(O328,"mmm/aaaa")</f>
        <v/>
      </c>
      <c r="R328" s="71" t="inlineStr">
        <is>
          <t>ECOMMERCE BP SUPORTE FINANCEIRO N2</t>
        </is>
      </c>
      <c r="S328" s="129" t="inlineStr">
        <is>
          <t>lainiasantos@terramaceio.com.br</t>
        </is>
      </c>
      <c r="T328" s="129" t="inlineStr">
        <is>
          <t>TERRA MACEIO</t>
        </is>
      </c>
      <c r="U328" s="129" t="inlineStr">
        <is>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is>
      </c>
      <c r="V328" s="71">
        <f>IFERROR(_xlfn.TEXTBEFORE(_xlfn.TEXTAFTER(U328,"Descrição do problema:&lt;/strong"),"&lt;/p&gt;"),_xlfn.TEXTAFTER(U328,"Descrição do problema:&lt;/strong"))</f>
        <v/>
      </c>
      <c r="W328" s="76">
        <f>_xlfn.CONCAT(D328:E328)</f>
        <v/>
      </c>
      <c r="X328" s="77" t="n">
        <v>46267</v>
      </c>
      <c r="Y328" s="78">
        <f>IF(X328="","Aberto","Encerrado")</f>
        <v/>
      </c>
      <c r="Z328" s="78">
        <f>IF(OR(L328="PENDENTE",L328="EM ANDAMENTO",L328="PENDENTE APROVAÇÃO CANCELAMENTO NF"),TODAY()-O328,X328-O328)</f>
        <v/>
      </c>
      <c r="AA328" s="78">
        <f>IF(Y328="Aberto",Z328+ROW()/100000,"")</f>
        <v/>
      </c>
      <c r="AB328" s="2">
        <f>IF(ISNUMBER(FIND("@cielo.com.br",S328)),"Interno","Externo")</f>
        <v/>
      </c>
    </row>
    <row r="329" ht="15.5" customHeight="1">
      <c r="A329" s="1" t="n"/>
      <c r="B329" s="67" t="inlineStr">
        <is>
          <t>Emilly Maria</t>
        </is>
      </c>
      <c r="C329" s="70">
        <f>VLOOKUP(I:I,'Referencias '!H:I,2,0)</f>
        <v/>
      </c>
      <c r="D329" s="71" t="n">
        <v>26186115</v>
      </c>
      <c r="E329" s="71" t="inlineStr">
        <is>
          <t>0</t>
        </is>
      </c>
      <c r="F329" s="126" t="inlineStr">
        <is>
          <t>2623015293826</t>
        </is>
      </c>
      <c r="G329" s="72">
        <f>VLOOKUP(H:H,'Referencias '!B:C,2,0)</f>
        <v/>
      </c>
      <c r="H329" s="72">
        <f>TRIM(_xlfn.TEXTBEFORE(_xlfn.TEXTAFTER(U329,"CNPJ/CPF:&lt;/strong&gt;"),"&lt;/p&gt;"))</f>
        <v/>
      </c>
      <c r="I329" s="70" t="inlineStr">
        <is>
          <t>Troca de conta para depósito</t>
        </is>
      </c>
      <c r="J329" s="72" t="n"/>
      <c r="K329" s="72" t="n"/>
      <c r="L329" s="122" t="inlineStr">
        <is>
          <t>PENDENTE</t>
        </is>
      </c>
      <c r="M329" s="73" t="inlineStr">
        <is>
          <t>Médio</t>
        </is>
      </c>
      <c r="N329" s="129" t="inlineStr">
        <is>
          <t>1018 Financeiro | Desejo falar com o setor financeiro | Marcio dos Santos | msantos@payamigo.com</t>
        </is>
      </c>
      <c r="O329" s="125" t="n">
        <v>46252</v>
      </c>
      <c r="P329" s="123" t="n">
        <v>46252</v>
      </c>
      <c r="Q329" s="177">
        <f>TEXT(O329,"mmm/aaaa")</f>
        <v/>
      </c>
      <c r="R329" s="71" t="inlineStr">
        <is>
          <t>ECOMMERCE BP SUPORTE FINANCEIRO N2</t>
        </is>
      </c>
      <c r="S329" s="129" t="inlineStr">
        <is>
          <t>msantos@payamigo.com</t>
        </is>
      </c>
      <c r="T329" s="129" t="inlineStr">
        <is>
          <t>PAYAMIGO STERRAMEDIA</t>
        </is>
      </c>
      <c r="U329" s="129" t="inlineStr">
        <is>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is>
      </c>
      <c r="V329" s="71">
        <f>IFERROR(_xlfn.TEXTBEFORE(_xlfn.TEXTAFTER(U329,"Descrição do problema:&lt;/strong"),"&lt;/p&gt;"),_xlfn.TEXTAFTER(U329,"Descrição do problema:&lt;/strong"))</f>
        <v/>
      </c>
      <c r="W329" s="76">
        <f>_xlfn.CONCAT(D329:E329)</f>
        <v/>
      </c>
      <c r="X329" s="77" t="n"/>
      <c r="Y329" s="78">
        <f>IF(X329="","Aberto","Encerrado")</f>
        <v/>
      </c>
      <c r="Z329" s="78">
        <f>IF(OR(L329="PENDENTE",L329="EM ANDAMENTO",L329="PENDENTE APROVAÇÃO CANCELAMENTO NF"),TODAY()-O329,X329-O329)</f>
        <v/>
      </c>
      <c r="AA329" s="78">
        <f>IF(Y329="Aberto",Z329+ROW()/100000,"")</f>
        <v/>
      </c>
      <c r="AB329" s="2">
        <f>IF(ISNUMBER(FIND("@cielo.com.br",S329)),"Interno","Externo")</f>
        <v/>
      </c>
    </row>
    <row r="330" ht="15.5" customHeight="1">
      <c r="A330" s="1" t="n"/>
      <c r="B330" s="67" t="inlineStr">
        <is>
          <t>Pamela de Sá</t>
        </is>
      </c>
      <c r="C330" s="70">
        <f>VLOOKUP(I:I,'Referencias '!H:I,2,0)</f>
        <v/>
      </c>
      <c r="D330" s="71" t="n">
        <v>26158573</v>
      </c>
      <c r="E330" s="71" t="inlineStr">
        <is>
          <t>0</t>
        </is>
      </c>
      <c r="F330" s="126" t="inlineStr">
        <is>
          <t>2623010276710</t>
        </is>
      </c>
      <c r="G330" s="72">
        <f>VLOOKUP(H:H,'Referencias '!B:C,2,0)</f>
        <v/>
      </c>
      <c r="H330" s="72">
        <f>TRIM(_xlfn.TEXTBEFORE(_xlfn.TEXTAFTER(U330,"CNPJ/CPF:&lt;/strong&gt;"),"&lt;/p&gt;"))</f>
        <v/>
      </c>
      <c r="I330" s="70" t="inlineStr">
        <is>
          <t>Contestação de cobrança</t>
        </is>
      </c>
      <c r="J330" s="72" t="n"/>
      <c r="K330" s="72" t="n"/>
      <c r="L330" s="122" t="inlineStr">
        <is>
          <t>PENDENTE</t>
        </is>
      </c>
      <c r="M330" s="73" t="inlineStr">
        <is>
          <t>Médio</t>
        </is>
      </c>
      <c r="N330" s="129" t="inlineStr">
        <is>
          <t>1018 Financeiro | Desejo falar com o setor financeiro | Suelen Thums | suelen.thums@bertolini.com.br</t>
        </is>
      </c>
      <c r="O330" s="125" t="n">
        <v>46252</v>
      </c>
      <c r="P330" s="123" t="n">
        <v>46252</v>
      </c>
      <c r="Q330" s="177">
        <f>TEXT(O330,"mmm/aaaa")</f>
        <v/>
      </c>
      <c r="R330" s="71" t="inlineStr">
        <is>
          <t>ECOMMERCE BP SUPORTE FINANCEIRO N2</t>
        </is>
      </c>
      <c r="S330" s="129" t="inlineStr">
        <is>
          <t>suelen.thums@bertolini.com.br</t>
        </is>
      </c>
      <c r="T330" s="129" t="inlineStr">
        <is>
          <t>BERTOLINI SA</t>
        </is>
      </c>
      <c r="U330" s="129" t="inlineStr">
        <is>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is>
      </c>
      <c r="V330" s="71">
        <f>IFERROR(_xlfn.TEXTBEFORE(_xlfn.TEXTAFTER(U330,"Descrição do problema:&lt;/strong"),"&lt;/p&gt;"),_xlfn.TEXTAFTER(U330,"Descrição do problema:&lt;/strong"))</f>
        <v/>
      </c>
      <c r="W330" s="76">
        <f>_xlfn.CONCAT(D330:E330)</f>
        <v/>
      </c>
      <c r="X330" s="77" t="n"/>
      <c r="Y330" s="78">
        <f>IF(X330="","Aberto","Encerrado")</f>
        <v/>
      </c>
      <c r="Z330" s="78">
        <f>IF(OR(L330="PENDENTE",L330="EM ANDAMENTO",L330="PENDENTE APROVAÇÃO CANCELAMENTO NF"),TODAY()-O330,X330-O330)</f>
        <v/>
      </c>
      <c r="AA330" s="78">
        <f>IF(Y330="Aberto",Z330+ROW()/100000,"")</f>
        <v/>
      </c>
      <c r="AB330" s="2">
        <f>IF(ISNUMBER(FIND("@cielo.com.br",S330)),"Interno","Externo")</f>
        <v/>
      </c>
    </row>
    <row r="331" ht="15.5" customHeight="1">
      <c r="A331" s="1" t="n"/>
      <c r="B331" s="67" t="inlineStr">
        <is>
          <t>Pamela de Sá</t>
        </is>
      </c>
      <c r="C331" s="70">
        <f>VLOOKUP(I:I,'Referencias '!H:I,2,0)</f>
        <v/>
      </c>
      <c r="D331" s="71" t="n">
        <v>26158420</v>
      </c>
      <c r="E331" s="71" t="inlineStr">
        <is>
          <t>0</t>
        </is>
      </c>
      <c r="F331" s="126" t="inlineStr">
        <is>
          <t>2623010276608</t>
        </is>
      </c>
      <c r="G331" s="72">
        <f>VLOOKUP(H:H,'Referencias '!B:C,2,0)</f>
        <v/>
      </c>
      <c r="H331" s="72">
        <f>TRIM(_xlfn.TEXTBEFORE(_xlfn.TEXTAFTER(U331,"CNPJ/CPF:&lt;/strong&gt;"),"&lt;/p&gt;"))</f>
        <v/>
      </c>
      <c r="I331" s="70" t="inlineStr">
        <is>
          <t>Informação sobre contrato</t>
        </is>
      </c>
      <c r="J331" s="72" t="n"/>
      <c r="K331" s="72" t="n"/>
      <c r="L331" s="122" t="inlineStr">
        <is>
          <t>PENDENTE</t>
        </is>
      </c>
      <c r="M331" s="73" t="inlineStr">
        <is>
          <t>Médio</t>
        </is>
      </c>
      <c r="N331" s="129" t="inlineStr">
        <is>
          <t>1018 Financeiro | Desejo falar com o setor financeiro | Caroline Mendes | carolineal@cielo.com.br</t>
        </is>
      </c>
      <c r="O331" s="125" t="n">
        <v>46252</v>
      </c>
      <c r="P331" s="123" t="n">
        <v>46252</v>
      </c>
      <c r="Q331" s="177">
        <f>TEXT(O331,"mmm/aaaa")</f>
        <v/>
      </c>
      <c r="R331" s="71" t="inlineStr">
        <is>
          <t>ECOMMERCE BP SUPORTE FINANCEIRO N2</t>
        </is>
      </c>
      <c r="S331" s="129" t="inlineStr">
        <is>
          <t>carolineal@cielo.com.br</t>
        </is>
      </c>
      <c r="T331" s="129" t="inlineStr">
        <is>
          <t>Garmin  Loja Moema 01 POS2 Fisic</t>
        </is>
      </c>
      <c r="U331" s="129" t="inlineStr">
        <is>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is>
      </c>
      <c r="V331" s="71">
        <f>IFERROR(_xlfn.TEXTBEFORE(_xlfn.TEXTAFTER(U331,"Descrição do problema:&lt;/strong"),"&lt;/p&gt;"),_xlfn.TEXTAFTER(U331,"Descrição do problema:&lt;/strong"))</f>
        <v/>
      </c>
      <c r="W331" s="76">
        <f>_xlfn.CONCAT(D331:E331)</f>
        <v/>
      </c>
      <c r="X331" s="77" t="n"/>
      <c r="Y331" s="78">
        <f>IF(X331="","Aberto","Encerrado")</f>
        <v/>
      </c>
      <c r="Z331" s="78">
        <f>IF(OR(L331="PENDENTE",L331="EM ANDAMENTO",L331="PENDENTE APROVAÇÃO CANCELAMENTO NF"),TODAY()-O331,X331-O331)</f>
        <v/>
      </c>
      <c r="AA331" s="78">
        <f>IF(Y331="Aberto",Z331+ROW()/100000,"")</f>
        <v/>
      </c>
      <c r="AB331" s="2">
        <f>IF(ISNUMBER(FIND("@cielo.com.br",S331)),"Interno","Externo")</f>
        <v/>
      </c>
    </row>
    <row r="332" ht="15.5" customHeight="1">
      <c r="A332" s="1" t="n"/>
      <c r="B332" s="67" t="inlineStr">
        <is>
          <t>Pamela de Sá</t>
        </is>
      </c>
      <c r="C332" s="70">
        <f>VLOOKUP(I:I,'Referencias '!H:I,2,0)</f>
        <v/>
      </c>
      <c r="D332" s="71" t="n">
        <v>26123054</v>
      </c>
      <c r="E332" s="71" t="inlineStr">
        <is>
          <t>0</t>
        </is>
      </c>
      <c r="F332" s="126" t="inlineStr">
        <is>
          <t>2622915254208</t>
        </is>
      </c>
      <c r="G332" s="72">
        <f>VLOOKUP(H:H,'Referencias '!B:C,2,0)</f>
        <v/>
      </c>
      <c r="H332" s="72">
        <f>TRIM(_xlfn.TEXTBEFORE(_xlfn.TEXTAFTER(U332,"CNPJ/CPF:&lt;/strong&gt;"),"&lt;/p&gt;"))</f>
        <v/>
      </c>
      <c r="I332" s="70" t="inlineStr">
        <is>
          <t>Cancelamento de NF</t>
        </is>
      </c>
      <c r="J332" s="72" t="n"/>
      <c r="K332" s="72" t="n"/>
      <c r="L332" s="122" t="inlineStr">
        <is>
          <t>PENDENTE</t>
        </is>
      </c>
      <c r="M332" s="73" t="inlineStr">
        <is>
          <t>Médio</t>
        </is>
      </c>
      <c r="N332" s="129" t="inlineStr">
        <is>
          <t>1018 Financeiro | Desejo falar com o setor financeiro | ALFA AGENCIA DE VIAGENS LTDA | ariane.pasilva@cielo.com.br</t>
        </is>
      </c>
      <c r="O332" s="125" t="n">
        <v>46251</v>
      </c>
      <c r="P332" s="123" t="n">
        <v>46251</v>
      </c>
      <c r="Q332" s="177">
        <f>TEXT(O332,"mmm/aaaa")</f>
        <v/>
      </c>
      <c r="R332" s="71" t="inlineStr">
        <is>
          <t>ECOMMERCE BP SUPORTE FINANCEIRO N2</t>
        </is>
      </c>
      <c r="S332" s="129" t="inlineStr">
        <is>
          <t>ariane.pasilva@cielo.com.br</t>
        </is>
      </c>
      <c r="T332" s="129" t="inlineStr">
        <is>
          <t>ALFA TRAVEL TURISMO</t>
        </is>
      </c>
      <c r="U332" s="129" t="inlineStr">
        <is>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is>
      </c>
      <c r="V332" s="71">
        <f>IFERROR(_xlfn.TEXTBEFORE(_xlfn.TEXTAFTER(U332,"Descrição do problema:&lt;/strong"),"&lt;/p&gt;"),_xlfn.TEXTAFTER(U332,"Descrição do problema:&lt;/strong"))</f>
        <v/>
      </c>
      <c r="W332" s="76">
        <f>_xlfn.CONCAT(D332:E332)</f>
        <v/>
      </c>
      <c r="X332" s="77" t="n"/>
      <c r="Y332" s="78">
        <f>IF(X332="","Aberto","Encerrado")</f>
        <v/>
      </c>
      <c r="Z332" s="78">
        <f>IF(OR(L332="PENDENTE",L332="EM ANDAMENTO",L332="PENDENTE APROVAÇÃO CANCELAMENTO NF"),TODAY()-O332,X332-O332)</f>
        <v/>
      </c>
      <c r="AA332" s="78">
        <f>IF(Y332="Aberto",Z332+ROW()/100000,"")</f>
        <v/>
      </c>
      <c r="AB332" s="2">
        <f>IF(ISNUMBER(FIND("@cielo.com.br",S332)),"Interno","Externo")</f>
        <v/>
      </c>
    </row>
    <row r="333" ht="15.5" customHeight="1">
      <c r="A333" s="1" t="n"/>
      <c r="B333" s="67" t="inlineStr">
        <is>
          <t>Pamela de Sá</t>
        </is>
      </c>
      <c r="C333" s="70">
        <f>VLOOKUP(I:I,'Referencias '!H:I,2,0)</f>
        <v/>
      </c>
      <c r="D333" s="71" t="n">
        <v>26120128</v>
      </c>
      <c r="E333" s="71" t="inlineStr">
        <is>
          <t>0</t>
        </is>
      </c>
      <c r="F333" s="126" t="inlineStr">
        <is>
          <t>2622915252385</t>
        </is>
      </c>
      <c r="G333" s="72">
        <f>VLOOKUP(H:H,'Referencias '!B:C,2,0)</f>
        <v/>
      </c>
      <c r="H333" s="72">
        <f>TRIM(_xlfn.TEXTBEFORE(_xlfn.TEXTAFTER(U333,"CNPJ/CPF:&lt;/strong&gt;"),"&lt;/p&gt;"))</f>
        <v/>
      </c>
      <c r="I333" s="70" t="inlineStr">
        <is>
          <t>Dúvida sobre faturamento</t>
        </is>
      </c>
      <c r="J333" s="72" t="n"/>
      <c r="K333" s="72" t="n"/>
      <c r="L333" s="122" t="inlineStr">
        <is>
          <t>PENDENTE</t>
        </is>
      </c>
      <c r="M333" s="73" t="inlineStr">
        <is>
          <t>Médio</t>
        </is>
      </c>
      <c r="N333" s="129" t="inlineStr">
        <is>
          <t>1004 Gestão de Risco (Antifraude) | Estou em produção e tenho uma dúvida | Marcelo | mparo.sjp@ecori.com.br</t>
        </is>
      </c>
      <c r="O333" s="125" t="n">
        <v>46251</v>
      </c>
      <c r="P333" s="123" t="n">
        <v>46252</v>
      </c>
      <c r="Q333" s="177">
        <f>TEXT(O333,"mmm/aaaa")</f>
        <v/>
      </c>
      <c r="R333" s="71" t="inlineStr">
        <is>
          <t>ECOMMERCE BP SUPORTE FINANCEIRO N2</t>
        </is>
      </c>
      <c r="S333" s="129" t="inlineStr">
        <is>
          <t>mparo.sjp@ecori.com.br</t>
        </is>
      </c>
      <c r="T333" s="129" t="inlineStr">
        <is>
          <t>ECORI  PISOS E REVESTIMENTOS EC</t>
        </is>
      </c>
      <c r="U333" s="129" t="inlineStr">
        <is>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is>
      </c>
      <c r="V333" s="71">
        <f>IFERROR(_xlfn.TEXTBEFORE(_xlfn.TEXTAFTER(U333,"Descrição do problema:&lt;/strong"),"&lt;/p&gt;"),_xlfn.TEXTAFTER(U333,"Descrição do problema:&lt;/strong"))</f>
        <v/>
      </c>
      <c r="W333" s="76">
        <f>_xlfn.CONCAT(D333:E333)</f>
        <v/>
      </c>
      <c r="X333" s="77" t="n"/>
      <c r="Y333" s="78">
        <f>IF(X333="","Aberto","Encerrado")</f>
        <v/>
      </c>
      <c r="Z333" s="78">
        <f>IF(OR(L333="PENDENTE",L333="EM ANDAMENTO",L333="PENDENTE APROVAÇÃO CANCELAMENTO NF"),TODAY()-O333,X333-O333)</f>
        <v/>
      </c>
      <c r="AA333" s="78">
        <f>IF(Y333="Aberto",Z333+ROW()/100000,"")</f>
        <v/>
      </c>
      <c r="AB333" s="2">
        <f>IF(ISNUMBER(FIND("@cielo.com.br",S333)),"Interno","Externo")</f>
        <v/>
      </c>
    </row>
    <row r="334" ht="15.5" customHeight="1">
      <c r="A334" s="1" t="n"/>
      <c r="B334" s="67" t="inlineStr">
        <is>
          <t>Emilly Maria</t>
        </is>
      </c>
      <c r="C334" s="70">
        <f>VLOOKUP(I:I,'Referencias '!H:I,2,0)</f>
        <v/>
      </c>
      <c r="D334" s="129" t="n">
        <v>26091612</v>
      </c>
      <c r="E334" s="71" t="inlineStr">
        <is>
          <t>0</t>
        </is>
      </c>
      <c r="F334" s="126" t="inlineStr">
        <is>
          <t>2622910234580</t>
        </is>
      </c>
      <c r="G334" s="72">
        <f>VLOOKUP(H:H,'Referencias '!B:C,2,0)</f>
        <v/>
      </c>
      <c r="H334" s="72">
        <f>TRIM(_xlfn.TEXTBEFORE(_xlfn.TEXTAFTER(U334,"CNPJ/CPF:&lt;/strong&gt;"),"&lt;/p&gt;"))</f>
        <v/>
      </c>
      <c r="I334" s="70" t="inlineStr">
        <is>
          <t>Alteração de cadastro (e-mail)</t>
        </is>
      </c>
      <c r="J334" s="72" t="n"/>
      <c r="K334" s="72" t="n"/>
      <c r="L334" s="122" t="inlineStr">
        <is>
          <t>PENDENTE</t>
        </is>
      </c>
      <c r="M334" s="73" t="inlineStr">
        <is>
          <t>Médio</t>
        </is>
      </c>
      <c r="N334" s="129" t="inlineStr">
        <is>
          <t>1018 Financeiro | Desejo falar com o setor financeiro | Sara | sara@lider.design</t>
        </is>
      </c>
      <c r="O334" s="125" t="n">
        <v>46251</v>
      </c>
      <c r="P334" s="123" t="n">
        <v>46251</v>
      </c>
      <c r="Q334" s="177">
        <f>TEXT(O334,"mmm/aaaa")</f>
        <v/>
      </c>
      <c r="R334" s="71" t="inlineStr">
        <is>
          <t>ECOMMERCE BP SUPORTE FINANCEIRO N2</t>
        </is>
      </c>
      <c r="S334" s="129" t="inlineStr">
        <is>
          <t>sara@lider.design</t>
        </is>
      </c>
      <c r="T334" s="129" t="inlineStr">
        <is>
          <t>LIDER INTERIORES</t>
        </is>
      </c>
      <c r="U334" s="129" t="inlineStr">
        <is>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is>
      </c>
      <c r="V334" s="71">
        <f>IFERROR(_xlfn.TEXTBEFORE(_xlfn.TEXTAFTER(U334,"Descrição do problema:&lt;/strong"),"&lt;/p&gt;"),_xlfn.TEXTAFTER(U334,"Descrição do problema:&lt;/strong"))</f>
        <v/>
      </c>
      <c r="W334" s="76">
        <f>_xlfn.CONCAT(D334:E334)</f>
        <v/>
      </c>
      <c r="X334" s="77" t="n"/>
      <c r="Y334" s="78">
        <f>IF(X334="","Aberto","Encerrado")</f>
        <v/>
      </c>
      <c r="Z334" s="78">
        <f>IF(OR(L334="PENDENTE",L334="EM ANDAMENTO",L334="PENDENTE APROVAÇÃO CANCELAMENTO NF"),TODAY()-O334,X334-O334)</f>
        <v/>
      </c>
      <c r="AA334" s="78">
        <f>IF(Y334="Aberto",Z334+ROW()/100000,"")</f>
        <v/>
      </c>
      <c r="AB334" s="2">
        <f>IF(ISNUMBER(FIND("@cielo.com.br",S334)),"Interno","Externo")</f>
        <v/>
      </c>
    </row>
    <row r="335" ht="15.5" customHeight="1">
      <c r="A335" s="1" t="n"/>
      <c r="B335" s="67" t="inlineStr">
        <is>
          <t>Emilly Maria</t>
        </is>
      </c>
      <c r="C335" s="70">
        <f>VLOOKUP(I:I,'Referencias '!H:I,2,0)</f>
        <v/>
      </c>
      <c r="D335" s="71" t="n">
        <v>26087997</v>
      </c>
      <c r="E335" s="71" t="inlineStr">
        <is>
          <t>0</t>
        </is>
      </c>
      <c r="F335" s="126" t="inlineStr">
        <is>
          <t>2622909232285</t>
        </is>
      </c>
      <c r="G335" s="72">
        <f>VLOOKUP(H:H,'Referencias '!B:C,2,0)</f>
        <v/>
      </c>
      <c r="H335" s="72">
        <f>TRIM(_xlfn.TEXTBEFORE(_xlfn.TEXTAFTER(U335,"CNPJ/CPF:&lt;/strong&gt;"),"&lt;/p&gt;"))</f>
        <v/>
      </c>
      <c r="I335" s="70" t="inlineStr">
        <is>
          <t>Prorrogação de Boleto</t>
        </is>
      </c>
      <c r="J335" s="72" t="n"/>
      <c r="K335" s="72" t="n"/>
      <c r="L335" s="122" t="inlineStr">
        <is>
          <t>PENDENTE</t>
        </is>
      </c>
      <c r="M335" s="73" t="inlineStr">
        <is>
          <t>Médio</t>
        </is>
      </c>
      <c r="N335" s="129" t="inlineStr">
        <is>
          <t>1018 Financeiro | Desejo falar com o setor financeiro | Ana Carolina Lopes | ana.barcellos@venancio.com.br</t>
        </is>
      </c>
      <c r="O335" s="125" t="n">
        <v>46251</v>
      </c>
      <c r="P335" s="123" t="n">
        <v>46251</v>
      </c>
      <c r="Q335" s="177">
        <f>TEXT(O335,"mmm/aaaa")</f>
        <v/>
      </c>
      <c r="R335" s="71" t="inlineStr">
        <is>
          <t>ECOMMERCE BP SUPORTE FINANCEIRO N2</t>
        </is>
      </c>
      <c r="S335" s="129" t="inlineStr">
        <is>
          <t>ana.barcellos@venancio.com.br</t>
        </is>
      </c>
      <c r="T335" s="129" t="inlineStr">
        <is>
          <t>DROGARIA VENANCIO</t>
        </is>
      </c>
      <c r="U335" s="129" t="inlineStr">
        <is>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is>
      </c>
      <c r="V335" s="71">
        <f>IFERROR(_xlfn.TEXTBEFORE(_xlfn.TEXTAFTER(U335,"Descrição do problema:&lt;/strong"),"&lt;/p&gt;"),_xlfn.TEXTAFTER(U335,"Descrição do problema:&lt;/strong"))</f>
        <v/>
      </c>
      <c r="W335" s="76">
        <f>_xlfn.CONCAT(D335:E335)</f>
        <v/>
      </c>
      <c r="X335" s="77" t="n"/>
      <c r="Y335" s="78">
        <f>IF(X335="","Aberto","Encerrado")</f>
        <v/>
      </c>
      <c r="Z335" s="78">
        <f>IF(OR(L335="PENDENTE",L335="EM ANDAMENTO",L335="PENDENTE APROVAÇÃO CANCELAMENTO NF"),TODAY()-O335,X335-O335)</f>
        <v/>
      </c>
      <c r="AA335" s="78">
        <f>IF(Y335="Aberto",Z335+ROW()/100000,"")</f>
        <v/>
      </c>
      <c r="AB335" s="2">
        <f>IF(ISNUMBER(FIND("@cielo.com.br",S335)),"Interno","Externo")</f>
        <v/>
      </c>
    </row>
    <row r="336" ht="15.5" customHeight="1">
      <c r="A336" s="1" t="n"/>
      <c r="B336" s="67" t="inlineStr">
        <is>
          <t>Pamela de Sá</t>
        </is>
      </c>
      <c r="C336" s="70">
        <f>VLOOKUP(I:I,'Referencias '!H:I,2,0)</f>
        <v/>
      </c>
      <c r="D336" s="71" t="n">
        <v>26053298</v>
      </c>
      <c r="E336" s="71" t="inlineStr">
        <is>
          <t>0</t>
        </is>
      </c>
      <c r="F336" s="126" t="inlineStr">
        <is>
          <t>2622615209868</t>
        </is>
      </c>
      <c r="G336" s="72">
        <f>VLOOKUP(H:H,'Referencias '!B:C,2,0)</f>
        <v/>
      </c>
      <c r="H336" s="72">
        <f>TRIM(_xlfn.TEXTBEFORE(_xlfn.TEXTAFTER(U336,"CNPJ/CPF:&lt;/strong&gt;"),"&lt;/p&gt;"))</f>
        <v/>
      </c>
      <c r="I336" s="70" t="inlineStr">
        <is>
          <t>Dúvida sobre faturamento</t>
        </is>
      </c>
      <c r="J336" s="72" t="n"/>
      <c r="K336" s="72" t="n"/>
      <c r="L336" s="122" t="inlineStr">
        <is>
          <t>PENDENTE</t>
        </is>
      </c>
      <c r="M336" s="73" t="inlineStr">
        <is>
          <t>Médio</t>
        </is>
      </c>
      <c r="N336" s="129" t="inlineStr">
        <is>
          <t>1018 Financeiro | Desejo falar com o setor financeiro | DIEGO GOMES | Diego.gomes@bravium.com.br</t>
        </is>
      </c>
      <c r="O336" s="125" t="n">
        <v>46248</v>
      </c>
      <c r="P336" s="123" t="n">
        <v>46248</v>
      </c>
      <c r="Q336" s="177">
        <f>TEXT(O336,"mmm/aaaa")</f>
        <v/>
      </c>
      <c r="R336" s="71" t="inlineStr">
        <is>
          <t>ECOMMERCE BP SUPORTE FINANCEIRO N2</t>
        </is>
      </c>
      <c r="S336" s="129" t="inlineStr">
        <is>
          <t>diego.gomes@bravium.com.br</t>
        </is>
      </c>
      <c r="T336" s="129" t="inlineStr">
        <is>
          <t>MC SURPREENDA</t>
        </is>
      </c>
      <c r="U336" s="129" t="inlineStr">
        <is>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is>
      </c>
      <c r="V336" s="71">
        <f>IFERROR(_xlfn.TEXTBEFORE(_xlfn.TEXTAFTER(U336,"Descrição do problema:&lt;/strong"),"&lt;/p&gt;"),_xlfn.TEXTAFTER(U336,"Descrição do problema:&lt;/strong"))</f>
        <v/>
      </c>
      <c r="W336" s="76">
        <f>_xlfn.CONCAT(D336:E336)</f>
        <v/>
      </c>
      <c r="X336" s="77" t="n"/>
      <c r="Y336" s="78">
        <f>IF(X336="","Aberto","Encerrado")</f>
        <v/>
      </c>
      <c r="Z336" s="78">
        <f>IF(OR(L336="PENDENTE",L336="EM ANDAMENTO",L336="PENDENTE APROVAÇÃO CANCELAMENTO NF"),TODAY()-O336,X336-O336)</f>
        <v/>
      </c>
      <c r="AA336" s="78">
        <f>IF(Y336="Aberto",Z336+ROW()/100000,"")</f>
        <v/>
      </c>
      <c r="AB336" s="2">
        <f>IF(ISNUMBER(FIND("@cielo.com.br",S336)),"Interno","Externo")</f>
        <v/>
      </c>
    </row>
    <row r="337" ht="15.5" customHeight="1">
      <c r="A337" s="1" t="n"/>
      <c r="B337" s="67" t="inlineStr">
        <is>
          <t>Emilly Maria</t>
        </is>
      </c>
      <c r="C337" s="70">
        <f>VLOOKUP(I:I,'Referencias '!H:I,2,0)</f>
        <v/>
      </c>
      <c r="D337" s="71" t="n">
        <v>26038292</v>
      </c>
      <c r="E337" s="71" t="inlineStr">
        <is>
          <t>0</t>
        </is>
      </c>
      <c r="F337" s="126" t="inlineStr">
        <is>
          <t>2622611200489</t>
        </is>
      </c>
      <c r="G337" s="72">
        <f>VLOOKUP(H:H,'Referencias '!B:C,2,0)</f>
        <v/>
      </c>
      <c r="H337" s="72">
        <f>TRIM(_xlfn.TEXTBEFORE(_xlfn.TEXTAFTER(U337,"CNPJ/CPF:&lt;/strong&gt;"),"&lt;/p&gt;"))</f>
        <v/>
      </c>
      <c r="I337" s="70" t="inlineStr">
        <is>
          <t>Cadastro de MIDs</t>
        </is>
      </c>
      <c r="J337" s="72" t="n"/>
      <c r="K337" s="72" t="n"/>
      <c r="L337" s="122" t="inlineStr">
        <is>
          <t>PENDENTE</t>
        </is>
      </c>
      <c r="M337" s="73" t="inlineStr">
        <is>
          <t>Médio</t>
        </is>
      </c>
      <c r="N337" s="129" t="inlineStr">
        <is>
          <t>1018 Financeiro | Desejo falar com o setor financeiro | Mariane | mariane.santos@cielo.com.br</t>
        </is>
      </c>
      <c r="O337" s="125" t="n">
        <v>46248</v>
      </c>
      <c r="P337" s="123" t="n">
        <v>46248</v>
      </c>
      <c r="Q337" s="177">
        <f>TEXT(O337,"mmm/aaaa")</f>
        <v/>
      </c>
      <c r="R337" s="71" t="inlineStr">
        <is>
          <t>ECOMMERCE BP SUPORTE FINANCEIRO N2</t>
        </is>
      </c>
      <c r="S337" s="129" t="inlineStr">
        <is>
          <t>mariane.santos@cielo.com.br</t>
        </is>
      </c>
      <c r="T337" s="129" t="inlineStr"/>
      <c r="U337" s="129" t="inlineStr">
        <is>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is>
      </c>
      <c r="V337" s="71">
        <f>IFERROR(_xlfn.TEXTBEFORE(_xlfn.TEXTAFTER(U337,"Descrição do problema:&lt;/strong"),"&lt;/p&gt;"),_xlfn.TEXTAFTER(U337,"Descrição do problema:&lt;/strong"))</f>
        <v/>
      </c>
      <c r="W337" s="76">
        <f>_xlfn.CONCAT(D337:E337)</f>
        <v/>
      </c>
      <c r="X337" s="77" t="n"/>
      <c r="Y337" s="78">
        <f>IF(X337="","Aberto","Encerrado")</f>
        <v/>
      </c>
      <c r="Z337" s="78">
        <f>IF(OR(L337="PENDENTE",L337="EM ANDAMENTO",L337="PENDENTE APROVAÇÃO CANCELAMENTO NF"),TODAY()-O337,X337-O337)</f>
        <v/>
      </c>
      <c r="AA337" s="78">
        <f>IF(Y337="Aberto",Z337+ROW()/100000,"")</f>
        <v/>
      </c>
      <c r="AB337" s="2">
        <f>IF(ISNUMBER(FIND("@cielo.com.br",S337)),"Interno","Externo")</f>
        <v/>
      </c>
    </row>
    <row r="338" ht="15.5" customHeight="1">
      <c r="A338" s="1" t="n"/>
      <c r="B338" s="67" t="inlineStr">
        <is>
          <t>Emilly Maria</t>
        </is>
      </c>
      <c r="C338" s="70">
        <f>VLOOKUP(I:I,'Referencias '!H:I,2,0)</f>
        <v/>
      </c>
      <c r="D338" s="129" t="n">
        <v>26091331</v>
      </c>
      <c r="E338" s="129" t="inlineStr">
        <is>
          <t>0</t>
        </is>
      </c>
      <c r="F338" s="126" t="inlineStr">
        <is>
          <t>2622910234394</t>
        </is>
      </c>
      <c r="G338" s="72">
        <f>VLOOKUP(H:H,'Referencias '!B:C,2,0)</f>
        <v/>
      </c>
      <c r="H338" s="72">
        <f>TRIM(_xlfn.TEXTBEFORE(_xlfn.TEXTAFTER(U338,"CNPJ/CPF:&lt;/strong&gt;"),"&lt;/p&gt;"))</f>
        <v/>
      </c>
      <c r="I338" s="70" t="inlineStr">
        <is>
          <t>Contestação de cobrança</t>
        </is>
      </c>
      <c r="J338" s="72" t="n"/>
      <c r="K338" s="72" t="n"/>
      <c r="L338" s="122" t="inlineStr">
        <is>
          <t>PENDENTE</t>
        </is>
      </c>
      <c r="M338" s="73" t="inlineStr">
        <is>
          <t>Médio</t>
        </is>
      </c>
      <c r="N338" s="129" t="inlineStr">
        <is>
          <t>1020 Estratégia Antifraude | Analises | Leonardo Gonçalves de Noronha | leonardo.noronha@inbrands.com.br</t>
        </is>
      </c>
      <c r="O338" s="125" t="n">
        <v>46251</v>
      </c>
      <c r="P338" s="123" t="n">
        <v>46253</v>
      </c>
      <c r="Q338" s="177">
        <f>TEXT(O338,"mmm/aaaa")</f>
        <v/>
      </c>
      <c r="R338" s="129" t="inlineStr">
        <is>
          <t>ECOMMERCE BP SUPORTE FINANCEIRO N2</t>
        </is>
      </c>
      <c r="S338" s="129" t="inlineStr">
        <is>
          <t>leonardo.noronha@inbrands.com.br</t>
        </is>
      </c>
      <c r="T338" s="129" t="inlineStr">
        <is>
          <t>ELLUS FABRICA PE</t>
        </is>
      </c>
      <c r="U338" s="129"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is>
      </c>
      <c r="V338" s="71">
        <f>IFERROR(_xlfn.TEXTBEFORE(_xlfn.TEXTAFTER(U338,"Descrição do problema:&lt;/strong"),"&lt;/p&gt;"),_xlfn.TEXTAFTER(U338,"Descrição do problema:&lt;/strong"))</f>
        <v/>
      </c>
      <c r="W338" s="76">
        <f>_xlfn.CONCAT(D338:E338)</f>
        <v/>
      </c>
      <c r="X338" s="77" t="n"/>
      <c r="Y338" s="78">
        <f>IF(X338="","Aberto","Encerrado")</f>
        <v/>
      </c>
      <c r="Z338" s="78">
        <f>IF(OR(L338="PENDENTE",L338="EM ANDAMENTO",L338="PENDENTE APROVAÇÃO CANCELAMENTO NF"),TODAY()-O338,X338-O338)</f>
        <v/>
      </c>
      <c r="AA338" s="78">
        <f>IF(Y338="Aberto",Z338+ROW()/100000,"")</f>
        <v/>
      </c>
      <c r="AB338" s="2">
        <f>IF(ISNUMBER(FIND("@cielo.com.br",S338)),"Interno","Externo")</f>
        <v/>
      </c>
    </row>
    <row r="339" ht="15.5" customHeight="1">
      <c r="A339" s="1" t="n"/>
      <c r="B339" s="67" t="inlineStr">
        <is>
          <t>Emilly Maria</t>
        </is>
      </c>
      <c r="C339" s="70">
        <f>VLOOKUP(I:I,'Referencias '!H:I,2,0)</f>
        <v/>
      </c>
      <c r="D339" s="129" t="n">
        <v>26197883</v>
      </c>
      <c r="E339" s="129" t="inlineStr">
        <is>
          <t>0</t>
        </is>
      </c>
      <c r="F339" s="126" t="inlineStr">
        <is>
          <t>2623017301047</t>
        </is>
      </c>
      <c r="G339" s="72">
        <f>VLOOKUP(H:H,'Referencias '!B:C,2,0)</f>
        <v/>
      </c>
      <c r="H339" s="72">
        <f>TRIM(_xlfn.TEXTBEFORE(_xlfn.TEXTAFTER(U339,"CNPJ/CPF:&lt;/strong&gt;"),"&lt;/p&gt;"))</f>
        <v/>
      </c>
      <c r="I339" s="70" t="inlineStr">
        <is>
          <t>Informação conta para depósito</t>
        </is>
      </c>
      <c r="J339" s="72" t="n"/>
      <c r="K339" s="72" t="n"/>
      <c r="L339" s="122" t="inlineStr">
        <is>
          <t>PENDENTE</t>
        </is>
      </c>
      <c r="M339" s="73" t="inlineStr">
        <is>
          <t>Médio</t>
        </is>
      </c>
      <c r="N339" s="129" t="inlineStr">
        <is>
          <t>1018 Financeiro | Desejo falar com o setor financeiro | Marcos Paulo | marcos.paulo@fengbrasil.com.br</t>
        </is>
      </c>
      <c r="O339" s="125" t="n">
        <v>46252</v>
      </c>
      <c r="P339" s="123" t="n">
        <v>46253</v>
      </c>
      <c r="Q339" s="177">
        <f>TEXT(O339,"mmm/aaaa")</f>
        <v/>
      </c>
      <c r="R339" s="129" t="inlineStr">
        <is>
          <t>ECOMMERCE BP SUPORTE FINANCEIRO N2</t>
        </is>
      </c>
      <c r="S339" s="129" t="inlineStr">
        <is>
          <t>marcos.paulo@fengbrasil.com.br</t>
        </is>
      </c>
      <c r="T339" s="129" t="inlineStr">
        <is>
          <t>Botafogo Camisa 7</t>
        </is>
      </c>
      <c r="U339" s="129" t="inlineStr">
        <is>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is>
      </c>
      <c r="V339" s="71">
        <f>IFERROR(_xlfn.TEXTBEFORE(_xlfn.TEXTAFTER(U339,"Descrição do problema:&lt;/strong"),"&lt;/p&gt;"),_xlfn.TEXTAFTER(U339,"Descrição do problema:&lt;/strong"))</f>
        <v/>
      </c>
      <c r="W339" s="76">
        <f>_xlfn.CONCAT(D339:E339)</f>
        <v/>
      </c>
      <c r="X339" s="77" t="n"/>
      <c r="Y339" s="78">
        <f>IF(X339="","Aberto","Encerrado")</f>
        <v/>
      </c>
      <c r="Z339" s="78">
        <f>IF(OR(L339="PENDENTE",L339="EM ANDAMENTO",L339="PENDENTE APROVAÇÃO CANCELAMENTO NF"),TODAY()-O339,X339-O339)</f>
        <v/>
      </c>
      <c r="AA339" s="78">
        <f>IF(Y339="Aberto",Z339+ROW()/100000,"")</f>
        <v/>
      </c>
      <c r="AB339" s="2">
        <f>IF(ISNUMBER(FIND("@cielo.com.br",S339)),"Interno","Externo")</f>
        <v/>
      </c>
    </row>
    <row r="340" ht="15.5" customHeight="1">
      <c r="A340" s="1" t="n"/>
      <c r="B340" s="67" t="inlineStr">
        <is>
          <t>Emilly Maria</t>
        </is>
      </c>
      <c r="C340" s="70">
        <f>VLOOKUP(I:I,'Referencias '!H:I,2,0)</f>
        <v/>
      </c>
      <c r="D340" s="129" t="n">
        <v>26205622</v>
      </c>
      <c r="E340" s="129" t="inlineStr">
        <is>
          <t>0</t>
        </is>
      </c>
      <c r="F340" s="126" t="inlineStr">
        <is>
          <t>2623108306151</t>
        </is>
      </c>
      <c r="G340" s="72">
        <f>VLOOKUP(H:H,'Referencias '!B:C,2,0)</f>
        <v/>
      </c>
      <c r="H340" s="72">
        <f>TRIM(_xlfn.TEXTBEFORE(_xlfn.TEXTAFTER(U340,"CNPJ/CPF:&lt;/strong&gt;"),"&lt;/p&gt;"))</f>
        <v/>
      </c>
      <c r="I340" s="70" t="inlineStr">
        <is>
          <t>Atualização de Cadastro</t>
        </is>
      </c>
      <c r="J340" s="72" t="n"/>
      <c r="K340" s="72" t="n"/>
      <c r="L340" s="122" t="inlineStr">
        <is>
          <t>PENDENTE</t>
        </is>
      </c>
      <c r="M340" s="73" t="inlineStr">
        <is>
          <t>Médio</t>
        </is>
      </c>
      <c r="N340" s="129" t="inlineStr">
        <is>
          <t>1018 Financeiro | Desejo falar com o setor financeiro | Francielly R S Buchele | francielly.silva@dentalspeed.com</t>
        </is>
      </c>
      <c r="O340" s="125" t="n">
        <v>46253</v>
      </c>
      <c r="P340" s="123" t="n">
        <v>46253</v>
      </c>
      <c r="Q340" s="177">
        <f>TEXT(O340,"mmm/aaaa")</f>
        <v/>
      </c>
      <c r="R340" s="129" t="inlineStr">
        <is>
          <t>ECOMMERCE BP SUPORTE FINANCEIRO N2</t>
        </is>
      </c>
      <c r="S340" s="129" t="inlineStr">
        <is>
          <t>francielly.silva@dentalspeed.com</t>
        </is>
      </c>
      <c r="T340" s="129" t="inlineStr">
        <is>
          <t>DENTAL SPEED GRAPH</t>
        </is>
      </c>
      <c r="U340" s="129" t="inlineStr">
        <is>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is>
      </c>
      <c r="V340" s="71">
        <f>IFERROR(_xlfn.TEXTBEFORE(_xlfn.TEXTAFTER(U340,"Descrição do problema:&lt;/strong"),"&lt;/p&gt;"),_xlfn.TEXTAFTER(U340,"Descrição do problema:&lt;/strong"))</f>
        <v/>
      </c>
      <c r="W340" s="76">
        <f>_xlfn.CONCAT(D340:E340)</f>
        <v/>
      </c>
      <c r="X340" s="77" t="n"/>
      <c r="Y340" s="78">
        <f>IF(X340="","Aberto","Encerrado")</f>
        <v/>
      </c>
      <c r="Z340" s="78">
        <f>IF(OR(L340="PENDENTE",L340="EM ANDAMENTO",L340="PENDENTE APROVAÇÃO CANCELAMENTO NF"),TODAY()-O340,X340-O340)</f>
        <v/>
      </c>
      <c r="AA340" s="78">
        <f>IF(Y340="Aberto",Z340+ROW()/100000,"")</f>
        <v/>
      </c>
      <c r="AB340" s="2">
        <f>IF(ISNUMBER(FIND("@cielo.com.br",S340)),"Interno","Externo")</f>
        <v/>
      </c>
    </row>
    <row r="341" ht="15.5" customHeight="1">
      <c r="A341" s="1" t="n"/>
      <c r="B341" s="67" t="inlineStr">
        <is>
          <t>Pamela de Sá</t>
        </is>
      </c>
      <c r="C341" s="70">
        <f>VLOOKUP(I:I,'Referencias '!H:I,2,0)</f>
        <v/>
      </c>
      <c r="D341" s="129" t="n">
        <v>26218687</v>
      </c>
      <c r="E341" s="129" t="inlineStr">
        <is>
          <t>0</t>
        </is>
      </c>
      <c r="F341" s="126" t="inlineStr">
        <is>
          <t>2623110314547</t>
        </is>
      </c>
      <c r="G341" s="72">
        <f>T341</f>
        <v/>
      </c>
      <c r="H341" s="72" t="n"/>
      <c r="I341" s="70" t="inlineStr">
        <is>
          <t>Informações sobre pagamento</t>
        </is>
      </c>
      <c r="J341" s="72" t="n"/>
      <c r="K341" s="72" t="n"/>
      <c r="L341" s="122" t="inlineStr">
        <is>
          <t>PENDENTE</t>
        </is>
      </c>
      <c r="M341" s="73" t="inlineStr">
        <is>
          <t>Médio</t>
        </is>
      </c>
      <c r="N341" s="129" t="inlineStr">
        <is>
          <t>Enc.: POXA, SEU BOLETO ESTÁ VENCIDO!</t>
        </is>
      </c>
      <c r="O341" s="125" t="n">
        <v>46253</v>
      </c>
      <c r="P341" s="123" t="n">
        <v>46253</v>
      </c>
      <c r="Q341" s="177">
        <f>TEXT(O341,"mmm/aaaa")</f>
        <v/>
      </c>
      <c r="R341" s="129" t="inlineStr">
        <is>
          <t>ECOMMERCE BP SUPORTE FINANCEIRO N2</t>
        </is>
      </c>
      <c r="S341" s="129" t="inlineStr">
        <is>
          <t>rita.barboza@ogrupomaxi.com.br</t>
        </is>
      </c>
      <c r="T341" s="129" t="inlineStr">
        <is>
          <t>MAX FERRAMENTAS LTDA</t>
        </is>
      </c>
      <c r="U341" s="129"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is>
      </c>
      <c r="V341" s="71">
        <f>IFERROR(_xlfn.TEXTBEFORE(_xlfn.TEXTAFTER(U341,"Descrição do problema:&lt;/strong"),"&lt;/p&gt;"),_xlfn.TEXTAFTER(U341,"Descrição do problema:&lt;/strong"))</f>
        <v/>
      </c>
      <c r="W341" s="76">
        <f>_xlfn.CONCAT(D341:E341)</f>
        <v/>
      </c>
      <c r="X341" s="77" t="n"/>
      <c r="Y341" s="78">
        <f>IF(X341="","Aberto","Encerrado")</f>
        <v/>
      </c>
      <c r="Z341" s="78">
        <f>IF(OR(L341="PENDENTE",L341="EM ANDAMENTO",L341="PENDENTE APROVAÇÃO CANCELAMENTO NF"),TODAY()-O341,X341-O341)</f>
        <v/>
      </c>
      <c r="AA341" s="78">
        <f>IF(Y341="Aberto",Z341+ROW()/100000,"")</f>
        <v/>
      </c>
      <c r="AB341" s="2">
        <f>IF(ISNUMBER(FIND("@cielo.com.br",S341)),"Interno","Externo")</f>
        <v/>
      </c>
    </row>
    <row r="342" ht="15.5" customHeight="1">
      <c r="A342" s="1" t="n"/>
      <c r="B342" s="67" t="inlineStr">
        <is>
          <t>Pamela de Sá</t>
        </is>
      </c>
      <c r="C342" s="70">
        <f>VLOOKUP(I:I,'Referencias '!H:I,2,0)</f>
        <v/>
      </c>
      <c r="D342" s="129" t="n">
        <v>26243275</v>
      </c>
      <c r="E342" s="129" t="inlineStr">
        <is>
          <t>0</t>
        </is>
      </c>
      <c r="F342" s="126" t="inlineStr">
        <is>
          <t>2623115330650</t>
        </is>
      </c>
      <c r="G342" s="72">
        <f>VLOOKUP(H:H,'Referencias '!B:C,2,0)</f>
        <v/>
      </c>
      <c r="H342" s="72">
        <f>TRIM(_xlfn.TEXTBEFORE(_xlfn.TEXTAFTER(U342,"CNPJ/CPF:&lt;/strong&gt;"),"&lt;/p&gt;"))</f>
        <v/>
      </c>
      <c r="I342" s="70" t="inlineStr">
        <is>
          <t>Acesso admin</t>
        </is>
      </c>
      <c r="J342" s="72" t="n"/>
      <c r="K342" s="72" t="n"/>
      <c r="L342" s="122" t="inlineStr">
        <is>
          <t>PENDENTE</t>
        </is>
      </c>
      <c r="M342" s="73" t="inlineStr">
        <is>
          <t>Médio</t>
        </is>
      </c>
      <c r="N342" s="129" t="inlineStr">
        <is>
          <t>1003 Gateway de Pagamento | Configurações da loja | Ricardo | faturamento@insidesistemas.com.br</t>
        </is>
      </c>
      <c r="O342" s="125" t="n">
        <v>46253</v>
      </c>
      <c r="P342" s="123" t="n">
        <v>46254</v>
      </c>
      <c r="Q342" s="177">
        <f>TEXT(O342,"mmm/aaaa")</f>
        <v/>
      </c>
      <c r="R342" s="129" t="inlineStr">
        <is>
          <t>ECOMMERCE BP SUPORTE FINANCEIRO N2</t>
        </is>
      </c>
      <c r="S342" s="129" t="inlineStr">
        <is>
          <t>faturamento@insidesistemas.com.br</t>
        </is>
      </c>
      <c r="T342" s="129" t="inlineStr">
        <is>
          <t>INSIDE SISTEMAS</t>
        </is>
      </c>
      <c r="U342" s="129" t="inlineStr">
        <is>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is>
      </c>
      <c r="V342" s="71">
        <f>IFERROR(_xlfn.TEXTBEFORE(_xlfn.TEXTAFTER(U342,"Descrição do problema:&lt;/strong"),"&lt;/p&gt;"),_xlfn.TEXTAFTER(U342,"Descrição do problema:&lt;/strong"))</f>
        <v/>
      </c>
      <c r="W342" s="76">
        <f>_xlfn.CONCAT(D342:E342)</f>
        <v/>
      </c>
      <c r="X342" s="77" t="n"/>
      <c r="Y342" s="78">
        <f>IF(X342="","Aberto","Encerrado")</f>
        <v/>
      </c>
      <c r="Z342" s="78">
        <f>IF(OR(L342="PENDENTE",L342="EM ANDAMENTO",L342="PENDENTE APROVAÇÃO CANCELAMENTO NF"),TODAY()-O342,X342-O342)</f>
        <v/>
      </c>
      <c r="AA342" s="78">
        <f>IF(Y342="Aberto",Z342+ROW()/100000,"")</f>
        <v/>
      </c>
      <c r="AB342" s="2">
        <f>IF(ISNUMBER(FIND("@cielo.com.br",S342)),"Interno","Externo")</f>
        <v/>
      </c>
    </row>
    <row r="343" ht="15.5" customHeight="1">
      <c r="A343" s="1" t="n"/>
      <c r="B343" s="67" t="inlineStr">
        <is>
          <t>Pamela de Sá</t>
        </is>
      </c>
      <c r="C343" s="70">
        <f>VLOOKUP(I:I,'Referencias '!H:I,2,0)</f>
        <v/>
      </c>
      <c r="D343" s="129" t="n">
        <v>26288802</v>
      </c>
      <c r="E343" s="129" t="inlineStr">
        <is>
          <t>0</t>
        </is>
      </c>
      <c r="F343" s="126" t="inlineStr">
        <is>
          <t>2623212359359</t>
        </is>
      </c>
      <c r="G343" s="72">
        <f>VLOOKUP(H:H,'Referencias '!B:C,2,0)</f>
        <v/>
      </c>
      <c r="H343" s="72">
        <f>TRIM(_xlfn.TEXTBEFORE(_xlfn.TEXTAFTER(U343,"CNPJ/CPF:&lt;/strong&gt;"),"&lt;/p&gt;"))</f>
        <v/>
      </c>
      <c r="I343" s="70" t="inlineStr">
        <is>
          <t>Congelamento de contrato</t>
        </is>
      </c>
      <c r="J343" s="72" t="n"/>
      <c r="K343" s="72" t="n"/>
      <c r="L343" s="122" t="inlineStr">
        <is>
          <t>PENDENTE</t>
        </is>
      </c>
      <c r="M343" s="73" t="inlineStr">
        <is>
          <t>Médio</t>
        </is>
      </c>
      <c r="N343" s="129" t="inlineStr">
        <is>
          <t>1018 Financeiro | Desejo falar com o setor financeiro | Mariane Oliveira dos Santos | mariane.santos@cielo.com.br</t>
        </is>
      </c>
      <c r="O343" s="125" t="n">
        <v>46254</v>
      </c>
      <c r="P343" s="123" t="n">
        <v>46254</v>
      </c>
      <c r="Q343" s="177">
        <f>TEXT(O343,"mmm/aaaa")</f>
        <v/>
      </c>
      <c r="R343" s="129" t="inlineStr">
        <is>
          <t>ECOMMERCE BP SUPORTE FINANCEIRO N2</t>
        </is>
      </c>
      <c r="S343" s="129" t="inlineStr">
        <is>
          <t>mariane.santos@cielo.com.br</t>
        </is>
      </c>
      <c r="T343" s="129" t="inlineStr">
        <is>
          <t>WHITE MARTINS GILDA</t>
        </is>
      </c>
      <c r="U343" s="129" t="inlineStr">
        <is>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is>
      </c>
      <c r="V343" s="71">
        <f>IFERROR(_xlfn.TEXTBEFORE(_xlfn.TEXTAFTER(U343,"Descrição do problema:&lt;/strong"),"&lt;/p&gt;"),_xlfn.TEXTAFTER(U343,"Descrição do problema:&lt;/strong"))</f>
        <v/>
      </c>
      <c r="W343" s="76">
        <f>_xlfn.CONCAT(D343:E343)</f>
        <v/>
      </c>
      <c r="X343" s="77" t="n"/>
      <c r="Y343" s="78">
        <f>IF(X343="","Aberto","Encerrado")</f>
        <v/>
      </c>
      <c r="Z343" s="78">
        <f>IF(OR(L343="PENDENTE",L343="EM ANDAMENTO",L343="PENDENTE APROVAÇÃO CANCELAMENTO NF"),TODAY()-O343,X343-O343)</f>
        <v/>
      </c>
      <c r="AA343" s="78">
        <f>IF(Y343="Aberto",Z343+ROW()/100000,"")</f>
        <v/>
      </c>
      <c r="AB343" s="2">
        <f>IF(ISNUMBER(FIND("@cielo.com.br",S343)),"Interno","Externo")</f>
        <v/>
      </c>
    </row>
    <row r="344" ht="15.5" customHeight="1">
      <c r="A344" s="1" t="n"/>
      <c r="B344" s="67" t="inlineStr">
        <is>
          <t>Pamela de Sá</t>
        </is>
      </c>
      <c r="C344" s="70">
        <f>VLOOKUP(I:I,'Referencias '!H:I,2,0)</f>
        <v/>
      </c>
      <c r="D344" s="129" t="n">
        <v>26395526</v>
      </c>
      <c r="E344" s="129" t="inlineStr">
        <is>
          <t>0</t>
        </is>
      </c>
      <c r="F344" s="126" t="inlineStr">
        <is>
          <t>2623609429491</t>
        </is>
      </c>
      <c r="G344" s="72" t="inlineStr">
        <is>
          <t>LAMARK E-COMMERCE SOLUTIONS LTDA</t>
        </is>
      </c>
      <c r="H344" s="72" t="inlineStr">
        <is>
          <t>63.321.008/0001-70</t>
        </is>
      </c>
      <c r="I344" s="70" t="inlineStr">
        <is>
          <t>Dúvida sobre faturamento</t>
        </is>
      </c>
      <c r="J344" s="72" t="n"/>
      <c r="K344" s="72" t="n"/>
      <c r="L344" s="122" t="inlineStr">
        <is>
          <t>PENDENTE</t>
        </is>
      </c>
      <c r="M344" s="73" t="inlineStr">
        <is>
          <t>Médio</t>
        </is>
      </c>
      <c r="N344" s="129" t="inlineStr">
        <is>
          <t>1018 Financeiro | Desejo falar com o setor financeiro | Rafael Roque | rafael.silva@tbfg.com.br</t>
        </is>
      </c>
      <c r="O344" s="125" t="n">
        <v>46258</v>
      </c>
      <c r="P344" s="123" t="n">
        <v>46258</v>
      </c>
      <c r="Q344" s="177">
        <f>TEXT(O344,"mmm/aaaa")</f>
        <v/>
      </c>
      <c r="R344" s="129" t="inlineStr">
        <is>
          <t>ECOMMERCE BP SUPORTE FINANCEIRO N2</t>
        </is>
      </c>
      <c r="S344" s="129" t="inlineStr">
        <is>
          <t>rafael.silva@tbfg.com.br</t>
        </is>
      </c>
      <c r="T344" s="129" t="n"/>
      <c r="U344" s="129" t="inlineStr">
        <is>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is>
      </c>
      <c r="V344" s="71">
        <f>IFERROR(_xlfn.TEXTBEFORE(_xlfn.TEXTAFTER(U344,"Descrição do problema:&lt;/strong"),"&lt;/p&gt;"),_xlfn.TEXTAFTER(U344,"Descrição do problema:&lt;/strong"))</f>
        <v/>
      </c>
      <c r="W344" s="76">
        <f>_xlfn.CONCAT(D344:E344)</f>
        <v/>
      </c>
      <c r="X344" s="77" t="n"/>
      <c r="Y344" s="78">
        <f>IF(X344="","Aberto","Encerrado")</f>
        <v/>
      </c>
      <c r="Z344" s="78">
        <f>IF(OR(L344="PENDENTE",L344="EM ANDAMENTO",L344="PENDENTE APROVAÇÃO CANCELAMENTO NF"),TODAY()-O344,X344-O344)</f>
        <v/>
      </c>
      <c r="AA344" s="78">
        <f>IF(Y344="Aberto",Z344+ROW()/100000,"")</f>
        <v/>
      </c>
      <c r="AB344" s="2">
        <f>IF(ISNUMBER(FIND("@cielo.com.br",S344)),"Interno","Externo")</f>
        <v/>
      </c>
    </row>
    <row r="345" ht="15.5" customHeight="1">
      <c r="A345" s="1" t="n"/>
      <c r="B345" s="67" t="inlineStr">
        <is>
          <t>Amanda Silva</t>
        </is>
      </c>
      <c r="C345" s="70">
        <f>VLOOKUP(I:I,'Referencias '!H:I,2,0)</f>
        <v/>
      </c>
      <c r="D345" s="129" t="n">
        <v>26346273</v>
      </c>
      <c r="E345" s="129" t="inlineStr">
        <is>
          <t>0</t>
        </is>
      </c>
      <c r="F345" s="126" t="inlineStr">
        <is>
          <t>2623312396077</t>
        </is>
      </c>
      <c r="G345" s="72" t="inlineStr">
        <is>
          <t>N. R. BENNESBY COMERCIO DE UTENSILI</t>
        </is>
      </c>
      <c r="H345" s="72">
        <f>TRIM(_xlfn.TEXTBEFORE(_xlfn.TEXTAFTER(U345,"CNPJ/CPF:&lt;/strong&gt;"),"&lt;/p&gt;"))</f>
        <v/>
      </c>
      <c r="I345" s="70" t="inlineStr">
        <is>
          <t>Cancelamento de NF</t>
        </is>
      </c>
      <c r="J345" s="72" t="n"/>
      <c r="K345" s="72" t="n"/>
      <c r="L345" s="122" t="inlineStr">
        <is>
          <t>EM ANDAMENTO</t>
        </is>
      </c>
      <c r="M345" s="73" t="inlineStr">
        <is>
          <t>Médio</t>
        </is>
      </c>
      <c r="N345" s="129" t="inlineStr">
        <is>
          <t>1018 Financeiro | Desejo falar com o setor financeiro | N. R. BENNESBY COMERCIO DE UTENSILI | ariane.pasilva@cielo.com.br</t>
        </is>
      </c>
      <c r="O345" s="125" t="n">
        <v>46255</v>
      </c>
      <c r="P345" s="123" t="n">
        <v>46255</v>
      </c>
      <c r="Q345" s="177">
        <f>TEXT(O345,"mmm/aaaa")</f>
        <v/>
      </c>
      <c r="R345" s="129" t="inlineStr">
        <is>
          <t>ECOMMERCE BP SUPORTE FINANCEIRO N2</t>
        </is>
      </c>
      <c r="S345" s="129" t="inlineStr">
        <is>
          <t>ariane.pasilva@cielo.com.br</t>
        </is>
      </c>
      <c r="T345" s="129" t="n"/>
      <c r="U345" s="129" t="inlineStr">
        <is>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is>
      </c>
      <c r="V345" s="71">
        <f>IFERROR(_xlfn.TEXTBEFORE(_xlfn.TEXTAFTER(U345,"Descrição do problema:&lt;/strong"),"&lt;/p&gt;"),_xlfn.TEXTAFTER(U345,"Descrição do problema:&lt;/strong"))</f>
        <v/>
      </c>
      <c r="W345" s="76">
        <f>_xlfn.CONCAT(D345:E345)</f>
        <v/>
      </c>
      <c r="X345" s="77" t="n"/>
      <c r="Y345" s="78">
        <f>IF(X345="","Aberto","Encerrado")</f>
        <v/>
      </c>
      <c r="Z345" s="78">
        <f>IF(OR(L345="PENDENTE",L345="EM ANDAMENTO",L345="PENDENTE APROVAÇÃO CANCELAMENTO NF"),TODAY()-O345,X345-O345)</f>
        <v/>
      </c>
      <c r="AA345" s="78">
        <f>IF(Y345="Aberto",Z345+ROW()/100000,"")</f>
        <v/>
      </c>
      <c r="AB345" s="2">
        <f>IF(ISNUMBER(FIND("@cielo.com.br",S345)),"Interno","Externo")</f>
        <v/>
      </c>
    </row>
    <row r="346" ht="15.5" customHeight="1">
      <c r="A346" s="1" t="n"/>
      <c r="B346" s="67" t="inlineStr">
        <is>
          <t>Amanda Silva</t>
        </is>
      </c>
      <c r="C346" s="70">
        <f>VLOOKUP(I:I,'Referencias '!H:I,2,0)</f>
        <v/>
      </c>
      <c r="D346" s="129" t="n">
        <v>26341250</v>
      </c>
      <c r="E346" s="129" t="inlineStr">
        <is>
          <t>0</t>
        </is>
      </c>
      <c r="F346" s="126" t="inlineStr">
        <is>
          <t>2623311392729</t>
        </is>
      </c>
      <c r="G346" s="72" t="inlineStr">
        <is>
          <t>UNINTER EDUCACIONAL S/A</t>
        </is>
      </c>
      <c r="H346" s="72">
        <f>TRIM(_xlfn.TEXTBEFORE(_xlfn.TEXTAFTER(U346,"CNPJ/CPF:&lt;/strong&gt;"),"&lt;/p&gt;"))</f>
        <v/>
      </c>
      <c r="I346" s="70" t="inlineStr">
        <is>
          <t>Cancelamento de NF</t>
        </is>
      </c>
      <c r="J346" s="72" t="n"/>
      <c r="K346" s="72" t="n"/>
      <c r="L346" s="122" t="inlineStr">
        <is>
          <t>FINALIZADO</t>
        </is>
      </c>
      <c r="M346" s="73" t="inlineStr">
        <is>
          <t>Médio</t>
        </is>
      </c>
      <c r="N346" s="129" t="inlineStr">
        <is>
          <t>1018 Financeiro | Desejo falar com o setor financeiro | UNINTER EDUCACIONAL S/A | ariane.pasilva@cielo.com.br</t>
        </is>
      </c>
      <c r="O346" s="125" t="n">
        <v>46255</v>
      </c>
      <c r="P346" s="123" t="n">
        <v>46255</v>
      </c>
      <c r="Q346" s="177">
        <f>TEXT(O346,"mmm/aaaa")</f>
        <v/>
      </c>
      <c r="R346" s="129" t="inlineStr">
        <is>
          <t>ECOMMERCE BP SUPORTE FINANCEIRO N2</t>
        </is>
      </c>
      <c r="S346" s="129" t="inlineStr">
        <is>
          <t>ariane.pasilva@cielo.com.br</t>
        </is>
      </c>
      <c r="T346" s="129" t="n"/>
      <c r="U346" s="129" t="inlineStr">
        <is>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is>
      </c>
      <c r="V346" s="71">
        <f>IFERROR(_xlfn.TEXTBEFORE(_xlfn.TEXTAFTER(U346,"Descrição do problema:&lt;/strong"),"&lt;/p&gt;"),_xlfn.TEXTAFTER(U346,"Descrição do problema:&lt;/strong"))</f>
        <v/>
      </c>
      <c r="W346" s="76">
        <f>_xlfn.CONCAT(D346:E346)</f>
        <v/>
      </c>
      <c r="X346" s="77" t="n">
        <v>46288</v>
      </c>
      <c r="Y346" s="78">
        <f>IF(X346="","Aberto","Encerrado")</f>
        <v/>
      </c>
      <c r="Z346" s="78">
        <f>IF(OR(L346="PENDENTE",L346="EM ANDAMENTO",L346="PENDENTE APROVAÇÃO CANCELAMENTO NF"),TODAY()-O346,X346-O346)</f>
        <v/>
      </c>
      <c r="AA346" s="78">
        <f>IF(Y346="Aberto",Z346+ROW()/100000,"")</f>
        <v/>
      </c>
      <c r="AB346" s="2">
        <f>IF(ISNUMBER(FIND("@cielo.com.br",S346)),"Interno","Externo")</f>
        <v/>
      </c>
    </row>
    <row r="347" ht="15.5" customHeight="1">
      <c r="A347" s="1" t="n"/>
      <c r="B347" s="67" t="inlineStr">
        <is>
          <t>Emilly Maria</t>
        </is>
      </c>
      <c r="C347" s="70" t="inlineStr">
        <is>
          <t>Pagamentos, Boletos e Recebimentos</t>
        </is>
      </c>
      <c r="D347" s="129" t="n">
        <v>26503309</v>
      </c>
      <c r="E347" s="129" t="inlineStr">
        <is>
          <t>0</t>
        </is>
      </c>
      <c r="F347" s="126" t="inlineStr">
        <is>
          <t>2623717497663</t>
        </is>
      </c>
      <c r="G347" s="72">
        <f>VLOOKUP(H:H,'Referencias '!B:C,2,0)</f>
        <v/>
      </c>
      <c r="H347" s="72">
        <f>TRIM(_xlfn.TEXTBEFORE(_xlfn.TEXTAFTER(U347,"CNPJ/CPF:&lt;/strong&gt;"),"&lt;/p&gt;"))</f>
        <v/>
      </c>
      <c r="I347" s="70" t="inlineStr">
        <is>
          <t>Informações cobrança</t>
        </is>
      </c>
      <c r="J347" s="72" t="n"/>
      <c r="K347" s="72" t="n"/>
      <c r="L347" s="70" t="inlineStr">
        <is>
          <t>FINALIZADO</t>
        </is>
      </c>
      <c r="M347" s="73" t="inlineStr">
        <is>
          <t>Médio</t>
        </is>
      </c>
      <c r="N347" s="129" t="inlineStr">
        <is>
          <t>1018 Financeiro | Desejo falar com o setor financeiro | Inove Online | inoveonline0904@gmail.com</t>
        </is>
      </c>
      <c r="O347" s="125" t="n">
        <v>46259</v>
      </c>
      <c r="P347" s="123" t="n">
        <v>46260</v>
      </c>
      <c r="Q347" s="177">
        <f>TEXT(O347,"mmm/aaaa")</f>
        <v/>
      </c>
      <c r="R347" s="129" t="inlineStr">
        <is>
          <t>ECOMMERCE BP SUPORTE FINANCEIRO N2</t>
        </is>
      </c>
      <c r="S347" s="129" t="inlineStr">
        <is>
          <t>inoveonline0904@gmail.com</t>
        </is>
      </c>
      <c r="T347" s="129" t="inlineStr">
        <is>
          <t>INOVE ONLINE LTDA</t>
        </is>
      </c>
      <c r="U347" s="129"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is>
      </c>
      <c r="V347" s="71">
        <f>IFERROR(_xlfn.TEXTBEFORE(_xlfn.TEXTAFTER(U347,"Descrição do problema:&lt;/strong"),"&lt;/p&gt;"),_xlfn.TEXTAFTER(U347,"Descrição do problema:&lt;/strong"))</f>
        <v/>
      </c>
      <c r="W347" s="76">
        <f>_xlfn.CONCAT(D347:E347)</f>
        <v/>
      </c>
      <c r="X347" s="77" t="n">
        <v>46268</v>
      </c>
      <c r="Y347" s="78">
        <f>IF(X347="","Aberto","Encerrado")</f>
        <v/>
      </c>
      <c r="Z347" s="78">
        <f>IF(OR(L347="PENDENTE",L347="EM ANDAMENTO",L347="PENDENTE APROVAÇÃO CANCELAMENTO NF"),TODAY()-O347,X347-O347)</f>
        <v/>
      </c>
      <c r="AA347" s="78">
        <f>IF(Y347="Aberto",Z347+ROW()/100000,"")</f>
        <v/>
      </c>
      <c r="AB347" s="2">
        <f>IF(ISNUMBER(FIND("@cielo.com.br",S347)),"Interno","Externo")</f>
        <v/>
      </c>
    </row>
    <row r="348" ht="15.5" customHeight="1">
      <c r="A348" s="1" t="n"/>
      <c r="B348" s="67" t="inlineStr">
        <is>
          <t>Emilly Maria</t>
        </is>
      </c>
      <c r="C348" s="70">
        <f>VLOOKUP(I:I,'Referencias '!H:I,2,0)</f>
        <v/>
      </c>
      <c r="D348" s="129" t="n">
        <v>26476108</v>
      </c>
      <c r="E348" s="129" t="inlineStr">
        <is>
          <t>0</t>
        </is>
      </c>
      <c r="F348" s="126" t="inlineStr">
        <is>
          <t>2623712480655</t>
        </is>
      </c>
      <c r="G348" s="72">
        <f>VLOOKUP(H:H,'Referencias '!B:C,2,0)</f>
        <v/>
      </c>
      <c r="H348" s="72">
        <f>TRIM(_xlfn.TEXTBEFORE(_xlfn.TEXTAFTER(U348,"CNPJ/CPF:&lt;/strong&gt;"),"&lt;/p&gt;"))</f>
        <v/>
      </c>
      <c r="I348" s="70" t="inlineStr">
        <is>
          <t>Cancelamento de NF / reemissão</t>
        </is>
      </c>
      <c r="J348" s="72" t="n"/>
      <c r="K348" s="72" t="n"/>
      <c r="L348" s="122" t="inlineStr">
        <is>
          <t>PENDENTE</t>
        </is>
      </c>
      <c r="M348" s="73" t="inlineStr">
        <is>
          <t>Médio</t>
        </is>
      </c>
      <c r="N348" s="129" t="inlineStr">
        <is>
          <t>1018 Financeiro | Desejo falar com o setor financeiro | SMILES VIAGENS E TURISMO S.A. | ariane.pasilva@cielo.com.br</t>
        </is>
      </c>
      <c r="O348" s="125" t="n">
        <v>46259</v>
      </c>
      <c r="P348" s="123" t="n">
        <v>46259</v>
      </c>
      <c r="Q348" s="177">
        <f>TEXT(O348,"mmm/aaaa")</f>
        <v/>
      </c>
      <c r="R348" s="129" t="inlineStr">
        <is>
          <t>ECOMMERCE BP SUPORTE FINANCEIRO N2</t>
        </is>
      </c>
      <c r="S348" s="129" t="inlineStr">
        <is>
          <t>ariane.pasilva@cielo.com.br</t>
        </is>
      </c>
      <c r="T348" s="129" t="inlineStr">
        <is>
          <t>SMILES VIAGENS E TURISMO SA</t>
        </is>
      </c>
      <c r="U348" s="129" t="inlineStr">
        <is>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is>
      </c>
      <c r="V348" s="71">
        <f>IFERROR(_xlfn.TEXTBEFORE(_xlfn.TEXTAFTER(U348,"Descrição do problema:&lt;/strong"),"&lt;/p&gt;"),_xlfn.TEXTAFTER(U348,"Descrição do problema:&lt;/strong"))</f>
        <v/>
      </c>
      <c r="W348" s="76">
        <f>_xlfn.CONCAT(D348:E348)</f>
        <v/>
      </c>
      <c r="X348" s="77" t="n"/>
      <c r="Y348" s="78">
        <f>IF(X348="","Aberto","Encerrado")</f>
        <v/>
      </c>
      <c r="Z348" s="78">
        <f>IF(OR(L348="PENDENTE",L348="EM ANDAMENTO",L348="PENDENTE APROVAÇÃO CANCELAMENTO NF"),TODAY()-O348,X348-O348)</f>
        <v/>
      </c>
      <c r="AA348" s="78">
        <f>IF(Y348="Aberto",Z348+ROW()/100000,"")</f>
        <v/>
      </c>
      <c r="AB348" s="2">
        <f>IF(ISNUMBER(FIND("@cielo.com.br",S348)),"Interno","Externo")</f>
        <v/>
      </c>
    </row>
    <row r="349" ht="15.5" customHeight="1">
      <c r="A349" s="1" t="n"/>
      <c r="B349" s="67" t="inlineStr">
        <is>
          <t>Amanda Silva</t>
        </is>
      </c>
      <c r="C349" s="70">
        <f>VLOOKUP(I:I,'Referencias '!H:I,2,0)</f>
        <v/>
      </c>
      <c r="D349" s="129" t="n">
        <v>26448888</v>
      </c>
      <c r="E349" s="129" t="inlineStr">
        <is>
          <t>26404867</t>
        </is>
      </c>
      <c r="F349" s="126" t="inlineStr">
        <is>
          <t>2623620463112</t>
        </is>
      </c>
      <c r="G349" s="72" t="inlineStr">
        <is>
          <t>BRISANET SERVIOS DE TELECOMUNICACOES S.A.</t>
        </is>
      </c>
      <c r="H349" s="72" t="inlineStr">
        <is>
          <t>04.601.397/0001-28</t>
        </is>
      </c>
      <c r="I349" s="70" t="inlineStr">
        <is>
          <t>Informações geral</t>
        </is>
      </c>
      <c r="J349" s="72" t="n"/>
      <c r="K349" s="72" t="n"/>
      <c r="L349" s="122" t="inlineStr">
        <is>
          <t>PENDENTE</t>
        </is>
      </c>
      <c r="M349" s="73" t="inlineStr">
        <is>
          <t>Médio</t>
        </is>
      </c>
      <c r="N349" s="129" t="inlineStr">
        <is>
          <t>Re: Solicitação de detalhamento de transações e identificação de créditos</t>
        </is>
      </c>
      <c r="O349" s="125" t="n">
        <v>46258</v>
      </c>
      <c r="P349" s="123" t="n">
        <v>46259</v>
      </c>
      <c r="Q349" s="177">
        <f>TEXT(O349,"mmm/aaaa")</f>
        <v/>
      </c>
      <c r="R349" s="129" t="inlineStr">
        <is>
          <t>ECOMMERCE BP SUPORTE FINANCEIRO N2</t>
        </is>
      </c>
      <c r="S349" s="129" t="inlineStr">
        <is>
          <t>patricianogueira@grupobrisanet.com.br</t>
        </is>
      </c>
      <c r="T349" s="129" t="inlineStr"/>
      <c r="U349" s="129" t="n"/>
      <c r="V349" s="71">
        <f>IFERROR(_xlfn.TEXTBEFORE(_xlfn.TEXTAFTER(U349,"Descrição do problema:&lt;/strong"),"&lt;/p&gt;"),_xlfn.TEXTAFTER(U349,"Descrição do problema:&lt;/strong"))</f>
        <v/>
      </c>
      <c r="W349" s="76">
        <f>_xlfn.CONCAT(D349:E349)</f>
        <v/>
      </c>
      <c r="X349" s="77" t="n"/>
      <c r="Y349" s="78">
        <f>IF(X349="","Aberto","Encerrado")</f>
        <v/>
      </c>
      <c r="Z349" s="78">
        <f>IF(OR(L349="PENDENTE",L349="EM ANDAMENTO",L349="PENDENTE APROVAÇÃO CANCELAMENTO NF"),TODAY()-O349,X349-O349)</f>
        <v/>
      </c>
      <c r="AA349" s="78">
        <f>IF(Y349="Aberto",Z349+ROW()/100000,"")</f>
        <v/>
      </c>
      <c r="AB349" s="2">
        <f>IF(ISNUMBER(FIND("@cielo.com.br",S349)),"Interno","Externo")</f>
        <v/>
      </c>
    </row>
    <row r="350" ht="15.5" customHeight="1">
      <c r="A350" s="1" t="n"/>
      <c r="B350" s="67" t="inlineStr">
        <is>
          <t>Stephany Lima</t>
        </is>
      </c>
      <c r="C350" s="70" t="inlineStr">
        <is>
          <t>Contratos, Comercial e Cadastro</t>
        </is>
      </c>
      <c r="D350" s="129" t="n">
        <v>26446053</v>
      </c>
      <c r="E350" s="129" t="inlineStr">
        <is>
          <t>0</t>
        </is>
      </c>
      <c r="F350" s="126" t="inlineStr">
        <is>
          <t>2623618461443</t>
        </is>
      </c>
      <c r="G350" s="72">
        <f>VLOOKUP(H:H,'Referencias '!B:C,2,0)</f>
        <v/>
      </c>
      <c r="H350" s="72">
        <f>TRIM(_xlfn.TEXTBEFORE(_xlfn.TEXTAFTER(U350,"CNPJ/CPF:&lt;/strong&gt;"),"&lt;/p&gt;"))</f>
        <v/>
      </c>
      <c r="I350" s="70" t="inlineStr">
        <is>
          <t>Atualização cadastral reajuste contrato</t>
        </is>
      </c>
      <c r="J350" s="72" t="n"/>
      <c r="K350" s="72" t="n"/>
      <c r="L350" s="122" t="inlineStr">
        <is>
          <t>PENDENTE</t>
        </is>
      </c>
      <c r="M350" s="73" t="inlineStr">
        <is>
          <t>Médio</t>
        </is>
      </c>
      <c r="N350" s="129" t="inlineStr">
        <is>
          <t>1018 Financeiro | Desejo falar com o setor financeiro | Larissa Venancio Nascimento Araujo | larissave@cielo.com.br</t>
        </is>
      </c>
      <c r="O350" s="125" t="n">
        <v>46258</v>
      </c>
      <c r="P350" s="123" t="n">
        <v>46259</v>
      </c>
      <c r="Q350" s="177">
        <f>TEXT(O350,"mmm/aaaa")</f>
        <v/>
      </c>
      <c r="R350" s="129" t="inlineStr">
        <is>
          <t>ECOMMERCE BP SUPORTE FINANCEIRO N2</t>
        </is>
      </c>
      <c r="S350" s="129" t="inlineStr">
        <is>
          <t>larissave@cielo.com.br</t>
        </is>
      </c>
      <c r="T350" s="129" t="inlineStr">
        <is>
          <t>BB SEGUROS ALIANCA BR</t>
        </is>
      </c>
      <c r="U350" s="129" t="inlineStr">
        <is>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is>
      </c>
      <c r="V350" s="71">
        <f>IFERROR(_xlfn.TEXTBEFORE(_xlfn.TEXTAFTER(U350,"Descrição do problema:&lt;/strong"),"&lt;/p&gt;"),_xlfn.TEXTAFTER(U350,"Descrição do problema:&lt;/strong"))</f>
        <v/>
      </c>
      <c r="W350" s="76">
        <f>_xlfn.CONCAT(D350:E350)</f>
        <v/>
      </c>
      <c r="X350" s="77" t="n"/>
      <c r="Y350" s="78">
        <f>IF(X350="","Aberto","Encerrado")</f>
        <v/>
      </c>
      <c r="Z350" s="78">
        <f>IF(OR(L350="PENDENTE",L350="EM ANDAMENTO",L350="PENDENTE APROVAÇÃO CANCELAMENTO NF"),TODAY()-O350,X350-O350)</f>
        <v/>
      </c>
      <c r="AA350" s="78">
        <f>IF(Y350="Aberto",Z350+ROW()/100000,"")</f>
        <v/>
      </c>
      <c r="AB350" s="2">
        <f>IF(ISNUMBER(FIND("@cielo.com.br",S350)),"Interno","Externo")</f>
        <v/>
      </c>
    </row>
    <row r="351" ht="15.5" customHeight="1">
      <c r="A351" s="1" t="n"/>
      <c r="B351" s="67" t="inlineStr">
        <is>
          <t>Amanda Silva</t>
        </is>
      </c>
      <c r="C351" s="122" t="inlineStr">
        <is>
          <t>Pagamentos, Boletos e Recebimentos</t>
        </is>
      </c>
      <c r="D351" s="129" t="n">
        <v>26443578</v>
      </c>
      <c r="E351" s="129" t="inlineStr">
        <is>
          <t>0</t>
        </is>
      </c>
      <c r="F351" s="126" t="inlineStr">
        <is>
          <t>2623617460010</t>
        </is>
      </c>
      <c r="G351" s="126">
        <f>VLOOKUP(H:H,'Referencias '!B:C,2,0)</f>
        <v/>
      </c>
      <c r="H351" s="126">
        <f>TRIM(_xlfn.TEXTBEFORE(_xlfn.TEXTAFTER(U351,"CNPJ/CPF:&lt;/strong&gt;"),"&lt;/p&gt;"))</f>
        <v/>
      </c>
      <c r="I351" s="122" t="inlineStr">
        <is>
          <t>Informações cobrança</t>
        </is>
      </c>
      <c r="J351" s="126" t="n"/>
      <c r="K351" s="126" t="inlineStr">
        <is>
          <t>Cliente</t>
        </is>
      </c>
      <c r="L351" s="70" t="inlineStr">
        <is>
          <t>FINALIZADO</t>
        </is>
      </c>
      <c r="M351" s="127" t="inlineStr">
        <is>
          <t>Médio</t>
        </is>
      </c>
      <c r="N351" s="129" t="inlineStr">
        <is>
          <t>1018 Financeiro | Desejo falar com o setor financeiro | Maria Eduarda | marketing01@centermega.com.br</t>
        </is>
      </c>
      <c r="O351" s="125" t="n">
        <v>46258</v>
      </c>
      <c r="P351" s="123" t="n">
        <v>46259</v>
      </c>
      <c r="Q351" s="178">
        <f>TEXT(O351,"mmm/aaaa")</f>
        <v/>
      </c>
      <c r="R351" s="129" t="inlineStr">
        <is>
          <t>ECOMMERCE BP SUPORTE FINANCEIRO N2</t>
        </is>
      </c>
      <c r="S351" s="129" t="inlineStr">
        <is>
          <t>marketing01@centermega.com.br</t>
        </is>
      </c>
      <c r="T351" s="129" t="inlineStr">
        <is>
          <t>CENTER MEGA C M CONSTR</t>
        </is>
      </c>
      <c r="U351" s="129" t="inlineStr">
        <is>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is>
      </c>
      <c r="V351" s="129">
        <f>IFERROR(_xlfn.TEXTBEFORE(_xlfn.TEXTAFTER(U351,"Descrição do problema:&lt;/strong"),"&lt;/p&gt;"),_xlfn.TEXTAFTER(U351,"Descrição do problema:&lt;/strong"))</f>
        <v/>
      </c>
      <c r="W351" s="130">
        <f>_xlfn.CONCAT(D351:E351)</f>
        <v/>
      </c>
      <c r="X351" s="77" t="n">
        <v>46279</v>
      </c>
      <c r="Y351" s="78">
        <f>IF(X351="","Aberto","Encerrado")</f>
        <v/>
      </c>
      <c r="Z351" s="78">
        <f>IF(OR(L351="PENDENTE",L351="EM ANDAMENTO",L351="PENDENTE APROVAÇÃO CANCELAMENTO NF"),TODAY()-O351,X351-O351)</f>
        <v/>
      </c>
      <c r="AA351" s="78">
        <f>IF(Y351="Aberto",Z351+ROW()/100000,"")</f>
        <v/>
      </c>
      <c r="AB351" s="2">
        <f>IF(ISNUMBER(FIND("@cielo.com.br",S351)),"Interno","Externo")</f>
        <v/>
      </c>
    </row>
    <row r="352" ht="15.5" customHeight="1">
      <c r="A352" s="1" t="n"/>
      <c r="B352" s="67" t="inlineStr">
        <is>
          <t>Amanda Silva</t>
        </is>
      </c>
      <c r="C352" s="70">
        <f>VLOOKUP(I:I,'Referencias '!H:I,2,0)</f>
        <v/>
      </c>
      <c r="D352" s="129" t="n">
        <v>26431641</v>
      </c>
      <c r="E352" s="129" t="inlineStr">
        <is>
          <t>0</t>
        </is>
      </c>
      <c r="F352" s="126" t="inlineStr">
        <is>
          <t>2623615452431</t>
        </is>
      </c>
      <c r="G352" s="72">
        <f>VLOOKUP(H:H,'Referencias '!B:C,2,0)</f>
        <v/>
      </c>
      <c r="H352" s="72">
        <f>TRIM(_xlfn.TEXTBEFORE(_xlfn.TEXTAFTER(U352,"CNPJ/CPF:&lt;/strong&gt;"),"&lt;/p&gt;"))</f>
        <v/>
      </c>
      <c r="I352" s="70" t="inlineStr">
        <is>
          <t>Contestação de cobrança</t>
        </is>
      </c>
      <c r="J352" s="72" t="n"/>
      <c r="K352" s="72" t="n"/>
      <c r="L352" s="122" t="inlineStr">
        <is>
          <t>PENDENTE</t>
        </is>
      </c>
      <c r="M352" s="73" t="inlineStr">
        <is>
          <t>Médio</t>
        </is>
      </c>
      <c r="N352" s="129" t="inlineStr">
        <is>
          <t>1018 Financeiro | Desejo falar com o setor financeiro | José Deyfeson Fernandes Ribeiro | jose.ribeiro@pneubras.com</t>
        </is>
      </c>
      <c r="O352" s="125" t="n">
        <v>46258</v>
      </c>
      <c r="P352" s="123" t="n">
        <v>46258</v>
      </c>
      <c r="Q352" s="177">
        <f>TEXT(O352,"mmm/aaaa")</f>
        <v/>
      </c>
      <c r="R352" s="129" t="inlineStr">
        <is>
          <t>ECOMMERCE BP SUPORTE FINANCEIRO N2</t>
        </is>
      </c>
      <c r="S352" s="129" t="inlineStr">
        <is>
          <t>jose.ribeiro@pneubras.com</t>
        </is>
      </c>
      <c r="T352" s="129" t="inlineStr">
        <is>
          <t>PNEUBRAS</t>
        </is>
      </c>
      <c r="U352" s="129" t="inlineStr">
        <is>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is>
      </c>
      <c r="V352" s="71">
        <f>IFERROR(_xlfn.TEXTBEFORE(_xlfn.TEXTAFTER(U352,"Descrição do problema:&lt;/strong"),"&lt;/p&gt;"),_xlfn.TEXTAFTER(U352,"Descrição do problema:&lt;/strong"))</f>
        <v/>
      </c>
      <c r="W352" s="76">
        <f>_xlfn.CONCAT(D352:E352)</f>
        <v/>
      </c>
      <c r="X352" s="77" t="n"/>
      <c r="Y352" s="78">
        <f>IF(X352="","Aberto","Encerrado")</f>
        <v/>
      </c>
      <c r="Z352" s="78">
        <f>IF(OR(L352="PENDENTE",L352="EM ANDAMENTO",L352="PENDENTE APROVAÇÃO CANCELAMENTO NF"),TODAY()-O352,X352-O352)</f>
        <v/>
      </c>
      <c r="AA352" s="78">
        <f>IF(Y352="Aberto",Z352+ROW()/100000,"")</f>
        <v/>
      </c>
      <c r="AB352" s="2">
        <f>IF(ISNUMBER(FIND("@cielo.com.br",S352)),"Interno","Externo")</f>
        <v/>
      </c>
    </row>
    <row r="353" ht="15.5" customHeight="1">
      <c r="A353" s="1" t="n"/>
      <c r="B353" s="67" t="inlineStr">
        <is>
          <t>Amanda Silva</t>
        </is>
      </c>
      <c r="C353" s="70">
        <f>VLOOKUP(I:I,'Referencias '!H:I,2,0)</f>
        <v/>
      </c>
      <c r="D353" s="129" t="n">
        <v>26428781</v>
      </c>
      <c r="E353" s="129" t="inlineStr">
        <is>
          <t>0</t>
        </is>
      </c>
      <c r="F353" s="126" t="inlineStr">
        <is>
          <t>2623615450589</t>
        </is>
      </c>
      <c r="G353" s="72">
        <f>VLOOKUP(H:H,'Referencias '!B:C,2,0)</f>
        <v/>
      </c>
      <c r="H353" s="72">
        <f>TRIM(_xlfn.TEXTBEFORE(_xlfn.TEXTAFTER(U353,"CNPJ/CPF:&lt;/strong&gt;"),"&lt;/p&gt;"))</f>
        <v/>
      </c>
      <c r="I353" s="70" t="inlineStr">
        <is>
          <t>Cancelamento de NF</t>
        </is>
      </c>
      <c r="J353" s="72" t="n"/>
      <c r="K353" s="72" t="n"/>
      <c r="L353" s="122" t="inlineStr">
        <is>
          <t>PENDENTE</t>
        </is>
      </c>
      <c r="M353" s="73" t="inlineStr">
        <is>
          <t>Médio</t>
        </is>
      </c>
      <c r="N353" s="129" t="inlineStr">
        <is>
          <t>1018 Financeiro | Desejo falar com o setor financeiro | EVENTPLACE SOLUCOES DIGITAIS LTDA | ariane.pasilva@cielo.com.br</t>
        </is>
      </c>
      <c r="O353" s="125" t="n">
        <v>46258</v>
      </c>
      <c r="P353" s="123" t="n">
        <v>46258</v>
      </c>
      <c r="Q353" s="177">
        <f>TEXT(O353,"mmm/aaaa")</f>
        <v/>
      </c>
      <c r="R353" s="129" t="inlineStr">
        <is>
          <t>ECOMMERCE BP SUPORTE FINANCEIRO N2</t>
        </is>
      </c>
      <c r="S353" s="129" t="inlineStr">
        <is>
          <t>ariane.pasilva@cielo.com.br</t>
        </is>
      </c>
      <c r="T353" s="129" t="inlineStr"/>
      <c r="U353" s="129" t="inlineStr">
        <is>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is>
      </c>
      <c r="V353" s="71">
        <f>IFERROR(_xlfn.TEXTBEFORE(_xlfn.TEXTAFTER(U353,"Descrição do problema:&lt;/strong"),"&lt;/p&gt;"),_xlfn.TEXTAFTER(U353,"Descrição do problema:&lt;/strong"))</f>
        <v/>
      </c>
      <c r="W353" s="76">
        <f>_xlfn.CONCAT(D353:E353)</f>
        <v/>
      </c>
      <c r="X353" s="77" t="n"/>
      <c r="Y353" s="78">
        <f>IF(X353="","Aberto","Encerrado")</f>
        <v/>
      </c>
      <c r="Z353" s="78">
        <f>IF(OR(L353="PENDENTE",L353="EM ANDAMENTO",L353="PENDENTE APROVAÇÃO CANCELAMENTO NF"),TODAY()-O353,X353-O353)</f>
        <v/>
      </c>
      <c r="AA353" s="78">
        <f>IF(Y353="Aberto",Z353+ROW()/100000,"")</f>
        <v/>
      </c>
      <c r="AB353" s="2">
        <f>IF(ISNUMBER(FIND("@cielo.com.br",S353)),"Interno","Externo")</f>
        <v/>
      </c>
    </row>
    <row r="354" ht="15.5" customHeight="1">
      <c r="A354" s="1" t="n"/>
      <c r="B354" s="67" t="inlineStr">
        <is>
          <t>Amanda Silva</t>
        </is>
      </c>
      <c r="C354" s="70" t="inlineStr">
        <is>
          <t>Faturamento e Obrigações Fiscais</t>
        </is>
      </c>
      <c r="D354" s="129" t="n">
        <v>26416830</v>
      </c>
      <c r="E354" s="129" t="inlineStr">
        <is>
          <t>0</t>
        </is>
      </c>
      <c r="F354" s="126" t="inlineStr">
        <is>
          <t>2623612442746</t>
        </is>
      </c>
      <c r="G354" s="72">
        <f>VLOOKUP(H:H,'Referencias '!B:C,2,0)</f>
        <v/>
      </c>
      <c r="H354" s="72">
        <f>TRIM(_xlfn.TEXTBEFORE(_xlfn.TEXTAFTER(U354,"CNPJ/CPF:&lt;/strong&gt;"),"&lt;/p&gt;"))</f>
        <v/>
      </c>
      <c r="I354" s="70" t="inlineStr">
        <is>
          <t>Correção descritivo nota fiscal</t>
        </is>
      </c>
      <c r="J354" s="72" t="n"/>
      <c r="K354" s="72" t="n"/>
      <c r="L354" s="122" t="inlineStr">
        <is>
          <t>PENDENTE</t>
        </is>
      </c>
      <c r="M354" s="73" t="inlineStr">
        <is>
          <t>Médio</t>
        </is>
      </c>
      <c r="N354" s="129" t="inlineStr">
        <is>
          <t>1018 Financeiro | Desejo falar com o setor financeiro | PAGUEVELOZ INSTITUICAO DE PAGAMENTO | ariane.pasilva@cielo.com.br</t>
        </is>
      </c>
      <c r="O354" s="125" t="n">
        <v>46258</v>
      </c>
      <c r="P354" s="123" t="n">
        <v>46258</v>
      </c>
      <c r="Q354" s="177">
        <f>TEXT(O354,"mmm/aaaa")</f>
        <v/>
      </c>
      <c r="R354" s="129" t="inlineStr">
        <is>
          <t>ECOMMERCE BP SUPORTE FINANCEIRO N2</t>
        </is>
      </c>
      <c r="S354" s="129" t="inlineStr">
        <is>
          <t>ariane.pasilva@cielo.com.br</t>
        </is>
      </c>
      <c r="T354" s="129" t="inlineStr"/>
      <c r="U354" s="129"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is>
      </c>
      <c r="V354" s="71">
        <f>IFERROR(_xlfn.TEXTBEFORE(_xlfn.TEXTAFTER(U354,"Descrição do problema:&lt;/strong"),"&lt;/p&gt;"),_xlfn.TEXTAFTER(U354,"Descrição do problema:&lt;/strong"))</f>
        <v/>
      </c>
      <c r="W354" s="76">
        <f>_xlfn.CONCAT(D354:E354)</f>
        <v/>
      </c>
      <c r="X354" s="77" t="n"/>
      <c r="Y354" s="78">
        <f>IF(X354="","Aberto","Encerrado")</f>
        <v/>
      </c>
      <c r="Z354" s="78">
        <f>IF(OR(L354="PENDENTE",L354="EM ANDAMENTO",L354="PENDENTE APROVAÇÃO CANCELAMENTO NF"),TODAY()-O354,X354-O354)</f>
        <v/>
      </c>
      <c r="AA354" s="78">
        <f>IF(Y354="Aberto",Z354+ROW()/100000,"")</f>
        <v/>
      </c>
      <c r="AB354" s="2">
        <f>IF(ISNUMBER(FIND("@cielo.com.br",S354)),"Interno","Externo")</f>
        <v/>
      </c>
    </row>
    <row r="355" ht="15.5" customHeight="1">
      <c r="A355" s="1" t="n"/>
      <c r="B355" s="67" t="inlineStr">
        <is>
          <t>Amanda Silva</t>
        </is>
      </c>
      <c r="C355" s="70">
        <f>VLOOKUP(I:I,'Referencias '!H:I,2,0)</f>
        <v/>
      </c>
      <c r="D355" s="129" t="n">
        <v>26415900</v>
      </c>
      <c r="E355" s="129" t="inlineStr">
        <is>
          <t>0</t>
        </is>
      </c>
      <c r="F355" s="126" t="inlineStr">
        <is>
          <t>2623612442177</t>
        </is>
      </c>
      <c r="G355" s="72">
        <f>VLOOKUP(H:H,'Referencias '!B:C,2,0)</f>
        <v/>
      </c>
      <c r="H355" s="72">
        <f>TRIM(_xlfn.TEXTBEFORE(_xlfn.TEXTAFTER(U355,"CNPJ/CPF:&lt;/strong&gt;"),"&lt;/p&gt;"))</f>
        <v/>
      </c>
      <c r="I355" s="70" t="inlineStr">
        <is>
          <t>Cancelamento de NF</t>
        </is>
      </c>
      <c r="J355" s="72" t="n"/>
      <c r="K355" s="72" t="n"/>
      <c r="L355" s="70" t="inlineStr">
        <is>
          <t>FINALIZADO</t>
        </is>
      </c>
      <c r="M355" s="73" t="inlineStr">
        <is>
          <t>Médio</t>
        </is>
      </c>
      <c r="N355" s="129" t="inlineStr">
        <is>
          <t>1018 Financeiro | Desejo falar com o setor financeiro | MV INFORMATICA NORDESTE LTDA | ariane.pasilva@cielo.com.br</t>
        </is>
      </c>
      <c r="O355" s="125" t="n">
        <v>46258</v>
      </c>
      <c r="P355" s="123" t="n">
        <v>46258</v>
      </c>
      <c r="Q355" s="177">
        <f>TEXT(O355,"mmm/aaaa")</f>
        <v/>
      </c>
      <c r="R355" s="129" t="inlineStr">
        <is>
          <t>ECOMMERCE BP SUPORTE FINANCEIRO N2</t>
        </is>
      </c>
      <c r="S355" s="129" t="inlineStr">
        <is>
          <t>ariane.pasilva@cielo.com.br</t>
        </is>
      </c>
      <c r="T355" s="129" t="inlineStr"/>
      <c r="U355" s="129" t="inlineStr">
        <is>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is>
      </c>
      <c r="V355" s="71">
        <f>IFERROR(_xlfn.TEXTBEFORE(_xlfn.TEXTAFTER(U355,"Descrição do problema:&lt;/strong"),"&lt;/p&gt;"),_xlfn.TEXTAFTER(U355,"Descrição do problema:&lt;/strong"))</f>
        <v/>
      </c>
      <c r="W355" s="76">
        <f>_xlfn.CONCAT(D355:E355)</f>
        <v/>
      </c>
      <c r="X355" s="77" t="n">
        <v>46261</v>
      </c>
      <c r="Y355" s="78">
        <f>IF(X355="","Aberto","Encerrado")</f>
        <v/>
      </c>
      <c r="Z355" s="78">
        <f>IF(OR(L355="PENDENTE",L355="EM ANDAMENTO",L355="PENDENTE APROVAÇÃO CANCELAMENTO NF"),TODAY()-O355,X355-O355)</f>
        <v/>
      </c>
      <c r="AA355" s="78">
        <f>IF(Y355="Aberto",Z355+ROW()/100000,"")</f>
        <v/>
      </c>
      <c r="AB355" s="2">
        <f>IF(ISNUMBER(FIND("@cielo.com.br",S355)),"Interno","Externo")</f>
        <v/>
      </c>
    </row>
    <row r="356" ht="15.5" customHeight="1">
      <c r="A356" s="1" t="n"/>
      <c r="B356" s="67" t="inlineStr">
        <is>
          <t>Amanda Silva</t>
        </is>
      </c>
      <c r="C356" s="70">
        <f>VLOOKUP(I:I,'Referencias '!H:I,2,0)</f>
        <v/>
      </c>
      <c r="D356" s="129" t="n">
        <v>26412747</v>
      </c>
      <c r="E356" s="129" t="inlineStr">
        <is>
          <t>0</t>
        </is>
      </c>
      <c r="F356" s="126" t="inlineStr">
        <is>
          <t>2623612440280</t>
        </is>
      </c>
      <c r="G356" s="72" t="inlineStr">
        <is>
          <t>SYNAPCOM COMERCIO ELETRONICO</t>
        </is>
      </c>
      <c r="H356" s="72">
        <f>TRIM(_xlfn.TEXTBEFORE(_xlfn.TEXTAFTER(U356,"CNPJ/CPF:&lt;/strong&gt;"),"&lt;/p&gt;"))</f>
        <v/>
      </c>
      <c r="I356" s="70" t="inlineStr">
        <is>
          <t>Cancelamento de NF</t>
        </is>
      </c>
      <c r="J356" s="72" t="n"/>
      <c r="K356" s="72" t="n"/>
      <c r="L356" s="122" t="inlineStr">
        <is>
          <t>FINALIZADO</t>
        </is>
      </c>
      <c r="M356" s="73" t="inlineStr">
        <is>
          <t>Médio</t>
        </is>
      </c>
      <c r="N356" s="129" t="inlineStr">
        <is>
          <t>1018 Financeiro | Desejo falar com o setor financeiro | INFRACOMMERCE SYNAPCOM COMERCIO ELE | arianede@cielo.com.br</t>
        </is>
      </c>
      <c r="O356" s="125" t="n">
        <v>46258</v>
      </c>
      <c r="P356" s="123" t="n">
        <v>46258</v>
      </c>
      <c r="Q356" s="177">
        <f>TEXT(O356,"mmm/aaaa")</f>
        <v/>
      </c>
      <c r="R356" s="129" t="inlineStr">
        <is>
          <t>ECOMMERCE BP SUPORTE FINANCEIRO N2</t>
        </is>
      </c>
      <c r="S356" s="129" t="inlineStr">
        <is>
          <t>arianede@cielo.com.br</t>
        </is>
      </c>
      <c r="T356" s="129" t="inlineStr">
        <is>
          <t>SYNAPCOM COMERCIO ELETRONICO</t>
        </is>
      </c>
      <c r="U356" s="129" t="inlineStr">
        <is>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is>
      </c>
      <c r="V356" s="71">
        <f>IFERROR(_xlfn.TEXTBEFORE(_xlfn.TEXTAFTER(U356,"Descrição do problema:&lt;/strong"),"&lt;/p&gt;"),_xlfn.TEXTAFTER(U356,"Descrição do problema:&lt;/strong"))</f>
        <v/>
      </c>
      <c r="W356" s="76">
        <f>_xlfn.CONCAT(D356:E356)</f>
        <v/>
      </c>
      <c r="X356" s="77" t="n">
        <v>46288</v>
      </c>
      <c r="Y356" s="78">
        <f>IF(X356="","Aberto","Encerrado")</f>
        <v/>
      </c>
      <c r="Z356" s="78">
        <f>IF(OR(L356="PENDENTE",L356="EM ANDAMENTO",L356="PENDENTE APROVAÇÃO CANCELAMENTO NF"),TODAY()-O356,X356-O356)</f>
        <v/>
      </c>
      <c r="AA356" s="78">
        <f>IF(Y356="Aberto",Z356+ROW()/100000,"")</f>
        <v/>
      </c>
      <c r="AB356" s="2">
        <f>IF(ISNUMBER(FIND("@cielo.com.br",S356)),"Interno","Externo")</f>
        <v/>
      </c>
    </row>
    <row r="357" ht="15.5" customHeight="1">
      <c r="A357" s="1" t="n"/>
      <c r="B357" s="67" t="inlineStr">
        <is>
          <t>Amanda Silva</t>
        </is>
      </c>
      <c r="C357" s="70">
        <f>VLOOKUP(I:I,'Referencias '!H:I,2,0)</f>
        <v/>
      </c>
      <c r="D357" s="129" t="n">
        <v>26412296</v>
      </c>
      <c r="E357" s="129" t="inlineStr">
        <is>
          <t>0</t>
        </is>
      </c>
      <c r="F357" s="126" t="inlineStr">
        <is>
          <t>2623612439987</t>
        </is>
      </c>
      <c r="G357" s="72" t="inlineStr">
        <is>
          <t>SYNAPCOM COMERCIO ELETRONICO</t>
        </is>
      </c>
      <c r="H357" s="72">
        <f>TRIM(_xlfn.TEXTBEFORE(_xlfn.TEXTAFTER(U357,"CNPJ/CPF:&lt;/strong&gt;"),"&lt;/p&gt;"))</f>
        <v/>
      </c>
      <c r="I357" s="70" t="inlineStr">
        <is>
          <t>Cancelamento de NF</t>
        </is>
      </c>
      <c r="J357" s="72" t="inlineStr">
        <is>
          <t>Duplicidade de abertura</t>
        </is>
      </c>
      <c r="K357" s="72" t="n"/>
      <c r="L357" s="70" t="inlineStr">
        <is>
          <t>FINALIZADO</t>
        </is>
      </c>
      <c r="M357" s="73" t="inlineStr">
        <is>
          <t>Médio</t>
        </is>
      </c>
      <c r="N357" s="129" t="inlineStr">
        <is>
          <t>1018 Financeiro | Desejo falar com o setor financeiro | INFRACOMMERCE SYNAPCOM COMERCIO ELE | ariane.pasilva@cielo.com.br</t>
        </is>
      </c>
      <c r="O357" s="125" t="n">
        <v>46258</v>
      </c>
      <c r="P357" s="123" t="n">
        <v>46258</v>
      </c>
      <c r="Q357" s="177">
        <f>TEXT(O357,"mmm/aaaa")</f>
        <v/>
      </c>
      <c r="R357" s="129" t="inlineStr">
        <is>
          <t>ECOMMERCE BP SUPORTE FINANCEIRO N2</t>
        </is>
      </c>
      <c r="S357" s="129" t="inlineStr">
        <is>
          <t>ariane.pasilva@cielo.com.br</t>
        </is>
      </c>
      <c r="T357" s="129" t="inlineStr">
        <is>
          <t>SYNAPCOM COMERCIO ELETRONICO</t>
        </is>
      </c>
      <c r="U357" s="129" t="inlineStr">
        <is>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is>
      </c>
      <c r="V357" s="71">
        <f>IFERROR(_xlfn.TEXTBEFORE(_xlfn.TEXTAFTER(U357,"Descrição do problema:&lt;/strong"),"&lt;/p&gt;"),_xlfn.TEXTAFTER(U357,"Descrição do problema:&lt;/strong"))</f>
        <v/>
      </c>
      <c r="W357" s="76">
        <f>_xlfn.CONCAT(D357:E357)</f>
        <v/>
      </c>
      <c r="X357" s="77" t="n">
        <v>46261</v>
      </c>
      <c r="Y357" s="78">
        <f>IF(X357="","Aberto","Encerrado")</f>
        <v/>
      </c>
      <c r="Z357" s="78">
        <f>IF(OR(L357="PENDENTE",L357="EM ANDAMENTO",L357="PENDENTE APROVAÇÃO CANCELAMENTO NF"),TODAY()-O357,X357-O357)</f>
        <v/>
      </c>
      <c r="AA357" s="78">
        <f>IF(Y357="Aberto",Z357+ROW()/100000,"")</f>
        <v/>
      </c>
      <c r="AB357" s="2">
        <f>IF(ISNUMBER(FIND("@cielo.com.br",S357)),"Interno","Externo")</f>
        <v/>
      </c>
    </row>
    <row r="358" ht="15.5" customHeight="1">
      <c r="A358" s="1" t="n"/>
      <c r="B358" s="67" t="inlineStr">
        <is>
          <t>Amanda Silva</t>
        </is>
      </c>
      <c r="C358" s="70">
        <f>VLOOKUP(I:I,'Referencias '!H:I,2,0)</f>
        <v/>
      </c>
      <c r="D358" s="129" t="n">
        <v>26742015</v>
      </c>
      <c r="E358" s="129" t="inlineStr">
        <is>
          <t>0</t>
        </is>
      </c>
      <c r="F358" s="126" t="inlineStr">
        <is>
          <t>2624410647554</t>
        </is>
      </c>
      <c r="G358" s="72">
        <f>VLOOKUP(H:H,'Referencias '!B:C,2,0)</f>
        <v/>
      </c>
      <c r="H358" s="72">
        <f>TRIM(_xlfn.TEXTBEFORE(_xlfn.TEXTAFTER(U358,"CNPJ/CPF:&lt;/strong&gt;"),"&lt;/p&gt;"))</f>
        <v/>
      </c>
      <c r="I358" s="70" t="inlineStr">
        <is>
          <t>Informações sobre faturamento</t>
        </is>
      </c>
      <c r="J358" s="72" t="n"/>
      <c r="K358" s="72" t="n"/>
      <c r="L358" s="70" t="inlineStr">
        <is>
          <t>FINALIZADO</t>
        </is>
      </c>
      <c r="M358" s="73" t="inlineStr">
        <is>
          <t>Médio</t>
        </is>
      </c>
      <c r="N358" s="129" t="inlineStr">
        <is>
          <t>1003 Gateway de Pagamento | Estou em produção e tenho uma dúvida | Rafael de Freitas Veloso | contasapagar@drogariaminasbrasil.com.br</t>
        </is>
      </c>
      <c r="O358" s="125" t="n">
        <v>46266</v>
      </c>
      <c r="P358" s="123" t="n">
        <v>46266</v>
      </c>
      <c r="Q358" s="177">
        <f>TEXT(O358,"mmm/aaaa")</f>
        <v/>
      </c>
      <c r="R358" s="129" t="inlineStr">
        <is>
          <t>ECOMMERCE BP SUPORTE FINANCEIRO N2</t>
        </is>
      </c>
      <c r="S358" s="129" t="inlineStr">
        <is>
          <t>contasapagar@drogariaminasbrasil.com.br</t>
        </is>
      </c>
      <c r="T358" s="129" t="inlineStr">
        <is>
          <t>DROGARIA MINAS BRASIL</t>
        </is>
      </c>
      <c r="U358" s="129" t="inlineStr">
        <is>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is>
      </c>
      <c r="V358" s="71">
        <f>IFERROR(_xlfn.TEXTBEFORE(_xlfn.TEXTAFTER(U358,"Descrição do problema:&lt;/strong"),"&lt;/p&gt;"),_xlfn.TEXTAFTER(U358,"Descrição do problema:&lt;/strong"))</f>
        <v/>
      </c>
      <c r="W358" s="76">
        <f>_xlfn.CONCAT(D358:E358)</f>
        <v/>
      </c>
      <c r="X358" s="77" t="n">
        <v>46267</v>
      </c>
      <c r="Y358" s="78">
        <f>IF(X358="","Aberto","Encerrado")</f>
        <v/>
      </c>
      <c r="Z358" s="78">
        <f>IF(OR(L358="PENDENTE",L358="EM ANDAMENTO",L358="PENDENTE APROVAÇÃO CANCELAMENTO NF"),TODAY()-O358,X358-O358)</f>
        <v/>
      </c>
      <c r="AA358" s="78">
        <f>IF(Y358="Aberto",Z358+ROW()/100000,"")</f>
        <v/>
      </c>
      <c r="AB358" s="2">
        <f>IF(ISNUMBER(FIND("@cielo.com.br",S358)),"Interno","Externo")</f>
        <v/>
      </c>
    </row>
    <row r="359" ht="15.5" customHeight="1">
      <c r="A359" s="1" t="n"/>
      <c r="B359" s="67" t="inlineStr">
        <is>
          <t>Emilly Maria</t>
        </is>
      </c>
      <c r="C359" s="70">
        <f>VLOOKUP(I:I,'Referencias '!H:I,2,0)</f>
        <v/>
      </c>
      <c r="D359" s="129" t="n">
        <v>26731758</v>
      </c>
      <c r="E359" s="129" t="inlineStr">
        <is>
          <t>0</t>
        </is>
      </c>
      <c r="F359" s="126" t="inlineStr">
        <is>
          <t>2624407640926</t>
        </is>
      </c>
      <c r="G359" s="72">
        <f>VLOOKUP(H:H,'Referencias '!B:C,2,0)</f>
        <v/>
      </c>
      <c r="H359" s="72">
        <f>TRIM(_xlfn.TEXTBEFORE(_xlfn.TEXTAFTER(U359,"CNPJ/CPF:&lt;/strong&gt;"),"&lt;/p&gt;"))</f>
        <v/>
      </c>
      <c r="I359" s="70" t="inlineStr">
        <is>
          <t>Congelamento de contrato</t>
        </is>
      </c>
      <c r="J359" s="72" t="n"/>
      <c r="K359" s="72" t="n"/>
      <c r="L359" s="122" t="inlineStr">
        <is>
          <t>FINALIZADO</t>
        </is>
      </c>
      <c r="M359" s="73" t="inlineStr">
        <is>
          <t>Médio</t>
        </is>
      </c>
      <c r="N359" s="129" t="inlineStr">
        <is>
          <t>1018 Financeiro | Desejo falar com o setor financeiro | Raphael Felipe Palmeira | raphael.palmeira@cielo.com.br</t>
        </is>
      </c>
      <c r="O359" s="125" t="n">
        <v>46266</v>
      </c>
      <c r="P359" s="123" t="n">
        <v>46266</v>
      </c>
      <c r="Q359" s="177">
        <f>TEXT(O359,"mmm/aaaa")</f>
        <v/>
      </c>
      <c r="R359" s="129" t="inlineStr">
        <is>
          <t>ECOMMERCE BP SUPORTE FINANCEIRO N2</t>
        </is>
      </c>
      <c r="S359" s="129" t="inlineStr">
        <is>
          <t>raphael.palmeira@cielo.com.br</t>
        </is>
      </c>
      <c r="T359" s="129" t="inlineStr">
        <is>
          <t>TELECALL</t>
        </is>
      </c>
      <c r="U359" s="129" t="inlineStr">
        <is>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is>
      </c>
      <c r="V359" s="71">
        <f>IFERROR(_xlfn.TEXTBEFORE(_xlfn.TEXTAFTER(U359,"Descrição do problema:&lt;/strong"),"&lt;/p&gt;"),_xlfn.TEXTAFTER(U359,"Descrição do problema:&lt;/strong"))</f>
        <v/>
      </c>
      <c r="W359" s="76">
        <f>_xlfn.CONCAT(D359:E359)</f>
        <v/>
      </c>
      <c r="X359" s="77" t="n">
        <v>46280</v>
      </c>
      <c r="Y359" s="78">
        <f>IF(X359="","Aberto","Encerrado")</f>
        <v/>
      </c>
      <c r="Z359" s="78">
        <f>IF(OR(L359="PENDENTE",L359="EM ANDAMENTO",L359="PENDENTE APROVAÇÃO CANCELAMENTO NF"),TODAY()-O359,X359-O359)</f>
        <v/>
      </c>
      <c r="AA359" s="78">
        <f>IF(Y359="Aberto",Z359+ROW()/100000,"")</f>
        <v/>
      </c>
      <c r="AB359" s="2">
        <f>IF(ISNUMBER(FIND("@cielo.com.br",S359)),"Interno","Externo")</f>
        <v/>
      </c>
    </row>
    <row r="360" ht="15.5" customHeight="1">
      <c r="A360" s="1" t="n"/>
      <c r="B360" s="67" t="inlineStr">
        <is>
          <t>Emilly Maria</t>
        </is>
      </c>
      <c r="C360" s="70">
        <f>VLOOKUP(I:I,'Referencias '!H:I,2,0)</f>
        <v/>
      </c>
      <c r="D360" s="129" t="n">
        <v>26710998</v>
      </c>
      <c r="E360" s="129" t="inlineStr">
        <is>
          <t>0</t>
        </is>
      </c>
      <c r="F360" s="126" t="inlineStr">
        <is>
          <t>2624314628043</t>
        </is>
      </c>
      <c r="G360" s="72">
        <f>VLOOKUP(H:H,'Referencias '!B:C,2,0)</f>
        <v/>
      </c>
      <c r="H360" s="72">
        <f>TRIM(_xlfn.TEXTBEFORE(_xlfn.TEXTAFTER(U360,"CNPJ/CPF:&lt;/strong&gt;"),"&lt;/p&gt;"))</f>
        <v/>
      </c>
      <c r="I360" s="70" t="inlineStr">
        <is>
          <t>Informações geral</t>
        </is>
      </c>
      <c r="J360" s="72" t="n"/>
      <c r="K360" s="72" t="n"/>
      <c r="L360" s="122" t="inlineStr">
        <is>
          <t>PENDENTE</t>
        </is>
      </c>
      <c r="M360" s="73" t="inlineStr">
        <is>
          <t>Médio</t>
        </is>
      </c>
      <c r="N360" s="129" t="inlineStr">
        <is>
          <t>1018 Financeiro | Desejo falar com o setor financeiro | Inove Online | inoveonline0904@gmail.com</t>
        </is>
      </c>
      <c r="O360" s="125" t="n">
        <v>46265</v>
      </c>
      <c r="P360" s="123" t="n">
        <v>46265</v>
      </c>
      <c r="Q360" s="177">
        <f>TEXT(O360,"mmm/aaaa")</f>
        <v/>
      </c>
      <c r="R360" s="129" t="inlineStr">
        <is>
          <t>ECOMMERCE BP SUPORTE FINANCEIRO N2</t>
        </is>
      </c>
      <c r="S360" s="129" t="inlineStr">
        <is>
          <t>inoveonline0904@gmail.com</t>
        </is>
      </c>
      <c r="T360" s="129" t="inlineStr">
        <is>
          <t>INOVE ONLINE LTDA</t>
        </is>
      </c>
      <c r="U360" s="129" t="inlineStr">
        <is>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is>
      </c>
      <c r="V360" s="71">
        <f>IFERROR(_xlfn.TEXTBEFORE(_xlfn.TEXTAFTER(U360,"Descrição do problema:&lt;/strong"),"&lt;/p&gt;"),_xlfn.TEXTAFTER(U360,"Descrição do problema:&lt;/strong"))</f>
        <v/>
      </c>
      <c r="W360" s="76">
        <f>_xlfn.CONCAT(D360:E360)</f>
        <v/>
      </c>
      <c r="X360" s="77" t="n"/>
      <c r="Y360" s="78">
        <f>IF(X360="","Aberto","Encerrado")</f>
        <v/>
      </c>
      <c r="Z360" s="78">
        <f>IF(OR(L360="PENDENTE",L360="EM ANDAMENTO",L360="PENDENTE APROVAÇÃO CANCELAMENTO NF"),TODAY()-O360,X360-O360)</f>
        <v/>
      </c>
      <c r="AA360" s="78">
        <f>IF(Y360="Aberto",Z360+ROW()/100000,"")</f>
        <v/>
      </c>
      <c r="AB360" s="2">
        <f>IF(ISNUMBER(FIND("@cielo.com.br",S360)),"Interno","Externo")</f>
        <v/>
      </c>
    </row>
    <row r="361" ht="15.5" customHeight="1">
      <c r="A361" s="1" t="n"/>
      <c r="B361" s="67" t="inlineStr">
        <is>
          <t>Stephany Lima</t>
        </is>
      </c>
      <c r="C361" s="70" t="inlineStr">
        <is>
          <t>Contratos, Comercial e Cadastro</t>
        </is>
      </c>
      <c r="D361" s="129" t="n">
        <v>26564108</v>
      </c>
      <c r="E361" s="129" t="inlineStr">
        <is>
          <t>0</t>
        </is>
      </c>
      <c r="F361" s="126" t="inlineStr">
        <is>
          <t>2623818535748</t>
        </is>
      </c>
      <c r="G361" s="72">
        <f>VLOOKUP(H:H,'Referencias '!B:C,2,0)</f>
        <v/>
      </c>
      <c r="H361" s="72">
        <f>TRIM(_xlfn.TEXTBEFORE(_xlfn.TEXTAFTER(U361,"CNPJ/CPF:&lt;/strong&gt;"),"&lt;/p&gt;"))</f>
        <v/>
      </c>
      <c r="I361" s="70" t="inlineStr">
        <is>
          <t>Atualização cadastral reajuste contrato</t>
        </is>
      </c>
      <c r="J361" s="72" t="n"/>
      <c r="K361" s="72" t="n"/>
      <c r="L361" s="122" t="inlineStr">
        <is>
          <t>PENDENTE</t>
        </is>
      </c>
      <c r="M361" s="73" t="inlineStr">
        <is>
          <t>Médio</t>
        </is>
      </c>
      <c r="N361" s="129" t="inlineStr">
        <is>
          <t>1018 Financeiro | Desejo falar com o setor financeiro | Larissa Venancio | larissave@cielo.com.br</t>
        </is>
      </c>
      <c r="O361" s="125" t="n">
        <v>46260</v>
      </c>
      <c r="P361" s="123" t="n">
        <v>46261</v>
      </c>
      <c r="Q361" s="177">
        <f>TEXT(O361,"mmm/aaaa")</f>
        <v/>
      </c>
      <c r="R361" s="129" t="inlineStr">
        <is>
          <t>ECOMMERCE BP SUPORTE FINANCEIRO N2</t>
        </is>
      </c>
      <c r="S361" s="129" t="inlineStr">
        <is>
          <t>larissave@cielo.com.br</t>
        </is>
      </c>
      <c r="T361" s="129" t="inlineStr">
        <is>
          <t>METLIFE SEGUROS</t>
        </is>
      </c>
      <c r="U361" s="129" t="inlineStr">
        <is>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is>
      </c>
      <c r="V361" s="71">
        <f>IFERROR(_xlfn.TEXTBEFORE(_xlfn.TEXTAFTER(U361,"Descrição do problema:&lt;/strong"),"&lt;/p&gt;"),_xlfn.TEXTAFTER(U361,"Descrição do problema:&lt;/strong"))</f>
        <v/>
      </c>
      <c r="W361" s="76">
        <f>_xlfn.CONCAT(D361:E361)</f>
        <v/>
      </c>
      <c r="X361" s="77" t="n"/>
      <c r="Y361" s="78">
        <f>IF(X361="","Aberto","Encerrado")</f>
        <v/>
      </c>
      <c r="Z361" s="78">
        <f>IF(OR(L361="PENDENTE",L361="EM ANDAMENTO",L361="PENDENTE APROVAÇÃO CANCELAMENTO NF"),TODAY()-O361,X361-O361)</f>
        <v/>
      </c>
      <c r="AA361" s="78">
        <f>IF(Y361="Aberto",Z361+ROW()/100000,"")</f>
        <v/>
      </c>
      <c r="AB361" s="2">
        <f>IF(ISNUMBER(FIND("@cielo.com.br",S361)),"Interno","Externo")</f>
        <v/>
      </c>
    </row>
    <row r="362" ht="15.5" customHeight="1">
      <c r="A362" s="1" t="n"/>
      <c r="B362" s="67" t="inlineStr">
        <is>
          <t>Amanda Silva</t>
        </is>
      </c>
      <c r="C362" s="70">
        <f>VLOOKUP(I:I,'Referencias '!H:I,2,0)</f>
        <v/>
      </c>
      <c r="D362" s="129" t="n">
        <v>26691392</v>
      </c>
      <c r="E362" s="129" t="inlineStr">
        <is>
          <t>0</t>
        </is>
      </c>
      <c r="F362" s="126" t="inlineStr">
        <is>
          <t>2624310615918</t>
        </is>
      </c>
      <c r="G362" s="72">
        <f>VLOOKUP(H:H,'Referencias '!B:C,2,0)</f>
        <v/>
      </c>
      <c r="H362" s="72">
        <f>TRIM(_xlfn.TEXTBEFORE(_xlfn.TEXTAFTER(U362,"CNPJ/CPF:&lt;/strong&gt;"),"&lt;/p&gt;"))</f>
        <v/>
      </c>
      <c r="I362" s="70" t="inlineStr">
        <is>
          <t>Reenvio de boleto / NF</t>
        </is>
      </c>
      <c r="J362" s="72" t="n"/>
      <c r="K362" s="72" t="n"/>
      <c r="L362" s="70" t="inlineStr">
        <is>
          <t>FINALIZADO</t>
        </is>
      </c>
      <c r="M362" s="73" t="inlineStr">
        <is>
          <t>Médio</t>
        </is>
      </c>
      <c r="N362" s="129" t="inlineStr">
        <is>
          <t>1003 Gateway de Pagamento | Minha operação está parada e preciso de uma ajuda urgente | Patrícia Teodoro | patricia.teodoro@embracon.com.br</t>
        </is>
      </c>
      <c r="O362" s="125" t="n">
        <v>46265</v>
      </c>
      <c r="P362" s="123" t="n">
        <v>46265</v>
      </c>
      <c r="Q362" s="177">
        <f>TEXT(O362,"mmm/aaaa")</f>
        <v/>
      </c>
      <c r="R362" s="129" t="inlineStr">
        <is>
          <t>ECOMMERCE BP SUPORTE FINANCEIRO N2</t>
        </is>
      </c>
      <c r="S362" s="129" t="inlineStr">
        <is>
          <t>patricia.teodoro@embracon.com.br</t>
        </is>
      </c>
      <c r="T362" s="129" t="inlineStr">
        <is>
          <t>EMBRACON MATRIZ</t>
        </is>
      </c>
      <c r="U362" s="129" t="inlineStr">
        <is>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is>
      </c>
      <c r="V362" s="71">
        <f>IFERROR(_xlfn.TEXTBEFORE(_xlfn.TEXTAFTER(U362,"Descrição do problema:&lt;/strong"),"&lt;/p&gt;"),_xlfn.TEXTAFTER(U362,"Descrição do problema:&lt;/strong"))</f>
        <v/>
      </c>
      <c r="W362" s="76">
        <f>_xlfn.CONCAT(D362:E362)</f>
        <v/>
      </c>
      <c r="X362" s="77" t="n">
        <v>46267</v>
      </c>
      <c r="Y362" s="78">
        <f>IF(X362="","Aberto","Encerrado")</f>
        <v/>
      </c>
      <c r="Z362" s="78">
        <f>IF(OR(L362="PENDENTE",L362="EM ANDAMENTO",L362="PENDENTE APROVAÇÃO CANCELAMENTO NF"),TODAY()-O362,X362-O362)</f>
        <v/>
      </c>
      <c r="AA362" s="78">
        <f>IF(Y362="Aberto",Z362+ROW()/100000,"")</f>
        <v/>
      </c>
      <c r="AB362" s="2">
        <f>IF(ISNUMBER(FIND("@cielo.com.br",S362)),"Interno","Externo")</f>
        <v/>
      </c>
    </row>
    <row r="363" ht="15.5" customHeight="1">
      <c r="A363" s="1" t="n"/>
      <c r="B363" s="67" t="inlineStr">
        <is>
          <t>Pamela de Sá</t>
        </is>
      </c>
      <c r="C363" s="70">
        <f>VLOOKUP(I:I,'Referencias '!H:I,2,0)</f>
        <v/>
      </c>
      <c r="D363" s="129" t="n">
        <v>26665865</v>
      </c>
      <c r="E363" s="129" t="inlineStr">
        <is>
          <t>0</t>
        </is>
      </c>
      <c r="F363" s="126" t="inlineStr">
        <is>
          <t>2624017598984</t>
        </is>
      </c>
      <c r="G363" s="72">
        <f>VLOOKUP(H:H,'Referencias '!B:C,2,0)</f>
        <v/>
      </c>
      <c r="H363" s="72">
        <f>TRIM(_xlfn.TEXTBEFORE(_xlfn.TEXTAFTER(U363,"CNPJ/CPF:&lt;/strong&gt;"),"&lt;/p&gt;"))</f>
        <v/>
      </c>
      <c r="I363" s="70" t="inlineStr">
        <is>
          <t>Contestação de cobrança</t>
        </is>
      </c>
      <c r="J363" s="72" t="n"/>
      <c r="K363" s="72" t="n"/>
      <c r="L363" s="122" t="inlineStr">
        <is>
          <t>PENDENTE</t>
        </is>
      </c>
      <c r="M363" s="73" t="inlineStr">
        <is>
          <t>Médio</t>
        </is>
      </c>
      <c r="N363" s="129" t="inlineStr">
        <is>
          <t>1018 Financeiro | Desejo falar com o setor financeiro | Antônio Marcos | antonio.marcos@claudino.com</t>
        </is>
      </c>
      <c r="O363" s="125" t="n">
        <v>46262</v>
      </c>
      <c r="P363" s="123" t="n">
        <v>46265</v>
      </c>
      <c r="Q363" s="177">
        <f>TEXT(O363,"mmm/aaaa")</f>
        <v/>
      </c>
      <c r="R363" s="129" t="inlineStr">
        <is>
          <t>ECOMMERCE BP SUPORTE FINANCEIRO N2</t>
        </is>
      </c>
      <c r="S363" s="129" t="inlineStr">
        <is>
          <t>antonio.marcos@claudino.com</t>
        </is>
      </c>
      <c r="T363" s="129" t="inlineStr">
        <is>
          <t>ARMAZEM PARAIBA</t>
        </is>
      </c>
      <c r="U363" s="129" t="inlineStr">
        <is>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is>
      </c>
      <c r="V363" s="71">
        <f>IFERROR(_xlfn.TEXTBEFORE(_xlfn.TEXTAFTER(U363,"Descrição do problema:&lt;/strong"),"&lt;/p&gt;"),_xlfn.TEXTAFTER(U363,"Descrição do problema:&lt;/strong"))</f>
        <v/>
      </c>
      <c r="W363" s="76">
        <f>_xlfn.CONCAT(D363:E363)</f>
        <v/>
      </c>
      <c r="X363" s="77" t="n"/>
      <c r="Y363" s="78">
        <f>IF(X363="","Aberto","Encerrado")</f>
        <v/>
      </c>
      <c r="Z363" s="78">
        <f>IF(OR(L363="PENDENTE",L363="EM ANDAMENTO",L363="PENDENTE APROVAÇÃO CANCELAMENTO NF"),TODAY()-O363,X363-O363)</f>
        <v/>
      </c>
      <c r="AA363" s="78">
        <f>IF(Y363="Aberto",Z363+ROW()/100000,"")</f>
        <v/>
      </c>
      <c r="AB363" s="2">
        <f>IF(ISNUMBER(FIND("@cielo.com.br",S363)),"Interno","Externo")</f>
        <v/>
      </c>
    </row>
    <row r="364" ht="15.5" customFormat="1" customHeight="1" s="91">
      <c r="A364" s="1" t="n"/>
      <c r="B364" s="67" t="inlineStr">
        <is>
          <t>Stephany Lima</t>
        </is>
      </c>
      <c r="C364" s="70" t="inlineStr">
        <is>
          <t>Faturamento e Obrigações Fiscais</t>
        </is>
      </c>
      <c r="D364" s="129" t="n">
        <v>26532404</v>
      </c>
      <c r="E364" s="129" t="inlineStr">
        <is>
          <t>0</t>
        </is>
      </c>
      <c r="F364" s="126" t="inlineStr">
        <is>
          <t>2623812516166</t>
        </is>
      </c>
      <c r="G364" s="72">
        <f>VLOOKUP(H:H,'Referencias '!B:C,2,0)</f>
        <v/>
      </c>
      <c r="H364" s="72">
        <f>TRIM(_xlfn.TEXTBEFORE(_xlfn.TEXTAFTER(U364,"CNPJ/CPF:&lt;/strong&gt;"),"&lt;/p&gt;"))</f>
        <v/>
      </c>
      <c r="I364" s="70" t="inlineStr">
        <is>
          <t>Incluir PO NF</t>
        </is>
      </c>
      <c r="J364" s="72" t="n"/>
      <c r="K364" s="72" t="n"/>
      <c r="L364" s="122" t="inlineStr">
        <is>
          <t>PENDENTE</t>
        </is>
      </c>
      <c r="M364" s="73" t="inlineStr">
        <is>
          <t>Médio</t>
        </is>
      </c>
      <c r="N364" s="129" t="inlineStr">
        <is>
          <t>1018 Financeiro | Desejo falar com o setor financeiro | 99 TECNOLOGIA LTDA | ariane.pasilva@cielo.com.br</t>
        </is>
      </c>
      <c r="O364" s="125" t="n">
        <v>46260</v>
      </c>
      <c r="P364" s="123" t="n">
        <v>46260</v>
      </c>
      <c r="Q364" s="177">
        <f>TEXT(O364,"mmm/aaaa")</f>
        <v/>
      </c>
      <c r="R364" s="129" t="inlineStr">
        <is>
          <t>ECOMMERCE BP SUPORTE FINANCEIRO N2</t>
        </is>
      </c>
      <c r="S364" s="129" t="inlineStr">
        <is>
          <t>ariane.pasilva@cielo.com.br</t>
        </is>
      </c>
      <c r="T364" s="129" t="inlineStr">
        <is>
          <t>99 TAXIS DESENVOLVIMENTO DE SOFT</t>
        </is>
      </c>
      <c r="U364" s="129" t="inlineStr">
        <is>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is>
      </c>
      <c r="V364" s="71">
        <f>IFERROR(_xlfn.TEXTBEFORE(_xlfn.TEXTAFTER(U364,"Descrição do problema:&lt;/strong"),"&lt;/p&gt;"),_xlfn.TEXTAFTER(U364,"Descrição do problema:&lt;/strong"))</f>
        <v/>
      </c>
      <c r="W364" s="76">
        <f>_xlfn.CONCAT(D364:E364)</f>
        <v/>
      </c>
      <c r="X364" s="77" t="n"/>
      <c r="Y364" s="78">
        <f>IF(X364="","Aberto","Encerrado")</f>
        <v/>
      </c>
      <c r="Z364" s="78">
        <f>IF(OR(L364="PENDENTE",L364="EM ANDAMENTO",L364="PENDENTE APROVAÇÃO CANCELAMENTO NF"),TODAY()-O364,X364-O364)</f>
        <v/>
      </c>
      <c r="AA364" s="78">
        <f>IF(Y364="Aberto",Z364+ROW()/100000,"")</f>
        <v/>
      </c>
      <c r="AB364" s="2">
        <f>IF(ISNUMBER(FIND("@cielo.com.br",S364)),"Interno","Externo")</f>
        <v/>
      </c>
    </row>
    <row r="365" ht="15.5" customHeight="1">
      <c r="A365" s="1" t="n"/>
      <c r="B365" s="67" t="inlineStr">
        <is>
          <t>Stephany Lima</t>
        </is>
      </c>
      <c r="C365" s="70">
        <f>VLOOKUP(I:I,'Referencias '!H:I,2,0)</f>
        <v/>
      </c>
      <c r="D365" s="129" t="n">
        <v>26657987</v>
      </c>
      <c r="E365" s="129" t="inlineStr">
        <is>
          <t>0</t>
        </is>
      </c>
      <c r="F365" s="126" t="inlineStr">
        <is>
          <t>2624015594187</t>
        </is>
      </c>
      <c r="G365" s="72">
        <f>VLOOKUP(H:H,'Referencias '!B:C,2,0)</f>
        <v/>
      </c>
      <c r="H365" s="72">
        <f>TRIM(_xlfn.TEXTBEFORE(_xlfn.TEXTAFTER(U365,"CNPJ/CPF:&lt;/strong&gt;"),"&lt;/p&gt;"))</f>
        <v/>
      </c>
      <c r="I365" s="70" t="inlineStr">
        <is>
          <t>Congelamento de contrato</t>
        </is>
      </c>
      <c r="J365" s="72" t="n"/>
      <c r="K365" s="72" t="n"/>
      <c r="L365" s="122" t="inlineStr">
        <is>
          <t>FINALIZADO</t>
        </is>
      </c>
      <c r="M365" s="73" t="inlineStr">
        <is>
          <t>Médio</t>
        </is>
      </c>
      <c r="N365" s="129" t="inlineStr">
        <is>
          <t>1018 Financeiro | Desejo falar com o setor financeiro | Patricia Lara de Lima | patriciala@cielo.com.br</t>
        </is>
      </c>
      <c r="O365" s="125" t="n">
        <v>46262</v>
      </c>
      <c r="P365" s="123" t="n">
        <v>46262</v>
      </c>
      <c r="Q365" s="177">
        <f>TEXT(O365,"mmm/aaaa")</f>
        <v/>
      </c>
      <c r="R365" s="129" t="inlineStr">
        <is>
          <t>ECOMMERCE BP SUPORTE FINANCEIRO N2</t>
        </is>
      </c>
      <c r="S365" s="129" t="inlineStr">
        <is>
          <t>patriciala@cielo.com.br</t>
        </is>
      </c>
      <c r="T365" s="129" t="inlineStr">
        <is>
          <t>HOTEL FAZENDA MAZZAROPI</t>
        </is>
      </c>
      <c r="U365" s="129" t="inlineStr">
        <is>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is>
      </c>
      <c r="V365" s="71">
        <f>IFERROR(_xlfn.TEXTBEFORE(_xlfn.TEXTAFTER(U365,"Descrição do problema:&lt;/strong"),"&lt;/p&gt;"),_xlfn.TEXTAFTER(U365,"Descrição do problema:&lt;/strong"))</f>
        <v/>
      </c>
      <c r="W365" s="76">
        <f>_xlfn.CONCAT(D365:E365)</f>
        <v/>
      </c>
      <c r="X365" s="77" t="n">
        <v>46281</v>
      </c>
      <c r="Y365" s="78">
        <f>IF(X365="","Aberto","Encerrado")</f>
        <v/>
      </c>
      <c r="Z365" s="78">
        <f>IF(OR(L365="PENDENTE",L365="EM ANDAMENTO",L365="PENDENTE APROVAÇÃO CANCELAMENTO NF"),TODAY()-O365,X365-O365)</f>
        <v/>
      </c>
      <c r="AA365" s="78">
        <f>IF(Y365="Aberto",Z365+ROW()/100000,"")</f>
        <v/>
      </c>
      <c r="AB365" s="2">
        <f>IF(ISNUMBER(FIND("@cielo.com.br",S365)),"Interno","Externo")</f>
        <v/>
      </c>
    </row>
    <row r="366" ht="15.5" customHeight="1">
      <c r="A366" s="1" t="n"/>
      <c r="B366" s="67" t="inlineStr">
        <is>
          <t>Emilly Maria</t>
        </is>
      </c>
      <c r="C366" s="70">
        <f>VLOOKUP(I:I,'Referencias '!H:I,2,0)</f>
        <v/>
      </c>
      <c r="D366" s="129" t="n">
        <v>26647622</v>
      </c>
      <c r="E366" s="129" t="inlineStr">
        <is>
          <t>0</t>
        </is>
      </c>
      <c r="F366" s="126" t="inlineStr">
        <is>
          <t>2624013587764</t>
        </is>
      </c>
      <c r="G366" s="72">
        <f>VLOOKUP(H:H,'Referencias '!B:C,2,0)</f>
        <v/>
      </c>
      <c r="H366" s="72">
        <f>TRIM(_xlfn.TEXTBEFORE(_xlfn.TEXTAFTER(U366,"CNPJ/CPF:&lt;/strong&gt;"),"&lt;/p&gt;"))</f>
        <v/>
      </c>
      <c r="I366" s="70" t="inlineStr">
        <is>
          <t>Mudança conta recebimento</t>
        </is>
      </c>
      <c r="J366" s="72" t="n"/>
      <c r="K366" s="72" t="n"/>
      <c r="L366" s="122" t="inlineStr">
        <is>
          <t>PENDENTE</t>
        </is>
      </c>
      <c r="M366" s="73" t="inlineStr">
        <is>
          <t>Médio</t>
        </is>
      </c>
      <c r="N366" s="129" t="inlineStr">
        <is>
          <t>1018 Financeiro | Desejo falar com o setor financeiro | Janderson dos Santos | cartao@beachpark.com.br</t>
        </is>
      </c>
      <c r="O366" s="125" t="n">
        <v>46262</v>
      </c>
      <c r="P366" s="123" t="n">
        <v>46262</v>
      </c>
      <c r="Q366" s="177">
        <f>TEXT(O366,"mmm/aaaa")</f>
        <v/>
      </c>
      <c r="R366" s="129" t="inlineStr">
        <is>
          <t>ECOMMERCE BP SUPORTE FINANCEIRO N2</t>
        </is>
      </c>
      <c r="S366" s="129" t="inlineStr">
        <is>
          <t>cartao@beachpark.com.br</t>
        </is>
      </c>
      <c r="T366" s="129" t="inlineStr">
        <is>
          <t>BEACH PARK HOTEIS</t>
        </is>
      </c>
      <c r="U366" s="129" t="inlineStr">
        <is>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is>
      </c>
      <c r="V366" s="71">
        <f>IFERROR(_xlfn.TEXTBEFORE(_xlfn.TEXTAFTER(U366,"Descrição do problema:&lt;/strong"),"&lt;/p&gt;"),_xlfn.TEXTAFTER(U366,"Descrição do problema:&lt;/strong"))</f>
        <v/>
      </c>
      <c r="W366" s="76">
        <f>_xlfn.CONCAT(D366:E366)</f>
        <v/>
      </c>
      <c r="X366" s="77" t="n"/>
      <c r="Y366" s="78">
        <f>IF(X366="","Aberto","Encerrado")</f>
        <v/>
      </c>
      <c r="Z366" s="78">
        <f>IF(OR(L366="PENDENTE",L366="EM ANDAMENTO",L366="PENDENTE APROVAÇÃO CANCELAMENTO NF"),TODAY()-O366,X366-O366)</f>
        <v/>
      </c>
      <c r="AA366" s="78">
        <f>IF(Y366="Aberto",Z366+ROW()/100000,"")</f>
        <v/>
      </c>
      <c r="AB366" s="2">
        <f>IF(ISNUMBER(FIND("@cielo.com.br",S366)),"Interno","Externo")</f>
        <v/>
      </c>
    </row>
    <row r="367" ht="15.5" customHeight="1">
      <c r="A367" s="1" t="n"/>
      <c r="B367" s="67" t="inlineStr">
        <is>
          <t>Amanda Silva</t>
        </is>
      </c>
      <c r="C367" s="70">
        <f>VLOOKUP(I:I,'Referencias '!H:I,2,0)</f>
        <v/>
      </c>
      <c r="D367" s="129" t="n">
        <v>26634599</v>
      </c>
      <c r="E367" s="129" t="inlineStr">
        <is>
          <t>0</t>
        </is>
      </c>
      <c r="F367" s="126" t="inlineStr">
        <is>
          <t>2624010579947</t>
        </is>
      </c>
      <c r="G367" s="72">
        <f>VLOOKUP(H:H,'Referencias '!B:C,2,0)</f>
        <v/>
      </c>
      <c r="H367" s="72">
        <f>TRIM(_xlfn.TEXTBEFORE(_xlfn.TEXTAFTER(U367,"CNPJ/CPF:&lt;/strong&gt;"),"&lt;/p&gt;"))</f>
        <v/>
      </c>
      <c r="I367" s="70" t="inlineStr">
        <is>
          <t>Informações sobre faturamento</t>
        </is>
      </c>
      <c r="J367" s="72" t="n"/>
      <c r="K367" s="72" t="n"/>
      <c r="L367" s="70" t="inlineStr">
        <is>
          <t>FINALIZADO</t>
        </is>
      </c>
      <c r="M367" s="73" t="inlineStr">
        <is>
          <t>Médio</t>
        </is>
      </c>
      <c r="N367" s="129" t="inlineStr">
        <is>
          <t>1003 Gateway de Pagamento | Criação de loja (Gateway de Pagamento) | Guedes e Paixão LTDA | contasapagar@drogariaminasbrasil.com.br</t>
        </is>
      </c>
      <c r="O367" s="125" t="n">
        <v>46262</v>
      </c>
      <c r="P367" s="123" t="n">
        <v>46262</v>
      </c>
      <c r="Q367" s="177">
        <f>TEXT(O367,"mmm/aaaa")</f>
        <v/>
      </c>
      <c r="R367" s="129" t="inlineStr">
        <is>
          <t>ECOMMERCE BP SUPORTE FINANCEIRO N2</t>
        </is>
      </c>
      <c r="S367" s="129" t="inlineStr">
        <is>
          <t>contasapagar@drogariaminasbrasil.com.br</t>
        </is>
      </c>
      <c r="T367" s="129" t="inlineStr">
        <is>
          <t>DROGARIA MINAS BRASIL</t>
        </is>
      </c>
      <c r="U367" s="129" t="inlineStr">
        <is>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is>
      </c>
      <c r="V367" s="71">
        <f>IFERROR(_xlfn.TEXTBEFORE(_xlfn.TEXTAFTER(U367,"Descrição do problema:&lt;/strong"),"&lt;/p&gt;"),_xlfn.TEXTAFTER(U367,"Descrição do problema:&lt;/strong"))</f>
        <v/>
      </c>
      <c r="W367" s="76">
        <f>_xlfn.CONCAT(D367:E367)</f>
        <v/>
      </c>
      <c r="X367" s="77" t="n">
        <v>46267</v>
      </c>
      <c r="Y367" s="78">
        <f>IF(X367="","Aberto","Encerrado")</f>
        <v/>
      </c>
      <c r="Z367" s="78">
        <f>IF(OR(L367="PENDENTE",L367="EM ANDAMENTO",L367="PENDENTE APROVAÇÃO CANCELAMENTO NF"),TODAY()-O367,X367-O367)</f>
        <v/>
      </c>
      <c r="AA367" s="78">
        <f>IF(Y367="Aberto",Z367+ROW()/100000,"")</f>
        <v/>
      </c>
      <c r="AB367" s="2">
        <f>IF(ISNUMBER(FIND("@cielo.com.br",S367)),"Interno","Externo")</f>
        <v/>
      </c>
    </row>
    <row r="368" ht="15.5" customHeight="1">
      <c r="A368" s="1" t="n"/>
      <c r="B368" s="67" t="inlineStr">
        <is>
          <t>Amanda Silva</t>
        </is>
      </c>
      <c r="C368" s="70">
        <f>VLOOKUP(I:I,'Referencias '!H:I,2,0)</f>
        <v/>
      </c>
      <c r="D368" s="129" t="n">
        <v>26580429</v>
      </c>
      <c r="E368" s="129" t="inlineStr">
        <is>
          <t>0</t>
        </is>
      </c>
      <c r="F368" s="126" t="inlineStr">
        <is>
          <t>2623910546399</t>
        </is>
      </c>
      <c r="G368" s="72" t="inlineStr">
        <is>
          <t>MOMENTUM EMPREENDIMENTOS IMOBILIARIOS LTDA</t>
        </is>
      </c>
      <c r="H368" s="72" t="inlineStr">
        <is>
          <t>47.686.555/0001-00</t>
        </is>
      </c>
      <c r="I368" s="70" t="inlineStr">
        <is>
          <t>Reenvio de boleto / NF</t>
        </is>
      </c>
      <c r="J368" s="72" t="n"/>
      <c r="K368" s="72" t="n"/>
      <c r="L368" s="122" t="inlineStr">
        <is>
          <t>FINALIZADO</t>
        </is>
      </c>
      <c r="M368" s="73" t="inlineStr">
        <is>
          <t>Médio</t>
        </is>
      </c>
      <c r="N368" s="129" t="inlineStr">
        <is>
          <t>1018 Financeiro | Desejo falar com o setor financeiro | Priscila | priscila.farias@momentum.com.br</t>
        </is>
      </c>
      <c r="O368" s="125" t="n">
        <v>46261</v>
      </c>
      <c r="P368" s="123" t="n">
        <v>46261</v>
      </c>
      <c r="Q368" s="177">
        <f>TEXT(O368,"mmm/aaaa")</f>
        <v/>
      </c>
      <c r="R368" s="129" t="inlineStr">
        <is>
          <t>ECOMMERCE BP SUPORTE FINANCEIRO N2</t>
        </is>
      </c>
      <c r="S368" s="129" t="inlineStr">
        <is>
          <t>priscila.farias@momentum.com.br</t>
        </is>
      </c>
      <c r="T368" s="129" t="inlineStr"/>
      <c r="U36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is>
      </c>
      <c r="V368" s="71">
        <f>IFERROR(_xlfn.TEXTBEFORE(_xlfn.TEXTAFTER(U368,"Descrição do problema:&lt;/strong"),"&lt;/p&gt;"),_xlfn.TEXTAFTER(U368,"Descrição do problema:&lt;/strong"))</f>
        <v/>
      </c>
      <c r="W368" s="76">
        <f>_xlfn.CONCAT(D368:E368)</f>
        <v/>
      </c>
      <c r="X368" s="77">
        <f>P368</f>
        <v/>
      </c>
      <c r="Y368" s="78">
        <f>IF(X368="","Aberto","Encerrado")</f>
        <v/>
      </c>
      <c r="Z368" s="78">
        <f>IF(OR(L368="PENDENTE",L368="EM ANDAMENTO",L368="PENDENTE APROVAÇÃO CANCELAMENTO NF"),TODAY()-O368,X368-O368)</f>
        <v/>
      </c>
      <c r="AA368" s="78">
        <f>IF(Y368="Aberto",Z368+ROW()/100000,"")</f>
        <v/>
      </c>
      <c r="AB368" s="2">
        <f>IF(ISNUMBER(FIND("@cielo.com.br",S368)),"Interno","Externo")</f>
        <v/>
      </c>
    </row>
    <row r="369" ht="15.5" customHeight="1">
      <c r="A369" s="1" t="n"/>
      <c r="B369" s="67" t="inlineStr">
        <is>
          <t>Stephany Lima</t>
        </is>
      </c>
      <c r="C369" s="70" t="inlineStr">
        <is>
          <t>Cancelamento e Reemissão de Nota Fiscal</t>
        </is>
      </c>
      <c r="D369" s="129" t="n">
        <v>26577703</v>
      </c>
      <c r="E369" s="129" t="inlineStr">
        <is>
          <t>0</t>
        </is>
      </c>
      <c r="F369" s="126" t="inlineStr">
        <is>
          <t>2623910544685</t>
        </is>
      </c>
      <c r="G369" s="72" t="inlineStr">
        <is>
          <t>DBDC - DISTRIBUIDORA BRASILEIRA</t>
        </is>
      </c>
      <c r="H369" s="72">
        <f>TRIM(_xlfn.TEXTBEFORE(_xlfn.TEXTAFTER(U369,"CNPJ/CPF:&lt;/strong&gt;"),"&lt;/p&gt;"))</f>
        <v/>
      </c>
      <c r="I369" s="70" t="inlineStr">
        <is>
          <t>Cessão contratual</t>
        </is>
      </c>
      <c r="J369" s="72" t="n"/>
      <c r="K369" s="72" t="n"/>
      <c r="L369" s="122" t="inlineStr">
        <is>
          <t>PENDENTE</t>
        </is>
      </c>
      <c r="M369" s="73" t="inlineStr">
        <is>
          <t>Médio</t>
        </is>
      </c>
      <c r="N369" s="129" t="inlineStr">
        <is>
          <t>1018 Financeiro | Desejo falar com o setor financeiro | DBDC - DISTRIBUIDORA BRASILEIRA | rebecca.angelo@cielo.com</t>
        </is>
      </c>
      <c r="O369" s="125" t="n">
        <v>46261</v>
      </c>
      <c r="P369" s="123" t="n">
        <v>46261</v>
      </c>
      <c r="Q369" s="177">
        <f>TEXT(O369,"mmm/aaaa")</f>
        <v/>
      </c>
      <c r="R369" s="129" t="inlineStr">
        <is>
          <t>ECOMMERCE BP SUPORTE FINANCEIRO N2</t>
        </is>
      </c>
      <c r="S369" s="129" t="inlineStr">
        <is>
          <t>rebecca.angelo@cielo.com</t>
        </is>
      </c>
      <c r="T369" s="129" t="inlineStr">
        <is>
          <t>DBDCDISTRIBUIDORA BRASILEIRA DE COSMETICOS E PARTICIPACOES EIRELI</t>
        </is>
      </c>
      <c r="U369" s="129" t="inlineStr">
        <is>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is>
      </c>
      <c r="V369" s="71">
        <f>IFERROR(_xlfn.TEXTBEFORE(_xlfn.TEXTAFTER(U369,"Descrição do problema:&lt;/strong"),"&lt;/p&gt;"),_xlfn.TEXTAFTER(U369,"Descrição do problema:&lt;/strong"))</f>
        <v/>
      </c>
      <c r="W369" s="76">
        <f>_xlfn.CONCAT(D369:E369)</f>
        <v/>
      </c>
      <c r="X369" s="77" t="n"/>
      <c r="Y369" s="78">
        <f>IF(X369="","Aberto","Encerrado")</f>
        <v/>
      </c>
      <c r="Z369" s="78">
        <f>IF(OR(L369="PENDENTE",L369="EM ANDAMENTO",L369="PENDENTE APROVAÇÃO CANCELAMENTO NF"),TODAY()-O369,X369-O369)</f>
        <v/>
      </c>
      <c r="AA369" s="78">
        <f>IF(Y369="Aberto",Z369+ROW()/100000,"")</f>
        <v/>
      </c>
      <c r="AB369" s="2">
        <f>IF(ISNUMBER(FIND("@cielo.com.br",S369)),"Interno","Externo")</f>
        <v/>
      </c>
    </row>
    <row r="370" ht="15.5" customHeight="1">
      <c r="A370" s="1" t="n"/>
      <c r="B370" s="67" t="inlineStr">
        <is>
          <t>Stephany Lima</t>
        </is>
      </c>
      <c r="C370" s="122">
        <f>VLOOKUP(I:I,'Referencias '!H:I,2,0)</f>
        <v/>
      </c>
      <c r="D370" s="129" t="n">
        <v>26664094</v>
      </c>
      <c r="E370" s="129" t="inlineStr">
        <is>
          <t>0</t>
        </is>
      </c>
      <c r="F370" s="126" t="inlineStr">
        <is>
          <t>2624016597883</t>
        </is>
      </c>
      <c r="G370" s="126">
        <f>VLOOKUP(H:H,'Referencias '!B:C,2,0)</f>
        <v/>
      </c>
      <c r="H370" s="126">
        <f>TRIM(_xlfn.TEXTBEFORE(_xlfn.TEXTAFTER(U370,"CNPJ/CPF:&lt;/strong&gt;"),"&lt;/p&gt;"))</f>
        <v/>
      </c>
      <c r="I370" s="122" t="inlineStr">
        <is>
          <t>Contestação de cobrança</t>
        </is>
      </c>
      <c r="J370" s="126" t="n"/>
      <c r="K370" s="126" t="inlineStr">
        <is>
          <t>Precisa de análise através do BD para conferencia</t>
        </is>
      </c>
      <c r="L370" s="122" t="inlineStr">
        <is>
          <t>EM ANDAMENTO</t>
        </is>
      </c>
      <c r="M370" s="127" t="inlineStr">
        <is>
          <t>Alta</t>
        </is>
      </c>
      <c r="N370" s="129" t="inlineStr">
        <is>
          <t>1018 Financeiro | Desejo falar com o setor financeiro | Mariane Oliveira dos Santos | mariane.santos@cielo.com.br</t>
        </is>
      </c>
      <c r="O370" s="125" t="n">
        <v>46262</v>
      </c>
      <c r="P370" s="123" t="n">
        <v>46262</v>
      </c>
      <c r="Q370" s="178">
        <f>TEXT(O370,"mmm/aaaa")</f>
        <v/>
      </c>
      <c r="R370" s="129" t="inlineStr">
        <is>
          <t>ECOMMERCE BP SUPORTE FINANCEIRO N2</t>
        </is>
      </c>
      <c r="S370" s="129" t="inlineStr">
        <is>
          <t>mariane.santos@cielo.com.br</t>
        </is>
      </c>
      <c r="T370" s="129" t="inlineStr">
        <is>
          <t>PRUDENTIAL DO BRASIL</t>
        </is>
      </c>
      <c r="U370" s="129" t="inlineStr">
        <is>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is>
      </c>
      <c r="V370" s="129">
        <f>IFERROR(_xlfn.TEXTBEFORE(_xlfn.TEXTAFTER(U370,"Descrição do problema:&lt;/strong"),"&lt;/p&gt;"),_xlfn.TEXTAFTER(U370,"Descrição do problema:&lt;/strong"))</f>
        <v/>
      </c>
      <c r="W370" s="130">
        <f>_xlfn.CONCAT(D370:E370)</f>
        <v/>
      </c>
      <c r="X370" s="77" t="n"/>
      <c r="Y370" s="131">
        <f>IF(X370="","Aberto","Encerrado")</f>
        <v/>
      </c>
      <c r="Z370" s="131">
        <f>IF(OR(L370="PENDENTE",L370="EM ANDAMENTO",L370="PENDENTE APROVAÇÃO CANCELAMENTO NF"),TODAY()-O370,X370-O370)</f>
        <v/>
      </c>
      <c r="AA370" s="131">
        <f>IF(Y370="Aberto",Z370+ROW()/100000,"")</f>
        <v/>
      </c>
      <c r="AB370" s="2">
        <f>IF(ISNUMBER(FIND("@cielo.com.br",S370)),"Interno","Externo")</f>
        <v/>
      </c>
    </row>
    <row r="371" ht="15.5" customHeight="1">
      <c r="A371" s="1" t="n"/>
      <c r="B371" s="67" t="inlineStr">
        <is>
          <t>Amanda Silva</t>
        </is>
      </c>
      <c r="C371" s="70" t="inlineStr">
        <is>
          <t>Pagamentos, Boletos e Recebimentos</t>
        </is>
      </c>
      <c r="D371" s="129" t="n">
        <v>26564013</v>
      </c>
      <c r="E371" s="129" t="inlineStr">
        <is>
          <t>0</t>
        </is>
      </c>
      <c r="F371" s="126" t="inlineStr">
        <is>
          <t>2623818535693</t>
        </is>
      </c>
      <c r="G371" s="72">
        <f>VLOOKUP(H:H,'Referencias '!B:C,2,0)</f>
        <v/>
      </c>
      <c r="H371" s="72">
        <f>TRIM(_xlfn.TEXTBEFORE(_xlfn.TEXTAFTER(U371,"CNPJ/CPF:&lt;/strong&gt;"),"&lt;/p&gt;"))</f>
        <v/>
      </c>
      <c r="I371" s="70" t="inlineStr">
        <is>
          <t>Informações cobrança</t>
        </is>
      </c>
      <c r="J371" s="72" t="n"/>
      <c r="K371" s="72" t="n"/>
      <c r="L371" s="122" t="inlineStr">
        <is>
          <t>FINALIZADO</t>
        </is>
      </c>
      <c r="M371" s="73" t="inlineStr">
        <is>
          <t>Médio</t>
        </is>
      </c>
      <c r="N371" s="129" t="inlineStr">
        <is>
          <t>1018 Financeiro | Desejo falar com o setor financeiro | Rogério Favari | carolineal@cielo.com.br</t>
        </is>
      </c>
      <c r="O371" s="125" t="n">
        <v>46260</v>
      </c>
      <c r="P371" s="123" t="n">
        <v>46261</v>
      </c>
      <c r="Q371" s="177">
        <f>TEXT(O371,"mmm/aaaa")</f>
        <v/>
      </c>
      <c r="R371" s="129" t="inlineStr">
        <is>
          <t>ECOMMERCE BP SUPORTE FINANCEIRO N2</t>
        </is>
      </c>
      <c r="S371" s="129" t="inlineStr">
        <is>
          <t>carolineal@cielo.com.br</t>
        </is>
      </c>
      <c r="T371" s="129" t="inlineStr">
        <is>
          <t>BELENUS LTDA</t>
        </is>
      </c>
      <c r="U371" s="129" t="inlineStr">
        <is>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371" s="71">
        <f>IFERROR(_xlfn.TEXTBEFORE(_xlfn.TEXTAFTER(U371,"Descrição do problema:&lt;/strong"),"&lt;/p&gt;"),_xlfn.TEXTAFTER(U371,"Descrição do problema:&lt;/strong"))</f>
        <v/>
      </c>
      <c r="W371" s="76">
        <f>_xlfn.CONCAT(D371:E371)</f>
        <v/>
      </c>
      <c r="X371" s="77" t="n">
        <v>46280</v>
      </c>
      <c r="Y371" s="78">
        <f>IF(X371="","Aberto","Encerrado")</f>
        <v/>
      </c>
      <c r="Z371" s="78">
        <f>IF(OR(L371="PENDENTE",L371="EM ANDAMENTO",L371="PENDENTE APROVAÇÃO CANCELAMENTO NF"),TODAY()-O371,X371-O371)</f>
        <v/>
      </c>
      <c r="AA371" s="78">
        <f>IF(Y371="Aberto",Z371+ROW()/100000,"")</f>
        <v/>
      </c>
      <c r="AB371" s="2">
        <f>IF(ISNUMBER(FIND("@cielo.com.br",S371)),"Interno","Externo")</f>
        <v/>
      </c>
    </row>
    <row r="372" ht="15.5" customHeight="1">
      <c r="A372" s="1" t="n"/>
      <c r="B372" s="67" t="inlineStr">
        <is>
          <t>Pamela de Sá</t>
        </is>
      </c>
      <c r="C372" s="70">
        <f>VLOOKUP(I:I,'Referencias '!H:I,2,0)</f>
        <v/>
      </c>
      <c r="D372" s="129" t="n">
        <v>26550195</v>
      </c>
      <c r="E372" s="129" t="inlineStr">
        <is>
          <t>23313315</t>
        </is>
      </c>
      <c r="F372" s="126" t="inlineStr">
        <is>
          <t>2623815527394</t>
        </is>
      </c>
      <c r="G372" s="72" t="inlineStr">
        <is>
          <t>ASSOCIACAO DOS REGISTRADORES DAS PE SSOAS NATURAIS DO ESTADO</t>
        </is>
      </c>
      <c r="H372" s="72" t="inlineStr">
        <is>
          <t>00.679.163/0001-42</t>
        </is>
      </c>
      <c r="I372" s="70" t="inlineStr">
        <is>
          <t>Cancelamento de nf</t>
        </is>
      </c>
      <c r="J372" s="72" t="n"/>
      <c r="K372" s="72" t="n"/>
      <c r="L372" s="122" t="inlineStr">
        <is>
          <t>PENDENTE</t>
        </is>
      </c>
      <c r="M372" s="73" t="inlineStr">
        <is>
          <t>Médio</t>
        </is>
      </c>
      <c r="N372" s="129" t="inlineStr">
        <is>
          <t>1018 Financeiro | Desejo falar com o setor financeiro | ASSOCIACAO DOS REGISTRADORES DAS PE SSOAS NATURAIS DO ESTADO | ariane.pasilva@cielo.com.br</t>
        </is>
      </c>
      <c r="O372" s="125" t="n">
        <v>46260</v>
      </c>
      <c r="P372" s="123" t="n">
        <v>46260</v>
      </c>
      <c r="Q372" s="177">
        <f>TEXT(O372,"mmm/aaaa")</f>
        <v/>
      </c>
      <c r="R372" s="129" t="inlineStr">
        <is>
          <t>ECOMMERCE BP SUPORTE FINANCEIRO N2</t>
        </is>
      </c>
      <c r="S372" s="129" t="inlineStr">
        <is>
          <t>sitemarketing@cielo.com.br</t>
        </is>
      </c>
      <c r="T372" s="129" t="inlineStr"/>
      <c r="U372" s="129" t="n"/>
      <c r="V372" s="71">
        <f>IFERROR(_xlfn.TEXTBEFORE(_xlfn.TEXTAFTER(U372,"Descrição do problema:&lt;/strong"),"&lt;/p&gt;"),_xlfn.TEXTAFTER(U372,"Descrição do problema:&lt;/strong"))</f>
        <v/>
      </c>
      <c r="W372" s="76">
        <f>_xlfn.CONCAT(D372:E372)</f>
        <v/>
      </c>
      <c r="X372" s="77" t="n"/>
      <c r="Y372" s="78">
        <f>IF(X372="","Aberto","Encerrado")</f>
        <v/>
      </c>
      <c r="Z372" s="78">
        <f>IF(OR(L372="PENDENTE",L372="EM ANDAMENTO",L372="PENDENTE APROVAÇÃO CANCELAMENTO NF"),TODAY()-O372,X372-O372)</f>
        <v/>
      </c>
      <c r="AA372" s="78">
        <f>IF(Y372="Aberto",Z372+ROW()/100000,"")</f>
        <v/>
      </c>
      <c r="AB372" s="2">
        <f>IF(ISNUMBER(FIND("@cielo.com.br",S372)),"Interno","Externo")</f>
        <v/>
      </c>
    </row>
    <row r="373" ht="15.5" customHeight="1">
      <c r="A373" s="1" t="n"/>
      <c r="B373" s="67" t="inlineStr">
        <is>
          <t>Amanda Silva</t>
        </is>
      </c>
      <c r="C373" s="70">
        <f>VLOOKUP(I:I,'Referencias '!H:I,2,0)</f>
        <v/>
      </c>
      <c r="D373" s="129" t="n">
        <v>26540518</v>
      </c>
      <c r="E373" s="129" t="inlineStr">
        <is>
          <t>0</t>
        </is>
      </c>
      <c r="F373" s="126" t="inlineStr">
        <is>
          <t>2623814521211</t>
        </is>
      </c>
      <c r="G373" s="72">
        <f>VLOOKUP(H:H,'Referencias '!B:C,2,0)</f>
        <v/>
      </c>
      <c r="H373" s="72">
        <f>TRIM(_xlfn.TEXTBEFORE(_xlfn.TEXTAFTER(U373,"CNPJ/CPF:&lt;/strong&gt;"),"&lt;/p&gt;"))</f>
        <v/>
      </c>
      <c r="I373" s="70" t="inlineStr">
        <is>
          <t>Reenvio de boleto</t>
        </is>
      </c>
      <c r="J373" s="72" t="n"/>
      <c r="K373" s="72" t="n"/>
      <c r="L373" s="70" t="inlineStr">
        <is>
          <t>FINALIZADO</t>
        </is>
      </c>
      <c r="M373" s="73" t="inlineStr">
        <is>
          <t>Médio</t>
        </is>
      </c>
      <c r="N373" s="129" t="inlineStr">
        <is>
          <t>1020 Estratégia Antifraude | Analises | FLÁVIO JUNIOR | marketing1@embol.com.br</t>
        </is>
      </c>
      <c r="O373" s="125" t="n">
        <v>46260</v>
      </c>
      <c r="P373" s="123" t="n">
        <v>46262</v>
      </c>
      <c r="Q373" s="177">
        <f>TEXT(O373,"mmm/aaaa")</f>
        <v/>
      </c>
      <c r="R373" s="129" t="inlineStr">
        <is>
          <t>Amanda Alves Silva</t>
        </is>
      </c>
      <c r="S373" s="129" t="inlineStr">
        <is>
          <t>marketing1@embol.com.br</t>
        </is>
      </c>
      <c r="T373" s="129" t="inlineStr">
        <is>
          <t>EMBOL</t>
        </is>
      </c>
      <c r="U373" s="129" t="inlineStr">
        <is>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is>
      </c>
      <c r="V373" s="71">
        <f>IFERROR(_xlfn.TEXTBEFORE(_xlfn.TEXTAFTER(U373,"Descrição do problema:&lt;/strong"),"&lt;/p&gt;"),_xlfn.TEXTAFTER(U373,"Descrição do problema:&lt;/strong"))</f>
        <v/>
      </c>
      <c r="W373" s="76">
        <f>_xlfn.CONCAT(D373:E373)</f>
        <v/>
      </c>
      <c r="X373" s="77" t="n">
        <v>46267</v>
      </c>
      <c r="Y373" s="78">
        <f>IF(X373="","Aberto","Encerrado")</f>
        <v/>
      </c>
      <c r="Z373" s="78">
        <f>IF(OR(L373="PENDENTE",L373="EM ANDAMENTO",L373="PENDENTE APROVAÇÃO CANCELAMENTO NF"),TODAY()-O373,X373-O373)</f>
        <v/>
      </c>
      <c r="AA373" s="78">
        <f>IF(Y373="Aberto",Z373+ROW()/100000,"")</f>
        <v/>
      </c>
      <c r="AB373" s="2">
        <f>IF(ISNUMBER(FIND("@cielo.com.br",S373)),"Interno","Externo")</f>
        <v/>
      </c>
    </row>
    <row r="374" ht="15.5" customHeight="1">
      <c r="A374" s="1" t="n"/>
      <c r="B374" s="67" t="inlineStr">
        <is>
          <t>Amanda Silva</t>
        </is>
      </c>
      <c r="C374" s="70">
        <f>VLOOKUP(I:I,'Referencias '!H:I,2,0)</f>
        <v/>
      </c>
      <c r="D374" s="129" t="n">
        <v>26533107</v>
      </c>
      <c r="E374" s="129" t="inlineStr">
        <is>
          <t>0</t>
        </is>
      </c>
      <c r="F374" s="126" t="inlineStr">
        <is>
          <t>2623812516578</t>
        </is>
      </c>
      <c r="G374" s="72">
        <f>VLOOKUP(H:H,'Referencias '!B:C,2,0)</f>
        <v/>
      </c>
      <c r="H374" s="72">
        <f>TRIM(_xlfn.TEXTBEFORE(_xlfn.TEXTAFTER(U374,"CNPJ/CPF:&lt;/strong&gt;"),"&lt;/p&gt;"))</f>
        <v/>
      </c>
      <c r="I374" s="70" t="inlineStr">
        <is>
          <t>Reenvio de boleto</t>
        </is>
      </c>
      <c r="J374" s="72" t="n"/>
      <c r="K374" s="72" t="n"/>
      <c r="L374" s="70" t="inlineStr">
        <is>
          <t>FINALIZADO</t>
        </is>
      </c>
      <c r="M374" s="73" t="inlineStr">
        <is>
          <t>Médio</t>
        </is>
      </c>
      <c r="N374" s="129" t="inlineStr">
        <is>
          <t>1018 Financeiro | Desejo falar com o setor financeiro | Felipe Nichols | felipe@vivastays.co</t>
        </is>
      </c>
      <c r="O374" s="125" t="n">
        <v>46260</v>
      </c>
      <c r="P374" s="123" t="n">
        <v>46260</v>
      </c>
      <c r="Q374" s="177">
        <f>TEXT(O374,"mmm/aaaa")</f>
        <v/>
      </c>
      <c r="R374" s="129" t="inlineStr">
        <is>
          <t>ECOMMERCE BP SUPORTE FINANCEIRO N2</t>
        </is>
      </c>
      <c r="S374" s="129" t="inlineStr">
        <is>
          <t>felipe@vivastays.co</t>
        </is>
      </c>
      <c r="T374" s="129" t="inlineStr">
        <is>
          <t>VIVA GESTAO E ADMINISTRACAO DE PROPRIEDADES IMOBILIARIAS SA</t>
        </is>
      </c>
      <c r="U374" s="129" t="inlineStr">
        <is>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is>
      </c>
      <c r="V374" s="71">
        <f>IFERROR(_xlfn.TEXTBEFORE(_xlfn.TEXTAFTER(U374,"Descrição do problema:&lt;/strong"),"&lt;/p&gt;"),_xlfn.TEXTAFTER(U374,"Descrição do problema:&lt;/strong"))</f>
        <v/>
      </c>
      <c r="W374" s="76">
        <f>_xlfn.CONCAT(D374:E374)</f>
        <v/>
      </c>
      <c r="X374" s="77" t="n">
        <v>46267</v>
      </c>
      <c r="Y374" s="78">
        <f>IF(X374="","Aberto","Encerrado")</f>
        <v/>
      </c>
      <c r="Z374" s="78">
        <f>IF(OR(L374="PENDENTE",L374="EM ANDAMENTO",L374="PENDENTE APROVAÇÃO CANCELAMENTO NF"),TODAY()-O374,X374-O374)</f>
        <v/>
      </c>
      <c r="AA374" s="78">
        <f>IF(Y374="Aberto",Z374+ROW()/100000,"")</f>
        <v/>
      </c>
      <c r="AB374" s="2">
        <f>IF(ISNUMBER(FIND("@cielo.com.br",S374)),"Interno","Externo")</f>
        <v/>
      </c>
    </row>
    <row r="375" ht="15.5" customHeight="1">
      <c r="A375" s="1" t="n"/>
      <c r="B375" s="67" t="inlineStr">
        <is>
          <t>Stephany Lima</t>
        </is>
      </c>
      <c r="C375" s="70">
        <f>VLOOKUP(I:I,'Referencias '!H:I,2,0)</f>
        <v/>
      </c>
      <c r="D375" s="129" t="n">
        <v>26697827</v>
      </c>
      <c r="E375" s="129" t="inlineStr">
        <is>
          <t>0</t>
        </is>
      </c>
      <c r="F375" s="126" t="inlineStr">
        <is>
          <t>2624311619790</t>
        </is>
      </c>
      <c r="G375" s="72">
        <f>VLOOKUP(H:H,'Referencias '!B:C,2,0)</f>
        <v/>
      </c>
      <c r="H375" s="72">
        <f>TRIM(_xlfn.TEXTBEFORE(_xlfn.TEXTAFTER(U375,"CNPJ/CPF:&lt;/strong&gt;"),"&lt;/p&gt;"))</f>
        <v/>
      </c>
      <c r="I375" s="70" t="inlineStr">
        <is>
          <t>Cancelamento de contrato</t>
        </is>
      </c>
      <c r="J375" s="72" t="n"/>
      <c r="K375" s="72" t="n"/>
      <c r="L375" s="122" t="inlineStr">
        <is>
          <t>PENDENTE</t>
        </is>
      </c>
      <c r="M375" s="73" t="inlineStr">
        <is>
          <t>Médio</t>
        </is>
      </c>
      <c r="N375" s="129" t="inlineStr">
        <is>
          <t>1018 Financeiro | Desejo falar com o setor financeiro | THAYSA MORAES | financeiro@sitiodomoinho.com</t>
        </is>
      </c>
      <c r="O375" s="125" t="n">
        <v>46265</v>
      </c>
      <c r="P375" s="123" t="n">
        <v>46265</v>
      </c>
      <c r="Q375" s="177">
        <f>TEXT(O375,"mmm/aaaa")</f>
        <v/>
      </c>
      <c r="R375" s="129" t="inlineStr">
        <is>
          <t>ECOMMERCE BP SUPORTE FINANCEIRO N2</t>
        </is>
      </c>
      <c r="S375" s="129" t="inlineStr">
        <is>
          <t>financeiro@sitiodomoinho.com</t>
        </is>
      </c>
      <c r="T375" s="129" t="inlineStr">
        <is>
          <t>SITIO DO MOINHO</t>
        </is>
      </c>
      <c r="U375" s="129" t="inlineStr">
        <is>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is>
      </c>
      <c r="V375" s="71">
        <f>IFERROR(_xlfn.TEXTBEFORE(_xlfn.TEXTAFTER(U375,"Descrição do problema:&lt;/strong"),"&lt;/p&gt;"),_xlfn.TEXTAFTER(U375,"Descrição do problema:&lt;/strong"))</f>
        <v/>
      </c>
      <c r="W375" s="76">
        <f>_xlfn.CONCAT(D375:E375)</f>
        <v/>
      </c>
      <c r="X375" s="77" t="n"/>
      <c r="Y375" s="78">
        <f>IF(X375="","Aberto","Encerrado")</f>
        <v/>
      </c>
      <c r="Z375" s="78">
        <f>IF(OR(L375="PENDENTE",L375="EM ANDAMENTO",L375="PENDENTE APROVAÇÃO CANCELAMENTO NF"),TODAY()-O375,X375-O375)</f>
        <v/>
      </c>
      <c r="AA375" s="78">
        <f>IF(Y375="Aberto",Z375+ROW()/100000,"")</f>
        <v/>
      </c>
      <c r="AB375" s="2">
        <f>IF(ISNUMBER(FIND("@cielo.com.br",S375)),"Interno","Externo")</f>
        <v/>
      </c>
    </row>
    <row r="376" ht="15.5" customFormat="1" customHeight="1" s="102">
      <c r="A376" s="1" t="n"/>
      <c r="B376" s="132" t="inlineStr">
        <is>
          <t>Amanda Silva</t>
        </is>
      </c>
      <c r="C376" s="122" t="inlineStr">
        <is>
          <t>Pagamentos, Boletos e Recebimentos</t>
        </is>
      </c>
      <c r="D376" s="129" t="n">
        <v>26529756</v>
      </c>
      <c r="E376" s="129" t="inlineStr">
        <is>
          <t>0</t>
        </is>
      </c>
      <c r="F376" s="126" t="inlineStr">
        <is>
          <t>2623811514524</t>
        </is>
      </c>
      <c r="G376" s="126">
        <f>VLOOKUP(H:H,'Referencias '!B:C,2,0)</f>
        <v/>
      </c>
      <c r="H376" s="126">
        <f>TRIM(_xlfn.TEXTBEFORE(_xlfn.TEXTAFTER(U376,"CNPJ/CPF:&lt;/strong&gt;"),"&lt;/p&gt;"))</f>
        <v/>
      </c>
      <c r="I376" s="122" t="inlineStr">
        <is>
          <t>Informações cobrança</t>
        </is>
      </c>
      <c r="J376" s="126" t="n"/>
      <c r="K376" s="126" t="n"/>
      <c r="L376" s="122" t="inlineStr">
        <is>
          <t>PENDENTE</t>
        </is>
      </c>
      <c r="M376" s="127" t="inlineStr">
        <is>
          <t>Médio</t>
        </is>
      </c>
      <c r="N376" s="129" t="inlineStr">
        <is>
          <t>1018 Financeiro | Desejo falar com o setor financeiro | COVABRA SUPERMERCADOS LTDA | ariane.pasilva@cielo.com.br</t>
        </is>
      </c>
      <c r="O376" s="125" t="n">
        <v>46260</v>
      </c>
      <c r="P376" s="123" t="n">
        <v>46260</v>
      </c>
      <c r="Q376" s="178">
        <f>TEXT(O376,"mmm/aaaa")</f>
        <v/>
      </c>
      <c r="R376" s="129" t="inlineStr">
        <is>
          <t>ECOMMERCE BP SUPORTE FINANCEIRO N2</t>
        </is>
      </c>
      <c r="S376" s="129" t="inlineStr">
        <is>
          <t>ariane.pasilva@cielo.com.br</t>
        </is>
      </c>
      <c r="T376" s="129" t="inlineStr">
        <is>
          <t>COVABRA SUPERMERCADOS LTDA</t>
        </is>
      </c>
      <c r="U376" s="129"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is>
      </c>
      <c r="V376" s="129">
        <f>IFERROR(_xlfn.TEXTBEFORE(_xlfn.TEXTAFTER(U376,"Descrição do problema:&lt;/strong"),"&lt;/p&gt;"),_xlfn.TEXTAFTER(U376,"Descrição do problema:&lt;/strong"))</f>
        <v/>
      </c>
      <c r="W376" s="130">
        <f>_xlfn.CONCAT(D376:E376)</f>
        <v/>
      </c>
      <c r="X376" s="77" t="n"/>
      <c r="Y376" s="131">
        <f>IF(X376="","Aberto","Encerrado")</f>
        <v/>
      </c>
      <c r="Z376" s="131">
        <f>IF(OR(L376="PENDENTE",L376="EM ANDAMENTO",L376="PENDENTE APROVAÇÃO CANCELAMENTO NF"),TODAY()-O376,X376-O376)</f>
        <v/>
      </c>
      <c r="AA376" s="131">
        <f>IF(Y376="Aberto",Z376+ROW()/100000,"")</f>
        <v/>
      </c>
      <c r="AB376" s="2">
        <f>IF(ISNUMBER(FIND("@cielo.com.br",S376)),"Interno","Externo")</f>
        <v/>
      </c>
    </row>
    <row r="377" ht="15.5" customHeight="1">
      <c r="A377" s="1" t="n"/>
      <c r="B377" s="67" t="inlineStr">
        <is>
          <t>Emilly Maria</t>
        </is>
      </c>
      <c r="C377" s="70" t="inlineStr">
        <is>
          <t>Pagamentos, Boletos e Recebimentos</t>
        </is>
      </c>
      <c r="D377" s="129" t="n">
        <v>26528907</v>
      </c>
      <c r="E377" s="129" t="inlineStr">
        <is>
          <t>0</t>
        </is>
      </c>
      <c r="F377" s="126" t="inlineStr">
        <is>
          <t>2623811514049</t>
        </is>
      </c>
      <c r="G377" s="72">
        <f>VLOOKUP(H:H,'Referencias '!B:C,2,0)</f>
        <v/>
      </c>
      <c r="H377" s="72">
        <f>TRIM(_xlfn.TEXTBEFORE(_xlfn.TEXTAFTER(U377,"CNPJ/CPF:&lt;/strong&gt;"),"&lt;/p&gt;"))</f>
        <v/>
      </c>
      <c r="I377" s="70" t="inlineStr">
        <is>
          <t>Informações cobrança</t>
        </is>
      </c>
      <c r="J377" s="72" t="n"/>
      <c r="K377" s="72" t="n"/>
      <c r="L377" s="122" t="inlineStr">
        <is>
          <t>PENDENTE</t>
        </is>
      </c>
      <c r="M377" s="73" t="inlineStr">
        <is>
          <t>Médio</t>
        </is>
      </c>
      <c r="N377" s="129" t="inlineStr">
        <is>
          <t>1018 Financeiro | Desejo falar com o setor financeiro | DENTAL MACEIÓ LTDA | financeiro@dentalmac.com.br</t>
        </is>
      </c>
      <c r="O377" s="125" t="n">
        <v>46260</v>
      </c>
      <c r="P377" s="123" t="n">
        <v>46260</v>
      </c>
      <c r="Q377" s="177">
        <f>TEXT(O377,"mmm/aaaa")</f>
        <v/>
      </c>
      <c r="R377" s="129" t="inlineStr">
        <is>
          <t>ECOMMERCE BP SUPORTE FINANCEIRO N2</t>
        </is>
      </c>
      <c r="S377" s="129" t="inlineStr">
        <is>
          <t>financeiro@dentalmac.com.br</t>
        </is>
      </c>
      <c r="T377" s="129" t="inlineStr">
        <is>
          <t>DENTAL MAC</t>
        </is>
      </c>
      <c r="U377" s="129" t="inlineStr">
        <is>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is>
      </c>
      <c r="V377" s="71">
        <f>IFERROR(_xlfn.TEXTBEFORE(_xlfn.TEXTAFTER(U377,"Descrição do problema:&lt;/strong"),"&lt;/p&gt;"),_xlfn.TEXTAFTER(U377,"Descrição do problema:&lt;/strong"))</f>
        <v/>
      </c>
      <c r="W377" s="76">
        <f>_xlfn.CONCAT(D377:E377)</f>
        <v/>
      </c>
      <c r="X377" s="77" t="n"/>
      <c r="Y377" s="78">
        <f>IF(X377="","Aberto","Encerrado")</f>
        <v/>
      </c>
      <c r="Z377" s="78">
        <f>IF(OR(L377="PENDENTE",L377="EM ANDAMENTO",L377="PENDENTE APROVAÇÃO CANCELAMENTO NF"),TODAY()-O377,X377-O377)</f>
        <v/>
      </c>
      <c r="AA377" s="78">
        <f>IF(Y377="Aberto",Z377+ROW()/100000,"")</f>
        <v/>
      </c>
      <c r="AB377" s="2">
        <f>IF(ISNUMBER(FIND("@cielo.com.br",S377)),"Interno","Externo")</f>
        <v/>
      </c>
    </row>
    <row r="378" ht="15.5" customHeight="1">
      <c r="A378" s="1" t="n"/>
      <c r="B378" s="67" t="inlineStr">
        <is>
          <t>Amanda Silva</t>
        </is>
      </c>
      <c r="C378" s="70" t="inlineStr">
        <is>
          <t>Pagamentos, Boletos e Recebimentos</t>
        </is>
      </c>
      <c r="D378" s="129" t="n">
        <v>26520449</v>
      </c>
      <c r="E378" s="129" t="inlineStr">
        <is>
          <t>0</t>
        </is>
      </c>
      <c r="F378" s="126" t="inlineStr">
        <is>
          <t>2623810508780</t>
        </is>
      </c>
      <c r="G378" s="72">
        <f>VLOOKUP(H:H,'Referencias '!B:C,2,0)</f>
        <v/>
      </c>
      <c r="H378" s="72">
        <f>TRIM(_xlfn.TEXTBEFORE(_xlfn.TEXTAFTER(U378,"CNPJ/CPF:&lt;/strong&gt;"),"&lt;/p&gt;"))</f>
        <v/>
      </c>
      <c r="I378" s="70" t="inlineStr">
        <is>
          <t>Informações cobrança</t>
        </is>
      </c>
      <c r="J378" s="72" t="n"/>
      <c r="K378" s="72" t="n"/>
      <c r="L378" s="122" t="inlineStr">
        <is>
          <t>FINALIZADO</t>
        </is>
      </c>
      <c r="M378" s="73" t="inlineStr">
        <is>
          <t>Médio</t>
        </is>
      </c>
      <c r="N378" s="129" t="inlineStr">
        <is>
          <t>1018 Financeiro | Desejo falar com o setor financeiro | Dayane Mendes dos Santos | carolineal@cielo.com</t>
        </is>
      </c>
      <c r="O378" s="125" t="n">
        <v>46260</v>
      </c>
      <c r="P378" s="123" t="n">
        <v>46260</v>
      </c>
      <c r="Q378" s="177">
        <f>TEXT(O378,"mmm/aaaa")</f>
        <v/>
      </c>
      <c r="R378" s="129" t="inlineStr">
        <is>
          <t>ECOMMERCE BP SUPORTE FINANCEIRO N2</t>
        </is>
      </c>
      <c r="S378" s="129" t="inlineStr">
        <is>
          <t>carolineal@cielo.com</t>
        </is>
      </c>
      <c r="T378" s="129" t="inlineStr"/>
      <c r="U378" s="129" t="inlineStr">
        <is>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is>
      </c>
      <c r="V378" s="71">
        <f>IFERROR(_xlfn.TEXTBEFORE(_xlfn.TEXTAFTER(U378,"Descrição do problema:&lt;/strong"),"&lt;/p&gt;"),_xlfn.TEXTAFTER(U378,"Descrição do problema:&lt;/strong"))</f>
        <v/>
      </c>
      <c r="W378" s="76">
        <f>_xlfn.CONCAT(D378:E378)</f>
        <v/>
      </c>
      <c r="X378" s="77" t="n">
        <v>46280</v>
      </c>
      <c r="Y378" s="78">
        <f>IF(X378="","Aberto","Encerrado")</f>
        <v/>
      </c>
      <c r="Z378" s="78">
        <f>IF(OR(L378="PENDENTE",L378="EM ANDAMENTO",L378="PENDENTE APROVAÇÃO CANCELAMENTO NF"),TODAY()-O378,X378-O378)</f>
        <v/>
      </c>
      <c r="AA378" s="78">
        <f>IF(Y378="Aberto",Z378+ROW()/100000,"")</f>
        <v/>
      </c>
      <c r="AB378" s="2">
        <f>IF(ISNUMBER(FIND("@cielo.com.br",S378)),"Interno","Externo")</f>
        <v/>
      </c>
    </row>
    <row r="379" ht="15.5" customHeight="1">
      <c r="A379" s="1" t="n"/>
      <c r="B379" s="67" t="inlineStr">
        <is>
          <t>Stephany Lima</t>
        </is>
      </c>
      <c r="C379" s="70" t="inlineStr">
        <is>
          <t>Faturamento e Obrigações Fiscais</t>
        </is>
      </c>
      <c r="D379" s="129" t="n">
        <v>26519885</v>
      </c>
      <c r="E379" s="129" t="inlineStr">
        <is>
          <t>0</t>
        </is>
      </c>
      <c r="F379" s="126" t="inlineStr">
        <is>
          <t>2623810508421</t>
        </is>
      </c>
      <c r="G379" s="72">
        <f>VLOOKUP(H:H,'Referencias '!B:C,2,0)</f>
        <v/>
      </c>
      <c r="H379" s="72">
        <f>TRIM(_xlfn.TEXTBEFORE(_xlfn.TEXTAFTER(U379,"CNPJ/CPF:&lt;/strong&gt;"),"&lt;/p&gt;"))</f>
        <v/>
      </c>
      <c r="I379" s="70" t="inlineStr">
        <is>
          <t>Correção descritivo nota fiscal</t>
        </is>
      </c>
      <c r="J379" s="72" t="n"/>
      <c r="K379" s="72" t="n"/>
      <c r="L379" s="70" t="inlineStr">
        <is>
          <t>FINALIZADO</t>
        </is>
      </c>
      <c r="M379" s="73" t="inlineStr">
        <is>
          <t>Médio</t>
        </is>
      </c>
      <c r="N379" s="129" t="inlineStr">
        <is>
          <t>1018 Financeiro | Desejo falar com o setor financeiro | Dayane Mendes dos Santos | carolineal@cielo.com.br</t>
        </is>
      </c>
      <c r="O379" s="125" t="n">
        <v>46260</v>
      </c>
      <c r="P379" s="123" t="n">
        <v>46260</v>
      </c>
      <c r="Q379" s="177">
        <f>TEXT(O379,"mmm/aaaa")</f>
        <v/>
      </c>
      <c r="R379" s="129" t="inlineStr">
        <is>
          <t>ECOMMERCE BP SUPORTE FINANCEIRO N2</t>
        </is>
      </c>
      <c r="S379" s="129" t="inlineStr">
        <is>
          <t>carolineal@cielo.com.br</t>
        </is>
      </c>
      <c r="T379" s="129" t="inlineStr">
        <is>
          <t>MEGAmAXX</t>
        </is>
      </c>
      <c r="U379" s="129" t="inlineStr">
        <is>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is>
      </c>
      <c r="V379" s="71">
        <f>IFERROR(_xlfn.TEXTBEFORE(_xlfn.TEXTAFTER(U379,"Descrição do problema:&lt;/strong"),"&lt;/p&gt;"),_xlfn.TEXTAFTER(U379,"Descrição do problema:&lt;/strong"))</f>
        <v/>
      </c>
      <c r="W379" s="76">
        <f>_xlfn.CONCAT(D379:E379)</f>
        <v/>
      </c>
      <c r="X379" s="77" t="n">
        <v>46279</v>
      </c>
      <c r="Y379" s="78">
        <f>IF(X379="","Aberto","Encerrado")</f>
        <v/>
      </c>
      <c r="Z379" s="78">
        <f>IF(OR(L379="PENDENTE",L379="EM ANDAMENTO",L379="PENDENTE APROVAÇÃO CANCELAMENTO NF"),TODAY()-O379,X379-O379)</f>
        <v/>
      </c>
      <c r="AA379" s="78">
        <f>IF(Y379="Aberto",Z379+ROW()/100000,"")</f>
        <v/>
      </c>
      <c r="AB379" s="2">
        <f>IF(ISNUMBER(FIND("@cielo.com.br",S379)),"Interno","Externo")</f>
        <v/>
      </c>
    </row>
    <row r="380" ht="15.5" customHeight="1">
      <c r="A380" s="1" t="n"/>
      <c r="B380" s="67" t="inlineStr">
        <is>
          <t>Amanda Silva</t>
        </is>
      </c>
      <c r="C380" s="70" t="inlineStr">
        <is>
          <t>Pagamentos, Boletos e Recebimentos</t>
        </is>
      </c>
      <c r="D380" s="129" t="n">
        <v>26518139</v>
      </c>
      <c r="E380" s="129" t="inlineStr">
        <is>
          <t>0</t>
        </is>
      </c>
      <c r="F380" s="126" t="inlineStr">
        <is>
          <t>2623810507318</t>
        </is>
      </c>
      <c r="G380" s="72">
        <f>VLOOKUP(H:H,'Referencias '!B:C,2,0)</f>
        <v/>
      </c>
      <c r="H380" s="72">
        <f>TRIM(_xlfn.TEXTBEFORE(_xlfn.TEXTAFTER(U380,"CNPJ/CPF:&lt;/strong&gt;"),"&lt;/p&gt;"))</f>
        <v/>
      </c>
      <c r="I380" s="70" t="inlineStr">
        <is>
          <t>Informações cobrança</t>
        </is>
      </c>
      <c r="J380" s="72" t="n"/>
      <c r="K380" s="72" t="n"/>
      <c r="L380" s="122" t="inlineStr">
        <is>
          <t>FINALIZADO</t>
        </is>
      </c>
      <c r="M380" s="73" t="inlineStr">
        <is>
          <t>Médio</t>
        </is>
      </c>
      <c r="N380" s="129" t="inlineStr">
        <is>
          <t>1018 Financeiro | Desejo falar com o setor financeiro | Vanderlei | financeiro01@centersport.com.br</t>
        </is>
      </c>
      <c r="O380" s="125" t="n">
        <v>46260</v>
      </c>
      <c r="P380" s="123" t="n">
        <v>46260</v>
      </c>
      <c r="Q380" s="177">
        <f>TEXT(O380,"mmm/aaaa")</f>
        <v/>
      </c>
      <c r="R380" s="129" t="inlineStr">
        <is>
          <t>ECOMMERCE BP SUPORTE FINANCEIRO N2</t>
        </is>
      </c>
      <c r="S380" s="129" t="inlineStr">
        <is>
          <t>financeiro01@centersport.com.br</t>
        </is>
      </c>
      <c r="T380" s="129" t="inlineStr">
        <is>
          <t>CENTERSPORT ARTIGOS ESPORTIVOS LTDA</t>
        </is>
      </c>
      <c r="U380" s="129" t="inlineStr">
        <is>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is>
      </c>
      <c r="V380" s="71">
        <f>IFERROR(_xlfn.TEXTBEFORE(_xlfn.TEXTAFTER(U380,"Descrição do problema:&lt;/strong"),"&lt;/p&gt;"),_xlfn.TEXTAFTER(U380,"Descrição do problema:&lt;/strong"))</f>
        <v/>
      </c>
      <c r="W380" s="76">
        <f>_xlfn.CONCAT(D380:E380)</f>
        <v/>
      </c>
      <c r="X380" s="77" t="n">
        <v>46280</v>
      </c>
      <c r="Y380" s="78">
        <f>IF(X380="","Aberto","Encerrado")</f>
        <v/>
      </c>
      <c r="Z380" s="78">
        <f>IF(OR(L380="PENDENTE",L380="EM ANDAMENTO",L380="PENDENTE APROVAÇÃO CANCELAMENTO NF"),TODAY()-O380,X380-O380)</f>
        <v/>
      </c>
      <c r="AA380" s="78">
        <f>IF(Y380="Aberto",Z380+ROW()/100000,"")</f>
        <v/>
      </c>
      <c r="AB380" s="2">
        <f>IF(ISNUMBER(FIND("@cielo.com.br",S380)),"Interno","Externo")</f>
        <v/>
      </c>
    </row>
    <row r="381" ht="15.5" customHeight="1">
      <c r="A381" s="1" t="n"/>
      <c r="B381" s="67" t="inlineStr">
        <is>
          <t>Amanda Silva</t>
        </is>
      </c>
      <c r="C381" s="70">
        <f>VLOOKUP(I:I,'Referencias '!H:I,2,0)</f>
        <v/>
      </c>
      <c r="D381" s="129" t="n">
        <v>26819219</v>
      </c>
      <c r="E381" s="129" t="inlineStr">
        <is>
          <t>0</t>
        </is>
      </c>
      <c r="F381" s="126" t="inlineStr">
        <is>
          <t>2624514697706</t>
        </is>
      </c>
      <c r="G381" s="72">
        <f>VLOOKUP(H:H,'Referencias '!B:C,2,0)</f>
        <v/>
      </c>
      <c r="H381" s="72">
        <f>TRIM(_xlfn.TEXTBEFORE(_xlfn.TEXTAFTER(U381,"CNPJ/CPF:&lt;/strong&gt;"),"&lt;/p&gt;"))</f>
        <v/>
      </c>
      <c r="I381" s="70" t="inlineStr">
        <is>
          <t>Alteração cadastral</t>
        </is>
      </c>
      <c r="J381" s="72" t="n"/>
      <c r="K381" s="72" t="n"/>
      <c r="L381" s="70" t="inlineStr">
        <is>
          <t>FINALIZADO</t>
        </is>
      </c>
      <c r="M381" s="73" t="inlineStr">
        <is>
          <t>Médio</t>
        </is>
      </c>
      <c r="N381" s="129" t="inlineStr">
        <is>
          <t>1018 Financeiro | Desejo falar com o setor financeiro | Alex | financeiro@cadeirabossanova.com.br</t>
        </is>
      </c>
      <c r="O381" s="125" t="n">
        <v>46267</v>
      </c>
      <c r="P381" s="123" t="n">
        <v>46267</v>
      </c>
      <c r="Q381" s="177">
        <f>TEXT(O381,"mmm/aaaa")</f>
        <v/>
      </c>
      <c r="R381" s="129" t="inlineStr">
        <is>
          <t>ECOMMERCE BP SUPORTE FINANCEIRO N2</t>
        </is>
      </c>
      <c r="S381" s="129" t="inlineStr">
        <is>
          <t>financeiro@cadeirabossanova.com.br</t>
        </is>
      </c>
      <c r="T381" s="129" t="inlineStr">
        <is>
          <t>ZION MOVELARIA LTDA</t>
        </is>
      </c>
      <c r="U381" s="129" t="inlineStr">
        <is>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is>
      </c>
      <c r="V381" s="71">
        <f>IFERROR(_xlfn.TEXTBEFORE(_xlfn.TEXTAFTER(U381,"Descrição do problema:&lt;/strong"),"&lt;/p&gt;"),_xlfn.TEXTAFTER(U381,"Descrição do problema:&lt;/strong"))</f>
        <v/>
      </c>
      <c r="W381" s="76">
        <f>_xlfn.CONCAT(D381:E381)</f>
        <v/>
      </c>
      <c r="X381" s="77" t="n">
        <v>46269</v>
      </c>
      <c r="Y381" s="78">
        <f>IF(X381="","Aberto","Encerrado")</f>
        <v/>
      </c>
      <c r="Z381" s="78">
        <f>IF(OR(L381="PENDENTE",L381="EM ANDAMENTO",L381="PENDENTE APROVAÇÃO CANCELAMENTO NF"),TODAY()-O381,X381-O381)</f>
        <v/>
      </c>
      <c r="AA381" s="78">
        <f>IF(Y381="Aberto",Z381+ROW()/100000,"")</f>
        <v/>
      </c>
      <c r="AB381" s="2">
        <f>IF(ISNUMBER(FIND("@cielo.com.br",S381)),"Interno","Externo")</f>
        <v/>
      </c>
    </row>
    <row r="382" ht="15.5" customHeight="1">
      <c r="A382" s="1" t="n"/>
      <c r="B382" s="67" t="inlineStr">
        <is>
          <t>Stephany Lima</t>
        </is>
      </c>
      <c r="C382" s="70">
        <f>VLOOKUP(I:I,'Referencias '!H:I,2,0)</f>
        <v/>
      </c>
      <c r="D382" s="129" t="n">
        <v>26797359</v>
      </c>
      <c r="E382" s="129" t="inlineStr">
        <is>
          <t>0</t>
        </is>
      </c>
      <c r="F382" s="126" t="inlineStr">
        <is>
          <t>2624510683019</t>
        </is>
      </c>
      <c r="G382" s="72">
        <f>VLOOKUP(H:H,'Referencias '!B:C,2,0)</f>
        <v/>
      </c>
      <c r="H382" s="72">
        <f>TRIM(_xlfn.TEXTBEFORE(_xlfn.TEXTAFTER(U382,"CNPJ/CPF:&lt;/strong&gt;"),"&lt;/p&gt;"))</f>
        <v/>
      </c>
      <c r="I382" s="70" t="inlineStr">
        <is>
          <t>Cancelamento de nf</t>
        </is>
      </c>
      <c r="J382" s="72" t="n"/>
      <c r="K382" s="72" t="n"/>
      <c r="L382" s="122" t="inlineStr">
        <is>
          <t>PENDENTE</t>
        </is>
      </c>
      <c r="M382" s="73" t="inlineStr">
        <is>
          <t>Médio</t>
        </is>
      </c>
      <c r="N382" s="129" t="inlineStr">
        <is>
          <t>1018 Financeiro | Desejo falar com o setor financeiro | LUCAS CARVALHO DE MANCILHA | ariane.pasilva@cielo.com.br</t>
        </is>
      </c>
      <c r="O382" s="125" t="n">
        <v>46267</v>
      </c>
      <c r="P382" s="123" t="n">
        <v>46267</v>
      </c>
      <c r="Q382" s="177">
        <f>TEXT(O382,"mmm/aaaa")</f>
        <v/>
      </c>
      <c r="R382" s="129" t="inlineStr">
        <is>
          <t>ECOMMERCE BP SUPORTE FINANCEIRO N2</t>
        </is>
      </c>
      <c r="S382" s="129" t="inlineStr">
        <is>
          <t>ariane.pasilva@cielo.com.br</t>
        </is>
      </c>
      <c r="T382" s="129" t="inlineStr">
        <is>
          <t>TAKE ME THERE</t>
        </is>
      </c>
      <c r="U382" s="129" t="inlineStr">
        <is>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is>
      </c>
      <c r="V382" s="71">
        <f>IFERROR(_xlfn.TEXTBEFORE(_xlfn.TEXTAFTER(U382,"Descrição do problema:&lt;/strong"),"&lt;/p&gt;"),_xlfn.TEXTAFTER(U382,"Descrição do problema:&lt;/strong"))</f>
        <v/>
      </c>
      <c r="W382" s="76">
        <f>_xlfn.CONCAT(D382:E382)</f>
        <v/>
      </c>
      <c r="X382" s="77" t="n"/>
      <c r="Y382" s="78">
        <f>IF(X382="","Aberto","Encerrado")</f>
        <v/>
      </c>
      <c r="Z382" s="78">
        <f>IF(OR(L382="PENDENTE",L382="EM ANDAMENTO",L382="PENDENTE APROVAÇÃO CANCELAMENTO NF"),TODAY()-O382,X382-O382)</f>
        <v/>
      </c>
      <c r="AA382" s="78">
        <f>IF(Y382="Aberto",Z382+ROW()/100000,"")</f>
        <v/>
      </c>
      <c r="AB382" s="2">
        <f>IF(ISNUMBER(FIND("@cielo.com.br",S382)),"Interno","Externo")</f>
        <v/>
      </c>
    </row>
    <row r="383" ht="15.5" customHeight="1">
      <c r="A383" s="1" t="n"/>
      <c r="B383" s="67" t="inlineStr">
        <is>
          <t>Stephany Lima</t>
        </is>
      </c>
      <c r="C383" s="70">
        <f>VLOOKUP(I:I,'Referencias '!H:I,2,0)</f>
        <v/>
      </c>
      <c r="D383" s="129" t="n">
        <v>27143366</v>
      </c>
      <c r="E383" s="129" t="inlineStr">
        <is>
          <t>0</t>
        </is>
      </c>
      <c r="F383" s="126" t="inlineStr">
        <is>
          <t>2625317903478</t>
        </is>
      </c>
      <c r="G383" s="72" t="inlineStr">
        <is>
          <t>DISTRIBUIDORA DE ALIMENTOS FARTURA</t>
        </is>
      </c>
      <c r="H383" s="72">
        <f>TRIM(_xlfn.TEXTBEFORE(_xlfn.TEXTAFTER(U383,"CNPJ/CPF:&lt;/strong&gt;"),"&lt;/p&gt;"))</f>
        <v/>
      </c>
      <c r="I383" s="70" t="inlineStr">
        <is>
          <t>Cancelamento de nf</t>
        </is>
      </c>
      <c r="J383" s="72" t="n"/>
      <c r="K383" s="72" t="n"/>
      <c r="L383" s="70" t="inlineStr">
        <is>
          <t>FINALIZADO</t>
        </is>
      </c>
      <c r="M383" s="73" t="inlineStr">
        <is>
          <t>Médio</t>
        </is>
      </c>
      <c r="N383" s="129" t="inlineStr">
        <is>
          <t>1018 Financeiro | Desejo falar com o setor financeiro | DISTRIBUIDORA DE ALIMENTOS FARTURA | ariane.pasilva@cielo.com.br</t>
        </is>
      </c>
      <c r="O383" s="125" t="n">
        <v>46275</v>
      </c>
      <c r="P383" s="123" t="n">
        <v>46276</v>
      </c>
      <c r="Q383" s="177">
        <f>TEXT(O383,"mmm/aaaa")</f>
        <v/>
      </c>
      <c r="R383" s="129" t="inlineStr">
        <is>
          <t>ECOMMERCE BP SUPORTE FINANCEIRO N2</t>
        </is>
      </c>
      <c r="S383" s="129" t="inlineStr">
        <is>
          <t>ariane.pasilva@cielo.com.br</t>
        </is>
      </c>
      <c r="T383" s="129" t="inlineStr">
        <is>
          <t>SUPERMERCADINHOS SAO LUIZ</t>
        </is>
      </c>
      <c r="U383" s="129" t="inlineStr">
        <is>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is>
      </c>
      <c r="V383" s="71">
        <f>IFERROR(_xlfn.TEXTBEFORE(_xlfn.TEXTAFTER(U383,"Descrição do problema:&lt;/strong"),"&lt;/p&gt;"),_xlfn.TEXTAFTER(U383,"Descrição do problema:&lt;/strong"))</f>
        <v/>
      </c>
      <c r="W383" s="76">
        <f>_xlfn.CONCAT(D383:E383)</f>
        <v/>
      </c>
      <c r="X383" s="77" t="n">
        <v>46279</v>
      </c>
      <c r="Y383" s="78">
        <f>IF(X383="","Aberto","Encerrado")</f>
        <v/>
      </c>
      <c r="Z383" s="78">
        <f>IF(OR(L383="PENDENTE",L383="EM ANDAMENTO",L383="PENDENTE APROVAÇÃO CANCELAMENTO NF"),TODAY()-O383,X383-O383)</f>
        <v/>
      </c>
      <c r="AA383" s="78">
        <f>IF(Y383="Aberto",Z383+ROW()/100000,"")</f>
        <v/>
      </c>
      <c r="AB383" s="2">
        <f>IF(ISNUMBER(FIND("@cielo.com.br",S383)),"Interno","Externo")</f>
        <v/>
      </c>
    </row>
    <row r="384" ht="15.5" customHeight="1">
      <c r="A384" s="1" t="n"/>
      <c r="B384" s="67" t="inlineStr">
        <is>
          <t>Amanda Silva</t>
        </is>
      </c>
      <c r="C384" s="70" t="inlineStr">
        <is>
          <t>Contratos, Comercial e Cadastro</t>
        </is>
      </c>
      <c r="D384" s="129" t="n">
        <v>27130737</v>
      </c>
      <c r="E384" s="129" t="inlineStr">
        <is>
          <t>0</t>
        </is>
      </c>
      <c r="F384" s="126" t="inlineStr">
        <is>
          <t>2625315895553</t>
        </is>
      </c>
      <c r="G384" s="72">
        <f>VLOOKUP(H:H,'Referencias '!B:C,2,0)</f>
        <v/>
      </c>
      <c r="H384" s="72">
        <f>TRIM(_xlfn.TEXTBEFORE(_xlfn.TEXTAFTER(U384,"CNPJ/CPF:&lt;/strong&gt;"),"&lt;/p&gt;"))</f>
        <v/>
      </c>
      <c r="I384" s="70" t="inlineStr">
        <is>
          <t>Dúvidas</t>
        </is>
      </c>
      <c r="J384" s="72" t="n"/>
      <c r="K384" s="72" t="n"/>
      <c r="L384" s="70" t="inlineStr">
        <is>
          <t>FINALIZADO</t>
        </is>
      </c>
      <c r="M384" s="73" t="inlineStr">
        <is>
          <t>Médio</t>
        </is>
      </c>
      <c r="N384" s="129" t="inlineStr">
        <is>
          <t>1018 Financeiro | Desejo falar com o setor financeiro | Yasmim Santiago do Nascimento | delivery01@tauste.com.br</t>
        </is>
      </c>
      <c r="O384" s="125" t="n">
        <v>46275</v>
      </c>
      <c r="P384" s="123" t="n">
        <v>46275</v>
      </c>
      <c r="Q384" s="177">
        <f>TEXT(O384,"mmm/aaaa")</f>
        <v/>
      </c>
      <c r="R384" s="129" t="inlineStr">
        <is>
          <t>ECOMMERCE BP SUPORTE FINANCEIRO N2</t>
        </is>
      </c>
      <c r="S384" s="129" t="inlineStr">
        <is>
          <t>delivery01@tauste.com.br</t>
        </is>
      </c>
      <c r="T384" s="129" t="inlineStr">
        <is>
          <t>TAUSTE SUPERMERCADOS</t>
        </is>
      </c>
      <c r="U384" s="129" t="inlineStr">
        <is>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is>
      </c>
      <c r="V384" s="71">
        <f>IFERROR(_xlfn.TEXTBEFORE(_xlfn.TEXTAFTER(U384,"Descrição do problema:&lt;/strong"),"&lt;/p&gt;"),_xlfn.TEXTAFTER(U384,"Descrição do problema:&lt;/strong"))</f>
        <v/>
      </c>
      <c r="W384" s="76">
        <f>_xlfn.CONCAT(D384:E384)</f>
        <v/>
      </c>
      <c r="X384" s="77" t="n">
        <v>46276</v>
      </c>
      <c r="Y384" s="78">
        <f>IF(X384="","Aberto","Encerrado")</f>
        <v/>
      </c>
      <c r="Z384" s="78">
        <f>IF(OR(L384="PENDENTE",L384="EM ANDAMENTO",L384="PENDENTE APROVAÇÃO CANCELAMENTO NF"),TODAY()-O384,X384-O384)</f>
        <v/>
      </c>
      <c r="AA384" s="78">
        <f>IF(Y384="Aberto",Z384+ROW()/100000,"")</f>
        <v/>
      </c>
      <c r="AB384" s="2">
        <f>IF(ISNUMBER(FIND("@cielo.com.br",S384)),"Interno","Externo")</f>
        <v/>
      </c>
    </row>
    <row r="385" ht="15.5" customHeight="1">
      <c r="A385" s="1" t="n"/>
      <c r="B385" s="67" t="inlineStr">
        <is>
          <t>Stephany Lima</t>
        </is>
      </c>
      <c r="C385" s="70">
        <f>VLOOKUP(I:I,'Referencias '!H:I,2,0)</f>
        <v/>
      </c>
      <c r="D385" s="129" t="n">
        <v>27115064</v>
      </c>
      <c r="E385" s="129" t="inlineStr">
        <is>
          <t>0</t>
        </is>
      </c>
      <c r="F385" s="126" t="inlineStr">
        <is>
          <t>2625312885657</t>
        </is>
      </c>
      <c r="G385" s="72">
        <f>VLOOKUP(H:H,'Referencias '!B:C,2,0)</f>
        <v/>
      </c>
      <c r="H385" s="72">
        <f>TRIM(_xlfn.TEXTBEFORE(_xlfn.TEXTAFTER(U385,"CNPJ/CPF:&lt;/strong&gt;"),"&lt;/p&gt;"))</f>
        <v/>
      </c>
      <c r="I385" s="70" t="inlineStr">
        <is>
          <t>cancelamento de nf</t>
        </is>
      </c>
      <c r="J385" s="72" t="n"/>
      <c r="K385" s="72" t="n"/>
      <c r="L385" s="122" t="inlineStr">
        <is>
          <t>FINALIZADO</t>
        </is>
      </c>
      <c r="M385" s="73" t="inlineStr">
        <is>
          <t>Médio</t>
        </is>
      </c>
      <c r="N385" s="129" t="inlineStr">
        <is>
          <t>1018 Financeiro | Desejo falar com o setor financeiro | DENTAL S. SEBASTIAO LTDA | bordini@cielo.com.br</t>
        </is>
      </c>
      <c r="O385" s="125" t="n">
        <v>46275</v>
      </c>
      <c r="P385" s="123" t="n">
        <v>46275</v>
      </c>
      <c r="Q385" s="177">
        <f>TEXT(O385,"mmm/aaaa")</f>
        <v/>
      </c>
      <c r="R385" s="129" t="inlineStr">
        <is>
          <t>ECOMMERCE BP SUPORTE FINANCEIRO N2</t>
        </is>
      </c>
      <c r="S385" s="129" t="inlineStr">
        <is>
          <t>bordini@cielo.com.br</t>
        </is>
      </c>
      <c r="T385" s="129" t="inlineStr"/>
      <c r="U385" s="129" t="inlineStr">
        <is>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is>
      </c>
      <c r="V385" s="71">
        <f>IFERROR(_xlfn.TEXTBEFORE(_xlfn.TEXTAFTER(U385,"Descrição do problema:&lt;/strong"),"&lt;/p&gt;"),_xlfn.TEXTAFTER(U385,"Descrição do problema:&lt;/strong"))</f>
        <v/>
      </c>
      <c r="W385" s="76">
        <f>_xlfn.CONCAT(D385:E385)</f>
        <v/>
      </c>
      <c r="X385" s="77" t="n">
        <v>46282</v>
      </c>
      <c r="Y385" s="78">
        <f>IF(X385="","Aberto","Encerrado")</f>
        <v/>
      </c>
      <c r="Z385" s="78">
        <f>IF(OR(L385="PENDENTE",L385="EM ANDAMENTO",L385="PENDENTE APROVAÇÃO CANCELAMENTO NF"),TODAY()-O385,X385-O385)</f>
        <v/>
      </c>
      <c r="AA385" s="78">
        <f>IF(Y385="Aberto",Z385+ROW()/100000,"")</f>
        <v/>
      </c>
      <c r="AB385" s="2">
        <f>IF(ISNUMBER(FIND("@cielo.com.br",S385)),"Interno","Externo")</f>
        <v/>
      </c>
    </row>
    <row r="386" ht="15.5" customHeight="1">
      <c r="A386" s="1" t="n"/>
      <c r="B386" s="67" t="inlineStr">
        <is>
          <t>Amanda Silva</t>
        </is>
      </c>
      <c r="C386" s="70" t="inlineStr">
        <is>
          <t>Pagamentos, Boletos e Recebimentos</t>
        </is>
      </c>
      <c r="D386" s="129" t="n">
        <v>27071506</v>
      </c>
      <c r="E386" s="129" t="inlineStr">
        <is>
          <t>0</t>
        </is>
      </c>
      <c r="F386" s="126" t="inlineStr">
        <is>
          <t>2625215858478</t>
        </is>
      </c>
      <c r="G386" s="72">
        <f>VLOOKUP(H:H,'Referencias '!B:C,2,0)</f>
        <v/>
      </c>
      <c r="H386" s="72">
        <f>TRIM(_xlfn.TEXTBEFORE(_xlfn.TEXTAFTER(U386,"CNPJ/CPF:&lt;/strong&gt;"),"&lt;/p&gt;"))</f>
        <v/>
      </c>
      <c r="I386" s="70" t="inlineStr">
        <is>
          <t>Solicitação de nota fiscal</t>
        </is>
      </c>
      <c r="J386" s="72" t="n"/>
      <c r="K386" s="72" t="n"/>
      <c r="L386" s="70" t="inlineStr">
        <is>
          <t>FINALIZADO</t>
        </is>
      </c>
      <c r="M386" s="73" t="inlineStr">
        <is>
          <t>Médio</t>
        </is>
      </c>
      <c r="N386" s="129" t="inlineStr">
        <is>
          <t>1018 Financeiro | Desejo falar com o setor financeiro | sara zaina | sara.freitas@amctextil.com.br</t>
        </is>
      </c>
      <c r="O386" s="125" t="n">
        <v>46274</v>
      </c>
      <c r="P386" s="123" t="n">
        <v>46274</v>
      </c>
      <c r="Q386" s="177">
        <f>TEXT(O386,"mmm/aaaa")</f>
        <v/>
      </c>
      <c r="R386" s="129" t="inlineStr">
        <is>
          <t>ECOMMERCE BP SUPORTE FINANCEIRO N2</t>
        </is>
      </c>
      <c r="S386" s="129" t="inlineStr">
        <is>
          <t>sara.freitas@amctextil.com.br</t>
        </is>
      </c>
      <c r="T386" s="129" t="inlineStr">
        <is>
          <t>COLCCI</t>
        </is>
      </c>
      <c r="U386" s="129" t="inlineStr">
        <is>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is>
      </c>
      <c r="V386" s="71">
        <f>IFERROR(_xlfn.TEXTBEFORE(_xlfn.TEXTAFTER(U386,"Descrição do problema:&lt;/strong"),"&lt;/p&gt;"),_xlfn.TEXTAFTER(U386,"Descrição do problema:&lt;/strong"))</f>
        <v/>
      </c>
      <c r="W386" s="76">
        <f>_xlfn.CONCAT(D386:E386)</f>
        <v/>
      </c>
      <c r="X386" s="77" t="n">
        <v>46276</v>
      </c>
      <c r="Y386" s="78">
        <f>IF(X386="","Aberto","Encerrado")</f>
        <v/>
      </c>
      <c r="Z386" s="78">
        <f>IF(OR(L386="PENDENTE",L386="EM ANDAMENTO",L386="PENDENTE APROVAÇÃO CANCELAMENTO NF"),TODAY()-O386,X386-O386)</f>
        <v/>
      </c>
      <c r="AA386" s="78">
        <f>IF(Y386="Aberto",Z386+ROW()/100000,"")</f>
        <v/>
      </c>
      <c r="AB386" s="2">
        <f>IF(ISNUMBER(FIND("@cielo.com.br",S386)),"Interno","Externo")</f>
        <v/>
      </c>
    </row>
    <row r="387" ht="15.5" customFormat="1" customHeight="1" s="102">
      <c r="A387" s="1" t="n"/>
      <c r="B387" s="132" t="inlineStr">
        <is>
          <t>Emilly Maria</t>
        </is>
      </c>
      <c r="C387" s="122" t="inlineStr">
        <is>
          <t>Cancelamento e Reemissão de Nota Fiscal</t>
        </is>
      </c>
      <c r="D387" s="129" t="n">
        <v>27052744</v>
      </c>
      <c r="E387" s="129" t="inlineStr">
        <is>
          <t>0</t>
        </is>
      </c>
      <c r="F387" s="126" t="inlineStr">
        <is>
          <t>2625211846343</t>
        </is>
      </c>
      <c r="G387" s="126">
        <f>VLOOKUP(H:H,'Referencias '!B:C,2,0)</f>
        <v/>
      </c>
      <c r="H387" s="126">
        <f>TRIM(_xlfn.TEXTBEFORE(_xlfn.TEXTAFTER(U387,"CNPJ/CPF:&lt;/strong&gt;"),"&lt;/p&gt;"))</f>
        <v/>
      </c>
      <c r="I387" s="122" t="inlineStr">
        <is>
          <t>DÚVIDA SOBRE A COBRANÇA DO MINIMO MENSAL NO PERÍODO DE INTEGRAÇÃO</t>
        </is>
      </c>
      <c r="J387" s="126" t="n"/>
      <c r="K387" s="126" t="n"/>
      <c r="L387" s="122" t="inlineStr">
        <is>
          <t>PENDENTE</t>
        </is>
      </c>
      <c r="M387" s="127" t="inlineStr">
        <is>
          <t>Médio</t>
        </is>
      </c>
      <c r="N387" s="129" t="inlineStr">
        <is>
          <t>1018 Financeiro | Desejo falar com o setor financeiro | MV INFORMATICA NORDESTE LTDA | ariane.pasilva@cielo.com.br</t>
        </is>
      </c>
      <c r="O387" s="125" t="n">
        <v>46274</v>
      </c>
      <c r="P387" s="123" t="n">
        <v>46274</v>
      </c>
      <c r="Q387" s="178">
        <f>TEXT(O387,"mmm/aaaa")</f>
        <v/>
      </c>
      <c r="R387" s="129" t="inlineStr">
        <is>
          <t>ECOMMERCE BP SUPORTE FINANCEIRO N2</t>
        </is>
      </c>
      <c r="S387" s="129" t="inlineStr">
        <is>
          <t>ariane.pasilva@cielo.com.br</t>
        </is>
      </c>
      <c r="T387" s="129" t="inlineStr"/>
      <c r="U387" s="129" t="inlineStr">
        <is>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is>
      </c>
      <c r="V387" s="129">
        <f>IFERROR(_xlfn.TEXTBEFORE(_xlfn.TEXTAFTER(U387,"Descrição do problema:&lt;/strong"),"&lt;/p&gt;"),_xlfn.TEXTAFTER(U387,"Descrição do problema:&lt;/strong"))</f>
        <v/>
      </c>
      <c r="W387" s="76">
        <f>_xlfn.CONCAT(D387:E387)</f>
        <v/>
      </c>
      <c r="X387" s="77" t="n"/>
      <c r="Y387" s="131">
        <f>IF(X387="","Aberto","Encerrado")</f>
        <v/>
      </c>
      <c r="Z387" s="131">
        <f>IF(OR(L387="PENDENTE",L387="EM ANDAMENTO",L387="PENDENTE APROVAÇÃO CANCELAMENTO NF"),TODAY()-O387,X387-O387)</f>
        <v/>
      </c>
      <c r="AA387" s="131">
        <f>IF(Y387="Aberto",Z387+ROW()/100000,"")</f>
        <v/>
      </c>
      <c r="AB387" s="2">
        <f>IF(ISNUMBER(FIND("@cielo.com.br",S387)),"Interno","Externo")</f>
        <v/>
      </c>
    </row>
    <row r="388" ht="15.5" customFormat="1" customHeight="1" s="102">
      <c r="A388" s="1" t="n"/>
      <c r="B388" s="132" t="inlineStr">
        <is>
          <t>Amanda Silva</t>
        </is>
      </c>
      <c r="C388" s="122" t="inlineStr">
        <is>
          <t>Atendimento Administrativo e Suporte</t>
        </is>
      </c>
      <c r="D388" s="129" t="n">
        <v>27004487</v>
      </c>
      <c r="E388" s="129" t="inlineStr">
        <is>
          <t>0</t>
        </is>
      </c>
      <c r="F388" s="126" t="inlineStr">
        <is>
          <t>2625114815782</t>
        </is>
      </c>
      <c r="G388" s="126">
        <f>VLOOKUP(H:H,'Referencias '!B:C,2,0)</f>
        <v/>
      </c>
      <c r="H388" s="126">
        <f>TRIM(_xlfn.TEXTBEFORE(_xlfn.TEXTAFTER(U388,"CNPJ/CPF:&lt;/strong&gt;"),"&lt;/p&gt;"))</f>
        <v/>
      </c>
      <c r="I388" s="122" t="inlineStr">
        <is>
          <t>PRECISO DE ACESSO AO ADMIN - CLIENTE CONTESTA A QTDE DE TRANSAÇÕES DO PAGADOR</t>
        </is>
      </c>
      <c r="J388" s="126" t="n"/>
      <c r="K388" s="126" t="n"/>
      <c r="L388" s="122" t="inlineStr">
        <is>
          <t>PENDENTE</t>
        </is>
      </c>
      <c r="M388" s="127" t="inlineStr">
        <is>
          <t>Médio</t>
        </is>
      </c>
      <c r="N388" s="129" t="inlineStr">
        <is>
          <t>1018 Financeiro | Desejo falar com o setor financeiro | Isabela Lourenço | canais.digitais.ecom@lojasmel.com</t>
        </is>
      </c>
      <c r="O388" s="125" t="n">
        <v>46273</v>
      </c>
      <c r="P388" s="123" t="n">
        <v>46274</v>
      </c>
      <c r="Q388" s="178">
        <f>TEXT(O388,"mmm/aaaa")</f>
        <v/>
      </c>
      <c r="R388" s="129" t="inlineStr">
        <is>
          <t>ECOMMERCE BP SUPORTE FINANCEIRO N2</t>
        </is>
      </c>
      <c r="S388" s="129" t="inlineStr">
        <is>
          <t>canais.digitais.ecom@lojasmel.com</t>
        </is>
      </c>
      <c r="T388" s="129" t="inlineStr">
        <is>
          <t>INATIVO</t>
        </is>
      </c>
      <c r="U388" s="129" t="inlineStr">
        <is>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is>
      </c>
      <c r="V388" s="129">
        <f>IFERROR(_xlfn.TEXTBEFORE(_xlfn.TEXTAFTER(U388,"Descrição do problema:&lt;/strong"),"&lt;/p&gt;"),_xlfn.TEXTAFTER(U388,"Descrição do problema:&lt;/strong"))</f>
        <v/>
      </c>
      <c r="W388" s="76">
        <f>_xlfn.CONCAT(D388:E388)</f>
        <v/>
      </c>
      <c r="X388" s="77" t="n"/>
      <c r="Y388" s="131">
        <f>IF(X388="","Aberto","Encerrado")</f>
        <v/>
      </c>
      <c r="Z388" s="131">
        <f>IF(OR(L388="PENDENTE",L388="EM ANDAMENTO",L388="PENDENTE APROVAÇÃO CANCELAMENTO NF"),TODAY()-O388,X388-O388)</f>
        <v/>
      </c>
      <c r="AA388" s="131">
        <f>IF(Y388="Aberto",Z388+ROW()/100000,"")</f>
        <v/>
      </c>
      <c r="AB388" s="2">
        <f>IF(ISNUMBER(FIND("@cielo.com.br",S388)),"Interno","Externo")</f>
        <v/>
      </c>
    </row>
    <row r="389" ht="15.5" customHeight="1">
      <c r="A389" s="1" t="n"/>
      <c r="B389" s="67" t="inlineStr">
        <is>
          <t>Amanda Silva</t>
        </is>
      </c>
      <c r="C389" s="122">
        <f>VLOOKUP(I:I,'Referencias '!H:I,2,0)</f>
        <v/>
      </c>
      <c r="D389" s="129" t="n">
        <v>26988914</v>
      </c>
      <c r="E389" s="129" t="inlineStr">
        <is>
          <t>0</t>
        </is>
      </c>
      <c r="F389" s="126" t="inlineStr">
        <is>
          <t>2625111806230</t>
        </is>
      </c>
      <c r="G389" s="126" t="inlineStr">
        <is>
          <t>AZZAS 2154 S.A (AREZZO)</t>
        </is>
      </c>
      <c r="H389" s="126">
        <f>TRIM(_xlfn.TEXTBEFORE(_xlfn.TEXTAFTER(U389,"CNPJ/CPF:&lt;/strong&gt;"),"&lt;/p&gt;"))</f>
        <v/>
      </c>
      <c r="I389" s="70" t="inlineStr">
        <is>
          <t>cancelamento de nf</t>
        </is>
      </c>
      <c r="J389" s="72" t="n"/>
      <c r="K389" s="72" t="n"/>
      <c r="L389" s="122" t="inlineStr">
        <is>
          <t>FINALIZADO</t>
        </is>
      </c>
      <c r="M389" s="73" t="inlineStr">
        <is>
          <t>Médio</t>
        </is>
      </c>
      <c r="N389" s="129" t="inlineStr">
        <is>
          <t>1018 Financeiro | Desejo falar com o setor financeiro | AZZAS 2154 S.A | ariane.pasilva@cielo.com.br</t>
        </is>
      </c>
      <c r="O389" s="125" t="n">
        <v>46273</v>
      </c>
      <c r="P389" s="123" t="n">
        <v>46273</v>
      </c>
      <c r="Q389" s="177">
        <f>TEXT(O389,"mmm/aaaa")</f>
        <v/>
      </c>
      <c r="R389" s="129" t="inlineStr">
        <is>
          <t>ECOMMERCE BP SUPORTE FINANCEIRO N2</t>
        </is>
      </c>
      <c r="S389" s="129" t="inlineStr">
        <is>
          <t>ariane.pasilva@cielo.com.br</t>
        </is>
      </c>
      <c r="T389" s="129" t="inlineStr">
        <is>
          <t>AREZZO</t>
        </is>
      </c>
      <c r="U389" s="129" t="inlineStr">
        <is>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is>
      </c>
      <c r="V389" s="71">
        <f>IFERROR(_xlfn.TEXTBEFORE(_xlfn.TEXTAFTER(U389,"Descrição do problema:&lt;/strong"),"&lt;/p&gt;"),_xlfn.TEXTAFTER(U389,"Descrição do problema:&lt;/strong"))</f>
        <v/>
      </c>
      <c r="W389" s="76">
        <f>_xlfn.CONCAT(D389:E389)</f>
        <v/>
      </c>
      <c r="X389" s="77" t="n">
        <v>46286</v>
      </c>
      <c r="Y389" s="78">
        <f>IF(X389="","Aberto","Encerrado")</f>
        <v/>
      </c>
      <c r="Z389" s="78">
        <f>IF(OR(L389="PENDENTE",L389="EM ANDAMENTO",L389="PENDENTE APROVAÇÃO CANCELAMENTO NF"),TODAY()-O389,X389-O389)</f>
        <v/>
      </c>
      <c r="AA389" s="78">
        <f>IF(Y389="Aberto",Z389+ROW()/100000,"")</f>
        <v/>
      </c>
      <c r="AB389" s="2">
        <f>IF(ISNUMBER(FIND("@cielo.com.br",S389)),"Interno","Externo")</f>
        <v/>
      </c>
    </row>
    <row r="390" ht="15.5" customHeight="1">
      <c r="A390" s="1" t="n"/>
      <c r="B390" s="67" t="inlineStr">
        <is>
          <t>Amanda Silva</t>
        </is>
      </c>
      <c r="C390" s="70">
        <f>VLOOKUP(I:I,'Referencias '!H:I,2,0)</f>
        <v/>
      </c>
      <c r="D390" s="129" t="n">
        <v>26895066</v>
      </c>
      <c r="E390" s="129" t="inlineStr">
        <is>
          <t>0</t>
        </is>
      </c>
      <c r="F390" s="126" t="inlineStr">
        <is>
          <t>2624616745532</t>
        </is>
      </c>
      <c r="G390" s="72" t="inlineStr">
        <is>
          <t xml:space="preserve"> JJGC. IND. E COM. MATERIAS DENTARIOS S/A</t>
        </is>
      </c>
      <c r="H390" s="72">
        <f>TRIM(_xlfn.TEXTBEFORE(_xlfn.TEXTAFTER(U390,"CNPJ/CPF:&lt;/strong&gt;"),"&lt;/p&gt;"))</f>
        <v/>
      </c>
      <c r="I390" s="70" t="inlineStr">
        <is>
          <t>cancelamento de nf</t>
        </is>
      </c>
      <c r="J390" s="72" t="n"/>
      <c r="K390" s="72" t="n"/>
      <c r="L390" s="122" t="inlineStr">
        <is>
          <t>EM ANDAMENTO</t>
        </is>
      </c>
      <c r="M390" s="73" t="inlineStr">
        <is>
          <t>Médio</t>
        </is>
      </c>
      <c r="N390" s="129" t="inlineStr">
        <is>
          <t>1018 Financeiro | Desejo falar com o setor financeiro | JJGC. IND. E COM. MATERIAS DENTARIOS S/A | ariane.pasilva@cielo.com.br</t>
        </is>
      </c>
      <c r="O390" s="125" t="n">
        <v>46268</v>
      </c>
      <c r="P390" s="123" t="n">
        <v>46268</v>
      </c>
      <c r="Q390" s="177">
        <f>TEXT(O390,"mmm/aaaa")</f>
        <v/>
      </c>
      <c r="R390" s="129" t="inlineStr">
        <is>
          <t>ECOMMERCE BP SUPORTE FINANCEIRO N2</t>
        </is>
      </c>
      <c r="S390" s="129" t="inlineStr">
        <is>
          <t>ariane.pasilva@cielo.com.br</t>
        </is>
      </c>
      <c r="T390" s="129" t="inlineStr"/>
      <c r="U390" s="129" t="inlineStr">
        <is>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is>
      </c>
      <c r="V390" s="71">
        <f>IFERROR(_xlfn.TEXTBEFORE(_xlfn.TEXTAFTER(U390,"Descrição do problema:&lt;/strong"),"&lt;/p&gt;"),_xlfn.TEXTAFTER(U390,"Descrição do problema:&lt;/strong"))</f>
        <v/>
      </c>
      <c r="W390" s="76">
        <f>_xlfn.CONCAT(D390:E390)</f>
        <v/>
      </c>
      <c r="X390" s="77" t="n"/>
      <c r="Y390" s="78">
        <f>IF(X390="","Aberto","Encerrado")</f>
        <v/>
      </c>
      <c r="Z390" s="78">
        <f>IF(OR(L390="PENDENTE",L390="EM ANDAMENTO",L390="PENDENTE APROVAÇÃO CANCELAMENTO NF"),TODAY()-O390,X390-O390)</f>
        <v/>
      </c>
      <c r="AA390" s="78">
        <f>IF(Y390="Aberto",Z390+ROW()/100000,"")</f>
        <v/>
      </c>
      <c r="AB390" s="2">
        <f>IF(ISNUMBER(FIND("@cielo.com.br",S390)),"Interno","Externo")</f>
        <v/>
      </c>
    </row>
    <row r="391" ht="15.5" customHeight="1">
      <c r="A391" s="1" t="n"/>
      <c r="B391" s="67" t="inlineStr">
        <is>
          <t>Amanda Silva</t>
        </is>
      </c>
      <c r="C391" s="70" t="inlineStr">
        <is>
          <t>Cancelamento e Reemissão de Nota Fiscal</t>
        </is>
      </c>
      <c r="D391" s="129" t="n">
        <v>26858033</v>
      </c>
      <c r="E391" s="129" t="inlineStr">
        <is>
          <t>0</t>
        </is>
      </c>
      <c r="F391" s="126" t="inlineStr">
        <is>
          <t>2624610722171</t>
        </is>
      </c>
      <c r="G391" s="72" t="inlineStr">
        <is>
          <t xml:space="preserve"> PGX INTERMEDIACOES</t>
        </is>
      </c>
      <c r="H391" s="72">
        <f>TRIM(_xlfn.TEXTBEFORE(_xlfn.TEXTAFTER(U391,"CNPJ/CPF:&lt;/strong&gt;"),"&lt;/p&gt;"))</f>
        <v/>
      </c>
      <c r="I391" s="70" t="n"/>
      <c r="J391" s="72" t="n"/>
      <c r="K391" s="72" t="n"/>
      <c r="L391" s="122" t="inlineStr">
        <is>
          <t>PENDENTE</t>
        </is>
      </c>
      <c r="M391" s="73" t="inlineStr">
        <is>
          <t>Médio</t>
        </is>
      </c>
      <c r="N391" s="129" t="inlineStr">
        <is>
          <t>1018 Financeiro | Desejo falar com o setor financeiro | PGX INTERMEDIACOES LTDA | ariane.pasilva@cielo.com.br</t>
        </is>
      </c>
      <c r="O391" s="125" t="n">
        <v>46268</v>
      </c>
      <c r="P391" s="123" t="n">
        <v>46269</v>
      </c>
      <c r="Q391" s="177">
        <f>TEXT(O391,"mmm/aaaa")</f>
        <v/>
      </c>
      <c r="R391" s="129" t="inlineStr">
        <is>
          <t>ECOMMERCE BP SUPORTE FINANCEIRO N2</t>
        </is>
      </c>
      <c r="S391" s="129" t="inlineStr">
        <is>
          <t>ariane.pasilva@cielo.com.br</t>
        </is>
      </c>
      <c r="T391" s="129" t="inlineStr">
        <is>
          <t>PGX INTERMEDIACOES LTDA</t>
        </is>
      </c>
      <c r="U391" s="129" t="inlineStr">
        <is>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is>
      </c>
      <c r="V391" s="71">
        <f>IFERROR(_xlfn.TEXTBEFORE(_xlfn.TEXTAFTER(U391,"Descrição do problema:&lt;/strong"),"&lt;/p&gt;"),_xlfn.TEXTAFTER(U391,"Descrição do problema:&lt;/strong"))</f>
        <v/>
      </c>
      <c r="W391" s="76">
        <f>_xlfn.CONCAT(D391:E391)</f>
        <v/>
      </c>
      <c r="X391" s="77" t="n"/>
      <c r="Y391" s="78">
        <f>IF(X391="","Aberto","Encerrado")</f>
        <v/>
      </c>
      <c r="Z391" s="78">
        <f>IF(OR(L391="PENDENTE",L391="EM ANDAMENTO",L391="PENDENTE APROVAÇÃO CANCELAMENTO NF"),TODAY()-O391,X391-O391)</f>
        <v/>
      </c>
      <c r="AA391" s="78">
        <f>IF(Y391="Aberto",Z391+ROW()/100000,"")</f>
        <v/>
      </c>
      <c r="AB391" s="2">
        <f>IF(ISNUMBER(FIND("@cielo.com.br",S391)),"Interno","Externo")</f>
        <v/>
      </c>
    </row>
    <row r="392" ht="15.5" customHeight="1">
      <c r="A392" s="1" t="n"/>
      <c r="B392" s="67" t="inlineStr">
        <is>
          <t>Amanda Silva</t>
        </is>
      </c>
      <c r="C392" s="70" t="inlineStr">
        <is>
          <t>Atendimento Administrativo e Suporte</t>
        </is>
      </c>
      <c r="D392" s="129" t="n">
        <v>26802191</v>
      </c>
      <c r="E392" s="129" t="inlineStr">
        <is>
          <t>0</t>
        </is>
      </c>
      <c r="F392" s="126" t="inlineStr">
        <is>
          <t>2624511686165</t>
        </is>
      </c>
      <c r="G392" s="72" t="inlineStr">
        <is>
          <t>LM DIGITAIS</t>
        </is>
      </c>
      <c r="H392" s="72">
        <f>TRIM(_xlfn.TEXTBEFORE(_xlfn.TEXTAFTER(U392,"CNPJ/CPF:&lt;/strong&gt;"),"&lt;/p&gt;"))</f>
        <v/>
      </c>
      <c r="I392" s="70" t="inlineStr">
        <is>
          <t>Cliente reclamando da integração do produto, direcionei para a fila do comercial</t>
        </is>
      </c>
      <c r="J392" s="72" t="n"/>
      <c r="K392" s="72" t="n"/>
      <c r="L392" s="122" t="inlineStr">
        <is>
          <t>FINALIZADO</t>
        </is>
      </c>
      <c r="M392" s="73" t="inlineStr">
        <is>
          <t>Médio</t>
        </is>
      </c>
      <c r="N392" s="129" t="inlineStr">
        <is>
          <t>1001 Split de Pagamento | Minha operação está parada e preciso de uma ajuda urgente | LUCAS EDUARDO MOREIRA | contato.lmdigitais@gmail.com</t>
        </is>
      </c>
      <c r="O392" s="125" t="n">
        <v>46267</v>
      </c>
      <c r="P392" s="123" t="n">
        <v>46268</v>
      </c>
      <c r="Q392" s="177">
        <f>TEXT(O392,"mmm/aaaa")</f>
        <v/>
      </c>
      <c r="R392" s="129" t="inlineStr">
        <is>
          <t>ECOMMERCE BP SUPORTE FINANCEIRO N2</t>
        </is>
      </c>
      <c r="S392" s="129" t="inlineStr">
        <is>
          <t>contato.lmdigitais@gmail.com</t>
        </is>
      </c>
      <c r="T392" s="129" t="inlineStr"/>
      <c r="U392" s="129" t="inlineStr">
        <is>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is>
      </c>
      <c r="V392" s="71">
        <f>IFERROR(_xlfn.TEXTBEFORE(_xlfn.TEXTAFTER(U392,"Descrição do problema:&lt;/strong"),"&lt;/p&gt;"),_xlfn.TEXTAFTER(U392,"Descrição do problema:&lt;/strong"))</f>
        <v/>
      </c>
      <c r="W392" s="76">
        <f>_xlfn.CONCAT(D392:E392)</f>
        <v/>
      </c>
      <c r="X392" s="77" t="n">
        <v>46276</v>
      </c>
      <c r="Y392" s="78">
        <f>IF(X392="","Aberto","Encerrado")</f>
        <v/>
      </c>
      <c r="Z392" s="78">
        <f>IF(OR(L392="PENDENTE",L392="EM ANDAMENTO",L392="PENDENTE APROVAÇÃO CANCELAMENTO NF"),TODAY()-O392,X392-O392)</f>
        <v/>
      </c>
      <c r="AA392" s="78">
        <f>IF(Y392="Aberto",Z392+ROW()/100000,"")</f>
        <v/>
      </c>
      <c r="AB392" s="2">
        <f>IF(ISNUMBER(FIND("@cielo.com.br",S392)),"Interno","Externo")</f>
        <v/>
      </c>
    </row>
    <row r="393" ht="15.5" customHeight="1">
      <c r="A393" s="1" t="n"/>
      <c r="B393" s="67" t="inlineStr">
        <is>
          <t>Stephany Lima</t>
        </is>
      </c>
      <c r="C393" s="70">
        <f>VLOOKUP(I:I,'Referencias '!H:I,2,0)</f>
        <v/>
      </c>
      <c r="D393" s="129" t="n">
        <v>27241800</v>
      </c>
      <c r="E393" s="129" t="inlineStr">
        <is>
          <t>0</t>
        </is>
      </c>
      <c r="F393" s="126" t="inlineStr">
        <is>
          <t>2625712966100</t>
        </is>
      </c>
      <c r="G393" s="72">
        <f>VLOOKUP(H:H,'Referencias '!B:C,2,0)</f>
        <v/>
      </c>
      <c r="H393" s="72">
        <f>TRIM(_xlfn.TEXTBEFORE(_xlfn.TEXTAFTER(U393,"CNPJ/CPF:&lt;/strong&gt;"),"&lt;/p&gt;"))</f>
        <v/>
      </c>
      <c r="I393" s="70" t="inlineStr">
        <is>
          <t>Contestação de cobrança</t>
        </is>
      </c>
      <c r="J393" s="72" t="n"/>
      <c r="K393" s="72" t="n"/>
      <c r="L393" s="122" t="inlineStr">
        <is>
          <t>PENDENTE</t>
        </is>
      </c>
      <c r="M393" s="73" t="inlineStr">
        <is>
          <t>Médio</t>
        </is>
      </c>
      <c r="N393" s="129" t="inlineStr">
        <is>
          <t>1018 Financeiro | Desejo falar com o setor financeiro | Douglas Nascimento | reservas@hotelgumz.com.br</t>
        </is>
      </c>
      <c r="O393" s="125" t="inlineStr">
        <is>
          <t>14/09/2026</t>
        </is>
      </c>
      <c r="P393" s="123" t="inlineStr">
        <is>
          <t>14/09/2026</t>
        </is>
      </c>
      <c r="Q393" s="177">
        <f>TEXT(O393,"mmm/aaaa")</f>
        <v/>
      </c>
      <c r="R393" s="129" t="inlineStr">
        <is>
          <t>ECOMMERCE BP SUPORTE FINANCEIRO N2</t>
        </is>
      </c>
      <c r="S393" s="129" t="inlineStr">
        <is>
          <t>reservas@hotelgumz.com.br</t>
        </is>
      </c>
      <c r="T393" s="129" t="inlineStr"/>
      <c r="U393" s="129" t="inlineStr">
        <is>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is>
      </c>
      <c r="V393" s="71">
        <f>IFERROR(_xlfn.TEXTBEFORE(_xlfn.TEXTAFTER(U393,"Descrição do problema:&lt;/strong"),"&lt;/p&gt;"),_xlfn.TEXTAFTER(U393,"Descrição do problema:&lt;/strong"))</f>
        <v/>
      </c>
      <c r="W393" s="76">
        <f>_xlfn.CONCAT(D393:E393)</f>
        <v/>
      </c>
      <c r="X393" s="77" t="n"/>
      <c r="Y393" s="78">
        <f>IF(X393="","Aberto","Encerrado")</f>
        <v/>
      </c>
      <c r="Z393" s="78">
        <f>IF(OR(L393="PENDENTE",L393="EM ANDAMENTO",L393="PENDENTE APROVAÇÃO CANCELAMENTO NF"),TODAY()-O393,X393-O393)</f>
        <v/>
      </c>
      <c r="AA393" s="78">
        <f>IF(Y393="Aberto",Z393+ROW()/100000,"")</f>
        <v/>
      </c>
      <c r="AB393" s="2">
        <f>IF(ISNUMBER(FIND("@cielo.com.br",S393)),"Interno","Externo")</f>
        <v/>
      </c>
    </row>
    <row r="394" ht="15.5" customHeight="1">
      <c r="A394" s="1" t="n"/>
      <c r="B394" s="67" t="inlineStr">
        <is>
          <t>Amanda Silva</t>
        </is>
      </c>
      <c r="C394" s="70">
        <f>VLOOKUP(I:I,'Referencias '!H:I,2,0)</f>
        <v/>
      </c>
      <c r="D394" s="129" t="n">
        <v>27220980</v>
      </c>
      <c r="E394" s="129" t="inlineStr">
        <is>
          <t>0</t>
        </is>
      </c>
      <c r="F394" s="126" t="inlineStr">
        <is>
          <t>2625709953294</t>
        </is>
      </c>
      <c r="G394" s="72">
        <f>VLOOKUP(H:H,'Referencias '!B:C,2,0)</f>
        <v/>
      </c>
      <c r="H394" s="72">
        <f>TRIM(_xlfn.TEXTBEFORE(_xlfn.TEXTAFTER(U394,"CNPJ/CPF:&lt;/strong&gt;"),"&lt;/p&gt;"))</f>
        <v/>
      </c>
      <c r="I394" s="70" t="inlineStr">
        <is>
          <t>REENVIO DE BOLETO</t>
        </is>
      </c>
      <c r="J394" s="72" t="n"/>
      <c r="K394" s="72" t="n"/>
      <c r="L394" s="122" t="inlineStr">
        <is>
          <t>FINALIZADO</t>
        </is>
      </c>
      <c r="M394" s="73" t="inlineStr">
        <is>
          <t>Médio</t>
        </is>
      </c>
      <c r="N394" s="129" t="inlineStr">
        <is>
          <t>1018 Financeiro | Desejo falar com o setor financeiro | Letícia Rosenbach de Souza | leticia.souza@bunge.com</t>
        </is>
      </c>
      <c r="O394" s="125" t="inlineStr">
        <is>
          <t>14/09/2026</t>
        </is>
      </c>
      <c r="P394" s="123" t="inlineStr">
        <is>
          <t>14/09/2026</t>
        </is>
      </c>
      <c r="Q394" s="177">
        <f>TEXT(O394,"mmm/aaaa")</f>
        <v/>
      </c>
      <c r="R394" s="129" t="inlineStr">
        <is>
          <t>ECOMMERCE BP SUPORTE FINANCEIRO N2</t>
        </is>
      </c>
      <c r="S394" s="129" t="inlineStr">
        <is>
          <t>leticia.souza@bunge.com</t>
        </is>
      </c>
      <c r="T394" s="129" t="inlineStr"/>
      <c r="U394" s="129" t="inlineStr">
        <is>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is>
      </c>
      <c r="V394" s="71">
        <f>IFERROR(_xlfn.TEXTBEFORE(_xlfn.TEXTAFTER(U394,"Descrição do problema:&lt;/strong"),"&lt;/p&gt;"),_xlfn.TEXTAFTER(U394,"Descrição do problema:&lt;/strong"))</f>
        <v/>
      </c>
      <c r="W394" s="76">
        <f>_xlfn.CONCAT(D394:E394)</f>
        <v/>
      </c>
      <c r="X394" s="77" t="n">
        <v>46280</v>
      </c>
      <c r="Y394" s="78">
        <f>IF(X394="","Aberto","Encerrado")</f>
        <v/>
      </c>
      <c r="Z394" s="78">
        <f>IF(OR(L394="PENDENTE",L394="EM ANDAMENTO",L394="PENDENTE APROVAÇÃO CANCELAMENTO NF"),TODAY()-O394,X394-O394)</f>
        <v/>
      </c>
      <c r="AA394" s="78">
        <f>IF(Y394="Aberto",Z394+ROW()/100000,"")</f>
        <v/>
      </c>
      <c r="AB394" s="2">
        <f>IF(ISNUMBER(FIND("@cielo.com.br",S394)),"Interno","Externo")</f>
        <v/>
      </c>
    </row>
    <row r="395" ht="15.5" customHeight="1">
      <c r="A395" s="1" t="n"/>
      <c r="B395" s="67" t="inlineStr">
        <is>
          <t>Amanda Silva</t>
        </is>
      </c>
      <c r="C395" s="70">
        <f>VLOOKUP(I:I,'Referencias '!H:I,2,0)</f>
        <v/>
      </c>
      <c r="D395" s="129" t="n">
        <v>27188919</v>
      </c>
      <c r="E395" s="129" t="inlineStr">
        <is>
          <t>0</t>
        </is>
      </c>
      <c r="F395" s="126" t="inlineStr">
        <is>
          <t>2625414932065</t>
        </is>
      </c>
      <c r="G395" s="72">
        <f>VLOOKUP(H:H,'Referencias '!B:C,2,0)</f>
        <v/>
      </c>
      <c r="H395" s="72">
        <f>TRIM(_xlfn.TEXTBEFORE(_xlfn.TEXTAFTER(U395,"CNPJ/CPF:&lt;/strong&gt;"),"&lt;/p&gt;"))</f>
        <v/>
      </c>
      <c r="I395" s="70" t="inlineStr">
        <is>
          <t>ALTERAÇÃO CADASTRAL</t>
        </is>
      </c>
      <c r="J395" s="72" t="n"/>
      <c r="K395" s="72" t="n"/>
      <c r="L395" s="122" t="inlineStr">
        <is>
          <t>FINALIZADO</t>
        </is>
      </c>
      <c r="M395" s="73" t="inlineStr">
        <is>
          <t>Médio</t>
        </is>
      </c>
      <c r="N395" s="129" t="inlineStr">
        <is>
          <t>1018 Financeiro | Desejo falar com o setor financeiro | DAYANE SOARES | marketing@centermega.com.br</t>
        </is>
      </c>
      <c r="O395" s="125" t="inlineStr">
        <is>
          <t>11/09/2026</t>
        </is>
      </c>
      <c r="P395" s="123" t="inlineStr">
        <is>
          <t>11/09/2026</t>
        </is>
      </c>
      <c r="Q395" s="177">
        <f>TEXT(O395,"mmm/aaaa")</f>
        <v/>
      </c>
      <c r="R395" s="129" t="inlineStr">
        <is>
          <t>ECOMMERCE BP SUPORTE FINANCEIRO N2</t>
        </is>
      </c>
      <c r="S395" s="129" t="inlineStr">
        <is>
          <t>marketing@centermega.com.br</t>
        </is>
      </c>
      <c r="T395" s="129" t="inlineStr">
        <is>
          <t>CENTER MEGA C M CONSTR</t>
        </is>
      </c>
      <c r="U395" s="129" t="inlineStr">
        <is>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is>
      </c>
      <c r="V395" s="71">
        <f>IFERROR(_xlfn.TEXTBEFORE(_xlfn.TEXTAFTER(U395,"Descrição do problema:&lt;/strong"),"&lt;/p&gt;"),_xlfn.TEXTAFTER(U395,"Descrição do problema:&lt;/strong"))</f>
        <v/>
      </c>
      <c r="W395" s="76">
        <f>_xlfn.CONCAT(D395:E395)</f>
        <v/>
      </c>
      <c r="X395" s="77" t="n">
        <v>46280</v>
      </c>
      <c r="Y395" s="78">
        <f>IF(X395="","Aberto","Encerrado")</f>
        <v/>
      </c>
      <c r="Z395" s="78">
        <f>IF(OR(L395="PENDENTE",L395="EM ANDAMENTO",L395="PENDENTE APROVAÇÃO CANCELAMENTO NF"),TODAY()-O395,X395-O395)</f>
        <v/>
      </c>
      <c r="AA395" s="78">
        <f>IF(Y395="Aberto",Z395+ROW()/100000,"")</f>
        <v/>
      </c>
      <c r="AB395" s="2">
        <f>IF(ISNUMBER(FIND("@cielo.com.br",S395)),"Interno","Externo")</f>
        <v/>
      </c>
    </row>
    <row r="396" ht="15.5" customHeight="1">
      <c r="A396" s="1" t="n"/>
      <c r="B396" s="67" t="inlineStr">
        <is>
          <t>Amanda Silva</t>
        </is>
      </c>
      <c r="C396" s="70">
        <f>VLOOKUP(I:I,'Referencias '!H:I,2,0)</f>
        <v/>
      </c>
      <c r="D396" s="129" t="n">
        <v>27163544</v>
      </c>
      <c r="E396" s="129" t="inlineStr">
        <is>
          <t>0</t>
        </is>
      </c>
      <c r="F396" s="126" t="inlineStr">
        <is>
          <t>2625410916258</t>
        </is>
      </c>
      <c r="G396" s="72">
        <f>VLOOKUP(H:H,'Referencias '!B:C,2,0)</f>
        <v/>
      </c>
      <c r="H396" s="72">
        <f>TRIM(_xlfn.TEXTBEFORE(_xlfn.TEXTAFTER(U396,"CNPJ/CPF:&lt;/strong&gt;"),"&lt;/p&gt;"))</f>
        <v/>
      </c>
      <c r="I396" s="70" t="inlineStr">
        <is>
          <t>CANCELAMENTO DE NF</t>
        </is>
      </c>
      <c r="J396" s="72" t="n"/>
      <c r="K396" s="72" t="n"/>
      <c r="L396" s="122" t="inlineStr">
        <is>
          <t>FINALIZADO</t>
        </is>
      </c>
      <c r="M396" s="73" t="inlineStr">
        <is>
          <t>Médio</t>
        </is>
      </c>
      <c r="N396" s="129" t="inlineStr">
        <is>
          <t>1018 Financeiro | Desejo falar com o setor financeiro | Mariane Oliveira dos Santos | mariane.santos@cielo.com.br</t>
        </is>
      </c>
      <c r="O396" s="125" t="inlineStr">
        <is>
          <t>11/09/2026</t>
        </is>
      </c>
      <c r="P396" s="123" t="inlineStr">
        <is>
          <t>11/09/2026</t>
        </is>
      </c>
      <c r="Q396" s="177">
        <f>TEXT(O396,"mmm/aaaa")</f>
        <v/>
      </c>
      <c r="R396" s="129" t="inlineStr">
        <is>
          <t>ECOMMERCE BP SUPORTE FINANCEIRO N2</t>
        </is>
      </c>
      <c r="S396" s="129" t="inlineStr">
        <is>
          <t>mariane.santos@cielo.com.br</t>
        </is>
      </c>
      <c r="T396" s="129" t="inlineStr"/>
      <c r="U396" s="129" t="inlineStr">
        <is>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is>
      </c>
      <c r="V396" s="71">
        <f>IFERROR(_xlfn.TEXTBEFORE(_xlfn.TEXTAFTER(U396,"Descrição do problema:&lt;/strong"),"&lt;/p&gt;"),_xlfn.TEXTAFTER(U396,"Descrição do problema:&lt;/strong"))</f>
        <v/>
      </c>
      <c r="W396" s="76">
        <f>_xlfn.CONCAT(D396:E396)</f>
        <v/>
      </c>
      <c r="X396" s="77" t="n">
        <v>46280</v>
      </c>
      <c r="Y396" s="78">
        <f>IF(X396="","Aberto","Encerrado")</f>
        <v/>
      </c>
      <c r="Z396" s="78">
        <f>IF(OR(L396="PENDENTE",L396="EM ANDAMENTO",L396="PENDENTE APROVAÇÃO CANCELAMENTO NF"),TODAY()-O396,X396-O396)</f>
        <v/>
      </c>
      <c r="AA396" s="78">
        <f>IF(Y396="Aberto",Z396+ROW()/100000,"")</f>
        <v/>
      </c>
      <c r="AB396" s="2">
        <f>IF(ISNUMBER(FIND("@cielo.com.br",S396)),"Interno","Externo")</f>
        <v/>
      </c>
    </row>
    <row r="397" ht="15.5" customHeight="1">
      <c r="A397" s="1" t="n"/>
      <c r="B397" s="67" t="inlineStr">
        <is>
          <t>Amanda Silva</t>
        </is>
      </c>
      <c r="C397" s="70">
        <f>VLOOKUP(I:I,'Referencias '!H:I,2,0)</f>
        <v/>
      </c>
      <c r="D397" s="129" t="n">
        <v>27159806</v>
      </c>
      <c r="E397" s="129" t="inlineStr">
        <is>
          <t>0</t>
        </is>
      </c>
      <c r="F397" s="126" t="inlineStr">
        <is>
          <t>2625409913936</t>
        </is>
      </c>
      <c r="G397" s="126" t="inlineStr">
        <is>
          <t>MK ECOMM LTDA</t>
        </is>
      </c>
      <c r="H397" s="72">
        <f>TRIM(_xlfn.TEXTBEFORE(_xlfn.TEXTAFTER(U397,"CNPJ/CPF:&lt;/strong&gt;"),"&lt;/p&gt;"))</f>
        <v/>
      </c>
      <c r="I397" s="70" t="inlineStr">
        <is>
          <t>Prorrogação de Boleto</t>
        </is>
      </c>
      <c r="J397" s="72" t="n"/>
      <c r="K397" s="72" t="n"/>
      <c r="L397" s="122" t="inlineStr">
        <is>
          <t>FINALIZADO</t>
        </is>
      </c>
      <c r="M397" s="73" t="inlineStr">
        <is>
          <t>Médio</t>
        </is>
      </c>
      <c r="N397" s="129" t="inlineStr">
        <is>
          <t>1010 Autenticação 3DS | Estou em produção e tenho uma dúvida | Rafael dos santos lins | rafael.lins@mondial.com.br</t>
        </is>
      </c>
      <c r="O397" s="125" t="inlineStr">
        <is>
          <t>11/09/2026</t>
        </is>
      </c>
      <c r="P397" s="123" t="inlineStr">
        <is>
          <t>11/09/2026</t>
        </is>
      </c>
      <c r="Q397" s="177">
        <f>TEXT(O397,"mmm/aaaa")</f>
        <v/>
      </c>
      <c r="R397" s="129" t="inlineStr">
        <is>
          <t>ECOMMERCE BP SUPORTE FINANCEIRO N2</t>
        </is>
      </c>
      <c r="S397" s="129" t="inlineStr">
        <is>
          <t>rafael.lins@mondial.com.br</t>
        </is>
      </c>
      <c r="T397" s="129" t="inlineStr">
        <is>
          <t>MK ECOMM LTDA</t>
        </is>
      </c>
      <c r="U397" s="129" t="inlineStr">
        <is>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is>
      </c>
      <c r="V397" s="71">
        <f>IFERROR(_xlfn.TEXTBEFORE(_xlfn.TEXTAFTER(U397,"Descrição do problema:&lt;/strong"),"&lt;/p&gt;"),_xlfn.TEXTAFTER(U397,"Descrição do problema:&lt;/strong"))</f>
        <v/>
      </c>
      <c r="W397" s="76">
        <f>_xlfn.CONCAT(D397:E397)</f>
        <v/>
      </c>
      <c r="X397" s="77" t="n">
        <v>46280</v>
      </c>
      <c r="Y397" s="78">
        <f>IF(X397="","Aberto","Encerrado")</f>
        <v/>
      </c>
      <c r="Z397" s="78">
        <f>IF(OR(L397="PENDENTE",L397="EM ANDAMENTO",L397="PENDENTE APROVAÇÃO CANCELAMENTO NF"),TODAY()-O397,X397-O397)</f>
        <v/>
      </c>
      <c r="AA397" s="78">
        <f>IF(Y397="Aberto",Z397+ROW()/100000,"")</f>
        <v/>
      </c>
      <c r="AB397" s="2">
        <f>IF(ISNUMBER(FIND("@cielo.com.br",S397)),"Interno","Externo")</f>
        <v/>
      </c>
    </row>
    <row r="398" ht="15.5" customHeight="1">
      <c r="A398" s="1" t="n"/>
      <c r="B398" s="132" t="inlineStr">
        <is>
          <t>Amanda Silva</t>
        </is>
      </c>
      <c r="C398" s="70">
        <f>VLOOKUP(I:I,'Referencias '!H:I,2,0)</f>
        <v/>
      </c>
      <c r="D398" s="129" t="n">
        <v>27383796</v>
      </c>
      <c r="E398" s="129" t="inlineStr">
        <is>
          <t>0</t>
        </is>
      </c>
      <c r="F398" s="126" t="inlineStr">
        <is>
          <t>2625915060285</t>
        </is>
      </c>
      <c r="G398" s="72">
        <f>VLOOKUP(H:H,'Referencias '!B:C,2,0)</f>
        <v/>
      </c>
      <c r="H398" s="72">
        <f>TRIM(_xlfn.TEXTBEFORE(_xlfn.TEXTAFTER(U398,"CNPJ/CPF:&lt;/strong&gt;"),"&lt;/p&gt;"))</f>
        <v/>
      </c>
      <c r="I398" s="70" t="inlineStr">
        <is>
          <t>REENVIO DE BOLETO</t>
        </is>
      </c>
      <c r="J398" s="126" t="n"/>
      <c r="K398" s="126" t="n"/>
      <c r="L398" s="122" t="inlineStr">
        <is>
          <t>FINALIZADO</t>
        </is>
      </c>
      <c r="M398" s="73" t="inlineStr">
        <is>
          <t>Médio</t>
        </is>
      </c>
      <c r="N398" s="129" t="inlineStr">
        <is>
          <t>1018 Financeiro | Desejo falar com o setor financeiro | Roberta | cobrancasti@ponteshoteis.com.br</t>
        </is>
      </c>
      <c r="O398" s="125" t="inlineStr">
        <is>
          <t>16/09/2026</t>
        </is>
      </c>
      <c r="P398" s="123" t="inlineStr">
        <is>
          <t>16/09/2026</t>
        </is>
      </c>
      <c r="Q398" s="177">
        <f>TEXT(O398,"mmm/aaaa")</f>
        <v/>
      </c>
      <c r="R398" s="129" t="inlineStr">
        <is>
          <t>ECOMMERCE BP SUPORTE FINANCEIRO N2</t>
        </is>
      </c>
      <c r="S398" s="129" t="inlineStr">
        <is>
          <t>cobrancasti@ponteshoteis.com.br</t>
        </is>
      </c>
      <c r="T398" s="129" t="inlineStr">
        <is>
          <t>PAULISTA PRAIA HOTEL SA</t>
        </is>
      </c>
      <c r="U398" s="129" t="inlineStr">
        <is>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is>
      </c>
      <c r="V398" s="71">
        <f>IFERROR(_xlfn.TEXTBEFORE(_xlfn.TEXTAFTER(U398,"Descrição do problema:&lt;/strong"),"&lt;/p&gt;"),_xlfn.TEXTAFTER(U398,"Descrição do problema:&lt;/strong"))</f>
        <v/>
      </c>
      <c r="W398" s="76">
        <f>_xlfn.CONCAT(D398:E398)</f>
        <v/>
      </c>
      <c r="X398" s="121" t="n">
        <v>46281</v>
      </c>
      <c r="Y398" s="78">
        <f>IF(X398="","Aberto","Encerrado")</f>
        <v/>
      </c>
      <c r="Z398" s="78">
        <f>IF(OR(L398="PENDENTE",L398="EM ANDAMENTO",L398="PENDENTE APROVAÇÃO CANCELAMENTO NF"),TODAY()-O398,X398-O398)</f>
        <v/>
      </c>
      <c r="AA398" s="78">
        <f>IF(Y398="Aberto",Z398+ROW()/100000,"")</f>
        <v/>
      </c>
      <c r="AB398" s="2">
        <f>IF(ISNUMBER(FIND("@cielo.com.br",S398)),"Interno","Externo")</f>
        <v/>
      </c>
    </row>
    <row r="399" ht="15.5" customHeight="1">
      <c r="A399" s="1" t="n"/>
      <c r="B399" s="132" t="inlineStr">
        <is>
          <t>Stephany Lima</t>
        </is>
      </c>
      <c r="C399" s="70">
        <f>VLOOKUP(I:I,'Referencias '!H:I,2,0)</f>
        <v/>
      </c>
      <c r="D399" s="129" t="n">
        <v>27354721</v>
      </c>
      <c r="E399" s="129" t="inlineStr">
        <is>
          <t>0</t>
        </is>
      </c>
      <c r="F399" s="126" t="inlineStr">
        <is>
          <t>2625910041830</t>
        </is>
      </c>
      <c r="G399" s="72">
        <f>VLOOKUP(H:H,'Referencias '!B:C,2,0)</f>
        <v/>
      </c>
      <c r="H399" s="72">
        <f>TRIM(_xlfn.TEXTBEFORE(_xlfn.TEXTAFTER(U399,"CNPJ/CPF:&lt;/strong&gt;"),"&lt;/p&gt;"))</f>
        <v/>
      </c>
      <c r="I399" s="122" t="inlineStr">
        <is>
          <t>Alterar data de emissão da NF</t>
        </is>
      </c>
      <c r="J399" s="126" t="n"/>
      <c r="K399" s="126" t="n"/>
      <c r="L399" s="122" t="inlineStr">
        <is>
          <t>FINALIZADO</t>
        </is>
      </c>
      <c r="M399" s="73" t="inlineStr">
        <is>
          <t>Médio</t>
        </is>
      </c>
      <c r="N399" s="129" t="inlineStr">
        <is>
          <t>1018 Financeiro | Desejo falar com o setor financeiro | Lenon Oliveira | lenon.oliveira@savegnago.com.br</t>
        </is>
      </c>
      <c r="O399" s="125" t="inlineStr">
        <is>
          <t>16/09/2026</t>
        </is>
      </c>
      <c r="P399" s="123" t="inlineStr">
        <is>
          <t>16/09/2026</t>
        </is>
      </c>
      <c r="Q399" s="177">
        <f>TEXT(O399,"mmm/aaaa")</f>
        <v/>
      </c>
      <c r="R399" s="129" t="inlineStr">
        <is>
          <t>ECOMMERCE BP SUPORTE FINANCEIRO N2</t>
        </is>
      </c>
      <c r="S399" s="129" t="inlineStr">
        <is>
          <t>lenon.oliveira@savegnago.com.br</t>
        </is>
      </c>
      <c r="T399" s="129" t="inlineStr">
        <is>
          <t>SAVEGNAGO Lj 1 Matriz Sertaozinho</t>
        </is>
      </c>
      <c r="U399" s="129" t="inlineStr">
        <is>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is>
      </c>
      <c r="V399" s="71">
        <f>IFERROR(_xlfn.TEXTBEFORE(_xlfn.TEXTAFTER(U399,"Descrição do problema:&lt;/strong"),"&lt;/p&gt;"),_xlfn.TEXTAFTER(U399,"Descrição do problema:&lt;/strong"))</f>
        <v/>
      </c>
      <c r="W399" s="76">
        <f>_xlfn.CONCAT(D399:E399)</f>
        <v/>
      </c>
      <c r="X399" s="77" t="n">
        <v>46281</v>
      </c>
      <c r="Y399" s="78">
        <f>IF(X399="","Aberto","Encerrado")</f>
        <v/>
      </c>
      <c r="Z399" s="78">
        <f>IF(OR(L399="PENDENTE",L399="EM ANDAMENTO",L399="PENDENTE APROVAÇÃO CANCELAMENTO NF"),TODAY()-O399,X399-O399)</f>
        <v/>
      </c>
      <c r="AA399" s="78">
        <f>IF(Y399="Aberto",Z399+ROW()/100000,"")</f>
        <v/>
      </c>
      <c r="AB399" s="2">
        <f>IF(ISNUMBER(FIND("@cielo.com.br",S399)),"Interno","Externo")</f>
        <v/>
      </c>
    </row>
    <row r="400" ht="15.5" customHeight="1">
      <c r="A400" s="1" t="n"/>
      <c r="B400" s="132" t="inlineStr">
        <is>
          <t>Amanda Silva</t>
        </is>
      </c>
      <c r="C400" s="70">
        <f>VLOOKUP(I:I,'Referencias '!H:I,2,0)</f>
        <v/>
      </c>
      <c r="D400" s="129" t="n">
        <v>27346722</v>
      </c>
      <c r="E400" s="129" t="inlineStr">
        <is>
          <t>0</t>
        </is>
      </c>
      <c r="F400" s="126" t="inlineStr">
        <is>
          <t>2625909034920</t>
        </is>
      </c>
      <c r="G400" s="72">
        <f>VLOOKUP(H:H,'Referencias '!B:C,2,0)</f>
        <v/>
      </c>
      <c r="H400" s="72">
        <f>TRIM(_xlfn.TEXTBEFORE(_xlfn.TEXTAFTER(U400,"CNPJ/CPF:&lt;/strong&gt;"),"&lt;/p&gt;"))</f>
        <v/>
      </c>
      <c r="I400" s="122" t="inlineStr">
        <is>
          <t>Contestação de cobrança</t>
        </is>
      </c>
      <c r="J400" s="126" t="n"/>
      <c r="K400" s="126" t="n"/>
      <c r="L400" s="122" t="inlineStr">
        <is>
          <t>FINALIZADO</t>
        </is>
      </c>
      <c r="M400" s="73" t="inlineStr">
        <is>
          <t>Médio</t>
        </is>
      </c>
      <c r="N400" s="129" t="inlineStr">
        <is>
          <t>1018 Financeiro | Desejo falar com o setor financeiro | sara zaina | sara.freitas@amctextil.com.br</t>
        </is>
      </c>
      <c r="O400" s="125" t="inlineStr">
        <is>
          <t>16/09/2026</t>
        </is>
      </c>
      <c r="P400" s="123" t="inlineStr">
        <is>
          <t>16/09/2026</t>
        </is>
      </c>
      <c r="Q400" s="177">
        <f>TEXT(O400,"mmm/aaaa")</f>
        <v/>
      </c>
      <c r="R400" s="129" t="inlineStr">
        <is>
          <t>ECOMMERCE BP SUPORTE FINANCEIRO N2</t>
        </is>
      </c>
      <c r="S400" s="129" t="inlineStr">
        <is>
          <t>sara.freitas@amctextil.com.br</t>
        </is>
      </c>
      <c r="T400" s="129" t="inlineStr">
        <is>
          <t>COLCCI</t>
        </is>
      </c>
      <c r="U400" s="129" t="inlineStr">
        <is>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is>
      </c>
      <c r="V400" s="71">
        <f>IFERROR(_xlfn.TEXTBEFORE(_xlfn.TEXTAFTER(U400,"Descrição do problema:&lt;/strong"),"&lt;/p&gt;"),_xlfn.TEXTAFTER(U400,"Descrição do problema:&lt;/strong"))</f>
        <v/>
      </c>
      <c r="W400" s="76">
        <f>_xlfn.CONCAT(D400:E400)</f>
        <v/>
      </c>
      <c r="X400" s="121" t="n">
        <v>46283</v>
      </c>
      <c r="Y400" s="78">
        <f>IF(X400="","Aberto","Encerrado")</f>
        <v/>
      </c>
      <c r="Z400" s="78">
        <f>IF(OR(L400="PENDENTE",L400="EM ANDAMENTO",L400="PENDENTE APROVAÇÃO CANCELAMENTO NF"),TODAY()-O400,X400-O400)</f>
        <v/>
      </c>
      <c r="AA400" s="78">
        <f>IF(Y400="Aberto",Z400+ROW()/100000,"")</f>
        <v/>
      </c>
      <c r="AB400" s="2">
        <f>IF(ISNUMBER(FIND("@cielo.com.br",S400)),"Interno","Externo")</f>
        <v/>
      </c>
    </row>
    <row r="401" ht="15.5" customHeight="1">
      <c r="A401" s="1" t="n"/>
      <c r="B401" s="132" t="inlineStr">
        <is>
          <t>Emilly Maria</t>
        </is>
      </c>
      <c r="C401" s="70">
        <f>VLOOKUP(I:I,'Referencias '!H:I,2,0)</f>
        <v/>
      </c>
      <c r="D401" s="129" t="n">
        <v>27339608</v>
      </c>
      <c r="E401" s="129" t="inlineStr">
        <is>
          <t>0</t>
        </is>
      </c>
      <c r="F401" s="126" t="inlineStr">
        <is>
          <t>2625817029724</t>
        </is>
      </c>
      <c r="G401" s="72">
        <f>VLOOKUP(H:H,'Referencias '!B:C,2,0)</f>
        <v/>
      </c>
      <c r="H401" s="72">
        <f>TRIM(_xlfn.TEXTBEFORE(_xlfn.TEXTAFTER(U401,"CNPJ/CPF:&lt;/strong&gt;"),"&lt;/p&gt;"))</f>
        <v/>
      </c>
      <c r="I401" s="122" t="inlineStr">
        <is>
          <t>Cancelamento de nf</t>
        </is>
      </c>
      <c r="J401" s="126" t="n"/>
      <c r="K401" s="126" t="n"/>
      <c r="L401" s="122" t="inlineStr">
        <is>
          <t>FINALIZADO</t>
        </is>
      </c>
      <c r="M401" s="73" t="inlineStr">
        <is>
          <t>Médio</t>
        </is>
      </c>
      <c r="N401" s="129" t="inlineStr">
        <is>
          <t>1018 Financeiro | Desejo falar com o setor financeiro | JARDIM DO ALCHYMIST RESTAURANTE LTDA | bordini@cielo.com.br</t>
        </is>
      </c>
      <c r="O401" s="125" t="inlineStr">
        <is>
          <t>15/09/2026</t>
        </is>
      </c>
      <c r="P401" s="123" t="inlineStr">
        <is>
          <t>16/09/2026</t>
        </is>
      </c>
      <c r="Q401" s="177">
        <f>TEXT(O401,"mmm/aaaa")</f>
        <v/>
      </c>
      <c r="R401" s="129" t="inlineStr">
        <is>
          <t>ECOMMERCE BP SUPORTE FINANCEIRO N2</t>
        </is>
      </c>
      <c r="S401" s="129" t="inlineStr">
        <is>
          <t>bordini@cielo.com.br</t>
        </is>
      </c>
      <c r="T401" s="129" t="inlineStr">
        <is>
          <t>JARDIM ALCHMISTY RESTAURANTE LTD</t>
        </is>
      </c>
      <c r="U401" s="129" t="inlineStr">
        <is>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is>
      </c>
      <c r="V401" s="71">
        <f>IFERROR(_xlfn.TEXTBEFORE(_xlfn.TEXTAFTER(U401,"Descrição do problema:&lt;/strong"),"&lt;/p&gt;"),_xlfn.TEXTAFTER(U401,"Descrição do problema:&lt;/strong"))</f>
        <v/>
      </c>
      <c r="W401" s="76">
        <f>_xlfn.CONCAT(D401:E401)</f>
        <v/>
      </c>
      <c r="X401" s="77" t="n"/>
      <c r="Y401" s="78">
        <f>IF(X401="","Aberto","Encerrado")</f>
        <v/>
      </c>
      <c r="Z401" s="78">
        <f>IF(OR(L401="PENDENTE",L401="EM ANDAMENTO",L401="PENDENTE APROVAÇÃO CANCELAMENTO NF"),TODAY()-O401,X401-O401)</f>
        <v/>
      </c>
      <c r="AA401" s="78">
        <f>IF(Y401="Aberto",Z401+ROW()/100000,"")</f>
        <v/>
      </c>
      <c r="AB401" s="2">
        <f>IF(ISNUMBER(FIND("@cielo.com.br",S401)),"Interno","Externo")</f>
        <v/>
      </c>
    </row>
    <row r="402" ht="15.5" customHeight="1">
      <c r="A402" s="1" t="n"/>
      <c r="B402" s="67" t="inlineStr">
        <is>
          <t>Amanda Silva</t>
        </is>
      </c>
      <c r="C402" s="122">
        <f>VLOOKUP(I:I,'Referencias '!H:I,2,0)</f>
        <v/>
      </c>
      <c r="D402" s="129" t="n">
        <v>27324632</v>
      </c>
      <c r="E402" s="129" t="inlineStr">
        <is>
          <t>0</t>
        </is>
      </c>
      <c r="F402" s="126" t="inlineStr">
        <is>
          <t>2625815020723</t>
        </is>
      </c>
      <c r="G402" s="126">
        <f>VLOOKUP(H:H,'Referencias '!B:C,2,0)</f>
        <v/>
      </c>
      <c r="H402" s="72">
        <f>TRIM(_xlfn.TEXTBEFORE(_xlfn.TEXTAFTER(U402,"CNPJ/CPF:&lt;/strong&gt;"),"&lt;/p&gt;"))</f>
        <v/>
      </c>
      <c r="I402" s="70" t="inlineStr">
        <is>
          <t>Contestação de cobrança</t>
        </is>
      </c>
      <c r="J402" s="72" t="inlineStr">
        <is>
          <t>Cancelamento de contrato</t>
        </is>
      </c>
      <c r="K402" s="72" t="n"/>
      <c r="L402" s="122" t="inlineStr">
        <is>
          <t>FINALIZADO</t>
        </is>
      </c>
      <c r="M402" s="73" t="inlineStr">
        <is>
          <t>Médio</t>
        </is>
      </c>
      <c r="N402" s="129" t="inlineStr">
        <is>
          <t>1018 Financeiro | Desejo falar com o setor financeiro | Lucila | faturamento@insidesistemas.com.br</t>
        </is>
      </c>
      <c r="O402" s="125" t="inlineStr">
        <is>
          <t>15/09/2026</t>
        </is>
      </c>
      <c r="P402" s="123" t="inlineStr">
        <is>
          <t>15/09/2026</t>
        </is>
      </c>
      <c r="Q402" s="177">
        <f>TEXT(O402,"mmm/aaaa")</f>
        <v/>
      </c>
      <c r="R402" s="129" t="inlineStr">
        <is>
          <t>ECOMMERCE BP SUPORTE FINANCEIRO N2</t>
        </is>
      </c>
      <c r="S402" s="129" t="inlineStr">
        <is>
          <t>faturamento@insidesistemas.com.br</t>
        </is>
      </c>
      <c r="T402" s="129" t="inlineStr">
        <is>
          <t>INSIDE SISTEMAS</t>
        </is>
      </c>
      <c r="U402" s="129" t="inlineStr">
        <is>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is>
      </c>
      <c r="V402" s="71">
        <f>IFERROR(_xlfn.TEXTBEFORE(_xlfn.TEXTAFTER(U402,"Descrição do problema:&lt;/strong"),"&lt;/p&gt;"),_xlfn.TEXTAFTER(U402,"Descrição do problema:&lt;/strong"))</f>
        <v/>
      </c>
      <c r="W402" s="76">
        <f>_xlfn.CONCAT(D402:E402)</f>
        <v/>
      </c>
      <c r="X402" s="77" t="n">
        <v>46283</v>
      </c>
      <c r="Y402" s="78">
        <f>IF(X402="","Aberto","Encerrado")</f>
        <v/>
      </c>
      <c r="Z402" s="78">
        <f>IF(OR(L402="PENDENTE",L402="EM ANDAMENTO",L402="PENDENTE APROVAÇÃO CANCELAMENTO NF"),TODAY()-O402,X402-O402)</f>
        <v/>
      </c>
      <c r="AA402" s="78">
        <f>IF(Y402="Aberto",Z402+ROW()/100000,"")</f>
        <v/>
      </c>
      <c r="AB402" s="2">
        <f>IF(ISNUMBER(FIND("@cielo.com.br",S402)),"Interno","Externo")</f>
        <v/>
      </c>
    </row>
    <row r="403" ht="15.5" customHeight="1">
      <c r="A403" s="1" t="n"/>
      <c r="B403" s="132" t="inlineStr">
        <is>
          <t>Stephany Lima</t>
        </is>
      </c>
      <c r="C403" s="70">
        <f>VLOOKUP(I:I,'Referencias '!H:I,2,0)</f>
        <v/>
      </c>
      <c r="D403" s="129" t="n">
        <v>27293593</v>
      </c>
      <c r="E403" s="129" t="inlineStr">
        <is>
          <t>0</t>
        </is>
      </c>
      <c r="F403" s="126" t="inlineStr">
        <is>
          <t>2625810998753</t>
        </is>
      </c>
      <c r="G403" s="126" t="inlineStr">
        <is>
          <t>MOBIFACIL</t>
        </is>
      </c>
      <c r="H403" s="72">
        <f>TRIM(_xlfn.TEXTBEFORE(_xlfn.TEXTAFTER(U403,"CNPJ/CPF:&lt;/strong&gt;"),"&lt;/p&gt;"))</f>
        <v/>
      </c>
      <c r="I403" s="122" t="inlineStr">
        <is>
          <t>Reenvio de nf</t>
        </is>
      </c>
      <c r="J403" s="126" t="n"/>
      <c r="K403" s="126" t="n"/>
      <c r="L403" s="122" t="inlineStr">
        <is>
          <t>PENDENTE</t>
        </is>
      </c>
      <c r="M403" s="73" t="inlineStr">
        <is>
          <t>Médio</t>
        </is>
      </c>
      <c r="N403" s="129" t="inlineStr">
        <is>
          <t>1018 Financeiro | Desejo falar com o setor financeiro | Daniela Oliveira | daniela.oliveira@comporte.com.br</t>
        </is>
      </c>
      <c r="O403" s="125" t="inlineStr">
        <is>
          <t>15/09/2026</t>
        </is>
      </c>
      <c r="P403" s="123" t="inlineStr">
        <is>
          <t>15/09/2026</t>
        </is>
      </c>
      <c r="Q403" s="177">
        <f>TEXT(O403,"mmm/aaaa")</f>
        <v/>
      </c>
      <c r="R403" s="129" t="inlineStr">
        <is>
          <t>ECOMMERCE BP SUPORTE FINANCEIRO N2</t>
        </is>
      </c>
      <c r="S403" s="129" t="inlineStr">
        <is>
          <t>daniela.oliveira@comporte.com.br</t>
        </is>
      </c>
      <c r="T403" s="129" t="inlineStr">
        <is>
          <t>MOBIFACIL</t>
        </is>
      </c>
      <c r="U403" s="129" t="inlineStr">
        <is>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is>
      </c>
      <c r="V403" s="71">
        <f>IFERROR(_xlfn.TEXTBEFORE(_xlfn.TEXTAFTER(U403,"Descrição do problema:&lt;/strong"),"&lt;/p&gt;"),_xlfn.TEXTAFTER(U403,"Descrição do problema:&lt;/strong"))</f>
        <v/>
      </c>
      <c r="W403" s="76">
        <f>_xlfn.CONCAT(D403:E403)</f>
        <v/>
      </c>
      <c r="X403" s="77" t="n"/>
      <c r="Y403" s="78">
        <f>IF(X403="","Aberto","Encerrado")</f>
        <v/>
      </c>
      <c r="Z403" s="78">
        <f>IF(OR(L403="PENDENTE",L403="EM ANDAMENTO",L403="PENDENTE APROVAÇÃO CANCELAMENTO NF"),TODAY()-O403,X403-O403)</f>
        <v/>
      </c>
      <c r="AA403" s="78">
        <f>IF(Y403="Aberto",Z403+ROW()/100000,"")</f>
        <v/>
      </c>
      <c r="AB403" s="2">
        <f>IF(ISNUMBER(FIND("@cielo.com.br",S403)),"Interno","Externo")</f>
        <v/>
      </c>
    </row>
    <row r="404" ht="15.5" customHeight="1">
      <c r="A404" s="1" t="n"/>
      <c r="B404" s="132" t="inlineStr">
        <is>
          <t>Amanda Silva</t>
        </is>
      </c>
      <c r="C404" s="70">
        <f>VLOOKUP(I:I,'Referencias '!H:I,2,0)</f>
        <v/>
      </c>
      <c r="D404" s="129" t="n">
        <v>27262060</v>
      </c>
      <c r="E404" s="129" t="inlineStr">
        <is>
          <t>0</t>
        </is>
      </c>
      <c r="F404" s="126" t="inlineStr">
        <is>
          <t>2625715978869</t>
        </is>
      </c>
      <c r="G404" s="126" t="inlineStr">
        <is>
          <t>ODONTOPREV SA</t>
        </is>
      </c>
      <c r="H404" s="72">
        <f>TRIM(_xlfn.TEXTBEFORE(_xlfn.TEXTAFTER(U404,"CNPJ/CPF:&lt;/strong&gt;"),"&lt;/p&gt;"))</f>
        <v/>
      </c>
      <c r="I404" s="122" t="inlineStr">
        <is>
          <t>Cancelamento de nf</t>
        </is>
      </c>
      <c r="J404" s="126" t="n"/>
      <c r="K404" s="126" t="n"/>
      <c r="L404" s="122" t="inlineStr">
        <is>
          <t>PENDENTE</t>
        </is>
      </c>
      <c r="M404" s="73" t="inlineStr">
        <is>
          <t>Médio</t>
        </is>
      </c>
      <c r="N404" s="129" t="inlineStr">
        <is>
          <t>1018 Financeiro | Desejo falar com o setor financeiro | Larissa Venâncio | larissave@cielo.com.br</t>
        </is>
      </c>
      <c r="O404" s="125" t="inlineStr">
        <is>
          <t>14/09/2026</t>
        </is>
      </c>
      <c r="P404" s="123" t="inlineStr">
        <is>
          <t>15/09/2026</t>
        </is>
      </c>
      <c r="Q404" s="178">
        <f>TEXT(O404,"mmm/aaaa")</f>
        <v/>
      </c>
      <c r="R404" s="129" t="inlineStr">
        <is>
          <t>ECOMMERCE BP SUPORTE FINANCEIRO N2</t>
        </is>
      </c>
      <c r="S404" s="129" t="inlineStr">
        <is>
          <t>larissave@cielo.com.br</t>
        </is>
      </c>
      <c r="T404" s="129" t="inlineStr">
        <is>
          <t>ODONTOPREV SA</t>
        </is>
      </c>
      <c r="U404" s="129" t="inlineStr">
        <is>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is>
      </c>
      <c r="V404" s="71">
        <f>IFERROR(_xlfn.TEXTBEFORE(_xlfn.TEXTAFTER(U404,"Descrição do problema:&lt;/strong"),"&lt;/p&gt;"),_xlfn.TEXTAFTER(U404,"Descrição do problema:&lt;/strong"))</f>
        <v/>
      </c>
      <c r="W404" s="76">
        <f>_xlfn.CONCAT(D404:E404)</f>
        <v/>
      </c>
      <c r="X404" s="77" t="n"/>
      <c r="Y404" s="78">
        <f>IF(X404="","Aberto","Encerrado")</f>
        <v/>
      </c>
      <c r="Z404" s="78">
        <f>IF(OR(L404="PENDENTE",L404="EM ANDAMENTO",L404="PENDENTE APROVAÇÃO CANCELAMENTO NF"),TODAY()-O404,X404-O404)</f>
        <v/>
      </c>
      <c r="AA404" s="78">
        <f>IF(Y404="Aberto",Z404+ROW()/100000,"")</f>
        <v/>
      </c>
      <c r="AB404" s="2">
        <f>IF(ISNUMBER(FIND("@cielo.com.br",S404)),"Interno","Externo")</f>
        <v/>
      </c>
    </row>
    <row r="405" ht="15.5" customHeight="1">
      <c r="A405" s="1" t="n"/>
      <c r="B405" s="132" t="inlineStr">
        <is>
          <t>Stephany Lima</t>
        </is>
      </c>
      <c r="C405" s="122">
        <f>VLOOKUP(I:I,'Referencias '!H:I,2,0)</f>
        <v/>
      </c>
      <c r="D405" s="129" t="n">
        <v>27391301</v>
      </c>
      <c r="E405" s="129" t="inlineStr">
        <is>
          <t>0</t>
        </is>
      </c>
      <c r="F405" s="126" t="inlineStr">
        <is>
          <t>2625916064997</t>
        </is>
      </c>
      <c r="G405" s="126">
        <f>VLOOKUP(H:H,'Referencias '!B:C,2,0)</f>
        <v/>
      </c>
      <c r="H405" s="126">
        <f>TRIM(_xlfn.TEXTBEFORE(_xlfn.TEXTAFTER(U405,"CNPJ/CPF:&lt;/strong&gt;"),"&lt;/p&gt;"))</f>
        <v/>
      </c>
      <c r="I405" s="122" t="inlineStr">
        <is>
          <t>Cancelamento de nf</t>
        </is>
      </c>
      <c r="J405" s="126" t="n"/>
      <c r="K405" s="126" t="n"/>
      <c r="L405" s="122" t="inlineStr">
        <is>
          <t>FINALIZADO</t>
        </is>
      </c>
      <c r="M405" s="127" t="inlineStr">
        <is>
          <t>Médio</t>
        </is>
      </c>
      <c r="N405" s="129" t="inlineStr">
        <is>
          <t>1018 Financeiro | Desejo falar com o setor financeiro | DBDC - DISTRIBUIDORA BRASILEIRA DE | ariane.pasilva@cielo.com.br</t>
        </is>
      </c>
      <c r="O405" s="125" t="inlineStr">
        <is>
          <t>16/09/2026</t>
        </is>
      </c>
      <c r="P405" s="123" t="inlineStr">
        <is>
          <t>16/09/2026</t>
        </is>
      </c>
      <c r="Q405" s="178">
        <f>TEXT(O405,"mmm/aaaa")</f>
        <v/>
      </c>
      <c r="R405" s="129" t="inlineStr">
        <is>
          <t>ECOMMERCE BP SUPORTE FINANCEIRO N2</t>
        </is>
      </c>
      <c r="S405" s="129" t="inlineStr">
        <is>
          <t>ariane.pasilva@cielo.com.br</t>
        </is>
      </c>
      <c r="T405" s="129" t="inlineStr">
        <is>
          <t>DBDCDISTRIBUIDORA BRASILEIRA DE COSMETICOS E PARTICIPACOES LTDA</t>
        </is>
      </c>
      <c r="U405"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is>
      </c>
      <c r="V405" s="129">
        <f>IFERROR(_xlfn.TEXTBEFORE(_xlfn.TEXTAFTER(U405,"Descrição do problema:&lt;/strong"),"&lt;/p&gt;"),_xlfn.TEXTAFTER(U405,"Descrição do problema:&lt;/strong"))</f>
        <v/>
      </c>
      <c r="W405" s="130">
        <f>_xlfn.CONCAT(D405:E405)</f>
        <v/>
      </c>
      <c r="X405" s="77" t="n">
        <v>46287</v>
      </c>
      <c r="Y405" s="131">
        <f>IF(X405="","Aberto","Encerrado")</f>
        <v/>
      </c>
      <c r="Z405" s="131">
        <f>IF(OR(L405="PENDENTE",L405="EM ANDAMENTO",L405="PENDENTE APROVAÇÃO CANCELAMENTO NF"),TODAY()-O405,X405-O405)</f>
        <v/>
      </c>
      <c r="AA405" s="131">
        <f>IF(Y405="Aberto",Z405+ROW()/100000,"")</f>
        <v/>
      </c>
      <c r="AB405" s="2">
        <f>IF(ISNUMBER(FIND("@cielo.com.br",S405)),"Interno","Externo")</f>
        <v/>
      </c>
    </row>
    <row r="406" ht="15.5" customHeight="1">
      <c r="A406" s="1" t="n"/>
      <c r="B406" s="132" t="inlineStr">
        <is>
          <t>Amanda Silva</t>
        </is>
      </c>
      <c r="C406" s="122" t="inlineStr">
        <is>
          <t>Cobrança e Contestação</t>
        </is>
      </c>
      <c r="D406" s="129" t="n">
        <v>27490679</v>
      </c>
      <c r="E406" s="129" t="inlineStr">
        <is>
          <t>0</t>
        </is>
      </c>
      <c r="F406" s="126" t="inlineStr">
        <is>
          <t>2626113127894</t>
        </is>
      </c>
      <c r="G406" s="126" t="inlineStr">
        <is>
          <t>Carrefour</t>
        </is>
      </c>
      <c r="H406" s="126">
        <f>TRIM(_xlfn.TEXTBEFORE(_xlfn.TEXTAFTER(U406,"CNPJ/CPF:&lt;/strong&gt;"),"&lt;/p&gt;"))</f>
        <v/>
      </c>
      <c r="I406" s="122" t="inlineStr">
        <is>
          <t>Dúvida cobrança</t>
        </is>
      </c>
      <c r="J406" s="126" t="n"/>
      <c r="K406" s="126" t="n"/>
      <c r="L406" s="122" t="inlineStr">
        <is>
          <t>PENDENTE</t>
        </is>
      </c>
      <c r="M406" s="127" t="inlineStr">
        <is>
          <t>Médio</t>
        </is>
      </c>
      <c r="N406" s="129" t="inlineStr">
        <is>
          <t>1018 Financeiro | Desejo falar com o setor financeiro | Danilo | danilo_nunes@carrefour.com</t>
        </is>
      </c>
      <c r="O406" s="125" t="inlineStr">
        <is>
          <t>18/09/2026</t>
        </is>
      </c>
      <c r="P406" s="123" t="inlineStr">
        <is>
          <t>18/09/2026</t>
        </is>
      </c>
      <c r="Q406" s="178">
        <f>TEXT(O406,"mmm/aaaa")</f>
        <v/>
      </c>
      <c r="R406" s="129" t="inlineStr">
        <is>
          <t>ECOMMERCE BP SUPORTE FINANCEIRO N2</t>
        </is>
      </c>
      <c r="S406" s="129" t="inlineStr">
        <is>
          <t>danilo_nunes@carrefour.com</t>
        </is>
      </c>
      <c r="T406" s="129" t="n"/>
      <c r="U406" s="129" t="inlineStr">
        <is>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is>
      </c>
      <c r="V406" s="129">
        <f>IFERROR(_xlfn.TEXTBEFORE(_xlfn.TEXTAFTER(U406,"Descrição do problema:&lt;/strong"),"&lt;/p&gt;"),_xlfn.TEXTAFTER(U406,"Descrição do problema:&lt;/strong"))</f>
        <v/>
      </c>
      <c r="W406" s="130">
        <f>_xlfn.CONCAT(D406:E406)</f>
        <v/>
      </c>
      <c r="X406" s="77" t="n"/>
      <c r="Y406" s="131">
        <f>IF(X406="","Aberto","Encerrado")</f>
        <v/>
      </c>
      <c r="Z406" s="131">
        <f>IF(OR(L406="PENDENTE",L406="EM ANDAMENTO",L406="PENDENTE APROVAÇÃO CANCELAMENTO NF"),TODAY()-O406,X406-O406)</f>
        <v/>
      </c>
      <c r="AA406" s="131">
        <f>IF(Y406="Aberto",Z406+ROW()/100000,"")</f>
        <v/>
      </c>
      <c r="AB406" s="2">
        <f>IF(ISNUMBER(FIND("@cielo.com.br",S406)),"Interno","Externo")</f>
        <v/>
      </c>
    </row>
    <row r="407" ht="15.5" customHeight="1">
      <c r="B407" s="132" t="inlineStr">
        <is>
          <t>Amanda Silva</t>
        </is>
      </c>
      <c r="C407" s="122">
        <f>VLOOKUP(I:I,'Referencias '!H:I,2,0)</f>
        <v/>
      </c>
      <c r="D407" s="129" t="n">
        <v>27689499</v>
      </c>
      <c r="E407" s="129" t="inlineStr">
        <is>
          <t>0</t>
        </is>
      </c>
      <c r="F407" s="126" t="inlineStr">
        <is>
          <t>2626616255422</t>
        </is>
      </c>
      <c r="G407" s="126">
        <f>VLOOKUP(H:H,'Referencias '!B:C,2,0)</f>
        <v/>
      </c>
      <c r="H407" s="126">
        <f>TRIM(_xlfn.TEXTBEFORE(_xlfn.TEXTAFTER(U407,"CNPJ/CPF:&lt;/strong&gt;"),"&lt;/p&gt;"))</f>
        <v/>
      </c>
      <c r="I407" s="122" t="inlineStr">
        <is>
          <t>Contestação de cobrança</t>
        </is>
      </c>
      <c r="J407" s="126" t="n"/>
      <c r="K407" s="126" t="n"/>
      <c r="L407" s="122" t="inlineStr">
        <is>
          <t>FINALIZADO</t>
        </is>
      </c>
      <c r="M407" s="127" t="inlineStr">
        <is>
          <t>Médio</t>
        </is>
      </c>
      <c r="N407" s="129" t="inlineStr">
        <is>
          <t>1018 Financeiro | Desejo falar com o setor financeiro | Caroline Mendes | carolineal@cielo.com.br</t>
        </is>
      </c>
      <c r="O407" s="125" t="inlineStr">
        <is>
          <t>23/09/2026</t>
        </is>
      </c>
      <c r="P407" s="123" t="inlineStr">
        <is>
          <t>23/09/2026</t>
        </is>
      </c>
      <c r="Q407" s="178">
        <f>TEXT(O407,"mmm/aaaa")</f>
        <v/>
      </c>
      <c r="R407" s="129" t="inlineStr">
        <is>
          <t>ECOMMERCE BP SUPORTE FINANCEIRO N2</t>
        </is>
      </c>
      <c r="S407" s="129" t="inlineStr">
        <is>
          <t>carolineal@cielo.com.br</t>
        </is>
      </c>
      <c r="T407" s="129" t="inlineStr">
        <is>
          <t>VAI DE PROMO</t>
        </is>
      </c>
      <c r="U407" s="129" t="inlineStr">
        <is>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is>
      </c>
      <c r="V407" s="129">
        <f>IFERROR(_xlfn.TEXTBEFORE(_xlfn.TEXTAFTER(U407,"Descrição do problema:&lt;/strong"),"&lt;/p&gt;"),_xlfn.TEXTAFTER(U407,"Descrição do problema:&lt;/strong"))</f>
        <v/>
      </c>
      <c r="W407" s="130">
        <f>_xlfn.CONCAT(D407:E407)</f>
        <v/>
      </c>
      <c r="X407" s="77" t="n">
        <v>46289</v>
      </c>
      <c r="Y407" s="131">
        <f>IF(X407="","Aberto","Encerrado")</f>
        <v/>
      </c>
      <c r="Z407" s="131">
        <f>IF(OR(L407="PENDENTE",L407="EM ANDAMENTO",L407="PENDENTE APROVAÇÃO CANCELAMENTO NF"),TODAY()-O407,X407-O407)</f>
        <v/>
      </c>
      <c r="AA407" s="131">
        <f>IF(Y407="Aberto",Z407+ROW()/100000,"")</f>
        <v/>
      </c>
      <c r="AB407" s="2">
        <f>IF(ISNUMBER(FIND("@cielo.com.br",S407)),"Interno","Externo")</f>
        <v/>
      </c>
    </row>
    <row r="408" ht="15.5" customHeight="1">
      <c r="B408" s="132" t="inlineStr">
        <is>
          <t>Amanda Silva</t>
        </is>
      </c>
      <c r="C408" s="122">
        <f>VLOOKUP(I:I,'Referencias '!H:I,2,0)</f>
        <v/>
      </c>
      <c r="D408" s="129" t="n">
        <v>27673252</v>
      </c>
      <c r="E408" s="129" t="inlineStr">
        <is>
          <t>0</t>
        </is>
      </c>
      <c r="F408" s="126" t="inlineStr">
        <is>
          <t>2626613244909</t>
        </is>
      </c>
      <c r="G408" s="126">
        <f>VLOOKUP(H:H,'Referencias '!B:C,2,0)</f>
        <v/>
      </c>
      <c r="H408" s="126">
        <f>TRIM(_xlfn.TEXTBEFORE(_xlfn.TEXTAFTER(U408,"CNPJ/CPF:&lt;/strong&gt;"),"&lt;/p&gt;"))</f>
        <v/>
      </c>
      <c r="I408" s="122" t="inlineStr">
        <is>
          <t>Reenvio de boleto</t>
        </is>
      </c>
      <c r="J408" s="126" t="n"/>
      <c r="K408" s="126" t="n"/>
      <c r="L408" s="122" t="inlineStr">
        <is>
          <t>PENDENTE</t>
        </is>
      </c>
      <c r="M408" s="127" t="inlineStr">
        <is>
          <t>Médio</t>
        </is>
      </c>
      <c r="N408" s="129" t="inlineStr">
        <is>
          <t>1018 Financeiro | Desejo falar com o setor financeiro | Fabiane | notas.ti@spngrupo.com.br</t>
        </is>
      </c>
      <c r="O408" s="125" t="inlineStr">
        <is>
          <t>23/09/2026</t>
        </is>
      </c>
      <c r="P408" s="123" t="inlineStr">
        <is>
          <t>23/09/2026</t>
        </is>
      </c>
      <c r="Q408" s="178">
        <f>TEXT(O408,"mmm/aaaa")</f>
        <v/>
      </c>
      <c r="R408" s="129" t="inlineStr">
        <is>
          <t>ECOMMERCE BP SUPORTE FINANCEIRO N2</t>
        </is>
      </c>
      <c r="S408" s="129" t="inlineStr">
        <is>
          <t>notas.ti@spngrupo.com.br</t>
        </is>
      </c>
      <c r="T408" s="129" t="inlineStr">
        <is>
          <t>FARMACIAS UNIPRECO</t>
        </is>
      </c>
      <c r="U408" s="129" t="inlineStr">
        <is>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is>
      </c>
      <c r="V408" s="129">
        <f>IFERROR(_xlfn.TEXTBEFORE(_xlfn.TEXTAFTER(U408,"Descrição do problema:&lt;/strong"),"&lt;/p&gt;"),_xlfn.TEXTAFTER(U408,"Descrição do problema:&lt;/strong"))</f>
        <v/>
      </c>
      <c r="W408" s="130">
        <f>_xlfn.CONCAT(D408:E408)</f>
        <v/>
      </c>
      <c r="X408" s="77" t="n"/>
      <c r="Y408" s="131">
        <f>IF(X408="","Aberto","Encerrado")</f>
        <v/>
      </c>
      <c r="Z408" s="131">
        <f>IF(OR(L408="PENDENTE",L408="EM ANDAMENTO",L408="PENDENTE APROVAÇÃO CANCELAMENTO NF"),TODAY()-O408,X408-O408)</f>
        <v/>
      </c>
      <c r="AA408" s="131">
        <f>IF(Y408="Aberto",Z408+ROW()/100000,"")</f>
        <v/>
      </c>
      <c r="AB408" s="2">
        <f>IF(ISNUMBER(FIND("@cielo.com.br",S408)),"Interno","Externo")</f>
        <v/>
      </c>
    </row>
    <row r="409" ht="15.5" customHeight="1">
      <c r="B409" s="132" t="inlineStr">
        <is>
          <t>Stephany Lima</t>
        </is>
      </c>
      <c r="C409" s="122">
        <f>VLOOKUP(I:I,'Referencias '!H:I,2,0)</f>
        <v/>
      </c>
      <c r="D409" s="129" t="n">
        <v>27662077</v>
      </c>
      <c r="E409" s="129" t="inlineStr">
        <is>
          <t>0</t>
        </is>
      </c>
      <c r="F409" s="126" t="inlineStr">
        <is>
          <t>2626611238003</t>
        </is>
      </c>
      <c r="G409" s="126">
        <f>VLOOKUP(H:H,'Referencias '!B:C,2,0)</f>
        <v/>
      </c>
      <c r="H409" s="126">
        <f>TRIM(_xlfn.TEXTBEFORE(_xlfn.TEXTAFTER(U409,"CNPJ/CPF:&lt;/strong&gt;"),"&lt;/p&gt;"))</f>
        <v/>
      </c>
      <c r="I409" s="122" t="inlineStr">
        <is>
          <t>Contestação de cobrança</t>
        </is>
      </c>
      <c r="J409" s="126" t="n"/>
      <c r="K409" s="126" t="n"/>
      <c r="L409" s="122" t="inlineStr">
        <is>
          <t>PENDENTE</t>
        </is>
      </c>
      <c r="M409" s="127" t="inlineStr">
        <is>
          <t>Médio</t>
        </is>
      </c>
      <c r="N409" s="129" t="inlineStr">
        <is>
          <t>1018 Financeiro | Desejo falar com o setor financeiro | FESTVAL | jucileia.santos@superfestval.com.br</t>
        </is>
      </c>
      <c r="O409" s="125" t="inlineStr">
        <is>
          <t>23/09/2026</t>
        </is>
      </c>
      <c r="P409" s="123" t="inlineStr">
        <is>
          <t>23/09/2026</t>
        </is>
      </c>
      <c r="Q409" s="178">
        <f>TEXT(O409,"mmm/aaaa")</f>
        <v/>
      </c>
      <c r="R409" s="129" t="inlineStr">
        <is>
          <t>ECOMMERCE BP SUPORTE FINANCEIRO N2</t>
        </is>
      </c>
      <c r="S409" s="129" t="inlineStr">
        <is>
          <t>jucileia.santos@superfestval.com.br</t>
        </is>
      </c>
      <c r="T409" s="129" t="inlineStr">
        <is>
          <t>FESTVAL</t>
        </is>
      </c>
      <c r="U409" s="129" t="inlineStr">
        <is>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is>
      </c>
      <c r="V409" s="129">
        <f>IFERROR(_xlfn.TEXTBEFORE(_xlfn.TEXTAFTER(U409,"Descrição do problema:&lt;/strong"),"&lt;/p&gt;"),_xlfn.TEXTAFTER(U409,"Descrição do problema:&lt;/strong"))</f>
        <v/>
      </c>
      <c r="W409" s="130">
        <f>_xlfn.CONCAT(D409:E409)</f>
        <v/>
      </c>
      <c r="X409" s="77" t="n"/>
      <c r="Y409" s="131">
        <f>IF(X409="","Aberto","Encerrado")</f>
        <v/>
      </c>
      <c r="Z409" s="131">
        <f>IF(OR(L409="PENDENTE",L409="EM ANDAMENTO",L409="PENDENTE APROVAÇÃO CANCELAMENTO NF"),TODAY()-O409,X409-O409)</f>
        <v/>
      </c>
      <c r="AA409" s="131">
        <f>IF(Y409="Aberto",Z409+ROW()/100000,"")</f>
        <v/>
      </c>
      <c r="AB409" s="2">
        <f>IF(ISNUMBER(FIND("@cielo.com.br",S409)),"Interno","Externo")</f>
        <v/>
      </c>
    </row>
    <row r="410" ht="15.5" customHeight="1">
      <c r="B410" s="132" t="inlineStr">
        <is>
          <t>Amanda Silva</t>
        </is>
      </c>
      <c r="C410" s="122">
        <f>VLOOKUP(I:I,'Referencias '!H:I,2,0)</f>
        <v/>
      </c>
      <c r="D410" s="129" t="n">
        <v>27608241</v>
      </c>
      <c r="E410" s="129" t="inlineStr">
        <is>
          <t>0</t>
        </is>
      </c>
      <c r="F410" s="126" t="inlineStr">
        <is>
          <t>2626512203836</t>
        </is>
      </c>
      <c r="G410" s="126" t="inlineStr">
        <is>
          <t>MICHEL REIPS LTDA</t>
        </is>
      </c>
      <c r="H410" s="126">
        <f>TRIM(_xlfn.TEXTBEFORE(_xlfn.TEXTAFTER(U410,"CNPJ/CPF:&lt;/strong&gt;"),"&lt;/p&gt;"))</f>
        <v/>
      </c>
      <c r="I410" s="122" t="inlineStr">
        <is>
          <t>Cancelamento de NF</t>
        </is>
      </c>
      <c r="J410" s="126" t="n"/>
      <c r="K410" s="126" t="n"/>
      <c r="L410" s="122" t="inlineStr">
        <is>
          <t>PENDENTE</t>
        </is>
      </c>
      <c r="M410" s="127" t="inlineStr">
        <is>
          <t>Médio</t>
        </is>
      </c>
      <c r="N410" s="129" t="inlineStr">
        <is>
          <t>1018 Financeiro | Desejo falar com o setor financeiro | MICHEL REIPS LTDA | ariane.pasilva@cielo.com.br</t>
        </is>
      </c>
      <c r="O410" s="125" t="inlineStr">
        <is>
          <t>22/09/2026</t>
        </is>
      </c>
      <c r="P410" s="123" t="inlineStr">
        <is>
          <t>23/09/2026</t>
        </is>
      </c>
      <c r="Q410" s="178">
        <f>TEXT(O410,"mmm/aaaa")</f>
        <v/>
      </c>
      <c r="R410" s="129" t="inlineStr">
        <is>
          <t>ECOMMERCE BP SUPORTE FINANCEIRO N2</t>
        </is>
      </c>
      <c r="S410" s="129" t="inlineStr">
        <is>
          <t>ariane.pasilva@cielo.com.br</t>
        </is>
      </c>
      <c r="T410" s="129" t="inlineStr"/>
      <c r="U410" s="129" t="inlineStr">
        <is>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is>
      </c>
      <c r="V410" s="129">
        <f>IFERROR(_xlfn.TEXTBEFORE(_xlfn.TEXTAFTER(U410,"Descrição do problema:&lt;/strong"),"&lt;/p&gt;"),_xlfn.TEXTAFTER(U410,"Descrição do problema:&lt;/strong"))</f>
        <v/>
      </c>
      <c r="W410" s="130">
        <f>_xlfn.CONCAT(D410:E410)</f>
        <v/>
      </c>
      <c r="X410" s="77" t="n"/>
      <c r="Y410" s="131">
        <f>IF(X410="","Aberto","Encerrado")</f>
        <v/>
      </c>
      <c r="Z410" s="131">
        <f>IF(OR(L410="PENDENTE",L410="EM ANDAMENTO",L410="PENDENTE APROVAÇÃO CANCELAMENTO NF"),TODAY()-O410,X410-O410)</f>
        <v/>
      </c>
      <c r="AA410" s="131">
        <f>IF(Y410="Aberto",Z410+ROW()/100000,"")</f>
        <v/>
      </c>
      <c r="AB410" s="2">
        <f>IF(ISNUMBER(FIND("@cielo.com.br",S410)),"Interno","Externo")</f>
        <v/>
      </c>
    </row>
    <row r="411" ht="15.5" customHeight="1">
      <c r="B411" s="132" t="inlineStr">
        <is>
          <t>Emilly Maria</t>
        </is>
      </c>
      <c r="C411" s="122">
        <f>VLOOKUP(I:I,'Referencias '!H:I,2,0)</f>
        <v/>
      </c>
      <c r="D411" s="129" t="n">
        <v>27558945</v>
      </c>
      <c r="E411" s="129" t="inlineStr">
        <is>
          <t>0</t>
        </is>
      </c>
      <c r="F411" s="126" t="inlineStr">
        <is>
          <t>2626414172285</t>
        </is>
      </c>
      <c r="G411" s="126">
        <f>VLOOKUP(H:H,'Referencias '!B:C,2,0)</f>
        <v/>
      </c>
      <c r="H411" s="126">
        <f>TRIM(_xlfn.TEXTBEFORE(_xlfn.TEXTAFTER(U411,"CNPJ/CPF:&lt;/strong&gt;"),"&lt;/p&gt;"))</f>
        <v/>
      </c>
      <c r="I411" s="122" t="inlineStr">
        <is>
          <t>Contestação de cobrança</t>
        </is>
      </c>
      <c r="J411" s="126" t="n"/>
      <c r="K411" s="126" t="n"/>
      <c r="L411" s="122" t="inlineStr">
        <is>
          <t>PENDENTE</t>
        </is>
      </c>
      <c r="M411" s="127" t="inlineStr">
        <is>
          <t>Médio</t>
        </is>
      </c>
      <c r="N411" s="129" t="inlineStr">
        <is>
          <t>1018 Financeiro | Desejo falar com o setor financeiro | Rodrigo Alves Costa | rodrigo@pousadaportomare.com.br</t>
        </is>
      </c>
      <c r="O411" s="125" t="inlineStr">
        <is>
          <t>21/09/2026</t>
        </is>
      </c>
      <c r="P411" s="123" t="inlineStr">
        <is>
          <t>21/09/2026</t>
        </is>
      </c>
      <c r="Q411" s="178">
        <f>TEXT(O411,"mmm/aaaa")</f>
        <v/>
      </c>
      <c r="R411" s="129" t="inlineStr">
        <is>
          <t>ECOMMERCE BP SUPORTE FINANCEIRO N2</t>
        </is>
      </c>
      <c r="S411" s="129" t="inlineStr">
        <is>
          <t>rodrigo@pousadaportomare.com.br</t>
        </is>
      </c>
      <c r="T411" s="129" t="inlineStr">
        <is>
          <t>POUSADA PORTO MARE</t>
        </is>
      </c>
      <c r="U411" s="129" t="inlineStr">
        <is>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is>
      </c>
      <c r="V411" s="129">
        <f>IFERROR(_xlfn.TEXTBEFORE(_xlfn.TEXTAFTER(U411,"Descrição do problema:&lt;/strong"),"&lt;/p&gt;"),_xlfn.TEXTAFTER(U411,"Descrição do problema:&lt;/strong"))</f>
        <v/>
      </c>
      <c r="W411" s="130">
        <f>_xlfn.CONCAT(D411:E411)</f>
        <v/>
      </c>
      <c r="X411" s="77" t="n"/>
      <c r="Y411" s="131">
        <f>IF(X411="","Aberto","Encerrado")</f>
        <v/>
      </c>
      <c r="Z411" s="131">
        <f>IF(OR(L411="PENDENTE",L411="EM ANDAMENTO",L411="PENDENTE APROVAÇÃO CANCELAMENTO NF"),TODAY()-O411,X411-O411)</f>
        <v/>
      </c>
      <c r="AA411" s="131">
        <f>IF(Y411="Aberto",Z411+ROW()/100000,"")</f>
        <v/>
      </c>
      <c r="AB411" s="2">
        <f>IF(ISNUMBER(FIND("@cielo.com.br",S411)),"Interno","Externo")</f>
        <v/>
      </c>
    </row>
    <row r="412" ht="15.5" customHeight="1">
      <c r="B412" s="132" t="inlineStr">
        <is>
          <t>Amanda Silva</t>
        </is>
      </c>
      <c r="C412" s="122" t="inlineStr">
        <is>
          <t>Cobrança e Contestação</t>
        </is>
      </c>
      <c r="D412" s="129" t="n">
        <v>27749029</v>
      </c>
      <c r="E412" s="129" t="inlineStr">
        <is>
          <t>0</t>
        </is>
      </c>
      <c r="F412" s="126" t="inlineStr">
        <is>
          <t>2626717293506</t>
        </is>
      </c>
      <c r="G412" s="126">
        <f>VLOOKUP(H:H,'Referencias '!B:C,2,0)</f>
        <v/>
      </c>
      <c r="H412" s="126">
        <f>TRIM(_xlfn.TEXTBEFORE(_xlfn.TEXTAFTER(U412,"CNPJ/CPF:&lt;/strong&gt;"),"&lt;/p&gt;"))</f>
        <v/>
      </c>
      <c r="I412" s="122" t="inlineStr">
        <is>
          <t>Dúvida cobrança</t>
        </is>
      </c>
      <c r="J412" s="126" t="n"/>
      <c r="K412" s="126" t="n"/>
      <c r="L412" s="122" t="inlineStr">
        <is>
          <t>PENDENTE</t>
        </is>
      </c>
      <c r="M412" s="127" t="inlineStr">
        <is>
          <t>Médio</t>
        </is>
      </c>
      <c r="N412" s="129" t="inlineStr">
        <is>
          <t>1018 Financeiro | Desejo falar com o setor financeiro | Caroline Mendes | carolineal@cielo.com.br</t>
        </is>
      </c>
      <c r="O412" s="125" t="inlineStr">
        <is>
          <t>24/09/2026</t>
        </is>
      </c>
      <c r="P412" s="123" t="inlineStr">
        <is>
          <t>24/09/2026</t>
        </is>
      </c>
      <c r="Q412" s="178">
        <f>TEXT(O412,"mmm/aaaa")</f>
        <v/>
      </c>
      <c r="R412" s="129" t="inlineStr">
        <is>
          <t>ECOMMERCE BP SUPORTE FINANCEIRO N2</t>
        </is>
      </c>
      <c r="S412" s="129" t="inlineStr">
        <is>
          <t>carolineal@cielo.com.br</t>
        </is>
      </c>
      <c r="T412" s="129" t="inlineStr">
        <is>
          <t>MEGAMAXX</t>
        </is>
      </c>
      <c r="U412" s="129" t="inlineStr">
        <is>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is>
      </c>
      <c r="V412" s="129">
        <f>IFERROR(_xlfn.TEXTBEFORE(_xlfn.TEXTAFTER(U412,"Descrição do problema:&lt;/strong"),"&lt;/p&gt;"),_xlfn.TEXTAFTER(U412,"Descrição do problema:&lt;/strong"))</f>
        <v/>
      </c>
      <c r="W412" s="130">
        <f>_xlfn.CONCAT(D412:E412)</f>
        <v/>
      </c>
      <c r="X412" s="121" t="n"/>
      <c r="Y412" s="131">
        <f>IF(X412="","Aberto","Encerrado")</f>
        <v/>
      </c>
      <c r="Z412" s="131">
        <f>IF(OR(L412="PENDENTE",L412="EM ANDAMENTO",L412="PENDENTE APROVAÇÃO CANCELAMENTO NF"),TODAY()-O412,X412-O412)</f>
        <v/>
      </c>
      <c r="AA412" s="131">
        <f>IF(Y412="Aberto",Z412+ROW()/100000,"")</f>
        <v/>
      </c>
      <c r="AB412" s="2">
        <f>IF(ISNUMBER(FIND("@cielo.com.br",S412)),"Interno","Externo")</f>
        <v/>
      </c>
    </row>
    <row r="413" ht="15.5" customHeight="1">
      <c r="B413" s="132" t="inlineStr">
        <is>
          <t>Emilly Maria</t>
        </is>
      </c>
      <c r="C413" s="122" t="inlineStr">
        <is>
          <t>Cobrança e Contestação</t>
        </is>
      </c>
      <c r="D413" s="129" t="n">
        <v>27713605</v>
      </c>
      <c r="E413" s="129" t="inlineStr">
        <is>
          <t>0</t>
        </is>
      </c>
      <c r="F413" s="126" t="inlineStr">
        <is>
          <t>2626710271129</t>
        </is>
      </c>
      <c r="G413" s="126">
        <f>VLOOKUP(H:H,'Referencias '!B:C,2,0)</f>
        <v/>
      </c>
      <c r="H413" s="126">
        <f>TRIM(_xlfn.TEXTBEFORE(_xlfn.TEXTAFTER(U413,"CNPJ/CPF:&lt;/strong&gt;"),"&lt;/p&gt;"))</f>
        <v/>
      </c>
      <c r="I413" s="122" t="inlineStr">
        <is>
          <t>Confirmar cobrança Split</t>
        </is>
      </c>
      <c r="J413" s="126" t="n"/>
      <c r="K413" s="126" t="n"/>
      <c r="L413" s="122" t="inlineStr">
        <is>
          <t>PENDENTE</t>
        </is>
      </c>
      <c r="M413" s="127" t="inlineStr">
        <is>
          <t>Médio</t>
        </is>
      </c>
      <c r="N413" s="129" t="inlineStr">
        <is>
          <t>1018 Financeiro | Desejo falar com o setor financeiro | Júlia Angelozzi | julia.djesus@cielo.com.br</t>
        </is>
      </c>
      <c r="O413" s="125" t="inlineStr">
        <is>
          <t>24/09/2026</t>
        </is>
      </c>
      <c r="P413" s="123" t="inlineStr">
        <is>
          <t>25/09/2026</t>
        </is>
      </c>
      <c r="Q413" s="178">
        <f>TEXT(O413,"mmm/aaaa")</f>
        <v/>
      </c>
      <c r="R413" s="129" t="inlineStr">
        <is>
          <t>ECOMMERCE BP SUPORTE FINANCEIRO N2</t>
        </is>
      </c>
      <c r="S413" s="129" t="inlineStr">
        <is>
          <t>vnuadn@prestadorcbmp.com.br</t>
        </is>
      </c>
      <c r="T413" s="129" t="inlineStr"/>
      <c r="U413" s="129" t="inlineStr">
        <is>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is>
      </c>
      <c r="V413" s="129">
        <f>IFERROR(_xlfn.TEXTBEFORE(_xlfn.TEXTAFTER(U413,"Descrição do problema:&lt;/strong"),"&lt;/p&gt;"),_xlfn.TEXTAFTER(U413,"Descrição do problema:&lt;/strong"))</f>
        <v/>
      </c>
      <c r="W413" s="130">
        <f>_xlfn.CONCAT(D413:E413)</f>
        <v/>
      </c>
      <c r="X413" s="121" t="n"/>
      <c r="Y413" s="131">
        <f>IF(X413="","Aberto","Encerrado")</f>
        <v/>
      </c>
      <c r="Z413" s="131">
        <f>IF(OR(L413="PENDENTE",L413="EM ANDAMENTO",L413="PENDENTE APROVAÇÃO CANCELAMENTO NF"),TODAY()-O413,X413-O413)</f>
        <v/>
      </c>
      <c r="AA413" s="131">
        <f>IF(Y413="Aberto",Z413+ROW()/100000,"")</f>
        <v/>
      </c>
      <c r="AB413" s="2">
        <f>IF(ISNUMBER(FIND("@cielo.com.br",S413)),"Interno","Externo")</f>
        <v/>
      </c>
    </row>
    <row r="414">
      <c r="A414" t="inlineStr"/>
      <c r="B414" s="132" t="inlineStr"/>
      <c r="C414" s="122" t="inlineStr"/>
      <c r="D414" s="129" t="n">
        <v>27777709</v>
      </c>
      <c r="E414" s="129" t="n">
        <v>0</v>
      </c>
      <c r="F414" s="126" t="n">
        <v>2626812311828</v>
      </c>
      <c r="G414" s="126">
        <f>VLOOKUP(H:H,'Referencias '!B:C,2,0)</f>
        <v/>
      </c>
      <c r="H414" s="126">
        <f>TRIM(_xlfn.TEXTBEFORE(_xlfn.TEXTAFTER(U414,"CNPJ/CPF:&lt;/strong&gt;"),"&lt;/p&gt;"))</f>
        <v/>
      </c>
      <c r="I414" s="122" t="inlineStr"/>
      <c r="J414" s="126" t="inlineStr"/>
      <c r="K414" s="126" t="inlineStr"/>
      <c r="L414" s="122" t="inlineStr">
        <is>
          <t>Em Roteamento</t>
        </is>
      </c>
      <c r="M414" s="127" t="inlineStr"/>
      <c r="N414" s="129" t="inlineStr">
        <is>
          <t>1018 Financeiro | Desejo falar com o setor financeiro | Mariane Oliveira dos Santos | mariane.santos@cielo.com.br</t>
        </is>
      </c>
      <c r="O414" s="125" t="inlineStr">
        <is>
          <t>25/09/2026</t>
        </is>
      </c>
      <c r="P414" s="123" t="inlineStr">
        <is>
          <t>28/09/2026</t>
        </is>
      </c>
      <c r="Q414" s="178">
        <f>TEXT(O414,"mmm/aaaa")</f>
        <v/>
      </c>
      <c r="R414" s="129" t="inlineStr">
        <is>
          <t>ECOMMERCE BP SUPORTE FINANCEIRO N2</t>
        </is>
      </c>
      <c r="S414" s="129" t="inlineStr">
        <is>
          <t>mariane.santos@cielo.com.br</t>
        </is>
      </c>
      <c r="T414" s="129" t="inlineStr">
        <is>
          <t>FARMACIA DE MANIPULACAO PETLOVE</t>
        </is>
      </c>
      <c r="U414" s="129" t="inlineStr">
        <is>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is>
      </c>
      <c r="V414" s="129">
        <f>IFERROR(_xlfn.TEXTBEFORE(_xlfn.TEXTAFTER(U414,"Descrição do problema:&lt;/strong"),"&lt;/p&gt;"),_xlfn.TEXTAFTER(U414,"Descrição do problema:&lt;/strong"))</f>
        <v/>
      </c>
      <c r="W414" s="130">
        <f>_xlfn.CONCAT(D414:E414)</f>
        <v/>
      </c>
      <c r="X414" s="121" t="inlineStr"/>
      <c r="Y414" s="131">
        <f>IF(X414="","Aberto","Encerrado")</f>
        <v/>
      </c>
      <c r="Z414" s="131">
        <f>IF(OR(L414="PENDENTE",L414="EM ANDAMENTO",L414="PENDENTE APROVAÇÃO CANCELAMENTO NF"),TODAY()-O414,X414-O414)</f>
        <v/>
      </c>
      <c r="AA414" s="131">
        <f>IF(Y414="Aberto",Z414+ROW()/100000,"")</f>
        <v/>
      </c>
      <c r="AB414" s="2">
        <f>IF(ISNUMBER(FIND("@cielo.com.br",S414)),"Interno","Externo")</f>
        <v/>
      </c>
    </row>
    <row r="415">
      <c r="A415" t="inlineStr"/>
      <c r="B415" s="132" t="inlineStr"/>
      <c r="C415" s="122" t="inlineStr"/>
      <c r="D415" s="129" t="n">
        <v>27771307</v>
      </c>
      <c r="E415" s="129" t="n">
        <v>0</v>
      </c>
      <c r="F415" s="126" t="n">
        <v>2626811307849</v>
      </c>
      <c r="G415" s="126">
        <f>VLOOKUP(H:H,'Referencias '!B:C,2,0)</f>
        <v/>
      </c>
      <c r="H415" s="126">
        <f>TRIM(_xlfn.TEXTBEFORE(_xlfn.TEXTAFTER(U415,"CNPJ/CPF:&lt;/strong&gt;"),"&lt;/p&gt;"))</f>
        <v/>
      </c>
      <c r="I415" s="122" t="inlineStr"/>
      <c r="J415" s="126" t="inlineStr"/>
      <c r="K415" s="126" t="inlineStr"/>
      <c r="L415" s="122" t="inlineStr">
        <is>
          <t>Em Tratamento</t>
        </is>
      </c>
      <c r="M415" s="127" t="inlineStr"/>
      <c r="N415" s="129" t="inlineStr">
        <is>
          <t>1018 Financeiro | Desejo falar com o setor financeiro | BANCO INTER S.A | ariane.pasilva@cielo.com.br</t>
        </is>
      </c>
      <c r="O415" s="125" t="inlineStr">
        <is>
          <t>25/09/2026</t>
        </is>
      </c>
      <c r="P415" s="123" t="inlineStr">
        <is>
          <t>25/09/2026</t>
        </is>
      </c>
      <c r="Q415" s="178">
        <f>TEXT(O415,"mmm/aaaa")</f>
        <v/>
      </c>
      <c r="R415" s="129" t="inlineStr">
        <is>
          <t>Fatima Tavares Da Silva Dos Santos</t>
        </is>
      </c>
      <c r="S415" s="129" t="inlineStr">
        <is>
          <t>ariane.pasilva@cielo.com.br</t>
        </is>
      </c>
      <c r="T415" s="129" t="inlineStr">
        <is>
          <t>BANCO INTER SA</t>
        </is>
      </c>
      <c r="U415" s="129" t="inlineStr">
        <is>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is>
      </c>
      <c r="V415" s="129">
        <f>IFERROR(_xlfn.TEXTBEFORE(_xlfn.TEXTAFTER(U415,"Descrição do problema:&lt;/strong"),"&lt;/p&gt;"),_xlfn.TEXTAFTER(U415,"Descrição do problema:&lt;/strong"))</f>
        <v/>
      </c>
      <c r="W415" s="130">
        <f>_xlfn.CONCAT(D415:E415)</f>
        <v/>
      </c>
      <c r="X415" s="121" t="inlineStr"/>
      <c r="Y415" s="131">
        <f>IF(X415="","Aberto","Encerrado")</f>
        <v/>
      </c>
      <c r="Z415" s="131">
        <f>IF(OR(L415="PENDENTE",L415="EM ANDAMENTO",L415="PENDENTE APROVAÇÃO CANCELAMENTO NF"),TODAY()-O415,X415-O415)</f>
        <v/>
      </c>
      <c r="AA415" s="131">
        <f>IF(Y415="Aberto",Z415+ROW()/100000,"")</f>
        <v/>
      </c>
      <c r="AB415" s="2">
        <f>IF(ISNUMBER(FIND("@cielo.com.br",S415)),"Interno","Externo")</f>
        <v/>
      </c>
    </row>
  </sheetData>
  <conditionalFormatting sqref="D1:D1048576">
    <cfRule type="duplicateValues" priority="18" dxfId="30"/>
  </conditionalFormatting>
  <conditionalFormatting sqref="D5:D413">
    <cfRule type="duplicateValues" priority="20" dxfId="30"/>
    <cfRule type="duplicateValues" priority="34" dxfId="30"/>
  </conditionalFormatting>
  <conditionalFormatting sqref="D291:D302">
    <cfRule type="duplicateValues" priority="14" dxfId="30"/>
  </conditionalFormatting>
  <conditionalFormatting sqref="K129">
    <cfRule type="cellIs" priority="1" operator="equal" dxfId="29">
      <formula>"EM ANDAMENTO"</formula>
    </cfRule>
    <cfRule type="cellIs" priority="2" operator="equal" dxfId="31">
      <formula>"FINALIZADO"</formula>
    </cfRule>
    <cfRule type="cellIs" priority="3" operator="equal" dxfId="30">
      <formula>"PENDENTE"</formula>
    </cfRule>
  </conditionalFormatting>
  <conditionalFormatting sqref="L5:L413">
    <cfRule type="cellIs" priority="4" operator="equal" dxfId="29">
      <formula>"EM ANDAMENTO"</formula>
    </cfRule>
    <cfRule type="cellIs" priority="5" operator="equal" dxfId="31">
      <formula>"FINALIZADO"</formula>
    </cfRule>
    <cfRule type="cellIs" priority="6" operator="equal" dxfId="30">
      <formula>"PENDENTE"</formula>
    </cfRule>
  </conditionalFormatting>
  <conditionalFormatting sqref="F2:K2 L1:M3 L347:M356 L381:M1048576 M358:M359 M361:M362 M364:M365 M367:M368 M370:M371 M373:M374 M376:M377 M379:M382">
    <cfRule type="cellIs" priority="23" operator="equal" dxfId="31">
      <formula>"FINALIZADO"</formula>
    </cfRule>
    <cfRule type="cellIs" priority="24" operator="equal" dxfId="30">
      <formula>"PENDENTE"</formula>
    </cfRule>
  </conditionalFormatting>
  <conditionalFormatting sqref="L1:M3 L347:M356 L381:M1048576 M358:M359 M361:M362 M364:M365 M367:M368 M370:M371 M373:M374 M376:M377 M379:M382">
    <cfRule type="cellIs" priority="19" operator="equal" dxfId="29">
      <formula>"EM ANDAMENTO"</formula>
    </cfRule>
  </conditionalFormatting>
  <pageMargins left="0.7" right="0.7" top="0.75" bottom="0.75" header="0.3" footer="0.3"/>
  <headerFooter>
    <oddHeader/>
    <oddFooter>&amp;R&amp;"Aptos"&amp;10 &amp;K000000_x000d_# INFORMAÇÃO INTERNA</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
  <sheetViews>
    <sheetView workbookViewId="0">
      <selection activeCell="D1" sqref="D1"/>
    </sheetView>
  </sheetViews>
  <sheetFormatPr baseColWidth="8" defaultColWidth="17.6328125" defaultRowHeight="14.5"/>
  <cols>
    <col width="27.453125" bestFit="1" customWidth="1" min="12" max="12"/>
    <col width="20.08984375" customWidth="1" min="14" max="14"/>
    <col width="23.08984375" customWidth="1" min="15" max="15"/>
    <col width="27.08984375" customWidth="1" min="16" max="16"/>
  </cols>
  <sheetData>
    <row r="1" ht="15" customHeight="1" thickBot="1">
      <c r="A1" s="116" t="inlineStr">
        <is>
          <t>Solicitante</t>
        </is>
      </c>
      <c r="B1" s="116" t="inlineStr">
        <is>
          <t>Chamado</t>
        </is>
      </c>
      <c r="C1" s="116" t="inlineStr">
        <is>
          <t>Cliente</t>
        </is>
      </c>
      <c r="D1" s="117" t="inlineStr">
        <is>
          <t>Nome 1</t>
        </is>
      </c>
      <c r="E1" s="117" t="inlineStr">
        <is>
          <t>CPF/CNPJ</t>
        </is>
      </c>
      <c r="F1" s="117" t="inlineStr">
        <is>
          <t>Data NFSe</t>
        </is>
      </c>
      <c r="G1" s="117" t="inlineStr">
        <is>
          <t>Valor do contas a receber</t>
        </is>
      </c>
      <c r="H1" s="117" t="inlineStr">
        <is>
          <t>Montante de imposto</t>
        </is>
      </c>
      <c r="I1" s="117" t="inlineStr">
        <is>
          <t>Multa</t>
        </is>
      </c>
      <c r="J1" s="117" t="inlineStr">
        <is>
          <t>Juros</t>
        </is>
      </c>
      <c r="K1" s="118" t="inlineStr">
        <is>
          <t>Valor do boleto atualizado</t>
        </is>
      </c>
      <c r="L1" s="119" t="inlineStr">
        <is>
          <t>Justificativa do Cancelamento</t>
        </is>
      </c>
      <c r="M1" s="119" t="inlineStr">
        <is>
          <t>Ofensor</t>
        </is>
      </c>
      <c r="N1" s="119" t="inlineStr">
        <is>
          <t>DA Comercial Link</t>
        </is>
      </c>
      <c r="O1" s="119" t="inlineStr">
        <is>
          <t>DA Financeiro Link</t>
        </is>
      </c>
      <c r="P1" s="119" t="inlineStr">
        <is>
          <t>Cancelamento Efetivado</t>
        </is>
      </c>
    </row>
    <row r="2">
      <c r="N2" t="inlineStr">
        <is>
          <t xml:space="preserve">*Salvar na rede com o numero do chamado + cliente </t>
        </is>
      </c>
    </row>
  </sheetData>
  <pageMargins left="0.511811024" right="0.511811024" top="0.787401575" bottom="0.787401575" header="0.31496062" footer="0.31496062"/>
</worksheet>
</file>

<file path=xl/worksheets/sheet8.xml><?xml version="1.0" encoding="utf-8"?>
<worksheet xmlns="http://schemas.openxmlformats.org/spreadsheetml/2006/main">
  <sheetPr>
    <outlinePr summaryBelow="1" summaryRight="1"/>
    <pageSetUpPr/>
  </sheetPr>
  <dimension ref="B1:I3617"/>
  <sheetViews>
    <sheetView workbookViewId="0">
      <selection activeCell="C1" sqref="C1"/>
    </sheetView>
  </sheetViews>
  <sheetFormatPr baseColWidth="8" defaultRowHeight="14.5"/>
  <cols>
    <col width="24.453125" customWidth="1" style="55" min="2" max="2"/>
    <col width="30.54296875" customWidth="1" min="3" max="3"/>
  </cols>
  <sheetData>
    <row r="1" ht="17" customHeight="1" thickBot="1">
      <c r="B1" s="55" t="inlineStr">
        <is>
          <t>CNPJ</t>
        </is>
      </c>
      <c r="C1" t="inlineStr">
        <is>
          <t>Cliente</t>
        </is>
      </c>
      <c r="H1" s="56" t="inlineStr">
        <is>
          <t>Tema</t>
        </is>
      </c>
      <c r="I1" s="56" t="inlineStr">
        <is>
          <t>Macro Classificação</t>
        </is>
      </c>
    </row>
    <row r="2" ht="17" customHeight="1" thickBot="1">
      <c r="B2" s="55" t="inlineStr">
        <is>
          <t>00.247.997/0002-60</t>
        </is>
      </c>
      <c r="C2" t="inlineStr">
        <is>
          <t>RAYAR MALHAS E CONFECCOES LTDA</t>
        </is>
      </c>
      <c r="H2" s="57" t="inlineStr">
        <is>
          <t>Verificação Faturamento</t>
        </is>
      </c>
      <c r="I2" s="57" t="inlineStr">
        <is>
          <t>Faturamento e Obrigações Fiscais</t>
        </is>
      </c>
    </row>
    <row r="3" ht="17" customHeight="1" thickBot="1">
      <c r="B3" s="55" t="inlineStr">
        <is>
          <t>00.292.851/0001-55</t>
        </is>
      </c>
      <c r="C3" t="inlineStr">
        <is>
          <t>J TEXTIL COMERCIO DE TECIDOS E DECORACOES LTDA</t>
        </is>
      </c>
      <c r="H3" s="57" t="inlineStr">
        <is>
          <t>Cancelamento de NF</t>
        </is>
      </c>
      <c r="I3" s="57" t="inlineStr">
        <is>
          <t>Cancelamento e Reemissão de Nota Fiscal</t>
        </is>
      </c>
    </row>
    <row r="4" ht="17" customHeight="1" thickBot="1">
      <c r="B4" s="55" t="inlineStr">
        <is>
          <t>00.292.851/0001-55</t>
        </is>
      </c>
      <c r="C4" t="inlineStr">
        <is>
          <t>J TEXTIL COMERCIO DE TECIDOS E DECORACOES LTDA</t>
        </is>
      </c>
      <c r="H4" s="57" t="inlineStr">
        <is>
          <t>Cancelamento de Nota Fiscal</t>
        </is>
      </c>
      <c r="I4" s="57" t="inlineStr">
        <is>
          <t>Cancelamento e Reemissão de Nota Fiscal</t>
        </is>
      </c>
    </row>
    <row r="5" ht="17" customHeight="1" thickBot="1">
      <c r="B5" s="55" t="inlineStr">
        <is>
          <t>00.338.915/0001-01</t>
        </is>
      </c>
      <c r="C5" t="inlineStr">
        <is>
          <t>PAULISTA PRAIA HOTEL S/A</t>
        </is>
      </c>
      <c r="H5" s="57" t="inlineStr">
        <is>
          <t>Cancelamento de NF / reemissão</t>
        </is>
      </c>
      <c r="I5" s="57" t="inlineStr">
        <is>
          <t>Cancelamento e Reemissão de Nota Fiscal</t>
        </is>
      </c>
    </row>
    <row r="6" ht="17" customHeight="1" thickBot="1">
      <c r="B6" s="55" t="inlineStr">
        <is>
          <t>00.338.915/0001-01</t>
        </is>
      </c>
      <c r="C6" t="inlineStr">
        <is>
          <t>PAULISTA PRAIA HOTEL S/A</t>
        </is>
      </c>
      <c r="H6" s="57" t="inlineStr">
        <is>
          <t>Cancelamento de Nota Fiscal / Reemissão</t>
        </is>
      </c>
      <c r="I6" s="57" t="inlineStr">
        <is>
          <t>Cancelamento e Reemissão de Nota Fiscal</t>
        </is>
      </c>
    </row>
    <row r="7" ht="17" customHeight="1" thickBot="1">
      <c r="B7" s="55" t="inlineStr">
        <is>
          <t>00.353.071/0001-78</t>
        </is>
      </c>
      <c r="C7" t="inlineStr">
        <is>
          <t>SOPASSOS CALCADOS LTDA</t>
        </is>
      </c>
      <c r="H7" s="57" t="inlineStr">
        <is>
          <t>Cancelamento de NF / Reemissão (Mudança CNPJ)</t>
        </is>
      </c>
      <c r="I7" s="57" t="inlineStr">
        <is>
          <t>Cancelamento e Reemissão de Nota Fiscal</t>
        </is>
      </c>
    </row>
    <row r="8" ht="17" customHeight="1" thickBot="1">
      <c r="B8" s="55" t="inlineStr">
        <is>
          <t>00.356.399/0001-48</t>
        </is>
      </c>
      <c r="C8" t="inlineStr">
        <is>
          <t>ATMAN COMERCIO DE CALCADOS E PARTICIPACOES LTDA</t>
        </is>
      </c>
      <c r="H8" s="57" t="inlineStr">
        <is>
          <t>Cancelamento de NF / Reemissão (Incluir PO)</t>
        </is>
      </c>
      <c r="I8" s="57" t="inlineStr">
        <is>
          <t>Cancelamento e Reemissão de Nota Fiscal</t>
        </is>
      </c>
    </row>
    <row r="9" ht="17" customHeight="1" thickBot="1">
      <c r="B9" s="55" t="inlineStr">
        <is>
          <t>00.356.399/0001-48</t>
        </is>
      </c>
      <c r="C9" t="inlineStr">
        <is>
          <t>ATMAN COMERCIO DE CALCADOS E PARTICIPACOES LTDA</t>
        </is>
      </c>
      <c r="H9" s="57" t="inlineStr">
        <is>
          <t>Reemissão de NF (incluir PO)</t>
        </is>
      </c>
      <c r="I9" s="57" t="inlineStr">
        <is>
          <t>Cancelamento e Reemissão de Nota Fiscal</t>
        </is>
      </c>
    </row>
    <row r="10" ht="17" customHeight="1" thickBot="1">
      <c r="B10" s="55" t="inlineStr">
        <is>
          <t>00.416.968/0001-01</t>
        </is>
      </c>
      <c r="C10" t="inlineStr">
        <is>
          <t>BANCO INTER S.A</t>
        </is>
      </c>
      <c r="H10" s="57" t="inlineStr">
        <is>
          <t>Alterar data de emissão da NF</t>
        </is>
      </c>
      <c r="I10" s="57" t="inlineStr">
        <is>
          <t>Cancelamento e Reemissão de Nota Fiscal</t>
        </is>
      </c>
    </row>
    <row r="11" ht="17" customHeight="1" thickBot="1">
      <c r="B11" s="55" t="inlineStr">
        <is>
          <t>00.416.968/0001-01</t>
        </is>
      </c>
      <c r="C11" t="inlineStr">
        <is>
          <t>BANCO INTER S.A</t>
        </is>
      </c>
      <c r="H11" s="57" t="inlineStr">
        <is>
          <t>Mudança de código NF</t>
        </is>
      </c>
      <c r="I11" s="57" t="inlineStr">
        <is>
          <t>Cancelamento e Reemissão de Nota Fiscal</t>
        </is>
      </c>
    </row>
    <row r="12" ht="17" customHeight="1" thickBot="1">
      <c r="B12" s="55" t="inlineStr">
        <is>
          <t>00.416.968/0001-01</t>
        </is>
      </c>
      <c r="C12" t="inlineStr">
        <is>
          <t>BANCO INTER S.A</t>
        </is>
      </c>
      <c r="H12" s="57" t="inlineStr">
        <is>
          <t>Contestação de cobrança</t>
        </is>
      </c>
      <c r="I12" s="57" t="inlineStr">
        <is>
          <t>Cobrança e Contestação</t>
        </is>
      </c>
    </row>
    <row r="13" ht="17" customHeight="1" thickBot="1">
      <c r="B13" s="55" t="inlineStr">
        <is>
          <t>00.416.968/0001-01</t>
        </is>
      </c>
      <c r="C13" t="inlineStr">
        <is>
          <t>BANCO INTER S.A</t>
        </is>
      </c>
      <c r="H13" s="57" t="inlineStr">
        <is>
          <t>Dúvidas sobre cobrança</t>
        </is>
      </c>
      <c r="I13" s="57" t="inlineStr">
        <is>
          <t>Cobrança e Contestação</t>
        </is>
      </c>
    </row>
    <row r="14" ht="17" customHeight="1" thickBot="1">
      <c r="B14" s="55" t="inlineStr">
        <is>
          <t>00.416.968/0001-01</t>
        </is>
      </c>
      <c r="C14" t="inlineStr">
        <is>
          <t>BANCO INTER S.A</t>
        </is>
      </c>
      <c r="H14" s="57" t="inlineStr">
        <is>
          <t>Ajuste de cobrança / faturamento</t>
        </is>
      </c>
      <c r="I14" s="57" t="inlineStr">
        <is>
          <t>Cobrança e Contestação</t>
        </is>
      </c>
    </row>
    <row r="15" ht="17" customHeight="1" thickBot="1">
      <c r="B15" s="55" t="inlineStr">
        <is>
          <t>00.441.181/0001-91</t>
        </is>
      </c>
      <c r="C15" t="inlineStr">
        <is>
          <t>REMO CORPORATION LTDA</t>
        </is>
      </c>
      <c r="H15" s="57" t="inlineStr">
        <is>
          <t>Duplicidade De Cobrança</t>
        </is>
      </c>
      <c r="I15" s="57" t="inlineStr">
        <is>
          <t>Cobrança e Contestação</t>
        </is>
      </c>
    </row>
    <row r="16" ht="17" customHeight="1" thickBot="1">
      <c r="B16" s="55" t="inlineStr">
        <is>
          <t>00.480.608/0001-60</t>
        </is>
      </c>
      <c r="C16" t="inlineStr">
        <is>
          <t>MARCO MARCHETTI S A HOTEIS</t>
        </is>
      </c>
      <c r="H16" s="57" t="inlineStr">
        <is>
          <t>Estorno de cobrança</t>
        </is>
      </c>
      <c r="I16" s="57" t="inlineStr">
        <is>
          <t>Cobrança e Contestação</t>
        </is>
      </c>
    </row>
    <row r="17" ht="17" customHeight="1" thickBot="1">
      <c r="B17" s="55" t="inlineStr">
        <is>
          <t>00.487.239/0001-38</t>
        </is>
      </c>
      <c r="C17" t="inlineStr">
        <is>
          <t>FREITAS ROSA SERVICOS FARMACEUTICOS LTDA</t>
        </is>
      </c>
      <c r="H17" s="57" t="inlineStr">
        <is>
          <t>Estorno / Devolução financeira</t>
        </is>
      </c>
      <c r="I17" s="57" t="inlineStr">
        <is>
          <t>Cobrança e Contestação</t>
        </is>
      </c>
    </row>
    <row r="18" ht="17" customHeight="1" thickBot="1">
      <c r="B18" s="55" t="inlineStr">
        <is>
          <t>00.487.239/0001-38</t>
        </is>
      </c>
      <c r="C18" t="inlineStr">
        <is>
          <t>FREITAS ROSA SERVICOS FARMACEUTICOS LTDA</t>
        </is>
      </c>
      <c r="H18" s="57" t="inlineStr">
        <is>
          <t>Cobrança retroativa</t>
        </is>
      </c>
      <c r="I18" s="57" t="inlineStr">
        <is>
          <t>Cobrança e Contestação</t>
        </is>
      </c>
    </row>
    <row r="19" ht="17" customHeight="1" thickBot="1">
      <c r="B19" s="55" t="inlineStr">
        <is>
          <t>00.487.239/0001-38</t>
        </is>
      </c>
      <c r="C19" t="inlineStr">
        <is>
          <t>FREITAS ROSA SERVICOS FARMACEUTICOS LTDA</t>
        </is>
      </c>
      <c r="H19" s="57" t="inlineStr">
        <is>
          <t>Cobrança de Setup</t>
        </is>
      </c>
      <c r="I19" s="57" t="inlineStr">
        <is>
          <t>Cobrança e Contestação</t>
        </is>
      </c>
    </row>
    <row r="20" ht="17" customHeight="1" thickBot="1">
      <c r="B20" s="55" t="inlineStr">
        <is>
          <t>00.541.642/0001-06</t>
        </is>
      </c>
      <c r="C20" t="inlineStr">
        <is>
          <t>DATA SYSTEM SOFTWARES LTDA</t>
        </is>
      </c>
      <c r="H20" s="57" t="inlineStr">
        <is>
          <t>Cobrança Setup</t>
        </is>
      </c>
      <c r="I20" s="57" t="inlineStr">
        <is>
          <t>Cobrança e Contestação</t>
        </is>
      </c>
    </row>
    <row r="21" ht="17" customHeight="1" thickBot="1">
      <c r="B21" s="55" t="inlineStr">
        <is>
          <t>00.565.813/0001-29</t>
        </is>
      </c>
      <c r="C21" t="inlineStr">
        <is>
          <t>ANHANGUERA COMERCIO DE FERRAMENTAS LTDA</t>
        </is>
      </c>
      <c r="H21" s="57" t="inlineStr">
        <is>
          <t>Cobrança Taxa Setup</t>
        </is>
      </c>
      <c r="I21" s="57" t="inlineStr">
        <is>
          <t>Cobrança e Contestação</t>
        </is>
      </c>
    </row>
    <row r="22" ht="17" customHeight="1" thickBot="1">
      <c r="B22" s="55" t="inlineStr">
        <is>
          <t>00.565.813/0001-29</t>
        </is>
      </c>
      <c r="C22" t="inlineStr">
        <is>
          <t>ANHANGUERA COMERCIO DE FERRAMENTAS LTDA</t>
        </is>
      </c>
      <c r="H22" s="57" t="inlineStr">
        <is>
          <t>Cobrança de Chaves de Loja</t>
        </is>
      </c>
      <c r="I22" s="57" t="inlineStr">
        <is>
          <t>Cobrança e Contestação</t>
        </is>
      </c>
    </row>
    <row r="23" ht="17" customHeight="1" thickBot="1">
      <c r="B23" s="55" t="inlineStr">
        <is>
          <t>00.565.813/0001-29</t>
        </is>
      </c>
      <c r="C23" t="inlineStr">
        <is>
          <t>ANHANGUERA COMERCIO DE FERRAMENTAS LTDA</t>
        </is>
      </c>
      <c r="H23" s="57" t="inlineStr">
        <is>
          <t>Conciliação / divergência simples</t>
        </is>
      </c>
      <c r="I23" s="57" t="inlineStr">
        <is>
          <t>Cobrança e Contestação</t>
        </is>
      </c>
    </row>
    <row r="24" ht="17" customHeight="1" thickBot="1">
      <c r="B24" s="55" t="inlineStr">
        <is>
          <t>00.565.813/0001-29</t>
        </is>
      </c>
      <c r="C24" t="inlineStr">
        <is>
          <t>ANHANGUERA COMERCIO DE FERRAMENTAS LTDA</t>
        </is>
      </c>
      <c r="H24" s="57" t="inlineStr">
        <is>
          <t>Reenvio de boleto / NF</t>
        </is>
      </c>
      <c r="I24" s="57" t="inlineStr">
        <is>
          <t>Pagamentos, Boletos e Recebimentos</t>
        </is>
      </c>
    </row>
    <row r="25" ht="17" customHeight="1" thickBot="1">
      <c r="B25" s="55" t="inlineStr">
        <is>
          <t>00.649.766/0001-00</t>
        </is>
      </c>
      <c r="C25" t="inlineStr">
        <is>
          <t>VIP-MAR AGENCIA DE VIAGENS E TURISMO LTDA</t>
        </is>
      </c>
      <c r="H25" s="57" t="inlineStr">
        <is>
          <t>Solicitação de Boleto</t>
        </is>
      </c>
      <c r="I25" s="57" t="inlineStr">
        <is>
          <t>Pagamentos, Boletos e Recebimentos</t>
        </is>
      </c>
    </row>
    <row r="26" ht="17" customHeight="1" thickBot="1">
      <c r="B26" s="55" t="inlineStr">
        <is>
          <t>00.673.318/0001-33</t>
        </is>
      </c>
      <c r="C26" t="inlineStr">
        <is>
          <t>FARMACIA SANTINE LTDA</t>
        </is>
      </c>
      <c r="H26" s="57" t="inlineStr">
        <is>
          <t>Prorrogação de Boleto</t>
        </is>
      </c>
      <c r="I26" s="57" t="inlineStr">
        <is>
          <t>Pagamentos, Boletos e Recebimentos</t>
        </is>
      </c>
    </row>
    <row r="27" ht="17" customHeight="1" thickBot="1">
      <c r="B27" s="55" t="inlineStr">
        <is>
          <t>00.673.318/0001-33</t>
        </is>
      </c>
      <c r="C27" t="inlineStr">
        <is>
          <t>FARMACIA SANTINE LTDA</t>
        </is>
      </c>
      <c r="H27" s="57" t="inlineStr">
        <is>
          <t>Alteração de vencimento</t>
        </is>
      </c>
      <c r="I27" s="57" t="inlineStr">
        <is>
          <t>Pagamentos, Boletos e Recebimentos</t>
        </is>
      </c>
    </row>
    <row r="28" ht="17" customHeight="1" thickBot="1">
      <c r="B28" s="55" t="inlineStr">
        <is>
          <t>00.673.318/0001-33</t>
        </is>
      </c>
      <c r="C28" t="inlineStr">
        <is>
          <t>FARMACIA SANTINE LTDA</t>
        </is>
      </c>
      <c r="H28" s="57" t="inlineStr">
        <is>
          <t>Alteração de vencimento / prorrogação</t>
        </is>
      </c>
      <c r="I28" s="57" t="inlineStr">
        <is>
          <t>Pagamentos, Boletos e Recebimentos</t>
        </is>
      </c>
    </row>
    <row r="29" ht="17" customHeight="1" thickBot="1">
      <c r="B29" s="55" t="inlineStr">
        <is>
          <t>00.718.661/0001-57</t>
        </is>
      </c>
      <c r="C29" t="inlineStr">
        <is>
          <t>COMPENSADOS FERNANDES S.A.</t>
        </is>
      </c>
      <c r="H29" s="57" t="inlineStr">
        <is>
          <t>Alteração de vencimento / Prorrogação / Reenvio de boleto</t>
        </is>
      </c>
      <c r="I29" s="57" t="inlineStr">
        <is>
          <t>Pagamentos, Boletos e Recebimentos</t>
        </is>
      </c>
    </row>
    <row r="30" ht="17" customHeight="1" thickBot="1">
      <c r="B30" s="55" t="inlineStr">
        <is>
          <t>00.718.661/0001-57</t>
        </is>
      </c>
      <c r="C30" t="inlineStr">
        <is>
          <t>COMPENSADOS FERNANDES S.A.</t>
        </is>
      </c>
      <c r="H30" s="57" t="inlineStr">
        <is>
          <t>Alteração de prazo de pagamento</t>
        </is>
      </c>
      <c r="I30" s="57" t="inlineStr">
        <is>
          <t>Pagamentos, Boletos e Recebimentos</t>
        </is>
      </c>
    </row>
    <row r="31" ht="17" customHeight="1" thickBot="1">
      <c r="B31" s="55" t="inlineStr">
        <is>
          <t>00.718.661/0001-57</t>
        </is>
      </c>
      <c r="C31" t="inlineStr">
        <is>
          <t>COMPENSADOS FERNANDES S.A.</t>
        </is>
      </c>
      <c r="H31" s="57" t="inlineStr">
        <is>
          <t>Consulta financeira</t>
        </is>
      </c>
      <c r="I31" s="57" t="inlineStr">
        <is>
          <t>Pagamentos, Boletos e Recebimentos</t>
        </is>
      </c>
    </row>
    <row r="32" ht="17" customHeight="1" thickBot="1">
      <c r="B32" s="55" t="inlineStr">
        <is>
          <t>00.735.882/0001-33</t>
        </is>
      </c>
      <c r="C32" t="inlineStr">
        <is>
          <t>BRASIL DISTRIBUIDORA COMERCIO DE PRODUTOS ALIMENTICIOS LTDA</t>
        </is>
      </c>
      <c r="H32" s="57" t="inlineStr">
        <is>
          <t>Consulta de débitos</t>
        </is>
      </c>
      <c r="I32" s="57" t="inlineStr">
        <is>
          <t>Pagamentos, Boletos e Recebimentos</t>
        </is>
      </c>
    </row>
    <row r="33" ht="17" customHeight="1" thickBot="1">
      <c r="B33" s="55" t="inlineStr">
        <is>
          <t>00.735.882/0001-33</t>
        </is>
      </c>
      <c r="C33" t="inlineStr">
        <is>
          <t>BRASIL DISTRIBUIDORA COMERCIO DE PRODUTOS ALIMENTICIOS LTDA</t>
        </is>
      </c>
      <c r="H33" s="57" t="inlineStr">
        <is>
          <t>Consulta prazo pagamento</t>
        </is>
      </c>
      <c r="I33" s="57" t="inlineStr">
        <is>
          <t>Pagamentos, Boletos e Recebimentos</t>
        </is>
      </c>
    </row>
    <row r="34" ht="17" customHeight="1" thickBot="1">
      <c r="B34" s="55" t="inlineStr">
        <is>
          <t>00.737.669/0001-60</t>
        </is>
      </c>
      <c r="C34" t="inlineStr">
        <is>
          <t>BROCKER TURISMO LTDA</t>
        </is>
      </c>
      <c r="H34" s="57" t="inlineStr">
        <is>
          <t>Informação sobre forma de pagamento</t>
        </is>
      </c>
      <c r="I34" s="57" t="inlineStr">
        <is>
          <t>Pagamentos, Boletos e Recebimentos</t>
        </is>
      </c>
    </row>
    <row r="35" ht="17" customHeight="1" thickBot="1">
      <c r="B35" s="55" t="inlineStr">
        <is>
          <t>00.737.669/0001-60</t>
        </is>
      </c>
      <c r="C35" t="inlineStr">
        <is>
          <t>BROCKER TURISMO LTDA</t>
        </is>
      </c>
      <c r="H35" s="57" t="inlineStr">
        <is>
          <t>Informações sobre pagamento</t>
        </is>
      </c>
      <c r="I35" s="57" t="inlineStr">
        <is>
          <t>Pagamentos, Boletos e Recebimentos</t>
        </is>
      </c>
    </row>
    <row r="36" ht="17" customHeight="1" thickBot="1">
      <c r="B36" s="55" t="inlineStr">
        <is>
          <t>00.737.669/0001-60</t>
        </is>
      </c>
      <c r="C36" t="inlineStr">
        <is>
          <t>BROCKER TURISMO LTDA</t>
        </is>
      </c>
      <c r="H36" s="57" t="inlineStr">
        <is>
          <t>Informacao conta para depósito</t>
        </is>
      </c>
      <c r="I36" s="57" t="inlineStr">
        <is>
          <t>Pagamentos, Boletos e Recebimentos</t>
        </is>
      </c>
    </row>
    <row r="37" ht="17" customHeight="1" thickBot="1">
      <c r="B37" s="55" t="inlineStr">
        <is>
          <t>00.804.304/0002-92</t>
        </is>
      </c>
      <c r="C37" t="inlineStr">
        <is>
          <t>EMBARQUE TURISMO LTDA</t>
        </is>
      </c>
      <c r="H37" s="57" t="inlineStr">
        <is>
          <t>Troca de conta para depósito</t>
        </is>
      </c>
      <c r="I37" s="57" t="inlineStr">
        <is>
          <t>Pagamentos, Boletos e Recebimentos</t>
        </is>
      </c>
    </row>
    <row r="38" ht="17" customHeight="1" thickBot="1">
      <c r="B38" s="55" t="inlineStr">
        <is>
          <t>00.804.304/0002-92</t>
        </is>
      </c>
      <c r="C38" t="inlineStr">
        <is>
          <t>EMBARQUE TURISMO LTDA</t>
        </is>
      </c>
      <c r="H38" s="57" t="inlineStr">
        <is>
          <t>Mudança conta recebimento</t>
        </is>
      </c>
      <c r="I38" s="57" t="inlineStr">
        <is>
          <t>Pagamentos, Boletos e Recebimentos</t>
        </is>
      </c>
    </row>
    <row r="39" ht="17" customHeight="1" thickBot="1">
      <c r="B39" s="55" t="inlineStr">
        <is>
          <t>00.827.783/0001-81</t>
        </is>
      </c>
      <c r="C39" t="inlineStr">
        <is>
          <t>KURUMA VEICULOS S.A.</t>
        </is>
      </c>
      <c r="H39" s="57" t="inlineStr">
        <is>
          <t>Falha do repasse seller</t>
        </is>
      </c>
      <c r="I39" s="57" t="inlineStr">
        <is>
          <t>Pagamentos, Boletos e Recebimentos</t>
        </is>
      </c>
    </row>
    <row r="40" ht="17" customHeight="1" thickBot="1">
      <c r="B40" s="55" t="inlineStr">
        <is>
          <t>00.827.783/0001-81</t>
        </is>
      </c>
      <c r="C40" t="inlineStr">
        <is>
          <t>KURUMA VEICULOS S.A.</t>
        </is>
      </c>
      <c r="H40" s="57" t="inlineStr">
        <is>
          <t>Regularização Pendências Financeiras</t>
        </is>
      </c>
      <c r="I40" s="57" t="inlineStr">
        <is>
          <t>Pagamentos, Boletos e Recebimentos</t>
        </is>
      </c>
    </row>
    <row r="41" ht="17" customHeight="1" thickBot="1">
      <c r="B41" s="55" t="inlineStr">
        <is>
          <t>00.827.783/0001-81</t>
        </is>
      </c>
      <c r="C41" t="inlineStr">
        <is>
          <t>KURUMA VEICULOS S.A.</t>
        </is>
      </c>
      <c r="H41" s="57" t="inlineStr">
        <is>
          <t>Informações sobre faturamento</t>
        </is>
      </c>
      <c r="I41" s="57" t="inlineStr">
        <is>
          <t>Faturamento e Obrigações Fiscais</t>
        </is>
      </c>
    </row>
    <row r="42" ht="17" customHeight="1" thickBot="1">
      <c r="B42" s="55" t="inlineStr">
        <is>
          <t>01.030.685/0001-81</t>
        </is>
      </c>
      <c r="C42" t="inlineStr">
        <is>
          <t>LN COMERCIO DE ELETRONICOS LTDA</t>
        </is>
      </c>
      <c r="H42" s="57" t="inlineStr">
        <is>
          <t>Dúvida sobre faturamento</t>
        </is>
      </c>
      <c r="I42" s="57" t="inlineStr">
        <is>
          <t>Faturamento e Obrigações Fiscais</t>
        </is>
      </c>
    </row>
    <row r="43" ht="17" customHeight="1" thickBot="1">
      <c r="B43" s="55" t="inlineStr">
        <is>
          <t>01.124.578/0001-12</t>
        </is>
      </c>
      <c r="C43" t="inlineStr">
        <is>
          <t>BHZZ COMERCIO DE CALCADOS LTDA</t>
        </is>
      </c>
      <c r="H43" s="57" t="inlineStr">
        <is>
          <t>Alteração de dados fiscais</t>
        </is>
      </c>
      <c r="I43" s="57" t="inlineStr">
        <is>
          <t>Faturamento e Obrigações Fiscais</t>
        </is>
      </c>
    </row>
    <row r="44" ht="17" customHeight="1" thickBot="1">
      <c r="B44" s="55" t="inlineStr">
        <is>
          <t>01.127.671/0003-42</t>
        </is>
      </c>
      <c r="C44" t="inlineStr">
        <is>
          <t>DINHO- WOSNIACK DISTRIBUICAO DE BEBIDAS LTDA</t>
        </is>
      </c>
      <c r="H44" s="57" t="inlineStr">
        <is>
          <t>Requisito fiscal do cliente</t>
        </is>
      </c>
      <c r="I44" s="57" t="inlineStr">
        <is>
          <t>Faturamento e Obrigações Fiscais</t>
        </is>
      </c>
    </row>
    <row r="45" ht="17" customHeight="1" thickBot="1">
      <c r="B45" s="55" t="inlineStr">
        <is>
          <t>01.129.534/0001-85</t>
        </is>
      </c>
      <c r="C45" t="inlineStr">
        <is>
          <t>THE MAGIC NUTS COMERCIAL LTDA</t>
        </is>
      </c>
      <c r="H45" s="57" t="inlineStr">
        <is>
          <t>Dúvida sobre adiantamento</t>
        </is>
      </c>
      <c r="I45" s="57" t="inlineStr">
        <is>
          <t>Faturamento e Obrigações Fiscais</t>
        </is>
      </c>
    </row>
    <row r="46" ht="17" customHeight="1" thickBot="1">
      <c r="B46" s="55" t="inlineStr">
        <is>
          <t>01.129.534/0001-85</t>
        </is>
      </c>
      <c r="C46" t="inlineStr">
        <is>
          <t>THE MAGIC NUTS COMERCIAL LTDA</t>
        </is>
      </c>
      <c r="H46" s="57" t="inlineStr">
        <is>
          <t>Atualização Condições Comerciais</t>
        </is>
      </c>
      <c r="I46" s="57" t="inlineStr">
        <is>
          <t>Contratos, Comercial e Cadastro</t>
        </is>
      </c>
    </row>
    <row r="47" ht="17" customHeight="1" thickBot="1">
      <c r="B47" s="55" t="inlineStr">
        <is>
          <t>01.129.534/0001-85</t>
        </is>
      </c>
      <c r="C47" t="inlineStr">
        <is>
          <t>THE MAGIC NUTS COMERCIAL LTDA</t>
        </is>
      </c>
      <c r="H47" s="57" t="inlineStr">
        <is>
          <t>Atualização contrato</t>
        </is>
      </c>
      <c r="I47" s="57" t="inlineStr">
        <is>
          <t>Contratos, Comercial e Cadastro</t>
        </is>
      </c>
    </row>
    <row r="48" ht="17" customHeight="1" thickBot="1">
      <c r="B48" s="55" t="inlineStr">
        <is>
          <t>01.132.478/0001-38</t>
        </is>
      </c>
      <c r="C48" t="inlineStr">
        <is>
          <t>IRMAOS ANDREAZZA LTDA</t>
        </is>
      </c>
      <c r="H48" s="57" t="inlineStr">
        <is>
          <t>Dúvida comercial</t>
        </is>
      </c>
      <c r="I48" s="57" t="inlineStr">
        <is>
          <t>Contratos, Comercial e Cadastro</t>
        </is>
      </c>
    </row>
    <row r="49" ht="17" customHeight="1" thickBot="1">
      <c r="B49" s="55" t="inlineStr">
        <is>
          <t>01.132.478/0001-38</t>
        </is>
      </c>
      <c r="C49" t="inlineStr">
        <is>
          <t>IRMAOS ANDREAZZA LTDA</t>
        </is>
      </c>
      <c r="H49" s="57" t="inlineStr">
        <is>
          <t>Renegociação comercial</t>
        </is>
      </c>
      <c r="I49" s="57" t="inlineStr">
        <is>
          <t>Contratos, Comercial e Cadastro</t>
        </is>
      </c>
    </row>
    <row r="50" ht="17" customHeight="1" thickBot="1">
      <c r="B50" s="55" t="inlineStr">
        <is>
          <t>01.132.478/0001-38</t>
        </is>
      </c>
      <c r="C50" t="inlineStr">
        <is>
          <t>IRMAOS ANDREAZZA LTDA</t>
        </is>
      </c>
      <c r="H50" s="57" t="inlineStr">
        <is>
          <t>Congelamento de contrato</t>
        </is>
      </c>
      <c r="I50" s="57" t="inlineStr">
        <is>
          <t>Contratos, Comercial e Cadastro</t>
        </is>
      </c>
    </row>
    <row r="51" ht="17" customHeight="1" thickBot="1">
      <c r="B51" s="55" t="inlineStr">
        <is>
          <t>01.136.729/0001-52</t>
        </is>
      </c>
      <c r="C51" t="inlineStr">
        <is>
          <t>ASTRA ABC COMERCIAL LTDA</t>
        </is>
      </c>
      <c r="H51" s="57" t="inlineStr">
        <is>
          <t>Dúvidas sobre contrato / cobrança</t>
        </is>
      </c>
      <c r="I51" s="57" t="inlineStr">
        <is>
          <t>Contratos, Comercial e Cadastro</t>
        </is>
      </c>
    </row>
    <row r="52" ht="17" customHeight="1" thickBot="1">
      <c r="B52" s="55" t="inlineStr">
        <is>
          <t>01.136.729/0001-52</t>
        </is>
      </c>
      <c r="C52" t="inlineStr">
        <is>
          <t>ASTRA ABC COMERCIAL LTDA</t>
        </is>
      </c>
      <c r="H52" s="57" t="inlineStr">
        <is>
          <t>Informação sobre contrato</t>
        </is>
      </c>
      <c r="I52" s="57" t="inlineStr">
        <is>
          <t>Contratos, Comercial e Cadastro</t>
        </is>
      </c>
    </row>
    <row r="53" ht="17" customHeight="1" thickBot="1">
      <c r="B53" s="55" t="inlineStr">
        <is>
          <t>01.154.956/0018-59</t>
        </is>
      </c>
      <c r="C53" t="inlineStr">
        <is>
          <t>BELA TINTAS LTDA</t>
        </is>
      </c>
      <c r="H53" s="57" t="inlineStr">
        <is>
          <t>Alteração cadastral</t>
        </is>
      </c>
      <c r="I53" s="57" t="inlineStr">
        <is>
          <t>Contratos, Comercial e Cadastro</t>
        </is>
      </c>
    </row>
    <row r="54" ht="17" customHeight="1" thickBot="1">
      <c r="B54" s="55" t="inlineStr">
        <is>
          <t>01.154.956/0018-59</t>
        </is>
      </c>
      <c r="C54" t="inlineStr">
        <is>
          <t>BELA TINTAS LTDA</t>
        </is>
      </c>
      <c r="H54" s="57" t="inlineStr">
        <is>
          <t>Atualização cadastral</t>
        </is>
      </c>
      <c r="I54" s="57" t="inlineStr">
        <is>
          <t>Contratos, Comercial e Cadastro</t>
        </is>
      </c>
    </row>
    <row r="55" ht="17" customHeight="1" thickBot="1">
      <c r="B55" s="55" t="inlineStr">
        <is>
          <t>01.154.956/0018-59</t>
        </is>
      </c>
      <c r="C55" t="inlineStr">
        <is>
          <t>BELA TINTAS LTDA</t>
        </is>
      </c>
      <c r="H55" s="57" t="inlineStr">
        <is>
          <t>Atualização de Cadastro</t>
        </is>
      </c>
      <c r="I55" s="57" t="inlineStr">
        <is>
          <t>Contratos, Comercial e Cadastro</t>
        </is>
      </c>
    </row>
    <row r="56" ht="17" customHeight="1" thickBot="1">
      <c r="B56" s="55" t="inlineStr">
        <is>
          <t>01.198.511/0001-22</t>
        </is>
      </c>
      <c r="C56" t="inlineStr">
        <is>
          <t>MONTANARI SOLUCOES EM INFORMATICA LTDA.</t>
        </is>
      </c>
      <c r="H56" s="57" t="inlineStr">
        <is>
          <t>Alteração de cadastro (e-mail)</t>
        </is>
      </c>
      <c r="I56" s="57" t="inlineStr">
        <is>
          <t>Contratos, Comercial e Cadastro</t>
        </is>
      </c>
    </row>
    <row r="57" ht="17" customHeight="1" thickBot="1">
      <c r="B57" s="55" t="inlineStr">
        <is>
          <t>01.198.511/0001-22</t>
        </is>
      </c>
      <c r="C57" t="inlineStr">
        <is>
          <t>MONTANARI SOLUCOES EM INFORMATICA LTDA.</t>
        </is>
      </c>
      <c r="H57" s="57" t="inlineStr">
        <is>
          <t>Alteração de cadastro (e-mail) / Reenvio de NF</t>
        </is>
      </c>
      <c r="I57" s="57" t="inlineStr">
        <is>
          <t>Contratos, Comercial e Cadastro</t>
        </is>
      </c>
    </row>
    <row r="58" ht="17" customHeight="1" thickBot="1">
      <c r="B58" s="55" t="inlineStr">
        <is>
          <t>01.413.885/0001-13</t>
        </is>
      </c>
      <c r="C58" t="inlineStr">
        <is>
          <t>SIX TECH DESENVOLVIMENTO SISTEMAS DE INFORMATICA LTDA</t>
        </is>
      </c>
      <c r="H58" s="57" t="inlineStr">
        <is>
          <t>Cadastro de MIDs</t>
        </is>
      </c>
      <c r="I58" s="57" t="inlineStr">
        <is>
          <t>Contratos, Comercial e Cadastro</t>
        </is>
      </c>
    </row>
    <row r="59" ht="17" customHeight="1" thickBot="1">
      <c r="B59" s="55" t="inlineStr">
        <is>
          <t>01.418.847/0001-53</t>
        </is>
      </c>
      <c r="C59" t="inlineStr">
        <is>
          <t>CAIXA DE ASSISTENCIA DOS ADVOGADOS DE GOIAS</t>
        </is>
      </c>
      <c r="H59" s="57" t="inlineStr">
        <is>
          <t>Carta de quitação / circularização</t>
        </is>
      </c>
      <c r="I59" s="57" t="inlineStr">
        <is>
          <t>Atendimento Administrativo e Suporte</t>
        </is>
      </c>
    </row>
    <row r="60" ht="17" customHeight="1" thickBot="1">
      <c r="B60" s="55" t="inlineStr">
        <is>
          <t>01.418.847/0001-53</t>
        </is>
      </c>
      <c r="C60" t="inlineStr">
        <is>
          <t>CAIXA DE ASSISTENCIA DOS ADVOGADOS DE GOIAS</t>
        </is>
      </c>
      <c r="H60" s="57" t="inlineStr">
        <is>
          <t>Carta de quitação</t>
        </is>
      </c>
      <c r="I60" s="57" t="inlineStr">
        <is>
          <t>Atendimento Administrativo e Suporte</t>
        </is>
      </c>
    </row>
    <row r="61" ht="17" customHeight="1" thickBot="1">
      <c r="B61" s="55" t="inlineStr">
        <is>
          <t>01.462.814/0001-00</t>
        </is>
      </c>
      <c r="C61" t="inlineStr">
        <is>
          <t>INDUSTRIA E COMERCIO DE PRODUTOS PARA FONOAUDIOLOGIA HCP LTDA</t>
        </is>
      </c>
      <c r="H61" s="57" t="inlineStr">
        <is>
          <t>Solicitação de documentos (contrato, NF, histórico)</t>
        </is>
      </c>
      <c r="I61" s="57" t="inlineStr">
        <is>
          <t>Atendimento Administrativo e Suporte</t>
        </is>
      </c>
    </row>
    <row r="62" ht="17" customHeight="1" thickBot="1">
      <c r="B62" s="55" t="inlineStr">
        <is>
          <t>01.586.729/0001-54</t>
        </is>
      </c>
      <c r="C62" t="inlineStr">
        <is>
          <t>TOURMED VIAGENS E TURISMO LTDA</t>
        </is>
      </c>
      <c r="H62" s="57" t="inlineStr">
        <is>
          <t>Restrição no Serasa</t>
        </is>
      </c>
      <c r="I62" s="57" t="inlineStr">
        <is>
          <t>Atendimento Administrativo e Suporte</t>
        </is>
      </c>
    </row>
    <row r="63" ht="17" customHeight="1" thickBot="1">
      <c r="B63" s="55" t="inlineStr">
        <is>
          <t>01.610.917/0005-02</t>
        </is>
      </c>
      <c r="C63" t="inlineStr">
        <is>
          <t>MOVEIS B P LTDA</t>
        </is>
      </c>
      <c r="H63" s="57" t="inlineStr">
        <is>
          <t>Dúvida acesso ao portal</t>
        </is>
      </c>
      <c r="I63" s="57" t="inlineStr">
        <is>
          <t>Atendimento Administrativo e Suporte</t>
        </is>
      </c>
    </row>
    <row r="64" ht="17" customHeight="1" thickBot="1">
      <c r="B64" s="55" t="inlineStr">
        <is>
          <t>01.610.917/0005-02</t>
        </is>
      </c>
      <c r="C64" t="inlineStr">
        <is>
          <t>MOVEIS B P LTDA</t>
        </is>
      </c>
      <c r="H64" s="57" t="inlineStr">
        <is>
          <t>Acesso admin</t>
        </is>
      </c>
      <c r="I64" s="57" t="inlineStr">
        <is>
          <t>Atendimento Administrativo e Suporte</t>
        </is>
      </c>
    </row>
    <row r="65" ht="17" customHeight="1" thickBot="1">
      <c r="B65" s="55" t="inlineStr">
        <is>
          <t>01.623.624/0001-28</t>
        </is>
      </c>
      <c r="C65" t="inlineStr">
        <is>
          <t>CARLOS HENRIQUE SOUZA COSTA FILHO LTDA</t>
        </is>
      </c>
      <c r="H65" s="57" t="inlineStr">
        <is>
          <t>Informações geral</t>
        </is>
      </c>
      <c r="I65" s="57" t="inlineStr">
        <is>
          <t>Atendimento Administrativo e Suporte</t>
        </is>
      </c>
    </row>
    <row r="66" ht="17" customHeight="1" thickBot="1">
      <c r="B66" s="55" t="inlineStr">
        <is>
          <t>01.655.212/0001-70</t>
        </is>
      </c>
      <c r="C66" t="inlineStr">
        <is>
          <t>SCANMETAL - INDUSTRIA, COMERCIO, IMPORTACAO E EXPORTACAO DE FERRAMENTAS LTDA</t>
        </is>
      </c>
      <c r="H66" s="57" t="inlineStr">
        <is>
          <t>Outros</t>
        </is>
      </c>
      <c r="I66" s="57" t="inlineStr">
        <is>
          <t>Atendimento Administrativo e Suporte</t>
        </is>
      </c>
    </row>
    <row r="67" ht="17" customHeight="1" thickBot="1">
      <c r="B67" s="55" t="inlineStr">
        <is>
          <t>01.655.212/0001-70</t>
        </is>
      </c>
      <c r="C67" t="inlineStr">
        <is>
          <t>SCANMETAL - INDUSTRIA, COMERCIO, IMPORTACAO E EXPORTACAO DE FERRAMENTAS LTDA</t>
        </is>
      </c>
      <c r="H67" s="57" t="inlineStr">
        <is>
          <t>Sem ação, encerrar</t>
        </is>
      </c>
      <c r="I67" s="57" t="inlineStr">
        <is>
          <t>Atendimento Administrativo e Suporte</t>
        </is>
      </c>
    </row>
    <row r="68">
      <c r="B68" s="55" t="inlineStr">
        <is>
          <t>01.655.212/0001-70</t>
        </is>
      </c>
      <c r="C68" t="inlineStr">
        <is>
          <t>SCANMETAL - INDUSTRIA, COMERCIO, IMPORTACAO E EXPORTACAO DE FERRAMENTAS LTDA</t>
        </is>
      </c>
      <c r="H68" s="58" t="inlineStr">
        <is>
          <t>Cancelamento de contrato</t>
        </is>
      </c>
      <c r="I68" s="58" t="inlineStr">
        <is>
          <t>Contratos, Comercial e Cadastro</t>
        </is>
      </c>
    </row>
    <row r="69">
      <c r="B69" s="55" t="inlineStr">
        <is>
          <t>01.677.137/0001-48</t>
        </is>
      </c>
      <c r="C69" t="inlineStr">
        <is>
          <t>PIRULITO MODA MIUDA LTDA</t>
        </is>
      </c>
      <c r="H69" s="58" t="inlineStr">
        <is>
          <t>Renegociação contrato</t>
        </is>
      </c>
      <c r="I69" s="58" t="inlineStr">
        <is>
          <t>Contratos, Comercial e Cadastro</t>
        </is>
      </c>
    </row>
    <row r="70">
      <c r="B70" s="55" t="inlineStr">
        <is>
          <t>01.677.137/0001-48</t>
        </is>
      </c>
      <c r="C70" t="inlineStr">
        <is>
          <t>PIRULITO MODA MIUDA LTDA</t>
        </is>
      </c>
      <c r="H70" s="58" t="inlineStr">
        <is>
          <t>Prorrogação / Reenvio de boleto</t>
        </is>
      </c>
      <c r="I70" s="58" t="inlineStr">
        <is>
          <t>Pagamentos, Boletos e Recebimentos</t>
        </is>
      </c>
    </row>
    <row r="71">
      <c r="B71" s="55" t="inlineStr">
        <is>
          <t>01.677.137/0001-48</t>
        </is>
      </c>
      <c r="C71" t="inlineStr">
        <is>
          <t>PIRULITO MODA MIUDA LTDA</t>
        </is>
      </c>
      <c r="H71" s="58" t="inlineStr">
        <is>
          <t>Sem solicitação encerrar</t>
        </is>
      </c>
      <c r="I71" s="58" t="inlineStr">
        <is>
          <t>Atendimento Administrativo e Suporte</t>
        </is>
      </c>
    </row>
    <row r="72">
      <c r="B72" s="55" t="inlineStr">
        <is>
          <t>01.771.307/0001-59</t>
        </is>
      </c>
      <c r="C72" t="inlineStr">
        <is>
          <t>MAC ALTO TIETE COMERCIO DE ALIMENTOS, BEBIDAS E EVENTOS LTDA</t>
        </is>
      </c>
      <c r="H72" s="58" t="inlineStr">
        <is>
          <t>Pendente Retorno Comercial</t>
        </is>
      </c>
      <c r="I72" s="58" t="inlineStr">
        <is>
          <t>Contratos, Comercial e Cadastro</t>
        </is>
      </c>
    </row>
    <row r="73">
      <c r="B73" s="55" t="inlineStr">
        <is>
          <t>01.771.307/0001-59</t>
        </is>
      </c>
      <c r="C73" t="inlineStr">
        <is>
          <t>MAC ALTO TIETE COMERCIO DE ALIMENTOS, BEBIDAS E EVENTOS LTDA</t>
        </is>
      </c>
      <c r="H73" s="58" t="inlineStr">
        <is>
          <t>Cancelamento contrato (produto) / NF</t>
        </is>
      </c>
      <c r="I73" s="58" t="inlineStr">
        <is>
          <t>Contratos, Comercial e Cadastro</t>
        </is>
      </c>
    </row>
    <row r="74">
      <c r="B74" s="55" t="inlineStr">
        <is>
          <t>01.771.307/0001-59</t>
        </is>
      </c>
      <c r="C74" t="inlineStr">
        <is>
          <t>MAC ALTO TIETE COMERCIO DE ALIMENTOS, BEBIDAS E EVENTOS LTDA</t>
        </is>
      </c>
      <c r="H74" s="58" t="inlineStr">
        <is>
          <t>Reenvio de informação</t>
        </is>
      </c>
      <c r="I74" s="58" t="inlineStr">
        <is>
          <t>Atendimento Administrativo e Suporte</t>
        </is>
      </c>
    </row>
    <row r="75">
      <c r="B75" s="55" t="inlineStr">
        <is>
          <t>01.838.723/0001-27</t>
        </is>
      </c>
      <c r="C75" t="inlineStr">
        <is>
          <t>BRF S.A.</t>
        </is>
      </c>
      <c r="H75" s="58" t="inlineStr">
        <is>
          <t>Reemissão de boleto</t>
        </is>
      </c>
      <c r="I75" s="58" t="inlineStr">
        <is>
          <t>Pagamentos, Boletos e Recebimentos</t>
        </is>
      </c>
    </row>
    <row r="76">
      <c r="B76" s="55" t="inlineStr">
        <is>
          <t>01.838.723/0001-27</t>
        </is>
      </c>
      <c r="C76" t="inlineStr">
        <is>
          <t>BRF S.A.</t>
        </is>
      </c>
      <c r="H76" s="58" t="inlineStr">
        <is>
          <t>Cancelamento de boletos</t>
        </is>
      </c>
      <c r="I76" s="58" t="inlineStr">
        <is>
          <t>Pagamentos, Boletos e Recebimentos</t>
        </is>
      </c>
    </row>
    <row r="77">
      <c r="B77" s="55" t="inlineStr">
        <is>
          <t>01.838.723/0001-27</t>
        </is>
      </c>
      <c r="C77" t="inlineStr">
        <is>
          <t>BRF S.A.</t>
        </is>
      </c>
      <c r="H77" s="58" t="inlineStr">
        <is>
          <t>Atualização cadastral (email)</t>
        </is>
      </c>
      <c r="I77" s="58" t="inlineStr">
        <is>
          <t>Contratos, Comercial e Cadastro</t>
        </is>
      </c>
    </row>
    <row r="78">
      <c r="B78" s="55" t="inlineStr">
        <is>
          <t>01.838.723/0001-27</t>
        </is>
      </c>
      <c r="C78" t="inlineStr">
        <is>
          <t>BRF S.A.</t>
        </is>
      </c>
      <c r="H78" s="58" t="inlineStr">
        <is>
          <t>Confirmação Dados Fatura</t>
        </is>
      </c>
      <c r="I78" s="58" t="inlineStr">
        <is>
          <t>Faturamento e Obrigações Fiscais</t>
        </is>
      </c>
    </row>
    <row r="79">
      <c r="B79" s="55" t="inlineStr">
        <is>
          <t>01.838.723/0001-27</t>
        </is>
      </c>
      <c r="C79" t="inlineStr">
        <is>
          <t>BRF S.A.</t>
        </is>
      </c>
      <c r="H79" s="58" t="inlineStr">
        <is>
          <t>Reenvio de boleto</t>
        </is>
      </c>
      <c r="I79" s="58" t="inlineStr">
        <is>
          <t>Pagamentos, Boletos e Recebimentos</t>
        </is>
      </c>
    </row>
    <row r="80">
      <c r="B80" s="55" t="inlineStr">
        <is>
          <t>01.838.723/0001-27</t>
        </is>
      </c>
      <c r="C80" t="inlineStr">
        <is>
          <t>BRF S.A.</t>
        </is>
      </c>
      <c r="H80" s="58" t="inlineStr">
        <is>
          <t>Reenvio de NF</t>
        </is>
      </c>
      <c r="I80" s="58" t="inlineStr">
        <is>
          <t>Faturamento e Obrigações Fiscais</t>
        </is>
      </c>
    </row>
    <row r="81">
      <c r="B81" s="55" t="inlineStr">
        <is>
          <t>01.838.723/0001-27</t>
        </is>
      </c>
      <c r="C81" t="inlineStr">
        <is>
          <t>BRF S.A.</t>
        </is>
      </c>
      <c r="H81" s="58" t="inlineStr">
        <is>
          <t>Alteração cadastral (telefone)</t>
        </is>
      </c>
      <c r="I81" s="58" t="inlineStr">
        <is>
          <t>Contratos, Comercial e Cadastro</t>
        </is>
      </c>
    </row>
    <row r="82">
      <c r="B82" s="55" t="inlineStr">
        <is>
          <t>01.933.725/0002-86</t>
        </is>
      </c>
      <c r="C82" t="inlineStr">
        <is>
          <t>J C COMERCIO DE JOIAS E ARTIGOS PARA PRESENTES LTDA</t>
        </is>
      </c>
      <c r="H82" s="58" t="inlineStr">
        <is>
          <t>Negociação Inadimplência</t>
        </is>
      </c>
      <c r="I82" s="58" t="inlineStr">
        <is>
          <t>Cobrança e Contestação</t>
        </is>
      </c>
    </row>
    <row r="83">
      <c r="B83" s="55" t="inlineStr">
        <is>
          <t>01.933.725/0002-86</t>
        </is>
      </c>
      <c r="C83" t="inlineStr">
        <is>
          <t>J C COMERCIO DE JOIAS E ARTIGOS PARA PRESENTES LTDA</t>
        </is>
      </c>
      <c r="H83" s="58" t="inlineStr">
        <is>
          <t>Inclusão de PO NF</t>
        </is>
      </c>
      <c r="I83" s="58" t="inlineStr">
        <is>
          <t>Cancelamento e Reemissão de Nota Fiscal</t>
        </is>
      </c>
    </row>
    <row r="84">
      <c r="B84" s="55" t="inlineStr">
        <is>
          <t>01.933.725/0002-86</t>
        </is>
      </c>
      <c r="C84" t="inlineStr">
        <is>
          <t>J C COMERCIO DE JOIAS E ARTIGOS PARA PRESENTES LTDA</t>
        </is>
      </c>
      <c r="H84" s="58" t="inlineStr">
        <is>
          <t>Alteração de cadastro (e-mail)</t>
        </is>
      </c>
      <c r="I84" s="58" t="inlineStr">
        <is>
          <t>Contratos, Comercial e Cadastro</t>
        </is>
      </c>
    </row>
    <row r="85">
      <c r="B85" s="55" t="inlineStr">
        <is>
          <t>01.963.040/0001-00</t>
        </is>
      </c>
      <c r="C85" t="inlineStr">
        <is>
          <t>ALVORADA COMERCIO DE PRODUTOS AGROPECUARIOS LTDA</t>
        </is>
      </c>
      <c r="H85" s="58" t="inlineStr">
        <is>
          <t>Informação conta para depósito</t>
        </is>
      </c>
      <c r="I85" s="58" t="inlineStr">
        <is>
          <t>Pagamentos, Boletos e Recebimentos</t>
        </is>
      </c>
    </row>
    <row r="86">
      <c r="B86" s="55" t="inlineStr">
        <is>
          <t>01.963.040/0001-00</t>
        </is>
      </c>
      <c r="C86" t="inlineStr">
        <is>
          <t>ALVORADA COMERCIO DE PRODUTOS AGROPECUARIOS LTDA</t>
        </is>
      </c>
    </row>
    <row r="87">
      <c r="B87" s="55" t="inlineStr">
        <is>
          <t>01.972.193/0001-05</t>
        </is>
      </c>
      <c r="C87" t="inlineStr">
        <is>
          <t>BEL FIX IMPORTACAO LTDA</t>
        </is>
      </c>
    </row>
    <row r="88">
      <c r="B88" s="55" t="inlineStr">
        <is>
          <t>01.972.193/0001-05</t>
        </is>
      </c>
      <c r="C88" t="inlineStr">
        <is>
          <t>BEL FIX IMPORTACAO LTDA</t>
        </is>
      </c>
    </row>
    <row r="89">
      <c r="B89" s="55" t="inlineStr">
        <is>
          <t>01.972.193/0001-05</t>
        </is>
      </c>
      <c r="C89" t="inlineStr">
        <is>
          <t>BEL FIX IMPORTACAO LTDA</t>
        </is>
      </c>
    </row>
    <row r="90">
      <c r="B90" s="55" t="inlineStr">
        <is>
          <t>01.972.193/0001-05</t>
        </is>
      </c>
      <c r="C90" t="inlineStr">
        <is>
          <t>BEL FIX IMPORTACAO LTDA</t>
        </is>
      </c>
    </row>
    <row r="91">
      <c r="B91" s="55" t="inlineStr">
        <is>
          <t>02.049.586/0001-04</t>
        </is>
      </c>
      <c r="C91" t="inlineStr">
        <is>
          <t>JULIANA MARIA MANTOVANE TRENTINI LTDA</t>
        </is>
      </c>
    </row>
    <row r="92">
      <c r="B92" s="55" t="inlineStr">
        <is>
          <t>02.049.586/0001-04</t>
        </is>
      </c>
      <c r="C92" t="inlineStr">
        <is>
          <t>JULIANA MARIA MANTOVANE TRENTINI LTDA</t>
        </is>
      </c>
    </row>
    <row r="93">
      <c r="B93" s="55" t="inlineStr">
        <is>
          <t>02.196.466/0001-30</t>
        </is>
      </c>
      <c r="C93" t="inlineStr">
        <is>
          <t>RAMIRES MOTORS LTDA</t>
        </is>
      </c>
    </row>
    <row r="94">
      <c r="B94" s="55" t="inlineStr">
        <is>
          <t>02.196.466/0001-30</t>
        </is>
      </c>
      <c r="C94" t="inlineStr">
        <is>
          <t>RAMIRES MOTORS LTDA</t>
        </is>
      </c>
    </row>
    <row r="95">
      <c r="B95" s="55" t="inlineStr">
        <is>
          <t>02.196.466/0001-30</t>
        </is>
      </c>
      <c r="C95" t="inlineStr">
        <is>
          <t>RAMIRES MOTORS LTDA</t>
        </is>
      </c>
    </row>
    <row r="96">
      <c r="B96" s="55" t="inlineStr">
        <is>
          <t>02.207.068/0001-71</t>
        </is>
      </c>
      <c r="C96" t="inlineStr">
        <is>
          <t>DROGARIA PRINCIPAL DE VINHEDO LTDA</t>
        </is>
      </c>
    </row>
    <row r="97">
      <c r="B97" s="55" t="inlineStr">
        <is>
          <t>02.207.068/0001-71</t>
        </is>
      </c>
      <c r="C97" t="inlineStr">
        <is>
          <t>DROGARIA PRINCIPAL DE VINHEDO LTDA</t>
        </is>
      </c>
    </row>
    <row r="98">
      <c r="B98" s="55" t="inlineStr">
        <is>
          <t>02.274.615/0001-31</t>
        </is>
      </c>
      <c r="C98" t="inlineStr">
        <is>
          <t>USECAR LOCADORA DE VEICULOS S/A</t>
        </is>
      </c>
    </row>
    <row r="99">
      <c r="B99" s="55" t="inlineStr">
        <is>
          <t>02.274.615/0001-31</t>
        </is>
      </c>
      <c r="C99" t="inlineStr">
        <is>
          <t>USECAR LOCADORA DE VEICULOS S/A</t>
        </is>
      </c>
    </row>
    <row r="100">
      <c r="B100" s="55" t="inlineStr">
        <is>
          <t>02.302.096/0003-30</t>
        </is>
      </c>
      <c r="C100" t="inlineStr">
        <is>
          <t>USIMED DE TUBARAO COOPERATIVA DE USUARIOS DE ASSISTENCIA EM SAUDE</t>
        </is>
      </c>
    </row>
    <row r="101">
      <c r="B101" s="55" t="inlineStr">
        <is>
          <t>02.302.096/0003-30</t>
        </is>
      </c>
      <c r="C101" t="inlineStr">
        <is>
          <t>USIMED DE TUBARAO COOPERATIVA DE USUARIOS DE ASSISTENCIA EM SAUDE</t>
        </is>
      </c>
    </row>
    <row r="102">
      <c r="B102" s="55" t="inlineStr">
        <is>
          <t>02.302.096/0003-30</t>
        </is>
      </c>
      <c r="C102" t="inlineStr">
        <is>
          <t>USIMED DE TUBARAO COOPERATIVA DE USUARIOS DE ASSISTENCIA EM SAUDE</t>
        </is>
      </c>
    </row>
    <row r="103">
      <c r="B103" s="55" t="inlineStr">
        <is>
          <t>02.302.096/0003-30</t>
        </is>
      </c>
      <c r="C103" t="inlineStr">
        <is>
          <t>USIMED DE TUBARAO COOPERATIVA DE USUARIOS DE ASSISTENCIA EM SAUDE</t>
        </is>
      </c>
    </row>
    <row r="104">
      <c r="B104" s="55" t="inlineStr">
        <is>
          <t>02.391.030/0001-00</t>
        </is>
      </c>
      <c r="C104" t="inlineStr">
        <is>
          <t>FARMACIA ULTRAFARMA LTDA</t>
        </is>
      </c>
    </row>
    <row r="105">
      <c r="B105" s="55" t="inlineStr">
        <is>
          <t>02.391.030/0001-00</t>
        </is>
      </c>
      <c r="C105" t="inlineStr">
        <is>
          <t>FARMACIA ULTRAFARMA LTDA</t>
        </is>
      </c>
    </row>
    <row r="106">
      <c r="B106" s="55" t="inlineStr">
        <is>
          <t>02.391.030/0001-00</t>
        </is>
      </c>
      <c r="C106" t="inlineStr">
        <is>
          <t>FARMACIA ULTRAFARMA LTDA</t>
        </is>
      </c>
    </row>
    <row r="107">
      <c r="B107" s="55" t="inlineStr">
        <is>
          <t>02.391.030/0001-00</t>
        </is>
      </c>
      <c r="C107" t="inlineStr">
        <is>
          <t>FARMACIA ULTRAFARMA LTDA</t>
        </is>
      </c>
    </row>
    <row r="108">
      <c r="B108" s="55" t="inlineStr">
        <is>
          <t>02.397.386/0001-42</t>
        </is>
      </c>
      <c r="C108" t="inlineStr">
        <is>
          <t>T F S INDUSTRIA DE CONFECCOES LTDA</t>
        </is>
      </c>
    </row>
    <row r="109">
      <c r="B109" s="55" t="inlineStr">
        <is>
          <t>02.397.386/0001-42</t>
        </is>
      </c>
      <c r="C109" t="inlineStr">
        <is>
          <t>T F S INDUSTRIA DE CONFECCOES LTDA</t>
        </is>
      </c>
    </row>
    <row r="110">
      <c r="B110" s="55" t="inlineStr">
        <is>
          <t>02.402.689/0001-06</t>
        </is>
      </c>
      <c r="C110" t="inlineStr">
        <is>
          <t>PRATAS PARK HOTEL LTDA</t>
        </is>
      </c>
    </row>
    <row r="111">
      <c r="B111" s="55" t="inlineStr">
        <is>
          <t>02.402.689/0001-06</t>
        </is>
      </c>
      <c r="C111" t="inlineStr">
        <is>
          <t>PRATAS PARK HOTEL LTDA</t>
        </is>
      </c>
    </row>
    <row r="112">
      <c r="B112" s="55" t="inlineStr">
        <is>
          <t>02.402.689/0001-06</t>
        </is>
      </c>
      <c r="C112" t="inlineStr">
        <is>
          <t>PRATAS PARK HOTEL LTDA</t>
        </is>
      </c>
    </row>
    <row r="113">
      <c r="B113" s="55" t="inlineStr">
        <is>
          <t>02.402.689/0001-06</t>
        </is>
      </c>
      <c r="C113" t="inlineStr">
        <is>
          <t>PRATAS PARK HOTEL LTDA</t>
        </is>
      </c>
    </row>
    <row r="114">
      <c r="B114" s="55" t="inlineStr">
        <is>
          <t>02.402.689/0001-06</t>
        </is>
      </c>
      <c r="C114" t="inlineStr">
        <is>
          <t>PRATAS PARK HOTEL LTDA</t>
        </is>
      </c>
    </row>
    <row r="115">
      <c r="B115" s="55" t="inlineStr">
        <is>
          <t>02.447.633/0001-78</t>
        </is>
      </c>
      <c r="C115" t="inlineStr">
        <is>
          <t>HYD BRAZILIAN TOURS VIAGENS LTDA</t>
        </is>
      </c>
    </row>
    <row r="116">
      <c r="B116" s="55" t="inlineStr">
        <is>
          <t>02.447.633/0001-78</t>
        </is>
      </c>
      <c r="C116" t="inlineStr">
        <is>
          <t>HYD BRAZILIAN TOURS VIAGENS LTDA</t>
        </is>
      </c>
    </row>
    <row r="117">
      <c r="B117" s="55" t="inlineStr">
        <is>
          <t>02.457.533/0001-22</t>
        </is>
      </c>
      <c r="C117" t="inlineStr">
        <is>
          <t>DICOMP DISTRIBUIDORA DE ELETRONICOS LTDA</t>
        </is>
      </c>
    </row>
    <row r="118">
      <c r="B118" s="55" t="inlineStr">
        <is>
          <t>02.470.293/0001-04</t>
        </is>
      </c>
      <c r="C118" t="inlineStr">
        <is>
          <t>TELHADAO COMERCIAL LTDA</t>
        </is>
      </c>
    </row>
    <row r="119">
      <c r="B119" s="55" t="inlineStr">
        <is>
          <t>02.470.293/0001-04</t>
        </is>
      </c>
      <c r="C119" t="inlineStr">
        <is>
          <t>TELHADAO COMERCIAL LTDA</t>
        </is>
      </c>
    </row>
    <row r="120">
      <c r="B120" s="55" t="inlineStr">
        <is>
          <t>02.476.399/0001-07</t>
        </is>
      </c>
      <c r="C120" t="inlineStr">
        <is>
          <t>MGM FARMA LTDA</t>
        </is>
      </c>
    </row>
    <row r="121">
      <c r="B121" s="55" t="inlineStr">
        <is>
          <t>02.476.399/0001-07</t>
        </is>
      </c>
      <c r="C121" t="inlineStr">
        <is>
          <t>MGM FARMA LTDA</t>
        </is>
      </c>
    </row>
    <row r="122">
      <c r="B122" s="55" t="inlineStr">
        <is>
          <t>02.476.399/0001-07</t>
        </is>
      </c>
      <c r="C122" t="inlineStr">
        <is>
          <t>MGM FARMA LTDA</t>
        </is>
      </c>
    </row>
    <row r="123">
      <c r="B123" s="55" t="inlineStr">
        <is>
          <t>02.486.036/0001-52</t>
        </is>
      </c>
      <c r="C123" t="inlineStr">
        <is>
          <t>DROGARIA DIMAS LTDA</t>
        </is>
      </c>
    </row>
    <row r="124">
      <c r="B124" s="55" t="inlineStr">
        <is>
          <t>02.486.036/0001-52</t>
        </is>
      </c>
      <c r="C124" t="inlineStr">
        <is>
          <t>DROGARIA DIMAS LTDA</t>
        </is>
      </c>
    </row>
    <row r="125">
      <c r="B125" s="55" t="inlineStr">
        <is>
          <t>02.521.077/0008-09</t>
        </is>
      </c>
      <c r="C125" t="inlineStr">
        <is>
          <t>CK AMORIM COMERCIO DE ARTEFATOS DE METAIS LTDA.</t>
        </is>
      </c>
    </row>
    <row r="126">
      <c r="B126" s="55" t="inlineStr">
        <is>
          <t>02.521.077/0008-09</t>
        </is>
      </c>
      <c r="C126" t="inlineStr">
        <is>
          <t>CK AMORIM COMERCIO DE ARTEFATOS DE METAIS LTDA.</t>
        </is>
      </c>
    </row>
    <row r="127">
      <c r="B127" s="55" t="inlineStr">
        <is>
          <t>02.521.077/0008-09</t>
        </is>
      </c>
      <c r="C127" t="inlineStr">
        <is>
          <t>CK AMORIM COMERCIO DE ARTEFATOS DE METAIS LTDA.</t>
        </is>
      </c>
    </row>
    <row r="128">
      <c r="B128" s="55" t="inlineStr">
        <is>
          <t>02.595.545/0001-13</t>
        </is>
      </c>
      <c r="C128" t="inlineStr">
        <is>
          <t>LINHA MEDICA COMERCIO REPRESENTACAO E IMPORTACAO LTDA</t>
        </is>
      </c>
    </row>
    <row r="129">
      <c r="B129" s="55" t="inlineStr">
        <is>
          <t>02.595.845/0001-00</t>
        </is>
      </c>
      <c r="C129" t="inlineStr">
        <is>
          <t>SIV SOFTHARD SISTEMAS LTDA</t>
        </is>
      </c>
    </row>
    <row r="130">
      <c r="B130" s="55" t="inlineStr">
        <is>
          <t>02.595.845/0001-00</t>
        </is>
      </c>
      <c r="C130" t="inlineStr">
        <is>
          <t>SIV SOFTHARD SISTEMAS LTDA</t>
        </is>
      </c>
    </row>
    <row r="131">
      <c r="B131" s="55" t="inlineStr">
        <is>
          <t>02.595.845/0001-00</t>
        </is>
      </c>
      <c r="C131" t="inlineStr">
        <is>
          <t>SIV SOFTHARD SISTEMAS LTDA</t>
        </is>
      </c>
    </row>
    <row r="132">
      <c r="B132" s="55" t="inlineStr">
        <is>
          <t>02.597.394/0001-32</t>
        </is>
      </c>
      <c r="C132" t="inlineStr">
        <is>
          <t>UNIMED VALE DO SEPOTUBA - COOPERATIVA DE TRABALHO MEDICO</t>
        </is>
      </c>
    </row>
    <row r="133">
      <c r="B133" s="55" t="inlineStr">
        <is>
          <t>02.597.394/0001-32</t>
        </is>
      </c>
      <c r="C133" t="inlineStr">
        <is>
          <t>UNIMED VALE DO SEPOTUBA - COOPERATIVA DE TRABALHO MEDICO</t>
        </is>
      </c>
    </row>
    <row r="134">
      <c r="B134" s="55" t="inlineStr">
        <is>
          <t>02.633.346/0001-52</t>
        </is>
      </c>
      <c r="C134" t="inlineStr">
        <is>
          <t>PALLAS OPERADORA TURISTICA LTDA</t>
        </is>
      </c>
    </row>
    <row r="135">
      <c r="B135" s="55" t="inlineStr">
        <is>
          <t>02.633.346/0001-52</t>
        </is>
      </c>
      <c r="C135" t="inlineStr">
        <is>
          <t>PALLAS OPERADORA TURISTICA LTDA</t>
        </is>
      </c>
    </row>
    <row r="136">
      <c r="B136" s="55" t="inlineStr">
        <is>
          <t>02.681.508/0001-28</t>
        </is>
      </c>
      <c r="C136" t="inlineStr">
        <is>
          <t>INDUSTRIA DE CALCADOS CAVAGE LTDA</t>
        </is>
      </c>
    </row>
    <row r="137">
      <c r="B137" s="55" t="inlineStr">
        <is>
          <t>02.737.654/0001-28</t>
        </is>
      </c>
      <c r="C137" t="inlineStr">
        <is>
          <t>TAC FRANQUIA INDUSTRIA E COMERCIO LTDA</t>
        </is>
      </c>
    </row>
    <row r="138">
      <c r="B138" s="55" t="inlineStr">
        <is>
          <t>02.771.903/0001-00</t>
        </is>
      </c>
      <c r="C138" t="inlineStr">
        <is>
          <t>BRASILPLAST EMBALAGENS E DESCARTAVEIS LTDA</t>
        </is>
      </c>
    </row>
    <row r="139">
      <c r="B139" s="55" t="inlineStr">
        <is>
          <t>02.771.903/0001-00</t>
        </is>
      </c>
      <c r="C139" t="inlineStr">
        <is>
          <t>BRASILPLAST EMBALAGENS E DESCARTAVEIS LTDA</t>
        </is>
      </c>
    </row>
    <row r="140">
      <c r="B140" s="55" t="inlineStr">
        <is>
          <t>02.824.638/0001-72</t>
        </is>
      </c>
      <c r="C140" t="inlineStr">
        <is>
          <t>SAO JOSE MANIPULACAO FARMACEUTICA LTDA</t>
        </is>
      </c>
    </row>
    <row r="141">
      <c r="B141" s="55" t="inlineStr">
        <is>
          <t>02.824.638/0003-34</t>
        </is>
      </c>
      <c r="C141" t="inlineStr">
        <is>
          <t>SAO JOSE MANIPULACAO FARMACEUTICA LTDA</t>
        </is>
      </c>
    </row>
    <row r="142">
      <c r="B142" s="55" t="inlineStr">
        <is>
          <t>02.834.047/0001-86</t>
        </is>
      </c>
      <c r="C142" t="inlineStr">
        <is>
          <t>R.A. DROGARIAS LTDA</t>
        </is>
      </c>
    </row>
    <row r="143">
      <c r="B143" s="55" t="inlineStr">
        <is>
          <t>02.846.188/0001-19</t>
        </is>
      </c>
      <c r="C143" t="inlineStr">
        <is>
          <t>COMERCIO DE ALIMENTOS SANTA CRUZ LTDA EM RECUPERACAO JUDICIAL</t>
        </is>
      </c>
    </row>
    <row r="144">
      <c r="B144" s="55" t="inlineStr">
        <is>
          <t>02.846.188/0001-19</t>
        </is>
      </c>
      <c r="C144" t="inlineStr">
        <is>
          <t>COMERCIO DE ALIMENTOS SANTA CRUZ LTDA EM RECUPERACAO JUDICIAL</t>
        </is>
      </c>
    </row>
    <row r="145">
      <c r="B145" s="55" t="inlineStr">
        <is>
          <t>02.850.465/0001-67</t>
        </is>
      </c>
      <c r="C145" t="inlineStr">
        <is>
          <t>A C P DE A GUILHERME</t>
        </is>
      </c>
    </row>
    <row r="146">
      <c r="B146" s="55" t="inlineStr">
        <is>
          <t>02.850.465/0001-67</t>
        </is>
      </c>
      <c r="C146" t="inlineStr">
        <is>
          <t>A C P DE A GUILHERME</t>
        </is>
      </c>
    </row>
    <row r="147">
      <c r="B147" s="55" t="inlineStr">
        <is>
          <t>02.850.465/0001-67</t>
        </is>
      </c>
      <c r="C147" t="inlineStr">
        <is>
          <t>A C P DE A GUILHERME</t>
        </is>
      </c>
    </row>
    <row r="148">
      <c r="B148" s="55" t="inlineStr">
        <is>
          <t>02.926.572/0001-21</t>
        </is>
      </c>
      <c r="C148" t="inlineStr">
        <is>
          <t>FLORES ONLINE S.A.</t>
        </is>
      </c>
    </row>
    <row r="149">
      <c r="B149" s="55" t="inlineStr">
        <is>
          <t>02.926.572/0001-21</t>
        </is>
      </c>
      <c r="C149" t="inlineStr">
        <is>
          <t>FLORES ONLINE S.A.</t>
        </is>
      </c>
    </row>
    <row r="150">
      <c r="B150" s="55" t="inlineStr">
        <is>
          <t>02.930.347/0001-69</t>
        </is>
      </c>
      <c r="C150" t="inlineStr">
        <is>
          <t>COMERCIO DE CALCADOS AYELLO MARQUES SILVA LTDA</t>
        </is>
      </c>
    </row>
    <row r="151">
      <c r="B151" s="55" t="inlineStr">
        <is>
          <t>02.968.226/0001-06</t>
        </is>
      </c>
      <c r="C151" t="inlineStr">
        <is>
          <t>GREINER BIO-ONE BRASIL SERVICE TECH SISTEMAS, PRODUTOS E SERVICOS PARA SAUDE LTDA</t>
        </is>
      </c>
    </row>
    <row r="152">
      <c r="B152" s="55" t="inlineStr">
        <is>
          <t>02.968.226/0001-06</t>
        </is>
      </c>
      <c r="C152" t="inlineStr">
        <is>
          <t>GREINER BIO-ONE BRASIL SERVICE TECH SISTEMAS, PRODUTOS E SERVICOS PARA SAUDE LTDA</t>
        </is>
      </c>
    </row>
    <row r="153">
      <c r="B153" s="55" t="inlineStr">
        <is>
          <t>02.971.360/0001-66</t>
        </is>
      </c>
      <c r="C153" t="inlineStr">
        <is>
          <t>DISVECO LTDA</t>
        </is>
      </c>
    </row>
    <row r="154">
      <c r="B154" s="55" t="inlineStr">
        <is>
          <t>02.971.360/0001-66</t>
        </is>
      </c>
      <c r="C154" t="inlineStr">
        <is>
          <t>DISVECO LTDA</t>
        </is>
      </c>
    </row>
    <row r="155">
      <c r="B155" s="55" t="inlineStr">
        <is>
          <t>02.971.360/0001-66</t>
        </is>
      </c>
      <c r="C155" t="inlineStr">
        <is>
          <t>DISVECO LTDA</t>
        </is>
      </c>
    </row>
    <row r="156">
      <c r="B156" s="55" t="inlineStr">
        <is>
          <t>02.971.360/0008-32</t>
        </is>
      </c>
      <c r="C156" t="inlineStr">
        <is>
          <t>DISVECO LTDA</t>
        </is>
      </c>
    </row>
    <row r="157">
      <c r="B157" s="55" t="inlineStr">
        <is>
          <t>02.971.360/0008-32</t>
        </is>
      </c>
      <c r="C157" t="inlineStr">
        <is>
          <t>DISVECO LTDA</t>
        </is>
      </c>
    </row>
    <row r="158">
      <c r="B158" s="55" t="inlineStr">
        <is>
          <t>02.971.360/0008-32</t>
        </is>
      </c>
      <c r="C158" t="inlineStr">
        <is>
          <t>DISVECO LTDA</t>
        </is>
      </c>
    </row>
    <row r="159">
      <c r="B159" s="55" t="inlineStr">
        <is>
          <t>02.995.233/0001-05</t>
        </is>
      </c>
      <c r="C159" t="inlineStr">
        <is>
          <t>TELECOMUNICACOES NORDESTE LTDA</t>
        </is>
      </c>
    </row>
    <row r="160">
      <c r="B160" s="55" t="inlineStr">
        <is>
          <t>03.015.366/0001-22</t>
        </is>
      </c>
      <c r="C160" t="inlineStr">
        <is>
          <t>KITAKAS DIVERSOES LTDA</t>
        </is>
      </c>
    </row>
    <row r="161">
      <c r="B161" s="55" t="inlineStr">
        <is>
          <t>03.025.155/0001-70</t>
        </is>
      </c>
      <c r="C161" t="inlineStr">
        <is>
          <t>REFRIAL DISTRIBUIDORA COMERCIAL DE MAQUINAS E PECAS LTDA.,</t>
        </is>
      </c>
    </row>
    <row r="162">
      <c r="B162" s="55" t="inlineStr">
        <is>
          <t>03.025.155/0001-70</t>
        </is>
      </c>
      <c r="C162" t="inlineStr">
        <is>
          <t>REFRIAL DISTRIBUIDORA COMERCIAL DE MAQUINAS E PECAS LTDA.,</t>
        </is>
      </c>
    </row>
    <row r="163">
      <c r="B163" s="55" t="inlineStr">
        <is>
          <t>03.025.155/0001-70</t>
        </is>
      </c>
      <c r="C163" t="inlineStr">
        <is>
          <t>REFRIAL DISTRIBUIDORA COMERCIAL DE MAQUINAS E PECAS LTDA.,</t>
        </is>
      </c>
    </row>
    <row r="164">
      <c r="B164" s="55" t="inlineStr">
        <is>
          <t>03.025.155/0001-70</t>
        </is>
      </c>
      <c r="C164" t="inlineStr">
        <is>
          <t>REFRIAL DISTRIBUIDORA COMERCIAL DE MAQUINAS E PECAS LTDA.,</t>
        </is>
      </c>
    </row>
    <row r="165">
      <c r="B165" s="55" t="inlineStr">
        <is>
          <t>03.025.155/0001-70</t>
        </is>
      </c>
      <c r="C165" t="inlineStr">
        <is>
          <t>REFRIAL DISTRIBUIDORA COMERCIAL DE MAQUINAS E PECAS LTDA.,</t>
        </is>
      </c>
    </row>
    <row r="166">
      <c r="B166" s="55" t="inlineStr">
        <is>
          <t>03.028.416/0001-06</t>
        </is>
      </c>
      <c r="C166" t="inlineStr">
        <is>
          <t>ARZ MODAS LTDA</t>
        </is>
      </c>
    </row>
    <row r="167">
      <c r="B167" s="55" t="inlineStr">
        <is>
          <t>03.065.433/0001-13</t>
        </is>
      </c>
      <c r="C167" t="inlineStr">
        <is>
          <t>L'ANNEL COMERCIO VAREJISTA DE BIJUTERIAS LTDA</t>
        </is>
      </c>
    </row>
    <row r="168">
      <c r="B168" s="55" t="inlineStr">
        <is>
          <t>03.065.433/0001-13</t>
        </is>
      </c>
      <c r="C168" t="inlineStr">
        <is>
          <t>L'ANNEL COMERCIO VAREJISTA DE BIJUTERIAS LTDA</t>
        </is>
      </c>
    </row>
    <row r="169">
      <c r="B169" s="55" t="inlineStr">
        <is>
          <t>03.090.536/0001-33</t>
        </is>
      </c>
      <c r="C169" t="inlineStr">
        <is>
          <t>ART MED MANIPULACAO E HOMEOPATIA LTDA</t>
        </is>
      </c>
    </row>
    <row r="170">
      <c r="B170" s="55" t="inlineStr">
        <is>
          <t>03.090.536/0001-33</t>
        </is>
      </c>
      <c r="C170" t="inlineStr">
        <is>
          <t>ART MED MANIPULACAO E HOMEOPATIA LTDA</t>
        </is>
      </c>
    </row>
    <row r="171">
      <c r="B171" s="55" t="inlineStr">
        <is>
          <t>03.116.785/0001-50</t>
        </is>
      </c>
      <c r="C171" t="inlineStr">
        <is>
          <t>LABOR PRODUTOS OPTICOS LTDA.</t>
        </is>
      </c>
    </row>
    <row r="172">
      <c r="B172" s="55" t="inlineStr">
        <is>
          <t>03.116.785/0001-50</t>
        </is>
      </c>
      <c r="C172" t="inlineStr">
        <is>
          <t>LABOR PRODUTOS OPTICOS LTDA.</t>
        </is>
      </c>
    </row>
    <row r="173">
      <c r="B173" s="55" t="inlineStr">
        <is>
          <t>03.199.269/0001-37</t>
        </is>
      </c>
      <c r="C173" t="inlineStr">
        <is>
          <t>MK EDICOES MUSICAIS LTDA.</t>
        </is>
      </c>
    </row>
    <row r="174">
      <c r="B174" s="55" t="inlineStr">
        <is>
          <t>03.199.269/0001-37</t>
        </is>
      </c>
      <c r="C174" t="inlineStr">
        <is>
          <t>MK EDICOES MUSICAIS LTDA.</t>
        </is>
      </c>
    </row>
    <row r="175">
      <c r="B175" s="55" t="inlineStr">
        <is>
          <t>03.199.269/0001-37</t>
        </is>
      </c>
      <c r="C175" t="inlineStr">
        <is>
          <t>MK EDICOES MUSICAIS LTDA.</t>
        </is>
      </c>
    </row>
    <row r="176">
      <c r="B176" s="55" t="inlineStr">
        <is>
          <t>03.199.269/0001-37</t>
        </is>
      </c>
      <c r="C176" t="inlineStr">
        <is>
          <t>MK EDICOES MUSICAIS LTDA.</t>
        </is>
      </c>
    </row>
    <row r="177">
      <c r="B177" s="55" t="inlineStr">
        <is>
          <t>03.222.144/0001-80</t>
        </is>
      </c>
      <c r="C177" t="inlineStr">
        <is>
          <t>FARMACIA FARMA2000 LTDA</t>
        </is>
      </c>
    </row>
    <row r="178">
      <c r="B178" s="55" t="inlineStr">
        <is>
          <t>03.222.144/0001-80</t>
        </is>
      </c>
      <c r="C178" t="inlineStr">
        <is>
          <t>FARMACIA FARMA2000 LTDA</t>
        </is>
      </c>
    </row>
    <row r="179">
      <c r="B179" s="55" t="inlineStr">
        <is>
          <t>03.222.144/0001-80</t>
        </is>
      </c>
      <c r="C179" t="inlineStr">
        <is>
          <t>FARMACIA FARMA2000 LTDA</t>
        </is>
      </c>
    </row>
    <row r="180">
      <c r="B180" s="55" t="inlineStr">
        <is>
          <t>03.235.005/0001-91</t>
        </is>
      </c>
      <c r="C180" t="inlineStr">
        <is>
          <t>INSTITUTO DE IDIOMAS TRUJILLO LTDA</t>
        </is>
      </c>
    </row>
    <row r="181">
      <c r="B181" s="55" t="inlineStr">
        <is>
          <t>03.238.514/0001-78</t>
        </is>
      </c>
      <c r="C181" t="inlineStr">
        <is>
          <t>PUGA COMERCIO DE CALCADOS LTDA</t>
        </is>
      </c>
    </row>
    <row r="182">
      <c r="B182" s="55" t="inlineStr">
        <is>
          <t>03.266.271/0001-81</t>
        </is>
      </c>
      <c r="C182" t="inlineStr">
        <is>
          <t>03.266.271 EBERT MARQUES COELHO</t>
        </is>
      </c>
    </row>
    <row r="183">
      <c r="B183" s="55" t="inlineStr">
        <is>
          <t>03.300.062/0001-07</t>
        </is>
      </c>
      <c r="C183" t="inlineStr">
        <is>
          <t>COOPERFLORA-COOPERATIVA DOS FLORICULTORES</t>
        </is>
      </c>
    </row>
    <row r="184">
      <c r="B184" s="55" t="inlineStr">
        <is>
          <t>03.300.062/0001-07</t>
        </is>
      </c>
      <c r="C184" t="inlineStr">
        <is>
          <t>COOPERFLORA-COOPERATIVA DOS FLORICULTORES</t>
        </is>
      </c>
    </row>
    <row r="185">
      <c r="B185" s="55" t="inlineStr">
        <is>
          <t>03.300.062/0001-07</t>
        </is>
      </c>
      <c r="C185" t="inlineStr">
        <is>
          <t>COOPERFLORA-COOPERATIVA DOS FLORICULTORES</t>
        </is>
      </c>
    </row>
    <row r="186">
      <c r="B186" s="55" t="inlineStr">
        <is>
          <t>03.438.029/0001-48</t>
        </is>
      </c>
      <c r="C186" t="inlineStr">
        <is>
          <t>VOLPMANN SEGURANCA ELETRONICA LTDA</t>
        </is>
      </c>
    </row>
    <row r="187">
      <c r="B187" s="55" t="inlineStr">
        <is>
          <t>03.439.316/0001-72</t>
        </is>
      </c>
      <c r="C187" t="inlineStr">
        <is>
          <t>CONSTRUDECOR S/A</t>
        </is>
      </c>
    </row>
    <row r="188">
      <c r="B188" s="55" t="inlineStr">
        <is>
          <t>03.439.316/0001-72</t>
        </is>
      </c>
      <c r="C188" t="inlineStr">
        <is>
          <t>CONSTRUDECOR S/A</t>
        </is>
      </c>
    </row>
    <row r="189">
      <c r="B189" s="55" t="inlineStr">
        <is>
          <t>03.439.316/0001-72</t>
        </is>
      </c>
      <c r="C189" t="inlineStr">
        <is>
          <t>CONSTRUDECOR S/A</t>
        </is>
      </c>
    </row>
    <row r="190">
      <c r="B190" s="55" t="inlineStr">
        <is>
          <t>03.439.316/0001-72</t>
        </is>
      </c>
      <c r="C190" t="inlineStr">
        <is>
          <t>CONSTRUDECOR S/A</t>
        </is>
      </c>
    </row>
    <row r="191">
      <c r="B191" s="55" t="inlineStr">
        <is>
          <t>03.447.568/0001-43</t>
        </is>
      </c>
      <c r="C191" t="inlineStr">
        <is>
          <t>ASSOCIACAO INSTITUTO NACIONAL DE MATEMATICA PURA E APLICADA</t>
        </is>
      </c>
    </row>
    <row r="192">
      <c r="B192" s="55" t="inlineStr">
        <is>
          <t>03.447.568/0001-43</t>
        </is>
      </c>
      <c r="C192" t="inlineStr">
        <is>
          <t>ASSOCIACAO INSTITUTO NACIONAL DE MATEMATICA PURA E APLICADA</t>
        </is>
      </c>
    </row>
    <row r="193">
      <c r="B193" s="55" t="inlineStr">
        <is>
          <t>03.447.568/0001-43</t>
        </is>
      </c>
      <c r="C193" t="inlineStr">
        <is>
          <t>ASSOCIACAO INSTITUTO NACIONAL DE MATEMATICA PURA E APLICADA</t>
        </is>
      </c>
    </row>
    <row r="194">
      <c r="B194" s="55" t="inlineStr">
        <is>
          <t>03.537.589/0001-50</t>
        </is>
      </c>
      <c r="C194" t="inlineStr">
        <is>
          <t>MASTER CARGAS BRASIL LTDA</t>
        </is>
      </c>
    </row>
    <row r="195">
      <c r="B195" s="55" t="inlineStr">
        <is>
          <t>03.635.174/0001-19</t>
        </is>
      </c>
      <c r="C195" t="inlineStr">
        <is>
          <t>BANCORBRAS TURISMO S.A</t>
        </is>
      </c>
    </row>
    <row r="196">
      <c r="B196" s="55" t="inlineStr">
        <is>
          <t>03.640.467/0001-94</t>
        </is>
      </c>
      <c r="C196" t="inlineStr">
        <is>
          <t>SUPERMERCADOS JAU SERVE LTDA</t>
        </is>
      </c>
    </row>
    <row r="197">
      <c r="B197" s="55" t="inlineStr">
        <is>
          <t>03.640.467/0001-94</t>
        </is>
      </c>
      <c r="C197" t="inlineStr">
        <is>
          <t>SUPERMERCADOS JAU SERVE LTDA</t>
        </is>
      </c>
    </row>
    <row r="198">
      <c r="B198" s="55" t="inlineStr">
        <is>
          <t>03.640.467/0001-94</t>
        </is>
      </c>
      <c r="C198" t="inlineStr">
        <is>
          <t>SUPERMERCADOS JAU SERVE LTDA</t>
        </is>
      </c>
    </row>
    <row r="199">
      <c r="B199" s="55" t="inlineStr">
        <is>
          <t>03.640.467/0001-94</t>
        </is>
      </c>
      <c r="C199" t="inlineStr">
        <is>
          <t>SUPERMERCADOS JAU SERVE LTDA</t>
        </is>
      </c>
    </row>
    <row r="200">
      <c r="B200" s="55" t="inlineStr">
        <is>
          <t>03.640.467/0001-94</t>
        </is>
      </c>
      <c r="C200" t="inlineStr">
        <is>
          <t>SUPERMERCADOS JAU SERVE LTDA</t>
        </is>
      </c>
    </row>
    <row r="201">
      <c r="B201" s="55" t="inlineStr">
        <is>
          <t>03.640.467/0001-94</t>
        </is>
      </c>
      <c r="C201" t="inlineStr">
        <is>
          <t>SUPERMERCADOS JAU SERVE LTDA</t>
        </is>
      </c>
    </row>
    <row r="202">
      <c r="B202" s="55" t="inlineStr">
        <is>
          <t>03.640.467/0001-94</t>
        </is>
      </c>
      <c r="C202" t="inlineStr">
        <is>
          <t>SUPERMERCADOS JAU SERVE LTDA</t>
        </is>
      </c>
    </row>
    <row r="203">
      <c r="B203" s="55" t="inlineStr">
        <is>
          <t>03.656.472/0001-95</t>
        </is>
      </c>
      <c r="C203" t="inlineStr">
        <is>
          <t>MEDFORMULA -  FARMACIA  DE MANIPULACAO  LTDA</t>
        </is>
      </c>
    </row>
    <row r="204">
      <c r="B204" s="55" t="inlineStr">
        <is>
          <t>03.656.472/0001-95</t>
        </is>
      </c>
      <c r="C204" t="inlineStr">
        <is>
          <t>MEDFORMULA -  FARMACIA  DE MANIPULACAO  LTDA</t>
        </is>
      </c>
    </row>
    <row r="205">
      <c r="B205" s="55" t="inlineStr">
        <is>
          <t>03.656.472/0001-95</t>
        </is>
      </c>
      <c r="C205" t="inlineStr">
        <is>
          <t>MEDFORMULA -  FARMACIA  DE MANIPULACAO  LTDA</t>
        </is>
      </c>
    </row>
    <row r="206">
      <c r="B206" s="55" t="inlineStr">
        <is>
          <t>03.708.173/0001-57</t>
        </is>
      </c>
      <c r="C206" t="inlineStr">
        <is>
          <t>SANTOS &amp; SOARES DROGARIA LTDA</t>
        </is>
      </c>
    </row>
    <row r="207">
      <c r="B207" s="55" t="inlineStr">
        <is>
          <t>03.708.173/0001-57</t>
        </is>
      </c>
      <c r="C207" t="inlineStr">
        <is>
          <t>SANTOS &amp; SOARES DROGARIA LTDA</t>
        </is>
      </c>
    </row>
    <row r="208">
      <c r="B208" s="55" t="inlineStr">
        <is>
          <t>03.708.173/0001-57</t>
        </is>
      </c>
      <c r="C208" t="inlineStr">
        <is>
          <t>SANTOS &amp; SOARES DROGARIA LTDA</t>
        </is>
      </c>
    </row>
    <row r="209">
      <c r="B209" s="55" t="inlineStr">
        <is>
          <t>03.709.814/0001-98</t>
        </is>
      </c>
      <c r="C209" t="inlineStr">
        <is>
          <t>SERVICO NACIONAL DE APRENDIZAGEM COMERCIAL SENAC</t>
        </is>
      </c>
    </row>
    <row r="210">
      <c r="B210" s="55" t="inlineStr">
        <is>
          <t>03.715.646/0001-43</t>
        </is>
      </c>
      <c r="C210" t="inlineStr">
        <is>
          <t>PERKAL AUTOMOVEIS LTDA</t>
        </is>
      </c>
    </row>
    <row r="211">
      <c r="B211" s="55" t="inlineStr">
        <is>
          <t>03.720.814/0001-99</t>
        </is>
      </c>
      <c r="C211" t="inlineStr">
        <is>
          <t>TRAVEL.COM VIAGENS E TURISMO LTDA</t>
        </is>
      </c>
    </row>
    <row r="212">
      <c r="B212" s="55" t="inlineStr">
        <is>
          <t>03.720.814/0001-99</t>
        </is>
      </c>
      <c r="C212" t="inlineStr">
        <is>
          <t>TRAVEL.COM VIAGENS E TURISMO LTDA</t>
        </is>
      </c>
    </row>
    <row r="213">
      <c r="B213" s="55" t="inlineStr">
        <is>
          <t>03.738.295/0001-96</t>
        </is>
      </c>
      <c r="C213" t="inlineStr">
        <is>
          <t>FAST SOLUTION - SERVICOS ADMINISTRATIVOS E FINANCEIROS LTDA</t>
        </is>
      </c>
    </row>
    <row r="214">
      <c r="B214" s="55" t="inlineStr">
        <is>
          <t>03.738.295/0001-96</t>
        </is>
      </c>
      <c r="C214" t="inlineStr">
        <is>
          <t>FAST SOLUTION - SERVICOS ADMINISTRATIVOS E FINANCEIROS LTDA</t>
        </is>
      </c>
    </row>
    <row r="215">
      <c r="B215" s="55" t="inlineStr">
        <is>
          <t>03.738.295/0001-96</t>
        </is>
      </c>
      <c r="C215" t="inlineStr">
        <is>
          <t>FAST SOLUTION - SERVICOS ADMINISTRATIVOS E FINANCEIROS LTDA</t>
        </is>
      </c>
    </row>
    <row r="216">
      <c r="B216" s="55" t="inlineStr">
        <is>
          <t>03.738.295/0001-96</t>
        </is>
      </c>
      <c r="C216" t="inlineStr">
        <is>
          <t>FAST SOLUTION - SERVICOS ADMINISTRATIVOS E FINANCEIROS LTDA</t>
        </is>
      </c>
    </row>
    <row r="217">
      <c r="B217" s="55" t="inlineStr">
        <is>
          <t>03.764.657/0001-13</t>
        </is>
      </c>
      <c r="C217" t="inlineStr">
        <is>
          <t>ROJEMAC IMPORTACAO E EXPORTACAO LIMITADA</t>
        </is>
      </c>
    </row>
    <row r="218">
      <c r="B218" s="55" t="inlineStr">
        <is>
          <t>03.781.919/0001-58</t>
        </is>
      </c>
      <c r="C218" t="inlineStr">
        <is>
          <t>FASM COMERCIO DE ARTIGOS DO VESTUARIO LTDA</t>
        </is>
      </c>
    </row>
    <row r="219">
      <c r="B219" s="55" t="inlineStr">
        <is>
          <t>03.789.872/0001-79</t>
        </is>
      </c>
      <c r="C219" t="inlineStr">
        <is>
          <t>PAX NACIONAL PREVER SERVICOS POSTUMOS LTDA</t>
        </is>
      </c>
    </row>
    <row r="220">
      <c r="B220" s="55" t="inlineStr">
        <is>
          <t>03.789.872/0001-79</t>
        </is>
      </c>
      <c r="C220" t="inlineStr">
        <is>
          <t>PAX NACIONAL PREVER SERVICOS POSTUMOS LTDA</t>
        </is>
      </c>
    </row>
    <row r="221">
      <c r="B221" s="55" t="inlineStr">
        <is>
          <t>03.794.556/0001-95</t>
        </is>
      </c>
      <c r="C221" t="inlineStr">
        <is>
          <t>POUSADA PENHASCO LTDA</t>
        </is>
      </c>
    </row>
    <row r="222">
      <c r="B222" s="55" t="inlineStr">
        <is>
          <t>03.794.556/0001-95</t>
        </is>
      </c>
      <c r="C222" t="inlineStr">
        <is>
          <t>POUSADA PENHASCO LTDA</t>
        </is>
      </c>
    </row>
    <row r="223">
      <c r="B223" s="55" t="inlineStr">
        <is>
          <t>03.816.413/0001-37</t>
        </is>
      </c>
      <c r="C223" t="inlineStr">
        <is>
          <t>PAGUEVELOZ INSTITUICAO DE PAGAMENTO LTDA</t>
        </is>
      </c>
    </row>
    <row r="224">
      <c r="B224" s="55" t="inlineStr">
        <is>
          <t>03.816.413/0001-37</t>
        </is>
      </c>
      <c r="C224" t="inlineStr">
        <is>
          <t>PAGUEVELOZ INSTITUICAO DE PAGAMENTO LTDA</t>
        </is>
      </c>
    </row>
    <row r="225">
      <c r="B225" s="55" t="inlineStr">
        <is>
          <t>03.817.469/0001-06</t>
        </is>
      </c>
      <c r="C225" t="inlineStr">
        <is>
          <t>TOYAMA DO BRASIL MAQUINAS LTDA.</t>
        </is>
      </c>
    </row>
    <row r="226">
      <c r="B226" s="55" t="inlineStr">
        <is>
          <t>03.817.469/0001-06</t>
        </is>
      </c>
      <c r="C226" t="inlineStr">
        <is>
          <t>TOYAMA DO BRASIL MAQUINAS LTDA.</t>
        </is>
      </c>
    </row>
    <row r="227">
      <c r="B227" s="55" t="inlineStr">
        <is>
          <t>03.836.946/0001-80</t>
        </is>
      </c>
      <c r="C227" t="inlineStr">
        <is>
          <t>CLAUDIA E GIOVANA CALCADOS LTDA</t>
        </is>
      </c>
    </row>
    <row r="228">
      <c r="B228" s="55" t="inlineStr">
        <is>
          <t>03.836.946/0001-80</t>
        </is>
      </c>
      <c r="C228" t="inlineStr">
        <is>
          <t>CLAUDIA E GIOVANA CALCADOS LTDA</t>
        </is>
      </c>
    </row>
    <row r="229">
      <c r="B229" s="55" t="inlineStr">
        <is>
          <t>03.838.332/0001-38</t>
        </is>
      </c>
      <c r="C229" t="inlineStr">
        <is>
          <t>FERNANDES DINIZ - COMERCIO DE CALCADOS LTDA</t>
        </is>
      </c>
    </row>
    <row r="230">
      <c r="B230" s="55" t="inlineStr">
        <is>
          <t>03.870.341/0002-97</t>
        </is>
      </c>
      <c r="C230" t="inlineStr">
        <is>
          <t>SANTA EMILIA MOTORS-COMERCIAL DE VEICULOS E PECAS LTDA</t>
        </is>
      </c>
    </row>
    <row r="231">
      <c r="B231" s="55" t="inlineStr">
        <is>
          <t>03.870.341/0002-97</t>
        </is>
      </c>
      <c r="C231" t="inlineStr">
        <is>
          <t>SANTA EMILIA MOTORS-COMERCIAL DE VEICULOS E PECAS LTDA</t>
        </is>
      </c>
    </row>
    <row r="232">
      <c r="B232" s="55" t="inlineStr">
        <is>
          <t>03.870.341/0002-97</t>
        </is>
      </c>
      <c r="C232" t="inlineStr">
        <is>
          <t>SANTA EMILIA MOTORS-COMERCIAL DE VEICULOS E PECAS LTDA</t>
        </is>
      </c>
    </row>
    <row r="233">
      <c r="B233" s="55" t="inlineStr">
        <is>
          <t>03.930.139/0001-22</t>
        </is>
      </c>
      <c r="C233" t="inlineStr">
        <is>
          <t>ESI VGM INFORMATICA LTDA</t>
        </is>
      </c>
    </row>
    <row r="234">
      <c r="B234" s="55" t="inlineStr">
        <is>
          <t>03.936.898/0001-00</t>
        </is>
      </c>
      <c r="C234" t="inlineStr">
        <is>
          <t>MOREIA CALCADOS LTDA (baixada)</t>
        </is>
      </c>
    </row>
    <row r="235">
      <c r="B235" s="55" t="inlineStr">
        <is>
          <t>03.943.249/0001-29</t>
        </is>
      </c>
      <c r="C235" t="inlineStr">
        <is>
          <t>GERMANO ZENI VEICULOS LTDA</t>
        </is>
      </c>
    </row>
    <row r="236">
      <c r="B236" s="55" t="inlineStr">
        <is>
          <t>03.943.249/0001-29</t>
        </is>
      </c>
      <c r="C236" t="inlineStr">
        <is>
          <t>GERMANO ZENI VEICULOS LTDA</t>
        </is>
      </c>
    </row>
    <row r="237">
      <c r="B237" s="55" t="inlineStr">
        <is>
          <t>03.943.249/0001-29</t>
        </is>
      </c>
      <c r="C237" t="inlineStr">
        <is>
          <t>GERMANO ZENI VEICULOS LTDA</t>
        </is>
      </c>
    </row>
    <row r="238">
      <c r="B238" s="55" t="inlineStr">
        <is>
          <t>03.951.956/0001-67</t>
        </is>
      </c>
      <c r="C238" t="inlineStr">
        <is>
          <t>CENTRAL DO CARNAVAL PRODUCOES ARTISTICAS LTDA</t>
        </is>
      </c>
    </row>
    <row r="239">
      <c r="B239" s="55" t="inlineStr">
        <is>
          <t>03.951.956/0001-67</t>
        </is>
      </c>
      <c r="C239" t="inlineStr">
        <is>
          <t>CENTRAL DO CARNAVAL PRODUCOES ARTISTICAS LTDA</t>
        </is>
      </c>
    </row>
    <row r="240">
      <c r="B240" s="55" t="inlineStr">
        <is>
          <t>03.951.956/0001-67</t>
        </is>
      </c>
      <c r="C240" t="inlineStr">
        <is>
          <t>CENTRAL DO CARNAVAL PRODUCOES ARTISTICAS LTDA</t>
        </is>
      </c>
    </row>
    <row r="241">
      <c r="B241" s="55" t="inlineStr">
        <is>
          <t>03.951.956/0001-67</t>
        </is>
      </c>
      <c r="C241" t="inlineStr">
        <is>
          <t>CENTRAL DO CARNAVAL PRODUCOES ARTISTICAS LTDA</t>
        </is>
      </c>
    </row>
    <row r="242">
      <c r="B242" s="55" t="inlineStr">
        <is>
          <t>03.951.956/0001-67</t>
        </is>
      </c>
      <c r="C242" t="inlineStr">
        <is>
          <t>CENTRAL DO CARNAVAL PRODUCOES ARTISTICAS LTDA</t>
        </is>
      </c>
    </row>
    <row r="243">
      <c r="B243" s="55" t="inlineStr">
        <is>
          <t>03.960.122/0002-07</t>
        </is>
      </c>
      <c r="C243" t="inlineStr">
        <is>
          <t>DANIELLA PINTO DE MENEZES VIEGAS LTDA</t>
        </is>
      </c>
    </row>
    <row r="244">
      <c r="B244" s="55" t="inlineStr">
        <is>
          <t>03.960.122/0002-07</t>
        </is>
      </c>
      <c r="C244" t="inlineStr">
        <is>
          <t>DANIELLA PINTO DE MENEZES VIEGAS LTDA</t>
        </is>
      </c>
    </row>
    <row r="245">
      <c r="B245" s="55" t="inlineStr">
        <is>
          <t>03.966.019/0001-85</t>
        </is>
      </c>
      <c r="C245" t="inlineStr">
        <is>
          <t>COMERCIAL MATRIT LTDA</t>
        </is>
      </c>
    </row>
    <row r="246">
      <c r="B246" s="55" t="inlineStr">
        <is>
          <t>03.977.536/0001-50</t>
        </is>
      </c>
      <c r="C246" t="inlineStr">
        <is>
          <t>GLOBAL PRODUCTS SOLUTIONS LATIN AMERICA INDUSTRIA E COMERCIO S.A.</t>
        </is>
      </c>
    </row>
    <row r="247">
      <c r="B247" s="55" t="inlineStr">
        <is>
          <t>03.990.047/0001-38</t>
        </is>
      </c>
      <c r="C247" t="inlineStr">
        <is>
          <t>ENGIPLAST COMERCIO DE MOLDES LTDA</t>
        </is>
      </c>
    </row>
    <row r="248">
      <c r="B248" s="55" t="inlineStr">
        <is>
          <t>04.004.760/0001-28</t>
        </is>
      </c>
      <c r="C248" t="inlineStr">
        <is>
          <t>TMI TRAVEL MART INTERNATIONAL LTDA</t>
        </is>
      </c>
    </row>
    <row r="249">
      <c r="B249" s="55" t="inlineStr">
        <is>
          <t>04.008.342/0001-09</t>
        </is>
      </c>
      <c r="C249" t="inlineStr">
        <is>
          <t>FUNDACAO VALE DO TAQUARI DE EDUCACAO E DESENVOLVIMENTO SOCIAL - FUVATES</t>
        </is>
      </c>
    </row>
    <row r="250">
      <c r="B250" s="55" t="inlineStr">
        <is>
          <t>04.026.631/0001-30</t>
        </is>
      </c>
      <c r="C250" t="inlineStr">
        <is>
          <t>DRESSING CALCADOS E ACESSORIOS LTDA</t>
        </is>
      </c>
    </row>
    <row r="251">
      <c r="B251" s="55" t="inlineStr">
        <is>
          <t>04.074.648/0001-63</t>
        </is>
      </c>
      <c r="C251" t="inlineStr">
        <is>
          <t>MACEDO COMERCIAL DE CALCADOS LTDA</t>
        </is>
      </c>
    </row>
    <row r="252">
      <c r="B252" s="55" t="inlineStr">
        <is>
          <t>04.082.624/0001-56</t>
        </is>
      </c>
      <c r="C252" t="inlineStr">
        <is>
          <t>IRMAOS GONCALVES COMERCIO E INDUSTRIA LTDA.</t>
        </is>
      </c>
    </row>
    <row r="253">
      <c r="B253" s="55" t="inlineStr">
        <is>
          <t>04.082.624/0001-56</t>
        </is>
      </c>
      <c r="C253" t="inlineStr">
        <is>
          <t>IRMAOS GONCALVES COMERCIO E INDUSTRIA LTDA.</t>
        </is>
      </c>
    </row>
    <row r="254">
      <c r="B254" s="55" t="inlineStr">
        <is>
          <t>04.114.403/0001-12</t>
        </is>
      </c>
      <c r="C254" t="inlineStr">
        <is>
          <t>PINHO SANTOS &amp; CIA LTDA</t>
        </is>
      </c>
    </row>
    <row r="255">
      <c r="B255" s="55" t="inlineStr">
        <is>
          <t>04.114.403/0001-12</t>
        </is>
      </c>
      <c r="C255" t="inlineStr">
        <is>
          <t>PINHO SANTOS &amp; CIA LTDA</t>
        </is>
      </c>
    </row>
    <row r="256">
      <c r="B256" s="55" t="inlineStr">
        <is>
          <t>04.114.403/0001-12</t>
        </is>
      </c>
      <c r="C256" t="inlineStr">
        <is>
          <t>PINHO SANTOS &amp; CIA LTDA</t>
        </is>
      </c>
    </row>
    <row r="257">
      <c r="B257" s="55" t="inlineStr">
        <is>
          <t>04.145.176/0001-92</t>
        </is>
      </c>
      <c r="C257" t="inlineStr">
        <is>
          <t>CLINIPREV CONSULTORIOS MEDICOS LTDA</t>
        </is>
      </c>
    </row>
    <row r="258">
      <c r="B258" s="55" t="inlineStr">
        <is>
          <t>04.185.877/0001-55</t>
        </is>
      </c>
      <c r="C258" t="inlineStr">
        <is>
          <t>JS DISTRIBUIDORA DE PECAS S/A</t>
        </is>
      </c>
    </row>
    <row r="259">
      <c r="B259" s="55" t="inlineStr">
        <is>
          <t>04.200.198/0001-08</t>
        </is>
      </c>
      <c r="C259" t="inlineStr">
        <is>
          <t>MARLON BONILHA LTDA</t>
        </is>
      </c>
    </row>
    <row r="260">
      <c r="B260" s="55" t="inlineStr">
        <is>
          <t>04.200.198/0001-08</t>
        </is>
      </c>
      <c r="C260" t="inlineStr">
        <is>
          <t>MARLON BONILHA LTDA</t>
        </is>
      </c>
    </row>
    <row r="261">
      <c r="B261" s="55" t="inlineStr">
        <is>
          <t>04.217.396/0001-84</t>
        </is>
      </c>
      <c r="C261" t="inlineStr">
        <is>
          <t>REDE DA MODA LTDA</t>
        </is>
      </c>
    </row>
    <row r="262">
      <c r="B262" s="55" t="inlineStr">
        <is>
          <t>04.227.467/0001-20</t>
        </is>
      </c>
      <c r="C262" t="inlineStr">
        <is>
          <t>GENTIL NEGOCIOS COMERCIO E FRANCHISING LTDA</t>
        </is>
      </c>
    </row>
    <row r="263">
      <c r="B263" s="55" t="inlineStr">
        <is>
          <t>04.244.807/0012-83</t>
        </is>
      </c>
      <c r="C263" t="inlineStr">
        <is>
          <t>FR INDUSTRIA E COMERCIO DE MOVEIS S/A</t>
        </is>
      </c>
    </row>
    <row r="264">
      <c r="B264" s="55" t="inlineStr">
        <is>
          <t>04.244.807/0012-83</t>
        </is>
      </c>
      <c r="C264" t="inlineStr">
        <is>
          <t>FR INDUSTRIA E COMERCIO DE MOVEIS S/A</t>
        </is>
      </c>
    </row>
    <row r="265">
      <c r="B265" s="55" t="inlineStr">
        <is>
          <t>04.249.984/0001-08</t>
        </is>
      </c>
      <c r="C265" t="inlineStr">
        <is>
          <t>NSA CALCADOS E ACESSORIOS LTDA</t>
        </is>
      </c>
    </row>
    <row r="266">
      <c r="B266" s="55" t="inlineStr">
        <is>
          <t>04.249.984/0001-08</t>
        </is>
      </c>
      <c r="C266" t="inlineStr">
        <is>
          <t>NSA CALCADOS E ACESSORIOS LTDA</t>
        </is>
      </c>
    </row>
    <row r="267">
      <c r="B267" s="55" t="inlineStr">
        <is>
          <t>04.429.764/0001-58</t>
        </is>
      </c>
      <c r="C267" t="inlineStr">
        <is>
          <t>CURUPY ACQUA PARK HOTEL LTDA</t>
        </is>
      </c>
    </row>
    <row r="268">
      <c r="B268" s="55" t="inlineStr">
        <is>
          <t>04.484.321/0007-55</t>
        </is>
      </c>
      <c r="C268" t="inlineStr">
        <is>
          <t>PROMEX COMERCIO, IMPORTACAO E EXPORTACAO LTDA</t>
        </is>
      </c>
    </row>
    <row r="269">
      <c r="B269" s="55" t="inlineStr">
        <is>
          <t>04.521.258/0010-85</t>
        </is>
      </c>
      <c r="C269" t="inlineStr">
        <is>
          <t>J CRUZ LTDA</t>
        </is>
      </c>
    </row>
    <row r="270">
      <c r="B270" s="55" t="inlineStr">
        <is>
          <t>04.521.258/0010-85</t>
        </is>
      </c>
      <c r="C270" t="inlineStr">
        <is>
          <t>J CRUZ LTDA</t>
        </is>
      </c>
    </row>
    <row r="271">
      <c r="B271" s="55" t="inlineStr">
        <is>
          <t>04.521.258/0016-70</t>
        </is>
      </c>
      <c r="C271" t="inlineStr">
        <is>
          <t>J CRUZ LTDA</t>
        </is>
      </c>
    </row>
    <row r="272">
      <c r="B272" s="55" t="inlineStr">
        <is>
          <t>04.521.258/0016-70</t>
        </is>
      </c>
      <c r="C272" t="inlineStr">
        <is>
          <t>J CRUZ LTDA</t>
        </is>
      </c>
    </row>
    <row r="273">
      <c r="B273" s="55" t="inlineStr">
        <is>
          <t>04.521.258/0019-13</t>
        </is>
      </c>
      <c r="C273" t="inlineStr">
        <is>
          <t>J CRUZ LTDA</t>
        </is>
      </c>
    </row>
    <row r="274">
      <c r="B274" s="55" t="inlineStr">
        <is>
          <t>04.521.258/0019-13</t>
        </is>
      </c>
      <c r="C274" t="inlineStr">
        <is>
          <t>J CRUZ LTDA</t>
        </is>
      </c>
    </row>
    <row r="275">
      <c r="B275" s="55" t="inlineStr">
        <is>
          <t>04.521.258/0024-80</t>
        </is>
      </c>
      <c r="C275" t="inlineStr">
        <is>
          <t>J CRUZ LTDA</t>
        </is>
      </c>
    </row>
    <row r="276">
      <c r="B276" s="55" t="inlineStr">
        <is>
          <t>04.521.258/0024-80</t>
        </is>
      </c>
      <c r="C276" t="inlineStr">
        <is>
          <t>J CRUZ LTDA</t>
        </is>
      </c>
    </row>
    <row r="277">
      <c r="B277" s="55" t="inlineStr">
        <is>
          <t>04.521.258/0029-95</t>
        </is>
      </c>
      <c r="C277" t="inlineStr">
        <is>
          <t>J CRUZ LTDA</t>
        </is>
      </c>
    </row>
    <row r="278">
      <c r="B278" s="55" t="inlineStr">
        <is>
          <t>04.521.258/0029-95</t>
        </is>
      </c>
      <c r="C278" t="inlineStr">
        <is>
          <t>J CRUZ LTDA</t>
        </is>
      </c>
    </row>
    <row r="279">
      <c r="B279" s="55" t="inlineStr">
        <is>
          <t>04.521.258/0032-90</t>
        </is>
      </c>
      <c r="C279" t="inlineStr">
        <is>
          <t>J CRUZ LTDA</t>
        </is>
      </c>
    </row>
    <row r="280">
      <c r="B280" s="55" t="inlineStr">
        <is>
          <t>04.521.258/0032-90</t>
        </is>
      </c>
      <c r="C280" t="inlineStr">
        <is>
          <t>J CRUZ LTDA</t>
        </is>
      </c>
    </row>
    <row r="281">
      <c r="B281" s="55" t="inlineStr">
        <is>
          <t>04.521.258/0035-33</t>
        </is>
      </c>
      <c r="C281" t="inlineStr">
        <is>
          <t>J CRUZ LTDA</t>
        </is>
      </c>
    </row>
    <row r="282">
      <c r="B282" s="55" t="inlineStr">
        <is>
          <t>04.521.258/0035-33</t>
        </is>
      </c>
      <c r="C282" t="inlineStr">
        <is>
          <t>J CRUZ LTDA</t>
        </is>
      </c>
    </row>
    <row r="283">
      <c r="B283" s="55" t="inlineStr">
        <is>
          <t>04.561.957/0001-68</t>
        </is>
      </c>
      <c r="C283" t="inlineStr">
        <is>
          <t>IMPORTADORA TV LAR LTDA</t>
        </is>
      </c>
    </row>
    <row r="284">
      <c r="B284" s="55" t="inlineStr">
        <is>
          <t>04.561.957/0001-68</t>
        </is>
      </c>
      <c r="C284" t="inlineStr">
        <is>
          <t>IMPORTADORA TV LAR LTDA</t>
        </is>
      </c>
    </row>
    <row r="285">
      <c r="B285" s="55" t="inlineStr">
        <is>
          <t>04.561.957/0001-68</t>
        </is>
      </c>
      <c r="C285" t="inlineStr">
        <is>
          <t>IMPORTADORA TV LAR LTDA</t>
        </is>
      </c>
    </row>
    <row r="286">
      <c r="B286" s="55" t="inlineStr">
        <is>
          <t>04.561.957/0001-68</t>
        </is>
      </c>
      <c r="C286" t="inlineStr">
        <is>
          <t>IMPORTADORA TV LAR LTDA</t>
        </is>
      </c>
    </row>
    <row r="287">
      <c r="B287" s="55" t="inlineStr">
        <is>
          <t>04.561.957/0001-68</t>
        </is>
      </c>
      <c r="C287" t="inlineStr">
        <is>
          <t>IMPORTADORA TV LAR LTDA</t>
        </is>
      </c>
    </row>
    <row r="288">
      <c r="B288" s="55" t="inlineStr">
        <is>
          <t>04.566.498/0001-05</t>
        </is>
      </c>
      <c r="C288" t="inlineStr">
        <is>
          <t>LASLUC CALCADOS, BOLSAS E ACESSORIOS LTDA</t>
        </is>
      </c>
    </row>
    <row r="289">
      <c r="B289" s="55" t="inlineStr">
        <is>
          <t>04.566.498/0001-05</t>
        </is>
      </c>
      <c r="C289" t="inlineStr">
        <is>
          <t>LASLUC CALCADOS, BOLSAS E ACESSORIOS LTDA</t>
        </is>
      </c>
    </row>
    <row r="290">
      <c r="B290" s="55" t="inlineStr">
        <is>
          <t>04.569.913/0001-84</t>
        </is>
      </c>
      <c r="C290" t="inlineStr">
        <is>
          <t>FIGUEREDO &amp; FILHOS LTDA</t>
        </is>
      </c>
    </row>
    <row r="291">
      <c r="B291" s="55" t="inlineStr">
        <is>
          <t>04.569.913/0001-84</t>
        </is>
      </c>
      <c r="C291" t="inlineStr">
        <is>
          <t>FIGUEREDO &amp; FILHOS LTDA</t>
        </is>
      </c>
    </row>
    <row r="292">
      <c r="B292" s="55" t="inlineStr">
        <is>
          <t>04.577.500/0001-41</t>
        </is>
      </c>
      <c r="C292" t="inlineStr">
        <is>
          <t>ARECIO COMERCIAL LTDA.</t>
        </is>
      </c>
    </row>
    <row r="293">
      <c r="B293" s="55" t="inlineStr">
        <is>
          <t>04.577.500/0002-22</t>
        </is>
      </c>
      <c r="C293" t="inlineStr">
        <is>
          <t>ARECIO COMERCIAL LTDA.</t>
        </is>
      </c>
    </row>
    <row r="294">
      <c r="B294" s="55" t="inlineStr">
        <is>
          <t>04.591.034/0001-59</t>
        </is>
      </c>
      <c r="C294" t="inlineStr">
        <is>
          <t>PRO TESTE ASSOCIACAO BRASILEIRA DE DEFESA DO CONSUMIDOR</t>
        </is>
      </c>
    </row>
    <row r="295">
      <c r="B295" s="55" t="inlineStr">
        <is>
          <t>04.591.034/0001-59</t>
        </is>
      </c>
      <c r="C295" t="inlineStr">
        <is>
          <t>PRO TESTE ASSOCIACAO BRASILEIRA DE DEFESA DO CONSUMIDOR</t>
        </is>
      </c>
    </row>
    <row r="296">
      <c r="B296" s="55" t="inlineStr">
        <is>
          <t>04.600.555/0001-25</t>
        </is>
      </c>
      <c r="C296" t="inlineStr">
        <is>
          <t>SOCIEDADE REGIONAL DE ENSINO E SAUDE LTDA</t>
        </is>
      </c>
    </row>
    <row r="297">
      <c r="B297" s="55" t="inlineStr">
        <is>
          <t>04.600.555/0001-25</t>
        </is>
      </c>
      <c r="C297" t="inlineStr">
        <is>
          <t>SOCIEDADE REGIONAL DE ENSINO E SAUDE LTDA</t>
        </is>
      </c>
    </row>
    <row r="298">
      <c r="B298" s="55" t="inlineStr">
        <is>
          <t>04.600.555/0001-25</t>
        </is>
      </c>
      <c r="C298" t="inlineStr">
        <is>
          <t>SOCIEDADE REGIONAL DE ENSINO E SAUDE LTDA</t>
        </is>
      </c>
    </row>
    <row r="299">
      <c r="B299" s="55" t="inlineStr">
        <is>
          <t>04.600.555/0001-25</t>
        </is>
      </c>
      <c r="C299" t="inlineStr">
        <is>
          <t>SOCIEDADE REGIONAL DE ENSINO E SAUDE LTDA</t>
        </is>
      </c>
    </row>
    <row r="300">
      <c r="B300" s="55" t="inlineStr">
        <is>
          <t>04.641.062/0001-33</t>
        </is>
      </c>
      <c r="C300" t="inlineStr">
        <is>
          <t>PEREIRA E SILVA ATACADISTA DE BELO HORIZONTE LTDA</t>
        </is>
      </c>
    </row>
    <row r="301">
      <c r="B301" s="55" t="inlineStr">
        <is>
          <t>04.641.062/0001-33</t>
        </is>
      </c>
      <c r="C301" t="inlineStr">
        <is>
          <t>PEREIRA E SILVA ATACADISTA DE BELO HORIZONTE LTDA</t>
        </is>
      </c>
    </row>
    <row r="302">
      <c r="B302" s="55" t="inlineStr">
        <is>
          <t>04.641.062/0001-33</t>
        </is>
      </c>
      <c r="C302" t="inlineStr">
        <is>
          <t>PEREIRA E SILVA ATACADISTA DE BELO HORIZONTE LTDA</t>
        </is>
      </c>
    </row>
    <row r="303">
      <c r="B303" s="55" t="inlineStr">
        <is>
          <t>04.689.850/0001-08</t>
        </is>
      </c>
      <c r="C303" t="inlineStr">
        <is>
          <t>INTERATIVA PHARMA LTDA</t>
        </is>
      </c>
    </row>
    <row r="304">
      <c r="B304" s="55" t="inlineStr">
        <is>
          <t>04.689.850/0001-08</t>
        </is>
      </c>
      <c r="C304" t="inlineStr">
        <is>
          <t>INTERATIVA PHARMA LTDA</t>
        </is>
      </c>
    </row>
    <row r="305">
      <c r="B305" s="55" t="inlineStr">
        <is>
          <t>04.689.850/0001-08</t>
        </is>
      </c>
      <c r="C305" t="inlineStr">
        <is>
          <t>INTERATIVA PHARMA LTDA</t>
        </is>
      </c>
    </row>
    <row r="306">
      <c r="B306" s="55" t="inlineStr">
        <is>
          <t>04.703.383/0001-15</t>
        </is>
      </c>
      <c r="C306" t="inlineStr">
        <is>
          <t>H. G. HERRERA LTDA</t>
        </is>
      </c>
    </row>
    <row r="307">
      <c r="B307" s="55" t="inlineStr">
        <is>
          <t>04.742.228/0001-08</t>
        </is>
      </c>
      <c r="C307" t="inlineStr">
        <is>
          <t>ASCENDENCIA COMERCIO DE CALCADOS LTDA</t>
        </is>
      </c>
    </row>
    <row r="308">
      <c r="B308" s="55" t="inlineStr">
        <is>
          <t>04.779.194/0001-26</t>
        </is>
      </c>
      <c r="C308" t="inlineStr">
        <is>
          <t>DTR MOTORSPORT COMERCIO DE EQUIPAMENTOS PARA AUTOMOBILISMO LTDA</t>
        </is>
      </c>
    </row>
    <row r="309">
      <c r="B309" s="55" t="inlineStr">
        <is>
          <t>04.779.194/0001-26</t>
        </is>
      </c>
      <c r="C309" t="inlineStr">
        <is>
          <t>DTR MOTORSPORT COMERCIO DE EQUIPAMENTOS PARA AUTOMOBILISMO LTDA</t>
        </is>
      </c>
    </row>
    <row r="310">
      <c r="B310" s="55" t="inlineStr">
        <is>
          <t>04.803.904/0001-06</t>
        </is>
      </c>
      <c r="C310" t="inlineStr">
        <is>
          <t>CENTRO DE ENSINO SUPERIOR NILTON LINS</t>
        </is>
      </c>
    </row>
    <row r="311">
      <c r="B311" s="55" t="inlineStr">
        <is>
          <t>04.803.904/0001-06</t>
        </is>
      </c>
      <c r="C311" t="inlineStr">
        <is>
          <t>CENTRO DE ENSINO SUPERIOR NILTON LINS</t>
        </is>
      </c>
    </row>
    <row r="312">
      <c r="B312" s="55" t="inlineStr">
        <is>
          <t>04.803.904/0001-06</t>
        </is>
      </c>
      <c r="C312" t="inlineStr">
        <is>
          <t>CENTRO DE ENSINO SUPERIOR NILTON LINS</t>
        </is>
      </c>
    </row>
    <row r="313">
      <c r="B313" s="55" t="inlineStr">
        <is>
          <t>04.865.993/0001-15</t>
        </is>
      </c>
      <c r="C313" t="inlineStr">
        <is>
          <t>LOPES DROGARIA LTDA</t>
        </is>
      </c>
    </row>
    <row r="314">
      <c r="B314" s="55" t="inlineStr">
        <is>
          <t>04.865.993/0001-15</t>
        </is>
      </c>
      <c r="C314" t="inlineStr">
        <is>
          <t>LOPES DROGARIA LTDA</t>
        </is>
      </c>
    </row>
    <row r="315">
      <c r="B315" s="55" t="inlineStr">
        <is>
          <t>04.878.620/0001-89</t>
        </is>
      </c>
      <c r="C315" t="inlineStr">
        <is>
          <t>ZK FERREIRA DROGARIAS LTDA.</t>
        </is>
      </c>
    </row>
    <row r="316">
      <c r="B316" s="55" t="inlineStr">
        <is>
          <t>04.878.620/0001-89</t>
        </is>
      </c>
      <c r="C316" t="inlineStr">
        <is>
          <t>ZK FERREIRA DROGARIAS LTDA.</t>
        </is>
      </c>
    </row>
    <row r="317">
      <c r="B317" s="55" t="inlineStr">
        <is>
          <t>04.878.620/0001-89</t>
        </is>
      </c>
      <c r="C317" t="inlineStr">
        <is>
          <t>ZK FERREIRA DROGARIAS LTDA.</t>
        </is>
      </c>
    </row>
    <row r="318">
      <c r="B318" s="55" t="inlineStr">
        <is>
          <t>04.893.323/0006-17</t>
        </is>
      </c>
      <c r="C318" t="inlineStr">
        <is>
          <t>CAVEDANO COMERCIO DIGITAL LTDA</t>
        </is>
      </c>
    </row>
    <row r="319">
      <c r="B319" s="55" t="inlineStr">
        <is>
          <t>04.893.323/0006-17</t>
        </is>
      </c>
      <c r="C319" t="inlineStr">
        <is>
          <t>CAVEDANO COMERCIO DIGITAL LTDA</t>
        </is>
      </c>
    </row>
    <row r="320">
      <c r="B320" s="55" t="inlineStr">
        <is>
          <t>04.917.296/0005-94</t>
        </is>
      </c>
      <c r="C320" t="inlineStr">
        <is>
          <t>AVIL TEXTIL LTDA</t>
        </is>
      </c>
    </row>
    <row r="321">
      <c r="B321" s="55" t="inlineStr">
        <is>
          <t>04.917.296/0005-94</t>
        </is>
      </c>
      <c r="C321" t="inlineStr">
        <is>
          <t>AVIL TEXTIL LTDA</t>
        </is>
      </c>
    </row>
    <row r="322">
      <c r="B322" s="55" t="inlineStr">
        <is>
          <t>04.917.296/0005-94</t>
        </is>
      </c>
      <c r="C322" t="inlineStr">
        <is>
          <t>AVIL TEXTIL LTDA</t>
        </is>
      </c>
    </row>
    <row r="323">
      <c r="B323" s="55" t="inlineStr">
        <is>
          <t>04.946.306/0001-96</t>
        </is>
      </c>
      <c r="C323" t="inlineStr">
        <is>
          <t>DROGARIA MIX I LTDA</t>
        </is>
      </c>
    </row>
    <row r="324">
      <c r="B324" s="55" t="inlineStr">
        <is>
          <t>04.975.859/0003-39</t>
        </is>
      </c>
      <c r="C324" t="inlineStr">
        <is>
          <t>NDI IMPORTACAO, EXPORTACAO, COMERCIO E REPRESENTACOES LTDA</t>
        </is>
      </c>
    </row>
    <row r="325">
      <c r="B325" s="55" t="inlineStr">
        <is>
          <t>04.975.859/0003-39</t>
        </is>
      </c>
      <c r="C325" t="inlineStr">
        <is>
          <t>NDI IMPORTACAO, EXPORTACAO, COMERCIO E REPRESENTACOES LTDA</t>
        </is>
      </c>
    </row>
    <row r="326">
      <c r="B326" s="55" t="inlineStr">
        <is>
          <t>05.013.910/0001-22</t>
        </is>
      </c>
      <c r="C326" t="inlineStr">
        <is>
          <t>SUN SPECIAL COMERCIO E REPRESENTACAO LTDA</t>
        </is>
      </c>
    </row>
    <row r="327">
      <c r="B327" s="55" t="inlineStr">
        <is>
          <t>05.013.910/0001-22</t>
        </is>
      </c>
      <c r="C327" t="inlineStr">
        <is>
          <t>SUN SPECIAL COMERCIO E REPRESENTACAO LTDA</t>
        </is>
      </c>
    </row>
    <row r="328">
      <c r="B328" s="55" t="inlineStr">
        <is>
          <t>05.013.910/0001-22</t>
        </is>
      </c>
      <c r="C328" t="inlineStr">
        <is>
          <t>SUN SPECIAL COMERCIO E REPRESENTACAO LTDA</t>
        </is>
      </c>
    </row>
    <row r="329">
      <c r="B329" s="55" t="inlineStr">
        <is>
          <t>05.027.327/0003-32</t>
        </is>
      </c>
      <c r="C329" t="inlineStr">
        <is>
          <t>INTER JAPAN VEICULOS LTDA</t>
        </is>
      </c>
    </row>
    <row r="330">
      <c r="B330" s="55" t="inlineStr">
        <is>
          <t>05.027.327/0003-32</t>
        </is>
      </c>
      <c r="C330" t="inlineStr">
        <is>
          <t>INTER JAPAN VEICULOS LTDA</t>
        </is>
      </c>
    </row>
    <row r="331">
      <c r="B331" s="55" t="inlineStr">
        <is>
          <t>05.027.327/0003-32</t>
        </is>
      </c>
      <c r="C331" t="inlineStr">
        <is>
          <t>INTER JAPAN VEICULOS LTDA</t>
        </is>
      </c>
    </row>
    <row r="332">
      <c r="B332" s="55" t="inlineStr">
        <is>
          <t>05.027.327/0004-13</t>
        </is>
      </c>
      <c r="C332" t="inlineStr">
        <is>
          <t>INTER JAPAN VEICULOS LTDA</t>
        </is>
      </c>
    </row>
    <row r="333">
      <c r="B333" s="55" t="inlineStr">
        <is>
          <t>05.027.327/0004-13</t>
        </is>
      </c>
      <c r="C333" t="inlineStr">
        <is>
          <t>INTER JAPAN VEICULOS LTDA</t>
        </is>
      </c>
    </row>
    <row r="334">
      <c r="B334" s="55" t="inlineStr">
        <is>
          <t>05.027.327/0009-28</t>
        </is>
      </c>
      <c r="C334" t="inlineStr">
        <is>
          <t>INTER JAPAN VEICULOS LTDA</t>
        </is>
      </c>
    </row>
    <row r="335">
      <c r="B335" s="55" t="inlineStr">
        <is>
          <t>05.027.327/0009-28</t>
        </is>
      </c>
      <c r="C335" t="inlineStr">
        <is>
          <t>INTER JAPAN VEICULOS LTDA</t>
        </is>
      </c>
    </row>
    <row r="336">
      <c r="B336" s="55" t="inlineStr">
        <is>
          <t>05.035.532/0001-88</t>
        </is>
      </c>
      <c r="C336" t="inlineStr">
        <is>
          <t>METRONORTE COMERCIAL DE VEICULOS LTDA</t>
        </is>
      </c>
    </row>
    <row r="337">
      <c r="B337" s="55" t="inlineStr">
        <is>
          <t>05.054.671/0043-08</t>
        </is>
      </c>
      <c r="C337" t="inlineStr">
        <is>
          <t>LIDER COMERCIO E INDUSTRIA LTDA.</t>
        </is>
      </c>
    </row>
    <row r="338">
      <c r="B338" s="55" t="inlineStr">
        <is>
          <t>05.054.671/0043-08</t>
        </is>
      </c>
      <c r="C338" t="inlineStr">
        <is>
          <t>LIDER COMERCIO E INDUSTRIA LTDA.</t>
        </is>
      </c>
    </row>
    <row r="339">
      <c r="B339" s="55" t="inlineStr">
        <is>
          <t>05.063.653/0013-77</t>
        </is>
      </c>
      <c r="C339" t="inlineStr">
        <is>
          <t>ENGEPECAS EQUIPAMENTOS LTDA.</t>
        </is>
      </c>
    </row>
    <row r="340">
      <c r="B340" s="55" t="inlineStr">
        <is>
          <t>05.063.653/0013-77</t>
        </is>
      </c>
      <c r="C340" t="inlineStr">
        <is>
          <t>ENGEPECAS EQUIPAMENTOS LTDA.</t>
        </is>
      </c>
    </row>
    <row r="341">
      <c r="B341" s="55" t="inlineStr">
        <is>
          <t>05.099.769/0001-22</t>
        </is>
      </c>
      <c r="C341" t="inlineStr">
        <is>
          <t>ALCAR CLINICA DE SERVICOS MEDICOS LTDA</t>
        </is>
      </c>
    </row>
    <row r="342">
      <c r="B342" s="55" t="inlineStr">
        <is>
          <t>05.108.918/0008-49</t>
        </is>
      </c>
      <c r="C342" t="inlineStr">
        <is>
          <t>AMIGOS DO BEM INSTITUICAO NACIONAL CONTRA A FOME E A MISERIA</t>
        </is>
      </c>
    </row>
    <row r="343">
      <c r="B343" s="55" t="inlineStr">
        <is>
          <t>05.108.918/0008-49</t>
        </is>
      </c>
      <c r="C343" t="inlineStr">
        <is>
          <t>AMIGOS DO BEM INSTITUICAO NACIONAL CONTRA A FOME E A MISERIA</t>
        </is>
      </c>
    </row>
    <row r="344">
      <c r="B344" s="55" t="inlineStr">
        <is>
          <t>05.151.518/0001-40</t>
        </is>
      </c>
      <c r="C344" t="inlineStr">
        <is>
          <t>BELENUS LTDA</t>
        </is>
      </c>
    </row>
    <row r="345">
      <c r="B345" s="55" t="inlineStr">
        <is>
          <t>05.151.518/0001-40</t>
        </is>
      </c>
      <c r="C345" t="inlineStr">
        <is>
          <t>BELENUS LTDA</t>
        </is>
      </c>
    </row>
    <row r="346">
      <c r="B346" s="55" t="inlineStr">
        <is>
          <t>05.151.518/0001-40</t>
        </is>
      </c>
      <c r="C346" t="inlineStr">
        <is>
          <t>BELENUS LTDA</t>
        </is>
      </c>
    </row>
    <row r="347">
      <c r="B347" s="55" t="inlineStr">
        <is>
          <t>05.151.518/0001-40</t>
        </is>
      </c>
      <c r="C347" t="inlineStr">
        <is>
          <t>BELENUS LTDA</t>
        </is>
      </c>
    </row>
    <row r="348">
      <c r="B348" s="55" t="inlineStr">
        <is>
          <t>05.151.518/0001-40</t>
        </is>
      </c>
      <c r="C348" t="inlineStr">
        <is>
          <t>BELENUS LTDA</t>
        </is>
      </c>
    </row>
    <row r="349">
      <c r="B349" s="55" t="inlineStr">
        <is>
          <t>05.151.518/0001-40</t>
        </is>
      </c>
      <c r="C349" t="inlineStr">
        <is>
          <t>BELENUS LTDA</t>
        </is>
      </c>
    </row>
    <row r="350">
      <c r="B350" s="55" t="inlineStr">
        <is>
          <t>05.154.607/0001-40</t>
        </is>
      </c>
      <c r="C350" t="inlineStr">
        <is>
          <t>DROGARIA SOUSA LTDA</t>
        </is>
      </c>
    </row>
    <row r="351">
      <c r="B351" s="55" t="inlineStr">
        <is>
          <t>05.154.607/0001-40</t>
        </is>
      </c>
      <c r="C351" t="inlineStr">
        <is>
          <t>DROGARIA SOUSA LTDA</t>
        </is>
      </c>
    </row>
    <row r="352">
      <c r="B352" s="55" t="inlineStr">
        <is>
          <t>05.159.973/0049-36</t>
        </is>
      </c>
      <c r="C352" t="inlineStr">
        <is>
          <t>HIPER CARIJOS LTDA.</t>
        </is>
      </c>
    </row>
    <row r="353">
      <c r="B353" s="55" t="inlineStr">
        <is>
          <t>05.164.667/0007-39</t>
        </is>
      </c>
      <c r="C353" t="inlineStr">
        <is>
          <t>CENTER MEGA COMERCIO DE MATERIAIS PARA CONSTRUCAO LTDA</t>
        </is>
      </c>
    </row>
    <row r="354">
      <c r="B354" s="55" t="inlineStr">
        <is>
          <t>05.164.667/0007-39</t>
        </is>
      </c>
      <c r="C354" t="inlineStr">
        <is>
          <t>CENTER MEGA COMERCIO DE MATERIAIS PARA CONSTRUCAO LTDA</t>
        </is>
      </c>
    </row>
    <row r="355">
      <c r="B355" s="55" t="inlineStr">
        <is>
          <t>05.164.667/0007-39</t>
        </is>
      </c>
      <c r="C355" t="inlineStr">
        <is>
          <t>CENTER MEGA COMERCIO DE MATERIAIS PARA CONSTRUCAO LTDA</t>
        </is>
      </c>
    </row>
    <row r="356">
      <c r="B356" s="55" t="inlineStr">
        <is>
          <t>05.198.251/0001-46</t>
        </is>
      </c>
      <c r="C356" t="inlineStr">
        <is>
          <t>MCGT - FARMACIA DE MANIPULACAO LTDA</t>
        </is>
      </c>
    </row>
    <row r="357">
      <c r="B357" s="55" t="inlineStr">
        <is>
          <t>05.198.251/0001-46</t>
        </is>
      </c>
      <c r="C357" t="inlineStr">
        <is>
          <t>MCGT - FARMACIA DE MANIPULACAO LTDA</t>
        </is>
      </c>
    </row>
    <row r="358">
      <c r="B358" s="55" t="inlineStr">
        <is>
          <t>05.198.251/0001-46</t>
        </is>
      </c>
      <c r="C358" t="inlineStr">
        <is>
          <t>MCGT - FARMACIA DE MANIPULACAO LTDA</t>
        </is>
      </c>
    </row>
    <row r="359">
      <c r="B359" s="55" t="inlineStr">
        <is>
          <t>05.217.384/0014-37</t>
        </is>
      </c>
      <c r="C359" t="inlineStr">
        <is>
          <t>H PLUS ADMINISTRACAO E HOTELARIA LTDA</t>
        </is>
      </c>
    </row>
    <row r="360">
      <c r="B360" s="55" t="inlineStr">
        <is>
          <t>05.217.384/0014-37</t>
        </is>
      </c>
      <c r="C360" t="inlineStr">
        <is>
          <t>H PLUS ADMINISTRACAO E HOTELARIA LTDA</t>
        </is>
      </c>
    </row>
    <row r="361">
      <c r="B361" s="55" t="inlineStr">
        <is>
          <t>05.217.384/0014-37</t>
        </is>
      </c>
      <c r="C361" t="inlineStr">
        <is>
          <t>H PLUS ADMINISTRACAO E HOTELARIA LTDA</t>
        </is>
      </c>
    </row>
    <row r="362">
      <c r="B362" s="55" t="inlineStr">
        <is>
          <t>05.217.384/0020-85</t>
        </is>
      </c>
      <c r="C362" t="inlineStr">
        <is>
          <t>H PLUS ADMINISTRACAO E HOTELARIA LTDA</t>
        </is>
      </c>
    </row>
    <row r="363">
      <c r="B363" s="55" t="inlineStr">
        <is>
          <t>05.217.384/0020-85</t>
        </is>
      </c>
      <c r="C363" t="inlineStr">
        <is>
          <t>H PLUS ADMINISTRACAO E HOTELARIA LTDA</t>
        </is>
      </c>
    </row>
    <row r="364">
      <c r="B364" s="55" t="inlineStr">
        <is>
          <t>05.217.384/0020-85</t>
        </is>
      </c>
      <c r="C364" t="inlineStr">
        <is>
          <t>H PLUS ADMINISTRACAO E HOTELARIA LTDA</t>
        </is>
      </c>
    </row>
    <row r="365">
      <c r="B365" s="55" t="inlineStr">
        <is>
          <t>05.262.215/0001-02</t>
        </is>
      </c>
      <c r="C365" t="inlineStr">
        <is>
          <t>CENTRAL DE RACOES LTDA</t>
        </is>
      </c>
    </row>
    <row r="366">
      <c r="B366" s="55" t="inlineStr">
        <is>
          <t>05.262.215/0001-02</t>
        </is>
      </c>
      <c r="C366" t="inlineStr">
        <is>
          <t>CENTRAL DE RACOES LTDA</t>
        </is>
      </c>
    </row>
    <row r="367">
      <c r="B367" s="55" t="inlineStr">
        <is>
          <t>05.266.530/0001-08</t>
        </is>
      </c>
      <c r="C367" t="inlineStr">
        <is>
          <t>CHIARELI MOREIRA - FARMACIA DE MANIPULACAO LTDA</t>
        </is>
      </c>
    </row>
    <row r="368">
      <c r="B368" s="55" t="inlineStr">
        <is>
          <t>05.341.062/0001-80</t>
        </is>
      </c>
      <c r="C368" t="inlineStr">
        <is>
          <t>FEBRAFAR - FEDERACAO BRASILEIRA DAS REDES ASSOCIATIVISTAS E INDEPENDENTES DE FARMACIAS</t>
        </is>
      </c>
    </row>
    <row r="369">
      <c r="B369" s="55" t="inlineStr">
        <is>
          <t>05.345.804/0001-46</t>
        </is>
      </c>
      <c r="C369" t="inlineStr">
        <is>
          <t>CAFE DO MERCADO - COMERCIO DE CAFES LTDA</t>
        </is>
      </c>
    </row>
    <row r="370">
      <c r="B370" s="55" t="inlineStr">
        <is>
          <t>05.345.804/0001-46</t>
        </is>
      </c>
      <c r="C370" t="inlineStr">
        <is>
          <t>CAFE DO MERCADO - COMERCIO DE CAFES LTDA</t>
        </is>
      </c>
    </row>
    <row r="371">
      <c r="B371" s="55" t="inlineStr">
        <is>
          <t>05.357.722/0001-11</t>
        </is>
      </c>
      <c r="C371" t="inlineStr">
        <is>
          <t>VIA VERDE CALCADOS LTDA</t>
        </is>
      </c>
    </row>
    <row r="372">
      <c r="B372" s="55" t="inlineStr">
        <is>
          <t>05.357.722/0001-11</t>
        </is>
      </c>
      <c r="C372" t="inlineStr">
        <is>
          <t>VIA VERDE CALCADOS LTDA</t>
        </is>
      </c>
    </row>
    <row r="373">
      <c r="B373" s="55" t="inlineStr">
        <is>
          <t>05.357.722/0001-11</t>
        </is>
      </c>
      <c r="C373" t="inlineStr">
        <is>
          <t>VIA VERDE CALCADOS LTDA</t>
        </is>
      </c>
    </row>
    <row r="374">
      <c r="B374" s="55" t="inlineStr">
        <is>
          <t>05.394.177/0003-03</t>
        </is>
      </c>
      <c r="C374" t="inlineStr">
        <is>
          <t>GILVANA STOCK COMERCIO DIGITAL LTDA</t>
        </is>
      </c>
    </row>
    <row r="375">
      <c r="B375" s="55" t="inlineStr">
        <is>
          <t>05.394.177/0003-03</t>
        </is>
      </c>
      <c r="C375" t="inlineStr">
        <is>
          <t>GILVANA STOCK COMERCIO DIGITAL LTDA</t>
        </is>
      </c>
    </row>
    <row r="376">
      <c r="B376" s="55" t="inlineStr">
        <is>
          <t>05.419.994/0001-07</t>
        </is>
      </c>
      <c r="C376" t="inlineStr">
        <is>
          <t>UNIPHARMACY PHARMACIA DE MANIPULACAO LTDA</t>
        </is>
      </c>
    </row>
    <row r="377">
      <c r="B377" s="55" t="inlineStr">
        <is>
          <t>05.462.543/0001-44</t>
        </is>
      </c>
      <c r="C377" t="inlineStr">
        <is>
          <t>EASYTECH TECNOLOGIA COMERCIO E SERVICOS LTDA</t>
        </is>
      </c>
    </row>
    <row r="378">
      <c r="B378" s="55" t="inlineStr">
        <is>
          <t>05.471.879/0001-73</t>
        </is>
      </c>
      <c r="C378" t="inlineStr">
        <is>
          <t>KASA MOTORS LTDA</t>
        </is>
      </c>
    </row>
    <row r="379">
      <c r="B379" s="55" t="inlineStr">
        <is>
          <t>05.471.879/0001-73</t>
        </is>
      </c>
      <c r="C379" t="inlineStr">
        <is>
          <t>KASA MOTORS LTDA</t>
        </is>
      </c>
    </row>
    <row r="380">
      <c r="B380" s="55" t="inlineStr">
        <is>
          <t>05.471.879/0001-73</t>
        </is>
      </c>
      <c r="C380" t="inlineStr">
        <is>
          <t>KASA MOTORS LTDA</t>
        </is>
      </c>
    </row>
    <row r="381">
      <c r="B381" s="55" t="inlineStr">
        <is>
          <t>05.471.879/0004-16</t>
        </is>
      </c>
      <c r="C381" t="inlineStr">
        <is>
          <t>KASA MOTORS LTDA</t>
        </is>
      </c>
    </row>
    <row r="382">
      <c r="B382" s="55" t="inlineStr">
        <is>
          <t>05.471.879/0004-16</t>
        </is>
      </c>
      <c r="C382" t="inlineStr">
        <is>
          <t>KASA MOTORS LTDA</t>
        </is>
      </c>
    </row>
    <row r="383">
      <c r="B383" s="55" t="inlineStr">
        <is>
          <t>05.471.879/0004-16</t>
        </is>
      </c>
      <c r="C383" t="inlineStr">
        <is>
          <t>KASA MOTORS LTDA</t>
        </is>
      </c>
    </row>
    <row r="384">
      <c r="B384" s="55" t="inlineStr">
        <is>
          <t>05.481.897/0001-36</t>
        </is>
      </c>
      <c r="C384" t="inlineStr">
        <is>
          <t>HAI AUTOMOVEIS LTDA</t>
        </is>
      </c>
    </row>
    <row r="385">
      <c r="B385" s="55" t="inlineStr">
        <is>
          <t>05.481.897/0001-36</t>
        </is>
      </c>
      <c r="C385" t="inlineStr">
        <is>
          <t>HAI AUTOMOVEIS LTDA</t>
        </is>
      </c>
    </row>
    <row r="386">
      <c r="B386" s="55" t="inlineStr">
        <is>
          <t>05.481.897/0001-36</t>
        </is>
      </c>
      <c r="C386" t="inlineStr">
        <is>
          <t>HAI AUTOMOVEIS LTDA</t>
        </is>
      </c>
    </row>
    <row r="387">
      <c r="B387" s="55" t="inlineStr">
        <is>
          <t>05.570.154/0003-02</t>
        </is>
      </c>
      <c r="C387" t="inlineStr">
        <is>
          <t>FASHION SHOES COMERCIO DE CALCADOS E CONFECCOES LTDA</t>
        </is>
      </c>
    </row>
    <row r="388">
      <c r="B388" s="55" t="inlineStr">
        <is>
          <t>05.597.887/0001-60</t>
        </is>
      </c>
      <c r="C388" t="inlineStr">
        <is>
          <t>CONDOMINIO DO EDIFICIO SHERATON BARRA</t>
        </is>
      </c>
    </row>
    <row r="389">
      <c r="B389" s="55" t="inlineStr">
        <is>
          <t>05.597.887/0001-60</t>
        </is>
      </c>
      <c r="C389" t="inlineStr">
        <is>
          <t>CONDOMINIO DO EDIFICIO SHERATON BARRA</t>
        </is>
      </c>
    </row>
    <row r="390">
      <c r="B390" s="55" t="inlineStr">
        <is>
          <t>05.597.887/0001-60</t>
        </is>
      </c>
      <c r="C390" t="inlineStr">
        <is>
          <t>CONDOMINIO DO EDIFICIO SHERATON BARRA</t>
        </is>
      </c>
    </row>
    <row r="391">
      <c r="B391" s="55" t="inlineStr">
        <is>
          <t>05.597.887/0001-60</t>
        </is>
      </c>
      <c r="C391" t="inlineStr">
        <is>
          <t>CONDOMINIO DO EDIFICIO SHERATON BARRA</t>
        </is>
      </c>
    </row>
    <row r="392">
      <c r="B392" s="55" t="inlineStr">
        <is>
          <t>05.607.657/0001-35</t>
        </is>
      </c>
      <c r="C392" t="inlineStr">
        <is>
          <t>SCANSOURCE BRASIL DISTRIBUIDORA DE TECNOLOGIAS LTDA</t>
        </is>
      </c>
    </row>
    <row r="393">
      <c r="B393" s="55" t="inlineStr">
        <is>
          <t>05.620.609/0001-87</t>
        </is>
      </c>
      <c r="C393" t="inlineStr">
        <is>
          <t>LAGOA THERMAS CLUBE, TURISMO, LAZER E ECOLOGIA</t>
        </is>
      </c>
    </row>
    <row r="394">
      <c r="B394" s="55" t="inlineStr">
        <is>
          <t>05.728.281/0007-02</t>
        </is>
      </c>
      <c r="C394" t="inlineStr">
        <is>
          <t>BARREIROS E ALMEIDA IMPORTACAO E EXPORTACAO LTDA</t>
        </is>
      </c>
    </row>
    <row r="395">
      <c r="B395" s="55" t="inlineStr">
        <is>
          <t>05.728.281/0007-02</t>
        </is>
      </c>
      <c r="C395" t="inlineStr">
        <is>
          <t>BARREIROS E ALMEIDA IMPORTACAO E EXPORTACAO LTDA</t>
        </is>
      </c>
    </row>
    <row r="396">
      <c r="B396" s="55" t="inlineStr">
        <is>
          <t>05.799.871/0001-30</t>
        </is>
      </c>
      <c r="C396" t="inlineStr">
        <is>
          <t>FARMACIA DE MANIPULACAO SALVIA LTDA (baixada)</t>
        </is>
      </c>
    </row>
    <row r="397">
      <c r="B397" s="55" t="inlineStr">
        <is>
          <t>05.799.871/0001-30</t>
        </is>
      </c>
      <c r="C397" t="inlineStr">
        <is>
          <t>FARMACIA DE MANIPULACAO SALVIA LTDA (baixada)</t>
        </is>
      </c>
    </row>
    <row r="398">
      <c r="B398" s="55" t="inlineStr">
        <is>
          <t>05.799.871/0001-30</t>
        </is>
      </c>
      <c r="C398" t="inlineStr">
        <is>
          <t>FARMACIA DE MANIPULACAO SALVIA LTDA (baixada)</t>
        </is>
      </c>
    </row>
    <row r="399">
      <c r="B399" s="55" t="inlineStr">
        <is>
          <t>05.799.871/0001-30</t>
        </is>
      </c>
      <c r="C399" t="inlineStr">
        <is>
          <t>FARMACIA DE MANIPULACAO SALVIA LTDA (baixada)</t>
        </is>
      </c>
    </row>
    <row r="400">
      <c r="B400" s="55" t="inlineStr">
        <is>
          <t>05.826.134/0001-80</t>
        </is>
      </c>
      <c r="C400" t="inlineStr">
        <is>
          <t>DROPEM - DROGARIA E PERFUMARIA MOREIRA LTDA</t>
        </is>
      </c>
    </row>
    <row r="401">
      <c r="B401" s="55" t="inlineStr">
        <is>
          <t>05.826.134/0001-80</t>
        </is>
      </c>
      <c r="C401" t="inlineStr">
        <is>
          <t>DROPEM - DROGARIA E PERFUMARIA MOREIRA LTDA</t>
        </is>
      </c>
    </row>
    <row r="402">
      <c r="B402" s="55" t="inlineStr">
        <is>
          <t>05.826.134/0001-80</t>
        </is>
      </c>
      <c r="C402" t="inlineStr">
        <is>
          <t>DROPEM - DROGARIA E PERFUMARIA MOREIRA LTDA</t>
        </is>
      </c>
    </row>
    <row r="403">
      <c r="B403" s="55" t="inlineStr">
        <is>
          <t>05.844.447/0001-60</t>
        </is>
      </c>
      <c r="C403" t="inlineStr">
        <is>
          <t>EDITORA JORNALISTICA ALBERTO LTDA</t>
        </is>
      </c>
    </row>
    <row r="404">
      <c r="B404" s="55" t="inlineStr">
        <is>
          <t>05.844.447/0001-60</t>
        </is>
      </c>
      <c r="C404" t="inlineStr">
        <is>
          <t>EDITORA JORNALISTICA ALBERTO LTDA</t>
        </is>
      </c>
    </row>
    <row r="405">
      <c r="B405" s="55" t="inlineStr">
        <is>
          <t>05.844.447/0001-60</t>
        </is>
      </c>
      <c r="C405" t="inlineStr">
        <is>
          <t>EDITORA JORNALISTICA ALBERTO LTDA</t>
        </is>
      </c>
    </row>
    <row r="406">
      <c r="B406" s="55" t="inlineStr">
        <is>
          <t>05.851.801/0001-84</t>
        </is>
      </c>
      <c r="C406" t="inlineStr">
        <is>
          <t>TERRA PARQUE ECO RESORT LTDA</t>
        </is>
      </c>
    </row>
    <row r="407">
      <c r="B407" s="55" t="inlineStr">
        <is>
          <t>05.851.801/0001-84</t>
        </is>
      </c>
      <c r="C407" t="inlineStr">
        <is>
          <t>TERRA PARQUE ECO RESORT LTDA</t>
        </is>
      </c>
    </row>
    <row r="408">
      <c r="B408" s="55" t="inlineStr">
        <is>
          <t>05.873.416/0001-38</t>
        </is>
      </c>
      <c r="C408" t="inlineStr">
        <is>
          <t>C2 RIO VIAGENS E TURISMO S.A.</t>
        </is>
      </c>
    </row>
    <row r="409">
      <c r="B409" s="55" t="inlineStr">
        <is>
          <t>05.873.416/0001-38</t>
        </is>
      </c>
      <c r="C409" t="inlineStr">
        <is>
          <t>C2 RIO VIAGENS E TURISMO S.A.</t>
        </is>
      </c>
    </row>
    <row r="410">
      <c r="B410" s="55" t="inlineStr">
        <is>
          <t>05.873.416/0001-38</t>
        </is>
      </c>
      <c r="C410" t="inlineStr">
        <is>
          <t>C2 RIO VIAGENS E TURISMO S.A.</t>
        </is>
      </c>
    </row>
    <row r="411">
      <c r="B411" s="55" t="inlineStr">
        <is>
          <t>05.882.351/0001-97</t>
        </is>
      </c>
      <c r="C411" t="inlineStr">
        <is>
          <t>R MILET COMERCIO DE CALCADOS LTDA</t>
        </is>
      </c>
    </row>
    <row r="412">
      <c r="B412" s="55" t="inlineStr">
        <is>
          <t>05.882.351/0001-97</t>
        </is>
      </c>
      <c r="C412" t="inlineStr">
        <is>
          <t>R MILET COMERCIO DE CALCADOS LTDA</t>
        </is>
      </c>
    </row>
    <row r="413">
      <c r="B413" s="55" t="inlineStr">
        <is>
          <t>05.882.351/0001-97</t>
        </is>
      </c>
      <c r="C413" t="inlineStr">
        <is>
          <t>R MILET COMERCIO DE CALCADOS LTDA</t>
        </is>
      </c>
    </row>
    <row r="414">
      <c r="B414" s="55" t="inlineStr">
        <is>
          <t>05.882.351/0001-97</t>
        </is>
      </c>
      <c r="C414" t="inlineStr">
        <is>
          <t>R MILET COMERCIO DE CALCADOS LTDA</t>
        </is>
      </c>
    </row>
    <row r="415">
      <c r="B415" s="55" t="inlineStr">
        <is>
          <t>05.886.844/0003-67</t>
        </is>
      </c>
      <c r="C415" t="inlineStr">
        <is>
          <t>MORIKAWA COMERCIO DE RACOES E IMPORTACAO LTDA</t>
        </is>
      </c>
    </row>
    <row r="416">
      <c r="B416" s="55" t="inlineStr">
        <is>
          <t>05.886.844/0003-67</t>
        </is>
      </c>
      <c r="C416" t="inlineStr">
        <is>
          <t>MORIKAWA COMERCIO DE RACOES E IMPORTACAO LTDA</t>
        </is>
      </c>
    </row>
    <row r="417">
      <c r="B417" s="55" t="inlineStr">
        <is>
          <t>05.905.651/0001-44</t>
        </is>
      </c>
      <c r="C417" t="inlineStr">
        <is>
          <t>VANDERCLEISSON DE SOUZA CARDOSO</t>
        </is>
      </c>
    </row>
    <row r="418">
      <c r="B418" s="55" t="inlineStr">
        <is>
          <t>05.947.352/0001-72</t>
        </is>
      </c>
      <c r="C418" t="inlineStr">
        <is>
          <t>LOBATO E RIBEIRO LTDA</t>
        </is>
      </c>
    </row>
    <row r="419">
      <c r="B419" s="55" t="inlineStr">
        <is>
          <t>05.947.352/0001-72</t>
        </is>
      </c>
      <c r="C419" t="inlineStr">
        <is>
          <t>LOBATO E RIBEIRO LTDA</t>
        </is>
      </c>
    </row>
    <row r="420">
      <c r="B420" s="55" t="inlineStr">
        <is>
          <t>05.951.362/0022-06</t>
        </is>
      </c>
      <c r="C420" t="inlineStr">
        <is>
          <t>CENTERLAR COMERCIO DE UTILIDADES LTDA</t>
        </is>
      </c>
    </row>
    <row r="421">
      <c r="B421" s="55" t="inlineStr">
        <is>
          <t>05.970.599/0001-00</t>
        </is>
      </c>
      <c r="C421" t="inlineStr">
        <is>
          <t>M AYELLO COMERCIO DE CALCADOS LTDA.</t>
        </is>
      </c>
    </row>
    <row r="422">
      <c r="B422" s="55" t="inlineStr">
        <is>
          <t>06.006.677/0001-13</t>
        </is>
      </c>
      <c r="C422" t="inlineStr">
        <is>
          <t>DROGARIA VILA RE LTDA</t>
        </is>
      </c>
    </row>
    <row r="423">
      <c r="B423" s="55" t="inlineStr">
        <is>
          <t>06.006.677/0001-13</t>
        </is>
      </c>
      <c r="C423" t="inlineStr">
        <is>
          <t>DROGARIA VILA RE LTDA</t>
        </is>
      </c>
    </row>
    <row r="424">
      <c r="B424" s="55" t="inlineStr">
        <is>
          <t>06.058.877/0001-10</t>
        </is>
      </c>
      <c r="C424" t="inlineStr">
        <is>
          <t>A. V. UCHOA DA SILVA LTDA</t>
        </is>
      </c>
    </row>
    <row r="425">
      <c r="B425" s="55" t="inlineStr">
        <is>
          <t>06.058.877/0001-10</t>
        </is>
      </c>
      <c r="C425" t="inlineStr">
        <is>
          <t>A. V. UCHOA DA SILVA LTDA</t>
        </is>
      </c>
    </row>
    <row r="426">
      <c r="B426" s="55" t="inlineStr">
        <is>
          <t>06.098.020/0001-23</t>
        </is>
      </c>
      <c r="C426" t="inlineStr">
        <is>
          <t>EMPORIO MAGISTRAL DA FORMULA FARMACIA DE MANIPULACAO LTDA</t>
        </is>
      </c>
    </row>
    <row r="427">
      <c r="B427" s="55" t="inlineStr">
        <is>
          <t>06.098.020/0001-23</t>
        </is>
      </c>
      <c r="C427" t="inlineStr">
        <is>
          <t>EMPORIO MAGISTRAL DA FORMULA FARMACIA DE MANIPULACAO LTDA</t>
        </is>
      </c>
    </row>
    <row r="428">
      <c r="B428" s="55" t="inlineStr">
        <is>
          <t>06.140.475/0001-60</t>
        </is>
      </c>
      <c r="C428" t="inlineStr">
        <is>
          <t>INSTITUTO DO PREMATURO - VIVER E SORRIR</t>
        </is>
      </c>
    </row>
    <row r="429">
      <c r="B429" s="55" t="inlineStr">
        <is>
          <t>06.140.475/0001-60</t>
        </is>
      </c>
      <c r="C429" t="inlineStr">
        <is>
          <t>INSTITUTO DO PREMATURO - VIVER E SORRIR</t>
        </is>
      </c>
    </row>
    <row r="430">
      <c r="B430" s="55" t="inlineStr">
        <is>
          <t>06.159.920/0001-33</t>
        </is>
      </c>
      <c r="C430" t="inlineStr">
        <is>
          <t>VISTACOR INDUSTRIA E COMERCIO DO VESTUARIO LTDA</t>
        </is>
      </c>
    </row>
    <row r="431">
      <c r="B431" s="55" t="inlineStr">
        <is>
          <t>06.159.920/0001-33</t>
        </is>
      </c>
      <c r="C431" t="inlineStr">
        <is>
          <t>VISTACOR INDUSTRIA E COMERCIO DO VESTUARIO LTDA</t>
        </is>
      </c>
    </row>
    <row r="432">
      <c r="B432" s="55" t="inlineStr">
        <is>
          <t>06.159.920/0001-33</t>
        </is>
      </c>
      <c r="C432" t="inlineStr">
        <is>
          <t>VISTACOR INDUSTRIA E COMERCIO DO VESTUARIO LTDA</t>
        </is>
      </c>
    </row>
    <row r="433">
      <c r="B433" s="55" t="inlineStr">
        <is>
          <t>06.159.920/0001-33</t>
        </is>
      </c>
      <c r="C433" t="inlineStr">
        <is>
          <t>VISTACOR INDUSTRIA E COMERCIO DO VESTUARIO LTDA</t>
        </is>
      </c>
    </row>
    <row r="434">
      <c r="B434" s="55" t="inlineStr">
        <is>
          <t>06.159.920/0001-33</t>
        </is>
      </c>
      <c r="C434" t="inlineStr">
        <is>
          <t>VISTACOR INDUSTRIA E COMERCIO DO VESTUARIO LTDA</t>
        </is>
      </c>
    </row>
    <row r="435">
      <c r="B435" s="55" t="inlineStr">
        <is>
          <t>06.251.204/0001-81</t>
        </is>
      </c>
      <c r="C435" t="inlineStr">
        <is>
          <t>PIXEL HOUSE SOLUCOES EM IMAGEM LTDA</t>
        </is>
      </c>
    </row>
    <row r="436">
      <c r="B436" s="55" t="inlineStr">
        <is>
          <t>06.312.298/0001-51</t>
        </is>
      </c>
      <c r="C436" t="inlineStr">
        <is>
          <t>ZTL SERVICOS ADMINISTRATIVOS LTDA</t>
        </is>
      </c>
    </row>
    <row r="437">
      <c r="B437" s="55" t="inlineStr">
        <is>
          <t>06.312.298/0001-51</t>
        </is>
      </c>
      <c r="C437" t="inlineStr">
        <is>
          <t>ZTL SERVICOS ADMINISTRATIVOS LTDA</t>
        </is>
      </c>
    </row>
    <row r="438">
      <c r="B438" s="55" t="inlineStr">
        <is>
          <t>06.336.797/0001-89</t>
        </is>
      </c>
      <c r="C438" t="inlineStr">
        <is>
          <t>A. F. COMERCIO DE LIVROS E CURSOS ESPECIALIZADOS LTDA</t>
        </is>
      </c>
    </row>
    <row r="439">
      <c r="B439" s="55" t="inlineStr">
        <is>
          <t>06.336.797/0001-89</t>
        </is>
      </c>
      <c r="C439" t="inlineStr">
        <is>
          <t>A. F. COMERCIO DE LIVROS E CURSOS ESPECIALIZADOS LTDA</t>
        </is>
      </c>
    </row>
    <row r="440">
      <c r="B440" s="55" t="inlineStr">
        <is>
          <t>06.336.797/0001-89</t>
        </is>
      </c>
      <c r="C440" t="inlineStr">
        <is>
          <t>A. F. COMERCIO DE LIVROS E CURSOS ESPECIALIZADOS LTDA</t>
        </is>
      </c>
    </row>
    <row r="441">
      <c r="B441" s="55" t="inlineStr">
        <is>
          <t>06.340.404/0001-00</t>
        </is>
      </c>
      <c r="C441" t="inlineStr">
        <is>
          <t>JU MANZINI COMERCIO DE ROUPAS, BIJUTERIAS E ACESSORIOS LTDA</t>
        </is>
      </c>
    </row>
    <row r="442">
      <c r="B442" s="55" t="inlineStr">
        <is>
          <t>06.340.404/0001-00</t>
        </is>
      </c>
      <c r="C442" t="inlineStr">
        <is>
          <t>JU MANZINI COMERCIO DE ROUPAS, BIJUTERIAS E ACESSORIOS LTDA</t>
        </is>
      </c>
    </row>
    <row r="443">
      <c r="B443" s="55" t="inlineStr">
        <is>
          <t>06.340.404/0001-00</t>
        </is>
      </c>
      <c r="C443" t="inlineStr">
        <is>
          <t>JU MANZINI COMERCIO DE ROUPAS, BIJUTERIAS E ACESSORIOS LTDA</t>
        </is>
      </c>
    </row>
    <row r="444">
      <c r="B444" s="55" t="inlineStr">
        <is>
          <t>06.343.763/0001-11</t>
        </is>
      </c>
      <c r="C444" t="inlineStr">
        <is>
          <t>FUNDACAO DE APOIO CIENTIFICO E TECNOLOGICO DO TOCANTINS</t>
        </is>
      </c>
    </row>
    <row r="445">
      <c r="B445" s="55" t="inlineStr">
        <is>
          <t>06.347.409/0001-65</t>
        </is>
      </c>
      <c r="C445" t="inlineStr">
        <is>
          <t>SBF COMERCIO DE PRODUTOS ESPORTIVOS S.A.</t>
        </is>
      </c>
    </row>
    <row r="446">
      <c r="B446" s="55" t="inlineStr">
        <is>
          <t>06.347.409/0001-65</t>
        </is>
      </c>
      <c r="C446" t="inlineStr">
        <is>
          <t>SBF COMERCIO DE PRODUTOS ESPORTIVOS S.A.</t>
        </is>
      </c>
    </row>
    <row r="447">
      <c r="B447" s="55" t="inlineStr">
        <is>
          <t>06.347.409/0001-65</t>
        </is>
      </c>
      <c r="C447" t="inlineStr">
        <is>
          <t>SBF COMERCIO DE PRODUTOS ESPORTIVOS S.A.</t>
        </is>
      </c>
    </row>
    <row r="448">
      <c r="B448" s="55" t="inlineStr">
        <is>
          <t>06.778.591/0003-70</t>
        </is>
      </c>
      <c r="C448" t="inlineStr">
        <is>
          <t>POTIGUAR MATERIAIS DE CONSTRUCAO S.A.</t>
        </is>
      </c>
    </row>
    <row r="449">
      <c r="B449" s="55" t="inlineStr">
        <is>
          <t>06.778.591/0003-70</t>
        </is>
      </c>
      <c r="C449" t="inlineStr">
        <is>
          <t>POTIGUAR MATERIAIS DE CONSTRUCAO S.A.</t>
        </is>
      </c>
    </row>
    <row r="450">
      <c r="B450" s="55" t="inlineStr">
        <is>
          <t>06.828.545/0001-77</t>
        </is>
      </c>
      <c r="C450" t="inlineStr">
        <is>
          <t>LCR LOAN INDUSTRIA E COMERCIO LTDA</t>
        </is>
      </c>
    </row>
    <row r="451">
      <c r="B451" s="55" t="inlineStr">
        <is>
          <t>06.862.627/0001-38</t>
        </is>
      </c>
      <c r="C451" t="inlineStr">
        <is>
          <t>CLAUDINO S A LOJAS DE DEPARTAMENTOS</t>
        </is>
      </c>
    </row>
    <row r="452">
      <c r="B452" s="55" t="inlineStr">
        <is>
          <t>06.862.627/0001-38</t>
        </is>
      </c>
      <c r="C452" t="inlineStr">
        <is>
          <t>CLAUDINO S A LOJAS DE DEPARTAMENTOS</t>
        </is>
      </c>
    </row>
    <row r="453">
      <c r="B453" s="55" t="inlineStr">
        <is>
          <t>06.862.627/0001-38</t>
        </is>
      </c>
      <c r="C453" t="inlineStr">
        <is>
          <t>CLAUDINO S A LOJAS DE DEPARTAMENTOS</t>
        </is>
      </c>
    </row>
    <row r="454">
      <c r="B454" s="55" t="inlineStr">
        <is>
          <t>06.862.627/0001-38</t>
        </is>
      </c>
      <c r="C454" t="inlineStr">
        <is>
          <t>CLAUDINO S A LOJAS DE DEPARTAMENTOS</t>
        </is>
      </c>
    </row>
    <row r="455">
      <c r="B455" s="55" t="inlineStr">
        <is>
          <t>06.862.627/0001-38</t>
        </is>
      </c>
      <c r="C455" t="inlineStr">
        <is>
          <t>CLAUDINO S A LOJAS DE DEPARTAMENTOS</t>
        </is>
      </c>
    </row>
    <row r="456">
      <c r="B456" s="55" t="inlineStr">
        <is>
          <t>06.942.640/0001-05</t>
        </is>
      </c>
      <c r="C456" t="inlineStr">
        <is>
          <t>BIO LEV FARMACIA DE MANIPULACAO LTDA</t>
        </is>
      </c>
    </row>
    <row r="457">
      <c r="B457" s="55" t="inlineStr">
        <is>
          <t>06.943.073/0001-01</t>
        </is>
      </c>
      <c r="C457" t="inlineStr">
        <is>
          <t>BOOK PLAY COMERCIO DE LIVROS LTDA</t>
        </is>
      </c>
    </row>
    <row r="458">
      <c r="B458" s="55" t="inlineStr">
        <is>
          <t>06.960.968/0001-46</t>
        </is>
      </c>
      <c r="C458" t="inlineStr">
        <is>
          <t>PIT BULL JEANS INDUSTRIA E COMERCIO DE CONFECCOES LTDA</t>
        </is>
      </c>
    </row>
    <row r="459">
      <c r="B459" s="55" t="inlineStr">
        <is>
          <t>06.967.098/0001-37</t>
        </is>
      </c>
      <c r="C459" t="inlineStr">
        <is>
          <t>CESCONETTO ATACADO DE PAPEIS LTDA</t>
        </is>
      </c>
    </row>
    <row r="460">
      <c r="B460" s="55" t="inlineStr">
        <is>
          <t>06.967.098/0001-37</t>
        </is>
      </c>
      <c r="C460" t="inlineStr">
        <is>
          <t>CESCONETTO ATACADO DE PAPEIS LTDA</t>
        </is>
      </c>
    </row>
    <row r="461">
      <c r="B461" s="55" t="inlineStr">
        <is>
          <t>06.967.098/0001-37</t>
        </is>
      </c>
      <c r="C461" t="inlineStr">
        <is>
          <t>CESCONETTO ATACADO DE PAPEIS LTDA</t>
        </is>
      </c>
    </row>
    <row r="462">
      <c r="B462" s="55" t="inlineStr">
        <is>
          <t>06.967.098/0001-37</t>
        </is>
      </c>
      <c r="C462" t="inlineStr">
        <is>
          <t>CESCONETTO ATACADO DE PAPEIS LTDA</t>
        </is>
      </c>
    </row>
    <row r="463">
      <c r="B463" s="55" t="inlineStr">
        <is>
          <t>06.987.504/0001-23</t>
        </is>
      </c>
      <c r="C463" t="inlineStr">
        <is>
          <t>F. F. KUHL CALCADOS LTDA</t>
        </is>
      </c>
    </row>
    <row r="464">
      <c r="B464" s="55" t="inlineStr">
        <is>
          <t>07.005.092/0001-41</t>
        </is>
      </c>
      <c r="C464" t="inlineStr">
        <is>
          <t>MAM COMERCIO E FABRICACAO DE PLASTICOS IMPORTADORA E EXPORTADORA LTDA</t>
        </is>
      </c>
    </row>
    <row r="465">
      <c r="B465" s="55" t="inlineStr">
        <is>
          <t>07.049.336/0001-98</t>
        </is>
      </c>
      <c r="C465" t="inlineStr">
        <is>
          <t>RENAN SIMOES</t>
        </is>
      </c>
    </row>
    <row r="466">
      <c r="B466" s="55" t="inlineStr">
        <is>
          <t>07.063.181/0001-44</t>
        </is>
      </c>
      <c r="C466" t="inlineStr">
        <is>
          <t>COMERCIO DE PRESENTES PARI LTDA</t>
        </is>
      </c>
    </row>
    <row r="467">
      <c r="B467" s="55" t="inlineStr">
        <is>
          <t>07.083.987/0003-66</t>
        </is>
      </c>
      <c r="C467" t="inlineStr">
        <is>
          <t>AYLO INDUSTRIA E COMERCIO DO VESTUARIO S.A.</t>
        </is>
      </c>
    </row>
    <row r="468">
      <c r="B468" s="55" t="inlineStr">
        <is>
          <t>07.083.987/0003-66</t>
        </is>
      </c>
      <c r="C468" t="inlineStr">
        <is>
          <t>AYLO INDUSTRIA E COMERCIO DO VESTUARIO S.A.</t>
        </is>
      </c>
    </row>
    <row r="469">
      <c r="B469" s="55" t="inlineStr">
        <is>
          <t>07.124.577/0002-35</t>
        </is>
      </c>
      <c r="C469" t="inlineStr">
        <is>
          <t>AB COMERCIO DE VEICULOS LTDA</t>
        </is>
      </c>
    </row>
    <row r="470">
      <c r="B470" s="55" t="inlineStr">
        <is>
          <t>07.124.577/0002-35</t>
        </is>
      </c>
      <c r="C470" t="inlineStr">
        <is>
          <t>AB COMERCIO DE VEICULOS LTDA</t>
        </is>
      </c>
    </row>
    <row r="471">
      <c r="B471" s="55" t="inlineStr">
        <is>
          <t>07.124.577/0002-35</t>
        </is>
      </c>
      <c r="C471" t="inlineStr">
        <is>
          <t>AB COMERCIO DE VEICULOS LTDA</t>
        </is>
      </c>
    </row>
    <row r="472">
      <c r="B472" s="55" t="inlineStr">
        <is>
          <t>07.140.538/0001-40</t>
        </is>
      </c>
      <c r="C472" t="inlineStr">
        <is>
          <t>AUTOPASS S.A.</t>
        </is>
      </c>
    </row>
    <row r="473">
      <c r="B473" s="55" t="inlineStr">
        <is>
          <t>07.140.538/0001-40</t>
        </is>
      </c>
      <c r="C473" t="inlineStr">
        <is>
          <t>AUTOPASS S.A.</t>
        </is>
      </c>
    </row>
    <row r="474">
      <c r="B474" s="55" t="inlineStr">
        <is>
          <t>07.141.168/0001-66</t>
        </is>
      </c>
      <c r="C474" t="inlineStr">
        <is>
          <t>ALFA  AGENCIA DE VIAGENS LTDA</t>
        </is>
      </c>
    </row>
    <row r="475">
      <c r="B475" s="55" t="inlineStr">
        <is>
          <t>07.141.168/0001-66</t>
        </is>
      </c>
      <c r="C475" t="inlineStr">
        <is>
          <t>ALFA  AGENCIA DE VIAGENS LTDA</t>
        </is>
      </c>
    </row>
    <row r="476">
      <c r="B476" s="55" t="inlineStr">
        <is>
          <t>07.141.168/0001-66</t>
        </is>
      </c>
      <c r="C476" t="inlineStr">
        <is>
          <t>ALFA  AGENCIA DE VIAGENS LTDA</t>
        </is>
      </c>
    </row>
    <row r="477">
      <c r="B477" s="55" t="inlineStr">
        <is>
          <t>07.141.168/0001-66</t>
        </is>
      </c>
      <c r="C477" t="inlineStr">
        <is>
          <t>ALFA  AGENCIA DE VIAGENS LTDA</t>
        </is>
      </c>
    </row>
    <row r="478">
      <c r="B478" s="55" t="inlineStr">
        <is>
          <t>07.141.168/0001-66</t>
        </is>
      </c>
      <c r="C478" t="inlineStr">
        <is>
          <t>ALFA  AGENCIA DE VIAGENS LTDA</t>
        </is>
      </c>
    </row>
    <row r="479">
      <c r="B479" s="55" t="inlineStr">
        <is>
          <t>07.141.168/0001-66</t>
        </is>
      </c>
      <c r="C479" t="inlineStr">
        <is>
          <t>ALFA  AGENCIA DE VIAGENS LTDA</t>
        </is>
      </c>
    </row>
    <row r="480">
      <c r="B480" s="55" t="inlineStr">
        <is>
          <t>07.141.168/0001-66</t>
        </is>
      </c>
      <c r="C480" t="inlineStr">
        <is>
          <t>ALFA  AGENCIA DE VIAGENS LTDA</t>
        </is>
      </c>
    </row>
    <row r="481">
      <c r="B481" s="55" t="inlineStr">
        <is>
          <t>07.173.309/0001-22</t>
        </is>
      </c>
      <c r="C481" t="inlineStr">
        <is>
          <t>BRAMEX COMERCIO E SERVICOS LTDA</t>
        </is>
      </c>
    </row>
    <row r="482">
      <c r="B482" s="55" t="inlineStr">
        <is>
          <t>07.173.309/0001-22</t>
        </is>
      </c>
      <c r="C482" t="inlineStr">
        <is>
          <t>BRAMEX COMERCIO E SERVICOS LTDA</t>
        </is>
      </c>
    </row>
    <row r="483">
      <c r="B483" s="55" t="inlineStr">
        <is>
          <t>07.192.233/0001-82</t>
        </is>
      </c>
      <c r="C483" t="inlineStr">
        <is>
          <t>JOICE R. LEAO LTDA</t>
        </is>
      </c>
    </row>
    <row r="484">
      <c r="B484" s="55" t="inlineStr">
        <is>
          <t>07.192.233/0001-82</t>
        </is>
      </c>
      <c r="C484" t="inlineStr">
        <is>
          <t>JOICE R. LEAO LTDA</t>
        </is>
      </c>
    </row>
    <row r="485">
      <c r="B485" s="55" t="inlineStr">
        <is>
          <t>07.192.233/0001-82</t>
        </is>
      </c>
      <c r="C485" t="inlineStr">
        <is>
          <t>JOICE R. LEAO LTDA</t>
        </is>
      </c>
    </row>
    <row r="486">
      <c r="B486" s="55" t="inlineStr">
        <is>
          <t>07.218.236/0001-48</t>
        </is>
      </c>
      <c r="C486" t="inlineStr">
        <is>
          <t>DISTRIBUIDORA DE VEICULOS FREIRE LTDA</t>
        </is>
      </c>
    </row>
    <row r="487">
      <c r="B487" s="55" t="inlineStr">
        <is>
          <t>07.218.236/0001-48</t>
        </is>
      </c>
      <c r="C487" t="inlineStr">
        <is>
          <t>DISTRIBUIDORA DE VEICULOS FREIRE LTDA</t>
        </is>
      </c>
    </row>
    <row r="488">
      <c r="B488" s="55" t="inlineStr">
        <is>
          <t>07.218.236/0001-48</t>
        </is>
      </c>
      <c r="C488" t="inlineStr">
        <is>
          <t>DISTRIBUIDORA DE VEICULOS FREIRE LTDA</t>
        </is>
      </c>
    </row>
    <row r="489">
      <c r="B489" s="55" t="inlineStr">
        <is>
          <t>07.226.369/0001-66</t>
        </is>
      </c>
      <c r="C489" t="inlineStr">
        <is>
          <t>DEMARI COMERCIO DE CALCADOS LTDA</t>
        </is>
      </c>
    </row>
    <row r="490">
      <c r="B490" s="55" t="inlineStr">
        <is>
          <t>07.235.232/0001-78</t>
        </is>
      </c>
      <c r="C490" t="inlineStr">
        <is>
          <t>JAMPAC ALIMENTOS LTDA</t>
        </is>
      </c>
    </row>
    <row r="491">
      <c r="B491" s="55" t="inlineStr">
        <is>
          <t>07.235.232/0001-78</t>
        </is>
      </c>
      <c r="C491" t="inlineStr">
        <is>
          <t>JAMPAC ALIMENTOS LTDA</t>
        </is>
      </c>
    </row>
    <row r="492">
      <c r="B492" s="55" t="inlineStr">
        <is>
          <t>07.235.232/0001-78</t>
        </is>
      </c>
      <c r="C492" t="inlineStr">
        <is>
          <t>JAMPAC ALIMENTOS LTDA</t>
        </is>
      </c>
    </row>
    <row r="493">
      <c r="B493" s="55" t="inlineStr">
        <is>
          <t>07.240.450/0001-09</t>
        </is>
      </c>
      <c r="C493" t="inlineStr">
        <is>
          <t>APIGUANA MAQUINAS E FERRAMENTAS LTDA</t>
        </is>
      </c>
    </row>
    <row r="494">
      <c r="B494" s="55" t="inlineStr">
        <is>
          <t>07.251.220/0001-37</t>
        </is>
      </c>
      <c r="C494" t="inlineStr">
        <is>
          <t>BARRICHELLO COMERCIO DE CALCADOS LTDA</t>
        </is>
      </c>
    </row>
    <row r="495">
      <c r="B495" s="55" t="inlineStr">
        <is>
          <t>07.324.378/0001-90</t>
        </is>
      </c>
      <c r="C495" t="inlineStr">
        <is>
          <t>DUTRA COMERCIO FARMACEUTICO LTDA</t>
        </is>
      </c>
    </row>
    <row r="496">
      <c r="B496" s="55" t="inlineStr">
        <is>
          <t>07.324.378/0001-90</t>
        </is>
      </c>
      <c r="C496" t="inlineStr">
        <is>
          <t>DUTRA COMERCIO FARMACEUTICO LTDA</t>
        </is>
      </c>
    </row>
    <row r="497">
      <c r="B497" s="55" t="inlineStr">
        <is>
          <t>07.324.378/0001-90</t>
        </is>
      </c>
      <c r="C497" t="inlineStr">
        <is>
          <t>DUTRA COMERCIO FARMACEUTICO LTDA</t>
        </is>
      </c>
    </row>
    <row r="498">
      <c r="B498" s="55" t="inlineStr">
        <is>
          <t>07.325.273/0001-55</t>
        </is>
      </c>
      <c r="C498" t="inlineStr">
        <is>
          <t>FORMULA &amp; BASE FARMACIA DE MANIPULACAO LTDA</t>
        </is>
      </c>
    </row>
    <row r="499">
      <c r="B499" s="55" t="inlineStr">
        <is>
          <t>07.325.273/0001-55</t>
        </is>
      </c>
      <c r="C499" t="inlineStr">
        <is>
          <t>FORMULA &amp; BASE FARMACIA DE MANIPULACAO LTDA</t>
        </is>
      </c>
    </row>
    <row r="500">
      <c r="B500" s="55" t="inlineStr">
        <is>
          <t>07.325.273/0001-55</t>
        </is>
      </c>
      <c r="C500" t="inlineStr">
        <is>
          <t>FORMULA &amp; BASE FARMACIA DE MANIPULACAO LTDA</t>
        </is>
      </c>
    </row>
    <row r="501">
      <c r="B501" s="55" t="inlineStr">
        <is>
          <t>07.325.273/0001-55</t>
        </is>
      </c>
      <c r="C501" t="inlineStr">
        <is>
          <t>FORMULA &amp; BASE FARMACIA DE MANIPULACAO LTDA</t>
        </is>
      </c>
    </row>
    <row r="502">
      <c r="B502" s="55" t="inlineStr">
        <is>
          <t>07.325.273/0001-55</t>
        </is>
      </c>
      <c r="C502" t="inlineStr">
        <is>
          <t>FORMULA &amp; BASE FARMACIA DE MANIPULACAO LTDA</t>
        </is>
      </c>
    </row>
    <row r="503">
      <c r="B503" s="55" t="inlineStr">
        <is>
          <t>07.382.118/0001-70</t>
        </is>
      </c>
      <c r="C503" t="inlineStr">
        <is>
          <t>A. P. A. COMERCIO DE MOVEIS LTDA</t>
        </is>
      </c>
    </row>
    <row r="504">
      <c r="B504" s="55" t="inlineStr">
        <is>
          <t>07.396.947/0001-02</t>
        </is>
      </c>
      <c r="C504" t="inlineStr">
        <is>
          <t>ENXOVAIS ARTE &amp; CAMA LTDA</t>
        </is>
      </c>
    </row>
    <row r="505">
      <c r="B505" s="55" t="inlineStr">
        <is>
          <t>07.442.852/0001-88</t>
        </is>
      </c>
      <c r="C505" t="inlineStr">
        <is>
          <t>BEYOUNG COSMETICOS LTDA</t>
        </is>
      </c>
    </row>
    <row r="506">
      <c r="B506" s="55" t="inlineStr">
        <is>
          <t>07.442.852/0001-88</t>
        </is>
      </c>
      <c r="C506" t="inlineStr">
        <is>
          <t>BEYOUNG COSMETICOS LTDA</t>
        </is>
      </c>
    </row>
    <row r="507">
      <c r="B507" s="55" t="inlineStr">
        <is>
          <t>07.524.476/0001-70</t>
        </is>
      </c>
      <c r="C507" t="inlineStr">
        <is>
          <t>JOMASA COMERCIO DE PRODUTOS FARMACEUTICOS LTDA</t>
        </is>
      </c>
    </row>
    <row r="508">
      <c r="B508" s="55" t="inlineStr">
        <is>
          <t>07.524.476/0001-70</t>
        </is>
      </c>
      <c r="C508" t="inlineStr">
        <is>
          <t>JOMASA COMERCIO DE PRODUTOS FARMACEUTICOS LTDA</t>
        </is>
      </c>
    </row>
    <row r="509">
      <c r="B509" s="55" t="inlineStr">
        <is>
          <t>07.524.476/0001-70</t>
        </is>
      </c>
      <c r="C509" t="inlineStr">
        <is>
          <t>JOMASA COMERCIO DE PRODUTOS FARMACEUTICOS LTDA</t>
        </is>
      </c>
    </row>
    <row r="510">
      <c r="B510" s="55" t="inlineStr">
        <is>
          <t>07.555.950/0001-21</t>
        </is>
      </c>
      <c r="C510" t="inlineStr">
        <is>
          <t>RIO GRANDE COMERCIO DE CARNES LTDA</t>
        </is>
      </c>
    </row>
    <row r="511">
      <c r="B511" s="55" t="inlineStr">
        <is>
          <t>07.581.925/0001-12</t>
        </is>
      </c>
      <c r="C511" t="inlineStr">
        <is>
          <t>JOSE LUIZ P. ARRUDA E CIA. LTDA</t>
        </is>
      </c>
    </row>
    <row r="512">
      <c r="B512" s="55" t="inlineStr">
        <is>
          <t>07.587.872/0001-47</t>
        </is>
      </c>
      <c r="C512" t="inlineStr">
        <is>
          <t>POUSADA ENCONTRO DAS AGUAS LTDA</t>
        </is>
      </c>
    </row>
    <row r="513">
      <c r="B513" s="55" t="inlineStr">
        <is>
          <t>07.611.092/0001-95</t>
        </is>
      </c>
      <c r="C513" t="inlineStr">
        <is>
          <t>MORDOMO ENTREGA EXPRESS LTDA (baixada)</t>
        </is>
      </c>
    </row>
    <row r="514">
      <c r="B514" s="55" t="inlineStr">
        <is>
          <t>07.611.685/0001-51</t>
        </is>
      </c>
      <c r="C514" t="inlineStr">
        <is>
          <t>BERLOCA BOLSAS E ACESSORIOS LTDA</t>
        </is>
      </c>
    </row>
    <row r="515">
      <c r="B515" s="55" t="inlineStr">
        <is>
          <t>07.625.852/0001-13</t>
        </is>
      </c>
      <c r="C515" t="inlineStr">
        <is>
          <t>TELEXPERTS TELECOMUNICACOES S.A</t>
        </is>
      </c>
    </row>
    <row r="516">
      <c r="B516" s="55" t="inlineStr">
        <is>
          <t>07.625.852/0001-13</t>
        </is>
      </c>
      <c r="C516" t="inlineStr">
        <is>
          <t>TELEXPERTS TELECOMUNICACOES S.A</t>
        </is>
      </c>
    </row>
    <row r="517">
      <c r="B517" s="55" t="inlineStr">
        <is>
          <t>07.639.530/0021-77</t>
        </is>
      </c>
      <c r="C517" t="inlineStr">
        <is>
          <t>SHOEBIZ COMERCIO LTDA</t>
        </is>
      </c>
    </row>
    <row r="518">
      <c r="B518" s="55" t="inlineStr">
        <is>
          <t>07.646.236/0001-49</t>
        </is>
      </c>
      <c r="C518" t="inlineStr">
        <is>
          <t>A. L. RIBEIRO PEREIRA</t>
        </is>
      </c>
    </row>
    <row r="519">
      <c r="B519" s="55" t="inlineStr">
        <is>
          <t>07.657.213/0001-30</t>
        </is>
      </c>
      <c r="C519" t="inlineStr">
        <is>
          <t>FARMACIA DUDA &amp; GABI LTDA</t>
        </is>
      </c>
    </row>
    <row r="520">
      <c r="B520" s="55" t="inlineStr">
        <is>
          <t>07.657.213/0001-30</t>
        </is>
      </c>
      <c r="C520" t="inlineStr">
        <is>
          <t>FARMACIA DUDA &amp; GABI LTDA</t>
        </is>
      </c>
    </row>
    <row r="521">
      <c r="B521" s="55" t="inlineStr">
        <is>
          <t>07.657.213/0001-30</t>
        </is>
      </c>
      <c r="C521" t="inlineStr">
        <is>
          <t>FARMACIA DUDA &amp; GABI LTDA</t>
        </is>
      </c>
    </row>
    <row r="522">
      <c r="B522" s="55" t="inlineStr">
        <is>
          <t>07.677.166/0001-96</t>
        </is>
      </c>
      <c r="C522" t="inlineStr">
        <is>
          <t>FAR VIAGENS E TURISMO LTDA</t>
        </is>
      </c>
    </row>
    <row r="523">
      <c r="B523" s="55" t="inlineStr">
        <is>
          <t>07.677.166/0001-96</t>
        </is>
      </c>
      <c r="C523" t="inlineStr">
        <is>
          <t>FAR VIAGENS E TURISMO LTDA</t>
        </is>
      </c>
    </row>
    <row r="524">
      <c r="B524" s="55" t="inlineStr">
        <is>
          <t>07.677.166/0001-96</t>
        </is>
      </c>
      <c r="C524" t="inlineStr">
        <is>
          <t>FAR VIAGENS E TURISMO LTDA</t>
        </is>
      </c>
    </row>
    <row r="525">
      <c r="B525" s="55" t="inlineStr">
        <is>
          <t>07.677.166/0001-96</t>
        </is>
      </c>
      <c r="C525" t="inlineStr">
        <is>
          <t>FAR VIAGENS E TURISMO LTDA</t>
        </is>
      </c>
    </row>
    <row r="526">
      <c r="B526" s="55" t="inlineStr">
        <is>
          <t>07.687.928/0003-05</t>
        </is>
      </c>
      <c r="C526" t="inlineStr">
        <is>
          <t>WISH S.A.</t>
        </is>
      </c>
    </row>
    <row r="527">
      <c r="B527" s="55" t="inlineStr">
        <is>
          <t>07.687.928/0006-40</t>
        </is>
      </c>
      <c r="C527" t="inlineStr">
        <is>
          <t>WISH S.A.</t>
        </is>
      </c>
    </row>
    <row r="528">
      <c r="B528" s="55" t="inlineStr">
        <is>
          <t>07.687.928/0008-01</t>
        </is>
      </c>
      <c r="C528" t="inlineStr">
        <is>
          <t>WISH S.A.</t>
        </is>
      </c>
    </row>
    <row r="529">
      <c r="B529" s="55" t="inlineStr">
        <is>
          <t>07.687.928/0011-07</t>
        </is>
      </c>
      <c r="C529" t="inlineStr">
        <is>
          <t>WISH S.A.</t>
        </is>
      </c>
    </row>
    <row r="530">
      <c r="B530" s="55" t="inlineStr">
        <is>
          <t>07.687.928/0014-50</t>
        </is>
      </c>
      <c r="C530" t="inlineStr">
        <is>
          <t>WISH S.A.</t>
        </is>
      </c>
    </row>
    <row r="531">
      <c r="B531" s="55" t="inlineStr">
        <is>
          <t>07.687.928/0020-06</t>
        </is>
      </c>
      <c r="C531" t="inlineStr">
        <is>
          <t>WISH S.A.</t>
        </is>
      </c>
    </row>
    <row r="532">
      <c r="B532" s="55" t="inlineStr">
        <is>
          <t>07.687.928/0021-89</t>
        </is>
      </c>
      <c r="C532" t="inlineStr">
        <is>
          <t>WISH S.A.</t>
        </is>
      </c>
    </row>
    <row r="533">
      <c r="B533" s="55" t="inlineStr">
        <is>
          <t>07.687.928/0029-36</t>
        </is>
      </c>
      <c r="C533" t="inlineStr">
        <is>
          <t>WISH S.A.</t>
        </is>
      </c>
    </row>
    <row r="534">
      <c r="B534" s="55" t="inlineStr">
        <is>
          <t>07.705.530/0001-84</t>
        </is>
      </c>
      <c r="C534" t="inlineStr">
        <is>
          <t>MIXTER ATACADO E VAREJO DE GENEROS ALIMENTICIOS LTDA</t>
        </is>
      </c>
    </row>
    <row r="535">
      <c r="B535" s="55" t="inlineStr">
        <is>
          <t>07.708.500/0001-21</t>
        </is>
      </c>
      <c r="C535" t="inlineStr">
        <is>
          <t>A. F. FELIPE CONFECCOES LTDA</t>
        </is>
      </c>
    </row>
    <row r="536">
      <c r="B536" s="55" t="inlineStr">
        <is>
          <t>07.708.500/0001-21</t>
        </is>
      </c>
      <c r="C536" t="inlineStr">
        <is>
          <t>A. F. FELIPE CONFECCOES LTDA</t>
        </is>
      </c>
    </row>
    <row r="537">
      <c r="B537" s="55" t="inlineStr">
        <is>
          <t>07.708.500/0001-21</t>
        </is>
      </c>
      <c r="C537" t="inlineStr">
        <is>
          <t>A. F. FELIPE CONFECCOES LTDA</t>
        </is>
      </c>
    </row>
    <row r="538">
      <c r="B538" s="55" t="inlineStr">
        <is>
          <t>07.739.439/0001-80</t>
        </is>
      </c>
      <c r="C538" t="inlineStr">
        <is>
          <t>BUENO EMPREENDIMENTOS FARMACEUTICOS LTDA</t>
        </is>
      </c>
    </row>
    <row r="539">
      <c r="B539" s="55" t="inlineStr">
        <is>
          <t>07.739.439/0001-80</t>
        </is>
      </c>
      <c r="C539" t="inlineStr">
        <is>
          <t>BUENO EMPREENDIMENTOS FARMACEUTICOS LTDA</t>
        </is>
      </c>
    </row>
    <row r="540">
      <c r="B540" s="55" t="inlineStr">
        <is>
          <t>07.739.439/0001-80</t>
        </is>
      </c>
      <c r="C540" t="inlineStr">
        <is>
          <t>BUENO EMPREENDIMENTOS FARMACEUTICOS LTDA</t>
        </is>
      </c>
    </row>
    <row r="541">
      <c r="B541" s="55" t="inlineStr">
        <is>
          <t>07.750.733/0001-92</t>
        </is>
      </c>
      <c r="C541" t="inlineStr">
        <is>
          <t>VIDA FARMACIAS COLINA SORRISO COMERCIO DE MEDICAMENTOS LTDA</t>
        </is>
      </c>
    </row>
    <row r="542">
      <c r="B542" s="55" t="inlineStr">
        <is>
          <t>07.750.733/0001-92</t>
        </is>
      </c>
      <c r="C542" t="inlineStr">
        <is>
          <t>VIDA FARMACIAS COLINA SORRISO COMERCIO DE MEDICAMENTOS LTDA</t>
        </is>
      </c>
    </row>
    <row r="543">
      <c r="B543" s="55" t="inlineStr">
        <is>
          <t>07.750.733/0001-92</t>
        </is>
      </c>
      <c r="C543" t="inlineStr">
        <is>
          <t>VIDA FARMACIAS COLINA SORRISO COMERCIO DE MEDICAMENTOS LTDA</t>
        </is>
      </c>
    </row>
    <row r="544">
      <c r="B544" s="55" t="inlineStr">
        <is>
          <t>07.760.885/0007-61</t>
        </is>
      </c>
      <c r="C544" t="inlineStr">
        <is>
          <t>Nova SKULAXO S.A.</t>
        </is>
      </c>
    </row>
    <row r="545">
      <c r="B545" s="55" t="inlineStr">
        <is>
          <t>07.760.885/0007-61</t>
        </is>
      </c>
      <c r="C545" t="inlineStr">
        <is>
          <t>Nova SKULAXO S.A.</t>
        </is>
      </c>
    </row>
    <row r="546">
      <c r="B546" s="55" t="inlineStr">
        <is>
          <t>07.775.987/0001-65</t>
        </is>
      </c>
      <c r="C546" t="inlineStr">
        <is>
          <t>ASSOCIACAO MMI BRASIL</t>
        </is>
      </c>
    </row>
    <row r="547">
      <c r="B547" s="55" t="inlineStr">
        <is>
          <t>07.775.987/0001-65</t>
        </is>
      </c>
      <c r="C547" t="inlineStr">
        <is>
          <t>ASSOCIACAO MMI BRASIL</t>
        </is>
      </c>
    </row>
    <row r="548">
      <c r="B548" s="55" t="inlineStr">
        <is>
          <t>07.790.184/0001-80</t>
        </is>
      </c>
      <c r="C548" t="inlineStr">
        <is>
          <t>DROGARIA BLL LTDA</t>
        </is>
      </c>
    </row>
    <row r="549">
      <c r="B549" s="55" t="inlineStr">
        <is>
          <t>07.790.184/0001-80</t>
        </is>
      </c>
      <c r="C549" t="inlineStr">
        <is>
          <t>DROGARIA BLL LTDA</t>
        </is>
      </c>
    </row>
    <row r="550">
      <c r="B550" s="55" t="inlineStr">
        <is>
          <t>07.790.184/0001-80</t>
        </is>
      </c>
      <c r="C550" t="inlineStr">
        <is>
          <t>DROGARIA BLL LTDA</t>
        </is>
      </c>
    </row>
    <row r="551">
      <c r="B551" s="55" t="inlineStr">
        <is>
          <t>07.804.877/0001-84</t>
        </is>
      </c>
      <c r="C551" t="inlineStr">
        <is>
          <t>LOJAS UNILAR LTDA</t>
        </is>
      </c>
    </row>
    <row r="552">
      <c r="B552" s="55" t="inlineStr">
        <is>
          <t>07.849.690/0001-05</t>
        </is>
      </c>
      <c r="C552" t="inlineStr">
        <is>
          <t>LUA DE ALGODAO COMERCIO DE PRODUTOS INFANTIS LTDA</t>
        </is>
      </c>
    </row>
    <row r="553">
      <c r="B553" s="55" t="inlineStr">
        <is>
          <t>07.851.862/0001-77</t>
        </is>
      </c>
      <c r="C553" t="inlineStr">
        <is>
          <t>REGIA COMERCIO DE INFORMATICA LTDA EM RECUPERACAO JUDICIAL</t>
        </is>
      </c>
    </row>
    <row r="554">
      <c r="B554" s="55" t="inlineStr">
        <is>
          <t>07.851.862/0001-77</t>
        </is>
      </c>
      <c r="C554" t="inlineStr">
        <is>
          <t>REGIA COMERCIO DE INFORMATICA LTDA EM RECUPERACAO JUDICIAL</t>
        </is>
      </c>
    </row>
    <row r="555">
      <c r="B555" s="55" t="inlineStr">
        <is>
          <t>07.911.318/0001-73</t>
        </is>
      </c>
      <c r="C555" t="inlineStr">
        <is>
          <t>GALAXY PARTICIPACOES,IMPORTACAO E EXPORTACAO LTDA</t>
        </is>
      </c>
    </row>
    <row r="556">
      <c r="B556" s="55" t="inlineStr">
        <is>
          <t>07.911.318/0001-73</t>
        </is>
      </c>
      <c r="C556" t="inlineStr">
        <is>
          <t>GALAXY PARTICIPACOES,IMPORTACAO E EXPORTACAO LTDA</t>
        </is>
      </c>
    </row>
    <row r="557">
      <c r="B557" s="55" t="inlineStr">
        <is>
          <t>07.932.933/0001-66</t>
        </is>
      </c>
      <c r="C557" t="inlineStr">
        <is>
          <t>LHM CALCADOS LTDA</t>
        </is>
      </c>
    </row>
    <row r="558">
      <c r="B558" s="55" t="inlineStr">
        <is>
          <t>08.010.033/0001-24</t>
        </is>
      </c>
      <c r="C558" t="inlineStr">
        <is>
          <t>SAO BENTO GOLFE IMPORTACAO E EXPORTACAO LTDA.</t>
        </is>
      </c>
    </row>
    <row r="559">
      <c r="B559" s="55" t="inlineStr">
        <is>
          <t>08.010.033/0001-24</t>
        </is>
      </c>
      <c r="C559" t="inlineStr">
        <is>
          <t>SAO BENTO GOLFE IMPORTACAO E EXPORTACAO LTDA.</t>
        </is>
      </c>
    </row>
    <row r="560">
      <c r="B560" s="55" t="inlineStr">
        <is>
          <t>08.010.033/0001-24</t>
        </is>
      </c>
      <c r="C560" t="inlineStr">
        <is>
          <t>SAO BENTO GOLFE IMPORTACAO E EXPORTACAO LTDA.</t>
        </is>
      </c>
    </row>
    <row r="561">
      <c r="B561" s="55" t="inlineStr">
        <is>
          <t>08.040.276/0001-05</t>
        </is>
      </c>
      <c r="C561" t="inlineStr">
        <is>
          <t>INDIGO RED INDUSTRIA E COMERCIO DE CONFECCOES LTDA</t>
        </is>
      </c>
    </row>
    <row r="562">
      <c r="B562" s="55" t="inlineStr">
        <is>
          <t>08.040.276/0001-05</t>
        </is>
      </c>
      <c r="C562" t="inlineStr">
        <is>
          <t>INDIGO RED INDUSTRIA E COMERCIO DE CONFECCOES LTDA</t>
        </is>
      </c>
    </row>
    <row r="563">
      <c r="B563" s="55" t="inlineStr">
        <is>
          <t>08.040.276/0001-05</t>
        </is>
      </c>
      <c r="C563" t="inlineStr">
        <is>
          <t>INDIGO RED INDUSTRIA E COMERCIO DE CONFECCOES LTDA</t>
        </is>
      </c>
    </row>
    <row r="564">
      <c r="B564" s="55" t="inlineStr">
        <is>
          <t>08.044.835/0001-55</t>
        </is>
      </c>
      <c r="C564" t="inlineStr">
        <is>
          <t>POUSADA AGUAS-DOURADAS LTDA</t>
        </is>
      </c>
    </row>
    <row r="565">
      <c r="B565" s="55" t="inlineStr">
        <is>
          <t>08.071.439/0001-17</t>
        </is>
      </c>
      <c r="C565" t="inlineStr">
        <is>
          <t>POUSADA PORTO MARE LTDA</t>
        </is>
      </c>
    </row>
    <row r="566">
      <c r="B566" s="55" t="inlineStr">
        <is>
          <t>08.071.439/0001-17</t>
        </is>
      </c>
      <c r="C566" t="inlineStr">
        <is>
          <t>POUSADA PORTO MARE LTDA</t>
        </is>
      </c>
    </row>
    <row r="567">
      <c r="B567" s="55" t="inlineStr">
        <is>
          <t>08.071.439/0001-17</t>
        </is>
      </c>
      <c r="C567" t="inlineStr">
        <is>
          <t>POUSADA PORTO MARE LTDA</t>
        </is>
      </c>
    </row>
    <row r="568">
      <c r="B568" s="55" t="inlineStr">
        <is>
          <t>08.071.439/0001-17</t>
        </is>
      </c>
      <c r="C568" t="inlineStr">
        <is>
          <t>POUSADA PORTO MARE LTDA</t>
        </is>
      </c>
    </row>
    <row r="569">
      <c r="B569" s="55" t="inlineStr">
        <is>
          <t>08.071.439/0001-17</t>
        </is>
      </c>
      <c r="C569" t="inlineStr">
        <is>
          <t>POUSADA PORTO MARE LTDA</t>
        </is>
      </c>
    </row>
    <row r="570">
      <c r="B570" s="55" t="inlineStr">
        <is>
          <t>08.101.083/0001-17</t>
        </is>
      </c>
      <c r="C570" t="inlineStr">
        <is>
          <t>FARMACIA LAUTERT LTDA</t>
        </is>
      </c>
    </row>
    <row r="571">
      <c r="B571" s="55" t="inlineStr">
        <is>
          <t>08.101.083/0001-17</t>
        </is>
      </c>
      <c r="C571" t="inlineStr">
        <is>
          <t>FARMACIA LAUTERT LTDA</t>
        </is>
      </c>
    </row>
    <row r="572">
      <c r="B572" s="55" t="inlineStr">
        <is>
          <t>08.101.083/0001-17</t>
        </is>
      </c>
      <c r="C572" t="inlineStr">
        <is>
          <t>FARMACIA LAUTERT LTDA</t>
        </is>
      </c>
    </row>
    <row r="573">
      <c r="B573" s="55" t="inlineStr">
        <is>
          <t>08.185.056/0001-70</t>
        </is>
      </c>
      <c r="C573" t="inlineStr">
        <is>
          <t>BELLA SEDA INDUSTRIA E COMERCIO DE CONFECCOES LTDA</t>
        </is>
      </c>
    </row>
    <row r="574">
      <c r="B574" s="55" t="inlineStr">
        <is>
          <t>08.277.021/0001-60</t>
        </is>
      </c>
      <c r="C574" t="inlineStr">
        <is>
          <t>LU T.D. CALCADOS LTDA</t>
        </is>
      </c>
    </row>
    <row r="575">
      <c r="B575" s="55" t="inlineStr">
        <is>
          <t>08.282.815/0001-12</t>
        </is>
      </c>
      <c r="C575" t="inlineStr">
        <is>
          <t>APOLLO TECNOLOGIA LTDA</t>
        </is>
      </c>
    </row>
    <row r="576">
      <c r="B576" s="55" t="inlineStr">
        <is>
          <t>08.290.164/0001-02</t>
        </is>
      </c>
      <c r="C576" t="inlineStr">
        <is>
          <t>ESTABLISHMENT LABS BRASIL PRODUTOS PARA SAUDE LTDA.</t>
        </is>
      </c>
    </row>
    <row r="577">
      <c r="B577" s="55" t="inlineStr">
        <is>
          <t>08.290.164/0001-02</t>
        </is>
      </c>
      <c r="C577" t="inlineStr">
        <is>
          <t>ESTABLISHMENT LABS BRASIL PRODUTOS PARA SAUDE LTDA.</t>
        </is>
      </c>
    </row>
    <row r="578">
      <c r="B578" s="55" t="inlineStr">
        <is>
          <t>08.298.672/0001-37</t>
        </is>
      </c>
      <c r="C578" t="inlineStr">
        <is>
          <t>MERCOSUL VEICULOS LTDA</t>
        </is>
      </c>
    </row>
    <row r="579">
      <c r="B579" s="55" t="inlineStr">
        <is>
          <t>08.298.672/0001-37</t>
        </is>
      </c>
      <c r="C579" t="inlineStr">
        <is>
          <t>MERCOSUL VEICULOS LTDA</t>
        </is>
      </c>
    </row>
    <row r="580">
      <c r="B580" s="55" t="inlineStr">
        <is>
          <t>08.298.672/0001-37</t>
        </is>
      </c>
      <c r="C580" t="inlineStr">
        <is>
          <t>MERCOSUL VEICULOS LTDA</t>
        </is>
      </c>
    </row>
    <row r="581">
      <c r="B581" s="55" t="inlineStr">
        <is>
          <t>08.319.175/0001-78</t>
        </is>
      </c>
      <c r="C581" t="inlineStr">
        <is>
          <t>ARAUJO CALCADOS MARANHAO LTDA</t>
        </is>
      </c>
    </row>
    <row r="582">
      <c r="B582" s="55" t="inlineStr">
        <is>
          <t>08.319.175/0001-78</t>
        </is>
      </c>
      <c r="C582" t="inlineStr">
        <is>
          <t>ARAUJO CALCADOS MARANHAO LTDA</t>
        </is>
      </c>
    </row>
    <row r="583">
      <c r="B583" s="55" t="inlineStr">
        <is>
          <t>08.332.122/0001-97</t>
        </is>
      </c>
      <c r="C583" t="inlineStr">
        <is>
          <t>DENTAL RUBI COMERCIO DE PRODUTOS ODONTOLOGICOS LTDA</t>
        </is>
      </c>
    </row>
    <row r="584">
      <c r="B584" s="55" t="inlineStr">
        <is>
          <t>08.375.459/0001-81</t>
        </is>
      </c>
      <c r="C584" t="inlineStr">
        <is>
          <t>DROGARIA KRUSEMARK BRANDAO LTDA</t>
        </is>
      </c>
    </row>
    <row r="585">
      <c r="B585" s="55" t="inlineStr">
        <is>
          <t>08.375.459/0001-81</t>
        </is>
      </c>
      <c r="C585" t="inlineStr">
        <is>
          <t>DROGARIA KRUSEMARK BRANDAO LTDA</t>
        </is>
      </c>
    </row>
    <row r="586">
      <c r="B586" s="55" t="inlineStr">
        <is>
          <t>08.375.459/0001-81</t>
        </is>
      </c>
      <c r="C586" t="inlineStr">
        <is>
          <t>DROGARIA KRUSEMARK BRANDAO LTDA</t>
        </is>
      </c>
    </row>
    <row r="587">
      <c r="B587" s="55" t="inlineStr">
        <is>
          <t>08.390.881/0001-06</t>
        </is>
      </c>
      <c r="C587" t="inlineStr">
        <is>
          <t>PERIMETRAL COMERCIO DE ACESSORIOS PARA MOTOCICLETAS LTDA.</t>
        </is>
      </c>
    </row>
    <row r="588">
      <c r="B588" s="55" t="inlineStr">
        <is>
          <t>08.390.881/0001-06</t>
        </is>
      </c>
      <c r="C588" t="inlineStr">
        <is>
          <t>PERIMETRAL COMERCIO DE ACESSORIOS PARA MOTOCICLETAS LTDA.</t>
        </is>
      </c>
    </row>
    <row r="589">
      <c r="B589" s="55" t="inlineStr">
        <is>
          <t>08.390.881/0001-06</t>
        </is>
      </c>
      <c r="C589" t="inlineStr">
        <is>
          <t>PERIMETRAL COMERCIO DE ACESSORIOS PARA MOTOCICLETAS LTDA.</t>
        </is>
      </c>
    </row>
    <row r="590">
      <c r="B590" s="55" t="inlineStr">
        <is>
          <t>08.390.881/0001-06</t>
        </is>
      </c>
      <c r="C590" t="inlineStr">
        <is>
          <t>PERIMETRAL COMERCIO DE ACESSORIOS PARA MOTOCICLETAS LTDA.</t>
        </is>
      </c>
    </row>
    <row r="591">
      <c r="B591" s="55" t="inlineStr">
        <is>
          <t>08.403.157/0001-70</t>
        </is>
      </c>
      <c r="C591" t="inlineStr">
        <is>
          <t>LABORATORIO E FARMACIA DE MANIPULACAO NERY ESTEVES LTDA</t>
        </is>
      </c>
    </row>
    <row r="592">
      <c r="B592" s="55" t="inlineStr">
        <is>
          <t>08.412.136/0001-10</t>
        </is>
      </c>
      <c r="C592" t="inlineStr">
        <is>
          <t>RIO DE PEDRAS HOTEL LTDA</t>
        </is>
      </c>
    </row>
    <row r="593">
      <c r="B593" s="55" t="inlineStr">
        <is>
          <t>08.412.136/0001-10</t>
        </is>
      </c>
      <c r="C593" t="inlineStr">
        <is>
          <t>RIO DE PEDRAS HOTEL LTDA</t>
        </is>
      </c>
    </row>
    <row r="594">
      <c r="B594" s="55" t="inlineStr">
        <is>
          <t>08.414.596/0001-88</t>
        </is>
      </c>
      <c r="C594" t="inlineStr">
        <is>
          <t>SAFETYBOX LOCACAO DE ARMARIOS LTDA</t>
        </is>
      </c>
    </row>
    <row r="595">
      <c r="B595" s="55" t="inlineStr">
        <is>
          <t>08.574.906/0004-74</t>
        </is>
      </c>
      <c r="C595" t="inlineStr">
        <is>
          <t>EMOTION COMERCIO DE ROUPAS LTDA</t>
        </is>
      </c>
    </row>
    <row r="596">
      <c r="B596" s="55" t="inlineStr">
        <is>
          <t>08.582.640/0001-69</t>
        </is>
      </c>
      <c r="C596" t="inlineStr">
        <is>
          <t>SJM COMERCIO DE MEDICAMENTOS E PERFUMARIA LTDA</t>
        </is>
      </c>
    </row>
    <row r="597">
      <c r="B597" s="55" t="inlineStr">
        <is>
          <t>08.582.640/0001-69</t>
        </is>
      </c>
      <c r="C597" t="inlineStr">
        <is>
          <t>SJM COMERCIO DE MEDICAMENTOS E PERFUMARIA LTDA</t>
        </is>
      </c>
    </row>
    <row r="598">
      <c r="B598" s="55" t="inlineStr">
        <is>
          <t>08.582.640/0001-69</t>
        </is>
      </c>
      <c r="C598" t="inlineStr">
        <is>
          <t>SJM COMERCIO DE MEDICAMENTOS E PERFUMARIA LTDA</t>
        </is>
      </c>
    </row>
    <row r="599">
      <c r="B599" s="55" t="inlineStr">
        <is>
          <t>08.584.116/0001-27</t>
        </is>
      </c>
      <c r="C599" t="inlineStr">
        <is>
          <t>WEBCONTINENTAL LTDA</t>
        </is>
      </c>
    </row>
    <row r="600">
      <c r="B600" s="55" t="inlineStr">
        <is>
          <t>08.593.038/0001-27</t>
        </is>
      </c>
      <c r="C600" t="inlineStr">
        <is>
          <t>LIQUIDWORKS SOLUCOES EM TECNOLOGIA DA INFORMACAO LTDA</t>
        </is>
      </c>
    </row>
    <row r="601">
      <c r="B601" s="55" t="inlineStr">
        <is>
          <t>08.624.088/0001-24</t>
        </is>
      </c>
      <c r="C601" t="inlineStr">
        <is>
          <t>HIPERTINTAS CAPOEIRAS COMERCIO DE TINTAS LTDA</t>
        </is>
      </c>
    </row>
    <row r="602">
      <c r="B602" s="55" t="inlineStr">
        <is>
          <t>08.663.039/0010-91</t>
        </is>
      </c>
      <c r="C602" t="inlineStr">
        <is>
          <t>CRESCERFARMA LTDA</t>
        </is>
      </c>
    </row>
    <row r="603">
      <c r="B603" s="55" t="inlineStr">
        <is>
          <t>08.663.039/0010-91</t>
        </is>
      </c>
      <c r="C603" t="inlineStr">
        <is>
          <t>CRESCERFARMA LTDA</t>
        </is>
      </c>
    </row>
    <row r="604">
      <c r="B604" s="55" t="inlineStr">
        <is>
          <t>08.663.039/0010-91</t>
        </is>
      </c>
      <c r="C604" t="inlineStr">
        <is>
          <t>CRESCERFARMA LTDA</t>
        </is>
      </c>
    </row>
    <row r="605">
      <c r="B605" s="55" t="inlineStr">
        <is>
          <t>08.678.386/0001-05</t>
        </is>
      </c>
      <c r="C605" t="inlineStr">
        <is>
          <t>PNEUBRAS COMERCIO DE PNEUS LTDA</t>
        </is>
      </c>
    </row>
    <row r="606">
      <c r="B606" s="55" t="inlineStr">
        <is>
          <t>08.678.386/0001-05</t>
        </is>
      </c>
      <c r="C606" t="inlineStr">
        <is>
          <t>PNEUBRAS COMERCIO DE PNEUS LTDA</t>
        </is>
      </c>
    </row>
    <row r="607">
      <c r="B607" s="55" t="inlineStr">
        <is>
          <t>08.727.932/0001-42</t>
        </is>
      </c>
      <c r="C607" t="inlineStr">
        <is>
          <t>P R DOS SANTOS BRINDES</t>
        </is>
      </c>
    </row>
    <row r="608">
      <c r="B608" s="55" t="inlineStr">
        <is>
          <t>08.741.899/0001-05</t>
        </is>
      </c>
      <c r="C608" t="inlineStr">
        <is>
          <t>RR SHOES COMERCIO E FABRICACAO DE CALCADOS LTDA</t>
        </is>
      </c>
    </row>
    <row r="609">
      <c r="B609" s="55" t="inlineStr">
        <is>
          <t>08.741.899/0001-05</t>
        </is>
      </c>
      <c r="C609" t="inlineStr">
        <is>
          <t>RR SHOES COMERCIO E FABRICACAO DE CALCADOS LTDA</t>
        </is>
      </c>
    </row>
    <row r="610">
      <c r="B610" s="55" t="inlineStr">
        <is>
          <t>08.824.171/0001-47</t>
        </is>
      </c>
      <c r="C610" t="inlineStr">
        <is>
          <t>J. C. M. NITEROI REFRIGERACAO LTDA</t>
        </is>
      </c>
    </row>
    <row r="611">
      <c r="B611" s="55" t="inlineStr">
        <is>
          <t>08.824.171/0001-47</t>
        </is>
      </c>
      <c r="C611" t="inlineStr">
        <is>
          <t>J. C. M. NITEROI REFRIGERACAO LTDA</t>
        </is>
      </c>
    </row>
    <row r="612">
      <c r="B612" s="55" t="inlineStr">
        <is>
          <t>08.845.775/0001-70</t>
        </is>
      </c>
      <c r="C612" t="inlineStr">
        <is>
          <t>VERTEM SOLUCOES DE ENGAJAMENTO LTDA.</t>
        </is>
      </c>
    </row>
    <row r="613">
      <c r="B613" s="55" t="inlineStr">
        <is>
          <t>08.845.775/0001-70</t>
        </is>
      </c>
      <c r="C613" t="inlineStr">
        <is>
          <t>VERTEM SOLUCOES DE ENGAJAMENTO LTDA.</t>
        </is>
      </c>
    </row>
    <row r="614">
      <c r="B614" s="55" t="inlineStr">
        <is>
          <t>08.845.775/0001-70</t>
        </is>
      </c>
      <c r="C614" t="inlineStr">
        <is>
          <t>VERTEM SOLUCOES DE ENGAJAMENTO LTDA.</t>
        </is>
      </c>
    </row>
    <row r="615">
      <c r="B615" s="55" t="inlineStr">
        <is>
          <t>08.845.775/0001-70</t>
        </is>
      </c>
      <c r="C615" t="inlineStr">
        <is>
          <t>VERTEM SOLUCOES DE ENGAJAMENTO LTDA.</t>
        </is>
      </c>
    </row>
    <row r="616">
      <c r="B616" s="55" t="inlineStr">
        <is>
          <t>08.845.775/0001-70</t>
        </is>
      </c>
      <c r="C616" t="inlineStr">
        <is>
          <t>VERTEM SOLUCOES DE ENGAJAMENTO LTDA.</t>
        </is>
      </c>
    </row>
    <row r="617">
      <c r="B617" s="55" t="inlineStr">
        <is>
          <t>08.868.388/0001-59</t>
        </is>
      </c>
      <c r="C617" t="inlineStr">
        <is>
          <t>LOGICS TECNOLOGIA E SERVICOS LTDA</t>
        </is>
      </c>
    </row>
    <row r="618">
      <c r="B618" s="55" t="inlineStr">
        <is>
          <t>08.886.686/0001-71</t>
        </is>
      </c>
      <c r="C618" t="inlineStr">
        <is>
          <t>ANGULAR E-COMMERCE LTDA</t>
        </is>
      </c>
    </row>
    <row r="619">
      <c r="B619" s="55" t="inlineStr">
        <is>
          <t>08.887.752/0001-28</t>
        </is>
      </c>
      <c r="C619" t="inlineStr">
        <is>
          <t>T. S. PEREIRA MOREIRA</t>
        </is>
      </c>
    </row>
    <row r="620">
      <c r="B620" s="55" t="inlineStr">
        <is>
          <t>08.887.752/0001-28</t>
        </is>
      </c>
      <c r="C620" t="inlineStr">
        <is>
          <t>T. S. PEREIRA MOREIRA</t>
        </is>
      </c>
    </row>
    <row r="621">
      <c r="B621" s="55" t="inlineStr">
        <is>
          <t>08.890.804/0001-15</t>
        </is>
      </c>
      <c r="C621" t="inlineStr">
        <is>
          <t>CA COMERCIAL LTDA</t>
        </is>
      </c>
    </row>
    <row r="622">
      <c r="B622" s="55" t="inlineStr">
        <is>
          <t>08.928.058/0001-01</t>
        </is>
      </c>
      <c r="C622" t="inlineStr">
        <is>
          <t>FARMACIAS ULTRAMED POPULAR LTDA</t>
        </is>
      </c>
    </row>
    <row r="623">
      <c r="B623" s="55" t="inlineStr">
        <is>
          <t>08.929.216/0001-48</t>
        </is>
      </c>
      <c r="C623" t="inlineStr">
        <is>
          <t>RAVENNA COMERCIO DE ARTIGOS DE COURO LTDA</t>
        </is>
      </c>
    </row>
    <row r="624">
      <c r="B624" s="55" t="inlineStr">
        <is>
          <t>08.958.855/0001-31</t>
        </is>
      </c>
      <c r="C624" t="inlineStr">
        <is>
          <t>FARMAVIP PRINCESA DROGARIA LTDA.</t>
        </is>
      </c>
    </row>
    <row r="625">
      <c r="B625" s="55" t="inlineStr">
        <is>
          <t>08.958.855/0001-31</t>
        </is>
      </c>
      <c r="C625" t="inlineStr">
        <is>
          <t>FARMAVIP PRINCESA DROGARIA LTDA.</t>
        </is>
      </c>
    </row>
    <row r="626">
      <c r="B626" s="55" t="inlineStr">
        <is>
          <t>08.958.855/0001-31</t>
        </is>
      </c>
      <c r="C626" t="inlineStr">
        <is>
          <t>FARMAVIP PRINCESA DROGARIA LTDA.</t>
        </is>
      </c>
    </row>
    <row r="627">
      <c r="B627" s="55" t="inlineStr">
        <is>
          <t>08.976.595/0001-27</t>
        </is>
      </c>
      <c r="C627" t="inlineStr">
        <is>
          <t>IPGS CONSULTORIA EM PESQUISA, ENSINO E GESTAO EM SAUDE LTDA</t>
        </is>
      </c>
    </row>
    <row r="628">
      <c r="B628" s="55" t="inlineStr">
        <is>
          <t>08.991.346/0001-00</t>
        </is>
      </c>
      <c r="C628" t="inlineStr">
        <is>
          <t>SHOES MARILIA - COMERCIO DE CALCADOS LTDA (baixada)</t>
        </is>
      </c>
    </row>
    <row r="629">
      <c r="B629" s="55" t="inlineStr">
        <is>
          <t>08.997.979/0001-26</t>
        </is>
      </c>
      <c r="C629" t="inlineStr">
        <is>
          <t>3DOT DIGITAL LTDA</t>
        </is>
      </c>
    </row>
    <row r="630">
      <c r="B630" s="55" t="inlineStr">
        <is>
          <t>09.045.989/0001-24</t>
        </is>
      </c>
      <c r="C630" t="inlineStr">
        <is>
          <t>AZ 129 COMERCIO DE CALCADOS LTDA</t>
        </is>
      </c>
    </row>
    <row r="631">
      <c r="B631" s="55" t="inlineStr">
        <is>
          <t>09.045.989/0001-24</t>
        </is>
      </c>
      <c r="C631" t="inlineStr">
        <is>
          <t>AZ 129 COMERCIO DE CALCADOS LTDA</t>
        </is>
      </c>
    </row>
    <row r="632">
      <c r="B632" s="55" t="inlineStr">
        <is>
          <t>09.061.555/0001-18</t>
        </is>
      </c>
      <c r="C632" t="inlineStr">
        <is>
          <t>PISTA E CAMPO LTDA</t>
        </is>
      </c>
    </row>
    <row r="633">
      <c r="B633" s="55" t="inlineStr">
        <is>
          <t>09.119.809/0001-01</t>
        </is>
      </c>
      <c r="C633" t="inlineStr">
        <is>
          <t>ASSIS ALIMENTOS LTDA</t>
        </is>
      </c>
    </row>
    <row r="634">
      <c r="B634" s="55" t="inlineStr">
        <is>
          <t>09.148.568/0001-29</t>
        </is>
      </c>
      <c r="C634" t="inlineStr">
        <is>
          <t>DEA &amp; DEA COMERCIO DE CALCADOS E CONFECCOES LTDA</t>
        </is>
      </c>
    </row>
    <row r="635">
      <c r="B635" s="55" t="inlineStr">
        <is>
          <t>09.168.232/0001-28</t>
        </is>
      </c>
      <c r="C635" t="inlineStr">
        <is>
          <t>I-RETAIL SERVICOS DE CONSULTORIA DE MODA E PARTICIPACOES LTDA.</t>
        </is>
      </c>
    </row>
    <row r="636">
      <c r="B636" s="55" t="inlineStr">
        <is>
          <t>09.168.232/0001-28</t>
        </is>
      </c>
      <c r="C636" t="inlineStr">
        <is>
          <t>I-RETAIL SERVICOS DE CONSULTORIA DE MODA E PARTICIPACOES LTDA.</t>
        </is>
      </c>
    </row>
    <row r="637">
      <c r="B637" s="55" t="inlineStr">
        <is>
          <t>09.192.241/0003-16</t>
        </is>
      </c>
      <c r="C637" t="inlineStr">
        <is>
          <t>DLS COMERCIO E CONSULTORIA LTDA</t>
        </is>
      </c>
    </row>
    <row r="638">
      <c r="B638" s="55" t="inlineStr">
        <is>
          <t>09.193.927/0001-60</t>
        </is>
      </c>
      <c r="C638" t="inlineStr">
        <is>
          <t>ULTRAPOPULAR BARREIRAS LTDA</t>
        </is>
      </c>
    </row>
    <row r="639">
      <c r="B639" s="55" t="inlineStr">
        <is>
          <t>09.193.927/0001-60</t>
        </is>
      </c>
      <c r="C639" t="inlineStr">
        <is>
          <t>ULTRAPOPULAR BARREIRAS LTDA</t>
        </is>
      </c>
    </row>
    <row r="640">
      <c r="B640" s="55" t="inlineStr">
        <is>
          <t>09.228.091/0001-91</t>
        </is>
      </c>
      <c r="C640" t="inlineStr">
        <is>
          <t>DENTAL S. SEBASTIAO LTDA</t>
        </is>
      </c>
    </row>
    <row r="641">
      <c r="B641" s="55" t="inlineStr">
        <is>
          <t>09.228.091/0001-91</t>
        </is>
      </c>
      <c r="C641" t="inlineStr">
        <is>
          <t>DENTAL S. SEBASTIAO LTDA</t>
        </is>
      </c>
    </row>
    <row r="642">
      <c r="B642" s="55" t="inlineStr">
        <is>
          <t>09.228.091/0001-91</t>
        </is>
      </c>
      <c r="C642" t="inlineStr">
        <is>
          <t>DENTAL S. SEBASTIAO LTDA</t>
        </is>
      </c>
    </row>
    <row r="643">
      <c r="B643" s="55" t="inlineStr">
        <is>
          <t>09.228.091/0001-91</t>
        </is>
      </c>
      <c r="C643" t="inlineStr">
        <is>
          <t>DENTAL S. SEBASTIAO LTDA</t>
        </is>
      </c>
    </row>
    <row r="644">
      <c r="B644" s="55" t="inlineStr">
        <is>
          <t>09.235.285/0001-14</t>
        </is>
      </c>
      <c r="C644" t="inlineStr">
        <is>
          <t>BRITO GESTEIRA COMERCIO DE CALCADOS LTDA</t>
        </is>
      </c>
    </row>
    <row r="645">
      <c r="B645" s="55" t="inlineStr">
        <is>
          <t>09.254.774/0001-13</t>
        </is>
      </c>
      <c r="C645" t="inlineStr">
        <is>
          <t>CIRULLI COMERCIO DE MEDICAMENTOS LTDA</t>
        </is>
      </c>
    </row>
    <row r="646">
      <c r="B646" s="55" t="inlineStr">
        <is>
          <t>09.254.774/0001-13</t>
        </is>
      </c>
      <c r="C646" t="inlineStr">
        <is>
          <t>CIRULLI COMERCIO DE MEDICAMENTOS LTDA</t>
        </is>
      </c>
    </row>
    <row r="647">
      <c r="B647" s="55" t="inlineStr">
        <is>
          <t>09.254.774/0001-13</t>
        </is>
      </c>
      <c r="C647" t="inlineStr">
        <is>
          <t>CIRULLI COMERCIO DE MEDICAMENTOS LTDA</t>
        </is>
      </c>
    </row>
    <row r="648">
      <c r="B648" s="55" t="inlineStr">
        <is>
          <t>09.262.527/0001-69</t>
        </is>
      </c>
      <c r="C648" t="inlineStr">
        <is>
          <t>PLANTEC DISTRIBUIDORA DE PRODUTOS DE TELECOMUNICACOES E INFORMATICA LTDA.</t>
        </is>
      </c>
    </row>
    <row r="649">
      <c r="B649" s="55" t="inlineStr">
        <is>
          <t>09.262.527/0001-69</t>
        </is>
      </c>
      <c r="C649" t="inlineStr">
        <is>
          <t>PLANTEC DISTRIBUIDORA DE PRODUTOS DE TELECOMUNICACOES E INFORMATICA LTDA.</t>
        </is>
      </c>
    </row>
    <row r="650">
      <c r="B650" s="55" t="inlineStr">
        <is>
          <t>09.267.050/0001-04</t>
        </is>
      </c>
      <c r="C650" t="inlineStr">
        <is>
          <t>MB COMERCIO DE MATERIAIS DE CONSTRUCAO LTDA</t>
        </is>
      </c>
    </row>
    <row r="651">
      <c r="B651" s="55" t="inlineStr">
        <is>
          <t>09.267.050/0001-04</t>
        </is>
      </c>
      <c r="C651" t="inlineStr">
        <is>
          <t>MB COMERCIO DE MATERIAIS DE CONSTRUCAO LTDA</t>
        </is>
      </c>
    </row>
    <row r="652">
      <c r="B652" s="55" t="inlineStr">
        <is>
          <t>09.300.053/0001-00</t>
        </is>
      </c>
      <c r="C652" t="inlineStr">
        <is>
          <t>VCT BRASIL IMPORTACAO E EXPORTACAO LTDA.</t>
        </is>
      </c>
    </row>
    <row r="653">
      <c r="B653" s="55" t="inlineStr">
        <is>
          <t>09.300.053/0001-00</t>
        </is>
      </c>
      <c r="C653" t="inlineStr">
        <is>
          <t>VCT BRASIL IMPORTACAO E EXPORTACAO LTDA.</t>
        </is>
      </c>
    </row>
    <row r="654">
      <c r="B654" s="55" t="inlineStr">
        <is>
          <t>09.357.269/0001-02</t>
        </is>
      </c>
      <c r="C654" t="inlineStr">
        <is>
          <t>DROGARIA E FARMACIA PEREIRA LTDA</t>
        </is>
      </c>
    </row>
    <row r="655">
      <c r="B655" s="55" t="inlineStr">
        <is>
          <t>09.357.269/0001-02</t>
        </is>
      </c>
      <c r="C655" t="inlineStr">
        <is>
          <t>DROGARIA E FARMACIA PEREIRA LTDA</t>
        </is>
      </c>
    </row>
    <row r="656">
      <c r="B656" s="55" t="inlineStr">
        <is>
          <t>09.357.269/0001-02</t>
        </is>
      </c>
      <c r="C656" t="inlineStr">
        <is>
          <t>DROGARIA E FARMACIA PEREIRA LTDA</t>
        </is>
      </c>
    </row>
    <row r="657">
      <c r="B657" s="55" t="inlineStr">
        <is>
          <t>09.389.792/0001-02</t>
        </is>
      </c>
      <c r="C657" t="inlineStr">
        <is>
          <t>MADEIREIRA VALE DO PARA LTDA</t>
        </is>
      </c>
    </row>
    <row r="658">
      <c r="B658" s="55" t="inlineStr">
        <is>
          <t>09.389.792/0001-02</t>
        </is>
      </c>
      <c r="C658" t="inlineStr">
        <is>
          <t>MADEIREIRA VALE DO PARA LTDA</t>
        </is>
      </c>
    </row>
    <row r="659">
      <c r="B659" s="55" t="inlineStr">
        <is>
          <t>09.389.792/0001-02</t>
        </is>
      </c>
      <c r="C659" t="inlineStr">
        <is>
          <t>MADEIREIRA VALE DO PARA LTDA</t>
        </is>
      </c>
    </row>
    <row r="660">
      <c r="B660" s="55" t="inlineStr">
        <is>
          <t>09.389.792/0001-02</t>
        </is>
      </c>
      <c r="C660" t="inlineStr">
        <is>
          <t>MADEIREIRA VALE DO PARA LTDA</t>
        </is>
      </c>
    </row>
    <row r="661">
      <c r="B661" s="55" t="inlineStr">
        <is>
          <t>09.392.341/0005-58</t>
        </is>
      </c>
      <c r="C661" t="inlineStr">
        <is>
          <t>LAMPADINHA MATERIAIS ELETRICOS LTDA</t>
        </is>
      </c>
    </row>
    <row r="662">
      <c r="B662" s="55" t="inlineStr">
        <is>
          <t>09.392.341/0005-58</t>
        </is>
      </c>
      <c r="C662" t="inlineStr">
        <is>
          <t>LAMPADINHA MATERIAIS ELETRICOS LTDA</t>
        </is>
      </c>
    </row>
    <row r="663">
      <c r="B663" s="55" t="inlineStr">
        <is>
          <t>09.449.728/0001-70</t>
        </is>
      </c>
      <c r="C663" t="inlineStr">
        <is>
          <t>FABRICA DE VIAGEM OPERADORA DE TURISMO LTDA</t>
        </is>
      </c>
    </row>
    <row r="664">
      <c r="B664" s="55" t="inlineStr">
        <is>
          <t>09.449.728/0001-70</t>
        </is>
      </c>
      <c r="C664" t="inlineStr">
        <is>
          <t>FABRICA DE VIAGEM OPERADORA DE TURISMO LTDA</t>
        </is>
      </c>
    </row>
    <row r="665">
      <c r="B665" s="55" t="inlineStr">
        <is>
          <t>09.449.728/0001-70</t>
        </is>
      </c>
      <c r="C665" t="inlineStr">
        <is>
          <t>FABRICA DE VIAGEM OPERADORA DE TURISMO LTDA</t>
        </is>
      </c>
    </row>
    <row r="666">
      <c r="B666" s="55" t="inlineStr">
        <is>
          <t>09.458.796/0001-03</t>
        </is>
      </c>
      <c r="C666" t="inlineStr">
        <is>
          <t>INSPOTRADE IMPORTACAO, EXPORTACAO E COMERCIALIZACAO LTDA</t>
        </is>
      </c>
    </row>
    <row r="667">
      <c r="B667" s="55" t="inlineStr">
        <is>
          <t>09.477.652/0001-96</t>
        </is>
      </c>
      <c r="C667" t="inlineStr">
        <is>
          <t>SDB COMERCIO DE ALIMENTOS LTDA</t>
        </is>
      </c>
    </row>
    <row r="668">
      <c r="B668" s="55" t="inlineStr">
        <is>
          <t>09.477.652/0001-96</t>
        </is>
      </c>
      <c r="C668" t="inlineStr">
        <is>
          <t>SDB COMERCIO DE ALIMENTOS LTDA</t>
        </is>
      </c>
    </row>
    <row r="669">
      <c r="B669" s="55" t="inlineStr">
        <is>
          <t>09.477.652/0001-96</t>
        </is>
      </c>
      <c r="C669" t="inlineStr">
        <is>
          <t>SDB COMERCIO DE ALIMENTOS LTDA</t>
        </is>
      </c>
    </row>
    <row r="670">
      <c r="B670" s="55" t="inlineStr">
        <is>
          <t>09.477.652/0001-96</t>
        </is>
      </c>
      <c r="C670" t="inlineStr">
        <is>
          <t>SDB COMERCIO DE ALIMENTOS LTDA</t>
        </is>
      </c>
    </row>
    <row r="671">
      <c r="B671" s="55" t="inlineStr">
        <is>
          <t>09.497.806/0001-01</t>
        </is>
      </c>
      <c r="C671" t="inlineStr">
        <is>
          <t>VALTER RAMOS LTDA</t>
        </is>
      </c>
    </row>
    <row r="672">
      <c r="B672" s="55" t="inlineStr">
        <is>
          <t>09.556.355/0012-99</t>
        </is>
      </c>
      <c r="C672" t="inlineStr">
        <is>
          <t>MYPLACE INDUSTRIA E COMERCIO DO VESTUARIO LTDA</t>
        </is>
      </c>
    </row>
    <row r="673">
      <c r="B673" s="55" t="inlineStr">
        <is>
          <t>09.564.676/0001-82</t>
        </is>
      </c>
      <c r="C673" t="inlineStr">
        <is>
          <t>GNC COMERCIO DE VEICULOS LTDA</t>
        </is>
      </c>
    </row>
    <row r="674">
      <c r="B674" s="55" t="inlineStr">
        <is>
          <t>09.564.676/0001-82</t>
        </is>
      </c>
      <c r="C674" t="inlineStr">
        <is>
          <t>GNC COMERCIO DE VEICULOS LTDA</t>
        </is>
      </c>
    </row>
    <row r="675">
      <c r="B675" s="55" t="inlineStr">
        <is>
          <t>09.564.676/0001-82</t>
        </is>
      </c>
      <c r="C675" t="inlineStr">
        <is>
          <t>GNC COMERCIO DE VEICULOS LTDA</t>
        </is>
      </c>
    </row>
    <row r="676">
      <c r="B676" s="55" t="inlineStr">
        <is>
          <t>09.564.676/0009-30</t>
        </is>
      </c>
      <c r="C676" t="inlineStr">
        <is>
          <t>GNC COMERCIO DE VEICULOS LTDA</t>
        </is>
      </c>
    </row>
    <row r="677">
      <c r="B677" s="55" t="inlineStr">
        <is>
          <t>09.564.676/0009-30</t>
        </is>
      </c>
      <c r="C677" t="inlineStr">
        <is>
          <t>GNC COMERCIO DE VEICULOS LTDA</t>
        </is>
      </c>
    </row>
    <row r="678">
      <c r="B678" s="55" t="inlineStr">
        <is>
          <t>09.564.676/0009-30</t>
        </is>
      </c>
      <c r="C678" t="inlineStr">
        <is>
          <t>GNC COMERCIO DE VEICULOS LTDA</t>
        </is>
      </c>
    </row>
    <row r="679">
      <c r="B679" s="55" t="inlineStr">
        <is>
          <t>09.577.465/0001-84</t>
        </is>
      </c>
      <c r="C679" t="inlineStr">
        <is>
          <t>R. C. GIOVANI COMERCIO DE MATERIAIS DE CONSTRUCAO LTDA</t>
        </is>
      </c>
    </row>
    <row r="680">
      <c r="B680" s="55" t="inlineStr">
        <is>
          <t>09.577.465/0001-84</t>
        </is>
      </c>
      <c r="C680" t="inlineStr">
        <is>
          <t>R. C. GIOVANI COMERCIO DE MATERIAIS DE CONSTRUCAO LTDA</t>
        </is>
      </c>
    </row>
    <row r="681">
      <c r="B681" s="55" t="inlineStr">
        <is>
          <t>09.616.278/0001-62</t>
        </is>
      </c>
      <c r="C681" t="inlineStr">
        <is>
          <t>ROSSINI TEXTIL LTDA</t>
        </is>
      </c>
    </row>
    <row r="682">
      <c r="B682" s="55" t="inlineStr">
        <is>
          <t>09.616.278/0001-62</t>
        </is>
      </c>
      <c r="C682" t="inlineStr">
        <is>
          <t>ROSSINI TEXTIL LTDA</t>
        </is>
      </c>
    </row>
    <row r="683">
      <c r="B683" s="55" t="inlineStr">
        <is>
          <t>09.688.887/0001-27</t>
        </is>
      </c>
      <c r="C683" t="inlineStr">
        <is>
          <t>COMERCIO DE MEDICAMENTOS KOR LTDA</t>
        </is>
      </c>
    </row>
    <row r="684">
      <c r="B684" s="55" t="inlineStr">
        <is>
          <t>09.688.887/0001-27</t>
        </is>
      </c>
      <c r="C684" t="inlineStr">
        <is>
          <t>COMERCIO DE MEDICAMENTOS KOR LTDA</t>
        </is>
      </c>
    </row>
    <row r="685">
      <c r="B685" s="55" t="inlineStr">
        <is>
          <t>09.688.887/0001-27</t>
        </is>
      </c>
      <c r="C685" t="inlineStr">
        <is>
          <t>COMERCIO DE MEDICAMENTOS KOR LTDA</t>
        </is>
      </c>
    </row>
    <row r="686">
      <c r="B686" s="55" t="inlineStr">
        <is>
          <t>09.911.985/0001-81</t>
        </is>
      </c>
      <c r="C686" t="inlineStr">
        <is>
          <t>DROGARIA MOREIRA &amp; AMORIM LTDA</t>
        </is>
      </c>
    </row>
    <row r="687">
      <c r="B687" s="55" t="inlineStr">
        <is>
          <t>09.911.985/0001-81</t>
        </is>
      </c>
      <c r="C687" t="inlineStr">
        <is>
          <t>DROGARIA MOREIRA &amp; AMORIM LTDA</t>
        </is>
      </c>
    </row>
    <row r="688">
      <c r="B688" s="55" t="inlineStr">
        <is>
          <t>09.911.985/0001-81</t>
        </is>
      </c>
      <c r="C688" t="inlineStr">
        <is>
          <t>DROGARIA MOREIRA &amp; AMORIM LTDA</t>
        </is>
      </c>
    </row>
    <row r="689">
      <c r="B689" s="55" t="inlineStr">
        <is>
          <t>09.944.129/0001-22</t>
        </is>
      </c>
      <c r="C689" t="inlineStr">
        <is>
          <t>MONERI SOLUCOES E SERVICOS LTDA</t>
        </is>
      </c>
    </row>
    <row r="690">
      <c r="B690" s="55" t="inlineStr">
        <is>
          <t>10.216.260/0003-14</t>
        </is>
      </c>
      <c r="C690" t="inlineStr">
        <is>
          <t>OTS IMPORTADORA E EXPORTADORA LTDA</t>
        </is>
      </c>
    </row>
    <row r="691">
      <c r="B691" s="55" t="inlineStr">
        <is>
          <t>10.216.260/0003-14</t>
        </is>
      </c>
      <c r="C691" t="inlineStr">
        <is>
          <t>OTS IMPORTADORA E EXPORTADORA LTDA</t>
        </is>
      </c>
    </row>
    <row r="692">
      <c r="B692" s="55" t="inlineStr">
        <is>
          <t>10.250.540/0001-87</t>
        </is>
      </c>
      <c r="C692" t="inlineStr">
        <is>
          <t>REDIT COMERCIO E SERVICOS LTDA</t>
        </is>
      </c>
    </row>
    <row r="693">
      <c r="B693" s="55" t="inlineStr">
        <is>
          <t>10.291.366/0001-10</t>
        </is>
      </c>
      <c r="C693" t="inlineStr">
        <is>
          <t>COCCO MIAMI LTDA.</t>
        </is>
      </c>
    </row>
    <row r="694">
      <c r="B694" s="55" t="inlineStr">
        <is>
          <t>10.291.723/0001-40</t>
        </is>
      </c>
      <c r="C694" t="inlineStr">
        <is>
          <t>ROYAL CARIBBEAN CRUZEIROS (BRASIL) LTDA.</t>
        </is>
      </c>
    </row>
    <row r="695">
      <c r="B695" s="55" t="inlineStr">
        <is>
          <t>10.291.723/0001-40</t>
        </is>
      </c>
      <c r="C695" t="inlineStr">
        <is>
          <t>ROYAL CARIBBEAN CRUZEIROS (BRASIL) LTDA.</t>
        </is>
      </c>
    </row>
    <row r="696">
      <c r="B696" s="55" t="inlineStr">
        <is>
          <t>10.326.174/0011-74</t>
        </is>
      </c>
      <c r="C696" t="inlineStr">
        <is>
          <t>LFSP CALCADOS E ACESSORIOS LTDA</t>
        </is>
      </c>
    </row>
    <row r="697">
      <c r="B697" s="55" t="inlineStr">
        <is>
          <t>10.326.174/0011-74</t>
        </is>
      </c>
      <c r="C697" t="inlineStr">
        <is>
          <t>LFSP CALCADOS E ACESSORIOS LTDA</t>
        </is>
      </c>
    </row>
    <row r="698">
      <c r="B698" s="55" t="inlineStr">
        <is>
          <t>10.374.800/0001-26</t>
        </is>
      </c>
      <c r="C698" t="inlineStr">
        <is>
          <t>NEBULA SISTEMAS LTDA</t>
        </is>
      </c>
    </row>
    <row r="699">
      <c r="B699" s="55" t="inlineStr">
        <is>
          <t>10.383.997/0001-60</t>
        </is>
      </c>
      <c r="C699" t="inlineStr">
        <is>
          <t>ENGEMETAL COMERCIO E MANUTENCAO LTDA</t>
        </is>
      </c>
    </row>
    <row r="700">
      <c r="B700" s="55" t="inlineStr">
        <is>
          <t>10.383.997/0001-60</t>
        </is>
      </c>
      <c r="C700" t="inlineStr">
        <is>
          <t>ENGEMETAL COMERCIO E MANUTENCAO LTDA</t>
        </is>
      </c>
    </row>
    <row r="701">
      <c r="B701" s="55" t="inlineStr">
        <is>
          <t>10.383.997/0001-60</t>
        </is>
      </c>
      <c r="C701" t="inlineStr">
        <is>
          <t>ENGEMETAL COMERCIO E MANUTENCAO LTDA</t>
        </is>
      </c>
    </row>
    <row r="702">
      <c r="B702" s="55" t="inlineStr">
        <is>
          <t>10.397.488/0001-96</t>
        </is>
      </c>
      <c r="C702" t="inlineStr">
        <is>
          <t>FARMACIA VIDA ATIVA LTDA</t>
        </is>
      </c>
    </row>
    <row r="703">
      <c r="B703" s="55" t="inlineStr">
        <is>
          <t>10.419.496/0001-96</t>
        </is>
      </c>
      <c r="C703" t="inlineStr">
        <is>
          <t>WEB INFO SOLUCOES E INFORMACOES EM PORTAL INFORMATIVO LTDA</t>
        </is>
      </c>
    </row>
    <row r="704">
      <c r="B704" s="55" t="inlineStr">
        <is>
          <t>10.445.778/0001-68</t>
        </is>
      </c>
      <c r="C704" t="inlineStr">
        <is>
          <t>ARAPIRACA MATERIAL DE CONSTRUCAO LTDA</t>
        </is>
      </c>
    </row>
    <row r="705">
      <c r="B705" s="55" t="inlineStr">
        <is>
          <t>10.451.360/0001-63</t>
        </is>
      </c>
      <c r="C705" t="inlineStr">
        <is>
          <t>LMLR CONSULTORIA EMPRESARIAL LTDA</t>
        </is>
      </c>
    </row>
    <row r="706">
      <c r="B706" s="55" t="inlineStr">
        <is>
          <t>10.451.360/0001-63</t>
        </is>
      </c>
      <c r="C706" t="inlineStr">
        <is>
          <t>LMLR CONSULTORIA EMPRESARIAL LTDA</t>
        </is>
      </c>
    </row>
    <row r="707">
      <c r="B707" s="55" t="inlineStr">
        <is>
          <t>10.482.611/0004-10</t>
        </is>
      </c>
      <c r="C707" t="inlineStr">
        <is>
          <t>MIX PNEUS LTDA</t>
        </is>
      </c>
    </row>
    <row r="708">
      <c r="B708" s="55" t="inlineStr">
        <is>
          <t>10.489.264/0005-38</t>
        </is>
      </c>
      <c r="C708" t="inlineStr">
        <is>
          <t>ADO ATELIER DE CRIACAO LTDA</t>
        </is>
      </c>
    </row>
    <row r="709">
      <c r="B709" s="55" t="inlineStr">
        <is>
          <t>10.489.264/0005-38</t>
        </is>
      </c>
      <c r="C709" t="inlineStr">
        <is>
          <t>ADO ATELIER DE CRIACAO LTDA</t>
        </is>
      </c>
    </row>
    <row r="710">
      <c r="B710" s="55" t="inlineStr">
        <is>
          <t>10.495.056/0057-72</t>
        </is>
      </c>
      <c r="C710" t="inlineStr">
        <is>
          <t>T F L COMERCIO DE VESTUARIO LTDA.</t>
        </is>
      </c>
    </row>
    <row r="711">
      <c r="B711" s="55" t="inlineStr">
        <is>
          <t>10.561.165/0026-44</t>
        </is>
      </c>
      <c r="C711" t="inlineStr">
        <is>
          <t>CAVALCANTI GONCALVES E CIA LTDA</t>
        </is>
      </c>
    </row>
    <row r="712">
      <c r="B712" s="55" t="inlineStr">
        <is>
          <t>10.561.165/0026-44</t>
        </is>
      </c>
      <c r="C712" t="inlineStr">
        <is>
          <t>CAVALCANTI GONCALVES E CIA LTDA</t>
        </is>
      </c>
    </row>
    <row r="713">
      <c r="B713" s="55" t="inlineStr">
        <is>
          <t>10.561.165/0026-44</t>
        </is>
      </c>
      <c r="C713" t="inlineStr">
        <is>
          <t>CAVALCANTI GONCALVES E CIA LTDA</t>
        </is>
      </c>
    </row>
    <row r="714">
      <c r="B714" s="55" t="inlineStr">
        <is>
          <t>10.614.426/0001-99</t>
        </is>
      </c>
      <c r="C714" t="inlineStr">
        <is>
          <t>LUZ FRANQUIAS LTDA</t>
        </is>
      </c>
    </row>
    <row r="715">
      <c r="B715" s="55" t="inlineStr">
        <is>
          <t>10.614.426/0001-99</t>
        </is>
      </c>
      <c r="C715" t="inlineStr">
        <is>
          <t>LUZ FRANQUIAS LTDA</t>
        </is>
      </c>
    </row>
    <row r="716">
      <c r="B716" s="55" t="inlineStr">
        <is>
          <t>10.614.426/0001-99</t>
        </is>
      </c>
      <c r="C716" t="inlineStr">
        <is>
          <t>LUZ FRANQUIAS LTDA</t>
        </is>
      </c>
    </row>
    <row r="717">
      <c r="B717" s="55" t="inlineStr">
        <is>
          <t>10.636.142/0001-01</t>
        </is>
      </c>
      <c r="C717" t="inlineStr">
        <is>
          <t>REDEMOB CONSORCIO</t>
        </is>
      </c>
    </row>
    <row r="718">
      <c r="B718" s="55" t="inlineStr">
        <is>
          <t>10.649.482/0001-69</t>
        </is>
      </c>
      <c r="C718" t="inlineStr">
        <is>
          <t>MARCOS TIAGO PEREIRA TORRES BIJUTERIAS</t>
        </is>
      </c>
    </row>
    <row r="719">
      <c r="B719" s="55" t="inlineStr">
        <is>
          <t>10.707.506/0001-99</t>
        </is>
      </c>
      <c r="C719" t="inlineStr">
        <is>
          <t>COELHO E CORREA COMERCIO DE MEDICAMENTOS LTDA</t>
        </is>
      </c>
    </row>
    <row r="720">
      <c r="B720" s="55" t="inlineStr">
        <is>
          <t>10.707.506/0001-99</t>
        </is>
      </c>
      <c r="C720" t="inlineStr">
        <is>
          <t>COELHO E CORREA COMERCIO DE MEDICAMENTOS LTDA</t>
        </is>
      </c>
    </row>
    <row r="721">
      <c r="B721" s="55" t="inlineStr">
        <is>
          <t>10.707.506/0001-99</t>
        </is>
      </c>
      <c r="C721" t="inlineStr">
        <is>
          <t>COELHO E CORREA COMERCIO DE MEDICAMENTOS LTDA</t>
        </is>
      </c>
    </row>
    <row r="722">
      <c r="B722" s="55" t="inlineStr">
        <is>
          <t>10.755.792/0001-68</t>
        </is>
      </c>
      <c r="C722" t="inlineStr">
        <is>
          <t>RHEEM DO BRASIL COMERCIO E DISTRIBUICAO DE AR CONDICIONADO E AQUECIMENTO LTDA</t>
        </is>
      </c>
    </row>
    <row r="723">
      <c r="B723" s="55" t="inlineStr">
        <is>
          <t>10.762.438/0001-60</t>
        </is>
      </c>
      <c r="C723" t="inlineStr">
        <is>
          <t>GEINFFO TECNOLOGIA DE INFORMACAO LTDA</t>
        </is>
      </c>
    </row>
    <row r="724">
      <c r="B724" s="55" t="inlineStr">
        <is>
          <t>10.842.304/0001-50</t>
        </is>
      </c>
      <c r="C724" t="inlineStr">
        <is>
          <t>TAGME SISTEMAS PARA RESTAURANTES LTDA.</t>
        </is>
      </c>
    </row>
    <row r="725">
      <c r="B725" s="55" t="inlineStr">
        <is>
          <t>10.842.304/0001-50</t>
        </is>
      </c>
      <c r="C725" t="inlineStr">
        <is>
          <t>TAGME SISTEMAS PARA RESTAURANTES LTDA.</t>
        </is>
      </c>
    </row>
    <row r="726">
      <c r="B726" s="55" t="inlineStr">
        <is>
          <t>10.851.899/0001-00</t>
        </is>
      </c>
      <c r="C726" t="inlineStr">
        <is>
          <t>CPAPS IMPORTACAO E COMERCIO DE EQUIPAMENTOS MEDICOS LTDA</t>
        </is>
      </c>
    </row>
    <row r="727">
      <c r="B727" s="55" t="inlineStr">
        <is>
          <t>10.851.899/0001-00</t>
        </is>
      </c>
      <c r="C727" t="inlineStr">
        <is>
          <t>CPAPS IMPORTACAO E COMERCIO DE EQUIPAMENTOS MEDICOS LTDA</t>
        </is>
      </c>
    </row>
    <row r="728">
      <c r="B728" s="55" t="inlineStr">
        <is>
          <t>10.851.899/0001-00</t>
        </is>
      </c>
      <c r="C728" t="inlineStr">
        <is>
          <t>CPAPS IMPORTACAO E COMERCIO DE EQUIPAMENTOS MEDICOS LTDA</t>
        </is>
      </c>
    </row>
    <row r="729">
      <c r="B729" s="55" t="inlineStr">
        <is>
          <t>10.860.588/0001-07</t>
        </is>
      </c>
      <c r="C729" t="inlineStr">
        <is>
          <t>ESTACAO BALAO LTDA</t>
        </is>
      </c>
    </row>
    <row r="730">
      <c r="B730" s="55" t="inlineStr">
        <is>
          <t>10.860.588/0001-07</t>
        </is>
      </c>
      <c r="C730" t="inlineStr">
        <is>
          <t>ESTACAO BALAO LTDA</t>
        </is>
      </c>
    </row>
    <row r="731">
      <c r="B731" s="55" t="inlineStr">
        <is>
          <t>10.912.363/0001-57</t>
        </is>
      </c>
      <c r="C731" t="inlineStr">
        <is>
          <t>CGN COMERCIAL E GESTAO DE NEGOCIOS E MARCAS LTDA</t>
        </is>
      </c>
    </row>
    <row r="732">
      <c r="B732" s="55" t="inlineStr">
        <is>
          <t>10.912.363/0001-57</t>
        </is>
      </c>
      <c r="C732" t="inlineStr">
        <is>
          <t>CGN COMERCIAL E GESTAO DE NEGOCIOS E MARCAS LTDA</t>
        </is>
      </c>
    </row>
    <row r="733">
      <c r="B733" s="55" t="inlineStr">
        <is>
          <t>10.912.363/0001-57</t>
        </is>
      </c>
      <c r="C733" t="inlineStr">
        <is>
          <t>CGN COMERCIAL E GESTAO DE NEGOCIOS E MARCAS LTDA</t>
        </is>
      </c>
    </row>
    <row r="734">
      <c r="B734" s="55" t="inlineStr">
        <is>
          <t>10.925.214/0001-22</t>
        </is>
      </c>
      <c r="C734" t="inlineStr">
        <is>
          <t>APOIO DENTAL COMERCIO DE PRODUTOS E EQUIPAMENTOS ODONTOLOGICOS LTDA</t>
        </is>
      </c>
    </row>
    <row r="735">
      <c r="B735" s="55" t="inlineStr">
        <is>
          <t>10.925.214/0001-22</t>
        </is>
      </c>
      <c r="C735" t="inlineStr">
        <is>
          <t>APOIO DENTAL COMERCIO DE PRODUTOS E EQUIPAMENTOS ODONTOLOGICOS LTDA</t>
        </is>
      </c>
    </row>
    <row r="736">
      <c r="B736" s="55" t="inlineStr">
        <is>
          <t>10.947.389/0010-21</t>
        </is>
      </c>
      <c r="C736" t="inlineStr">
        <is>
          <t>BAN BAN COMERCIAL DE CALCADOS LTDA</t>
        </is>
      </c>
    </row>
    <row r="737">
      <c r="B737" s="55" t="inlineStr">
        <is>
          <t>10.964.693/0001-96</t>
        </is>
      </c>
      <c r="C737" t="inlineStr">
        <is>
          <t>BRASIL AUTO SERVICO DE PRODUTOS ALIMENTICIOS S.A.</t>
        </is>
      </c>
    </row>
    <row r="738">
      <c r="B738" s="55" t="inlineStr">
        <is>
          <t>10.964.693/0001-96</t>
        </is>
      </c>
      <c r="C738" t="inlineStr">
        <is>
          <t>BRASIL AUTO SERVICO DE PRODUTOS ALIMENTICIOS S.A.</t>
        </is>
      </c>
    </row>
    <row r="739">
      <c r="B739" s="55" t="inlineStr">
        <is>
          <t>10.964.693/0001-96</t>
        </is>
      </c>
      <c r="C739" t="inlineStr">
        <is>
          <t>BRASIL AUTO SERVICO DE PRODUTOS ALIMENTICIOS S.A.</t>
        </is>
      </c>
    </row>
    <row r="740">
      <c r="B740" s="55" t="inlineStr">
        <is>
          <t>10.992.730/0001-70</t>
        </is>
      </c>
      <c r="C740" t="inlineStr">
        <is>
          <t>FUTURE CONCEPTS COMERCIO LTDA</t>
        </is>
      </c>
    </row>
    <row r="741">
      <c r="B741" s="55" t="inlineStr">
        <is>
          <t>11.014.557/0038-90</t>
        </is>
      </c>
      <c r="C741" t="inlineStr">
        <is>
          <t>BROOKSDONNA COMERCIO DE ROUPAS LTDA. (baixada)</t>
        </is>
      </c>
    </row>
    <row r="742">
      <c r="B742" s="55" t="inlineStr">
        <is>
          <t>11.014.557/0038-90</t>
        </is>
      </c>
      <c r="C742" t="inlineStr">
        <is>
          <t>BROOKSDONNA COMERCIO DE ROUPAS LTDA. (baixada)</t>
        </is>
      </c>
    </row>
    <row r="743">
      <c r="B743" s="55" t="inlineStr">
        <is>
          <t>11.014.557/0038-90</t>
        </is>
      </c>
      <c r="C743" t="inlineStr">
        <is>
          <t>BROOKSDONNA COMERCIO DE ROUPAS LTDA. (baixada)</t>
        </is>
      </c>
    </row>
    <row r="744">
      <c r="B744" s="55" t="inlineStr">
        <is>
          <t>11.100.982/0002-90</t>
        </is>
      </c>
      <c r="C744" t="inlineStr">
        <is>
          <t>SESSION BRASIL IMPORTACAO E EXPORTACAO LTDA.</t>
        </is>
      </c>
    </row>
    <row r="745">
      <c r="B745" s="55" t="inlineStr">
        <is>
          <t>11.112.928/0001-84</t>
        </is>
      </c>
      <c r="C745" t="inlineStr">
        <is>
          <t>CYCLOTRONICS TECNOLOGIA E DESENVOLVIMENTO DE ARTIGOS ESPORTIVOS LTDA.</t>
        </is>
      </c>
    </row>
    <row r="746">
      <c r="B746" s="55" t="inlineStr">
        <is>
          <t>11.112.928/0001-84</t>
        </is>
      </c>
      <c r="C746" t="inlineStr">
        <is>
          <t>CYCLOTRONICS TECNOLOGIA E DESENVOLVIMENTO DE ARTIGOS ESPORTIVOS LTDA.</t>
        </is>
      </c>
    </row>
    <row r="747">
      <c r="B747" s="55" t="inlineStr">
        <is>
          <t>11.175.226/0001-40</t>
        </is>
      </c>
      <c r="C747" t="inlineStr">
        <is>
          <t>FZ FARMA LTDA</t>
        </is>
      </c>
    </row>
    <row r="748">
      <c r="B748" s="55" t="inlineStr">
        <is>
          <t>11.175.226/0001-40</t>
        </is>
      </c>
      <c r="C748" t="inlineStr">
        <is>
          <t>FZ FARMA LTDA</t>
        </is>
      </c>
    </row>
    <row r="749">
      <c r="B749" s="55" t="inlineStr">
        <is>
          <t>11.175.226/0002-20</t>
        </is>
      </c>
      <c r="C749" t="inlineStr">
        <is>
          <t>FZ FARMA LTDA</t>
        </is>
      </c>
    </row>
    <row r="750">
      <c r="B750" s="55" t="inlineStr">
        <is>
          <t>11.175.226/0002-20</t>
        </is>
      </c>
      <c r="C750" t="inlineStr">
        <is>
          <t>FZ FARMA LTDA</t>
        </is>
      </c>
    </row>
    <row r="751">
      <c r="B751" s="55" t="inlineStr">
        <is>
          <t>11.175.226/0003-01</t>
        </is>
      </c>
      <c r="C751" t="inlineStr">
        <is>
          <t>FZ FARMA LTDA</t>
        </is>
      </c>
    </row>
    <row r="752">
      <c r="B752" s="55" t="inlineStr">
        <is>
          <t>11.175.226/0003-01</t>
        </is>
      </c>
      <c r="C752" t="inlineStr">
        <is>
          <t>FZ FARMA LTDA</t>
        </is>
      </c>
    </row>
    <row r="753">
      <c r="B753" s="55" t="inlineStr">
        <is>
          <t>11.175.226/0004-92</t>
        </is>
      </c>
      <c r="C753" t="inlineStr">
        <is>
          <t>FZ FARMA LTDA</t>
        </is>
      </c>
    </row>
    <row r="754">
      <c r="B754" s="55" t="inlineStr">
        <is>
          <t>11.175.226/0004-92</t>
        </is>
      </c>
      <c r="C754" t="inlineStr">
        <is>
          <t>FZ FARMA LTDA</t>
        </is>
      </c>
    </row>
    <row r="755">
      <c r="B755" s="55" t="inlineStr">
        <is>
          <t>11.175.226/0005-73</t>
        </is>
      </c>
      <c r="C755" t="inlineStr">
        <is>
          <t>FZ FARMA LTDA</t>
        </is>
      </c>
    </row>
    <row r="756">
      <c r="B756" s="55" t="inlineStr">
        <is>
          <t>11.175.226/0005-73</t>
        </is>
      </c>
      <c r="C756" t="inlineStr">
        <is>
          <t>FZ FARMA LTDA</t>
        </is>
      </c>
    </row>
    <row r="757">
      <c r="B757" s="55" t="inlineStr">
        <is>
          <t>11.175.226/0006-54</t>
        </is>
      </c>
      <c r="C757" t="inlineStr">
        <is>
          <t>FZ FARMA LTDA</t>
        </is>
      </c>
    </row>
    <row r="758">
      <c r="B758" s="55" t="inlineStr">
        <is>
          <t>11.175.226/0006-54</t>
        </is>
      </c>
      <c r="C758" t="inlineStr">
        <is>
          <t>FZ FARMA LTDA</t>
        </is>
      </c>
    </row>
    <row r="759">
      <c r="B759" s="55" t="inlineStr">
        <is>
          <t>11.175.226/0007-35</t>
        </is>
      </c>
      <c r="C759" t="inlineStr">
        <is>
          <t>FZ FARMA LTDA</t>
        </is>
      </c>
    </row>
    <row r="760">
      <c r="B760" s="55" t="inlineStr">
        <is>
          <t>11.175.226/0007-35</t>
        </is>
      </c>
      <c r="C760" t="inlineStr">
        <is>
          <t>FZ FARMA LTDA</t>
        </is>
      </c>
    </row>
    <row r="761">
      <c r="B761" s="55" t="inlineStr">
        <is>
          <t>11.175.226/0009-05</t>
        </is>
      </c>
      <c r="C761" t="inlineStr">
        <is>
          <t>FZ FARMA LTDA</t>
        </is>
      </c>
    </row>
    <row r="762">
      <c r="B762" s="55" t="inlineStr">
        <is>
          <t>11.175.226/0009-05</t>
        </is>
      </c>
      <c r="C762" t="inlineStr">
        <is>
          <t>FZ FARMA LTDA</t>
        </is>
      </c>
    </row>
    <row r="763">
      <c r="B763" s="55" t="inlineStr">
        <is>
          <t>11.369.356/0001-13</t>
        </is>
      </c>
      <c r="C763" t="inlineStr">
        <is>
          <t>LEME E LEME DROGARIA E PERFUMARIA LTDA</t>
        </is>
      </c>
    </row>
    <row r="764">
      <c r="B764" s="55" t="inlineStr">
        <is>
          <t>11.369.356/0001-13</t>
        </is>
      </c>
      <c r="C764" t="inlineStr">
        <is>
          <t>LEME E LEME DROGARIA E PERFUMARIA LTDA</t>
        </is>
      </c>
    </row>
    <row r="765">
      <c r="B765" s="55" t="inlineStr">
        <is>
          <t>11.369.356/0001-13</t>
        </is>
      </c>
      <c r="C765" t="inlineStr">
        <is>
          <t>LEME E LEME DROGARIA E PERFUMARIA LTDA</t>
        </is>
      </c>
    </row>
    <row r="766">
      <c r="B766" s="55" t="inlineStr">
        <is>
          <t>11.377.568/0001-42</t>
        </is>
      </c>
      <c r="C766" t="inlineStr">
        <is>
          <t>MAYUMI ENDO FARMACIA E PERFUMARIA</t>
        </is>
      </c>
    </row>
    <row r="767">
      <c r="B767" s="55" t="inlineStr">
        <is>
          <t>11.377.568/0001-42</t>
        </is>
      </c>
      <c r="C767" t="inlineStr">
        <is>
          <t>MAYUMI ENDO FARMACIA E PERFUMARIA</t>
        </is>
      </c>
    </row>
    <row r="768">
      <c r="B768" s="55" t="inlineStr">
        <is>
          <t>11.377.568/0001-42</t>
        </is>
      </c>
      <c r="C768" t="inlineStr">
        <is>
          <t>MAYUMI ENDO FARMACIA E PERFUMARIA</t>
        </is>
      </c>
    </row>
    <row r="769">
      <c r="B769" s="55" t="inlineStr">
        <is>
          <t>11.410.908/0001-90</t>
        </is>
      </c>
      <c r="C769" t="inlineStr">
        <is>
          <t>N1 SERVICOS ONLINE LTDA</t>
        </is>
      </c>
    </row>
    <row r="770">
      <c r="B770" s="55" t="inlineStr">
        <is>
          <t>11.433.818/0001-14</t>
        </is>
      </c>
      <c r="C770" t="inlineStr">
        <is>
          <t>NAITEON IT SOLUTIONS SOFTWARES AND WEBSITES LTDA.</t>
        </is>
      </c>
    </row>
    <row r="771">
      <c r="B771" s="55" t="inlineStr">
        <is>
          <t>11.504.448/0001-69</t>
        </is>
      </c>
      <c r="C771" t="inlineStr">
        <is>
          <t>LABORATORIO DE FLORAIS E COSMETICOS JOEL ALEIXO LTDA</t>
        </is>
      </c>
    </row>
    <row r="772">
      <c r="B772" s="55" t="inlineStr">
        <is>
          <t>11.504.448/0001-69</t>
        </is>
      </c>
      <c r="C772" t="inlineStr">
        <is>
          <t>LABORATORIO DE FLORAIS E COSMETICOS JOEL ALEIXO LTDA</t>
        </is>
      </c>
    </row>
    <row r="773">
      <c r="B773" s="55" t="inlineStr">
        <is>
          <t>11.512.486/0001-63</t>
        </is>
      </c>
      <c r="C773" t="inlineStr">
        <is>
          <t>M &amp; A FARMA LTDA</t>
        </is>
      </c>
    </row>
    <row r="774">
      <c r="B774" s="55" t="inlineStr">
        <is>
          <t>11.512.486/0001-63</t>
        </is>
      </c>
      <c r="C774" t="inlineStr">
        <is>
          <t>M &amp; A FARMA LTDA</t>
        </is>
      </c>
    </row>
    <row r="775">
      <c r="B775" s="55" t="inlineStr">
        <is>
          <t>11.512.486/0001-63</t>
        </is>
      </c>
      <c r="C775" t="inlineStr">
        <is>
          <t>M &amp; A FARMA LTDA</t>
        </is>
      </c>
    </row>
    <row r="776">
      <c r="B776" s="55" t="inlineStr">
        <is>
          <t>11.517.841/0001-97</t>
        </is>
      </c>
      <c r="C776" t="inlineStr">
        <is>
          <t>COMPANHIA SULAMERICANA DE DISTRIBUICAO</t>
        </is>
      </c>
    </row>
    <row r="777">
      <c r="B777" s="55" t="inlineStr">
        <is>
          <t>11.517.841/0001-97</t>
        </is>
      </c>
      <c r="C777" t="inlineStr">
        <is>
          <t>COMPANHIA SULAMERICANA DE DISTRIBUICAO</t>
        </is>
      </c>
    </row>
    <row r="778">
      <c r="B778" s="55" t="inlineStr">
        <is>
          <t>11.517.841/0001-97</t>
        </is>
      </c>
      <c r="C778" t="inlineStr">
        <is>
          <t>COMPANHIA SULAMERICANA DE DISTRIBUICAO</t>
        </is>
      </c>
    </row>
    <row r="779">
      <c r="B779" s="55" t="inlineStr">
        <is>
          <t>11.556.348/0001-86</t>
        </is>
      </c>
      <c r="C779" t="inlineStr">
        <is>
          <t>MARCIA RUIZ ZAMBAO</t>
        </is>
      </c>
    </row>
    <row r="780">
      <c r="B780" s="55" t="inlineStr">
        <is>
          <t>11.556.348/0001-86</t>
        </is>
      </c>
      <c r="C780" t="inlineStr">
        <is>
          <t>MARCIA RUIZ ZAMBAO</t>
        </is>
      </c>
    </row>
    <row r="781">
      <c r="B781" s="55" t="inlineStr">
        <is>
          <t>11.590.296/0001-64</t>
        </is>
      </c>
      <c r="C781" t="inlineStr">
        <is>
          <t>MAGAZINE LILIANI S/A</t>
        </is>
      </c>
    </row>
    <row r="782">
      <c r="B782" s="55" t="inlineStr">
        <is>
          <t>11.590.296/0001-64</t>
        </is>
      </c>
      <c r="C782" t="inlineStr">
        <is>
          <t>MAGAZINE LILIANI S/A</t>
        </is>
      </c>
    </row>
    <row r="783">
      <c r="B783" s="55" t="inlineStr">
        <is>
          <t>11.606.543/0002-54</t>
        </is>
      </c>
      <c r="C783" t="inlineStr">
        <is>
          <t>FORTALEZA DE SANTA TERESINHA AGRICULTURA E PECUARIA S.A.</t>
        </is>
      </c>
    </row>
    <row r="784">
      <c r="B784" s="55" t="inlineStr">
        <is>
          <t>11.615.383/0001-29</t>
        </is>
      </c>
      <c r="C784" t="inlineStr">
        <is>
          <t>ESCOLAWEB LTDA</t>
        </is>
      </c>
    </row>
    <row r="785">
      <c r="B785" s="55" t="inlineStr">
        <is>
          <t>11.660.106/0001-38</t>
        </is>
      </c>
      <c r="C785" t="inlineStr">
        <is>
          <t>VERISURE BRASIL MONITORAMENTO DE ALARMES S.A</t>
        </is>
      </c>
    </row>
    <row r="786">
      <c r="B786" s="55" t="inlineStr">
        <is>
          <t>11.660.106/0001-38</t>
        </is>
      </c>
      <c r="C786" t="inlineStr">
        <is>
          <t>VERISURE BRASIL MONITORAMENTO DE ALARMES S.A</t>
        </is>
      </c>
    </row>
    <row r="787">
      <c r="B787" s="55" t="inlineStr">
        <is>
          <t>11.697.918/0001-58</t>
        </is>
      </c>
      <c r="C787" t="inlineStr">
        <is>
          <t>CENTRO CULTURAL AFRORIO</t>
        </is>
      </c>
    </row>
    <row r="788">
      <c r="B788" s="55" t="inlineStr">
        <is>
          <t>11.716.147/0001-07</t>
        </is>
      </c>
      <c r="C788" t="inlineStr">
        <is>
          <t>INDA SUL COMERCIO DE MEDICAMENTOS E PERFUMARIA LTDA</t>
        </is>
      </c>
    </row>
    <row r="789">
      <c r="B789" s="55" t="inlineStr">
        <is>
          <t>11.716.147/0001-07</t>
        </is>
      </c>
      <c r="C789" t="inlineStr">
        <is>
          <t>INDA SUL COMERCIO DE MEDICAMENTOS E PERFUMARIA LTDA</t>
        </is>
      </c>
    </row>
    <row r="790">
      <c r="B790" s="55" t="inlineStr">
        <is>
          <t>11.716.147/0001-07</t>
        </is>
      </c>
      <c r="C790" t="inlineStr">
        <is>
          <t>INDA SUL COMERCIO DE MEDICAMENTOS E PERFUMARIA LTDA</t>
        </is>
      </c>
    </row>
    <row r="791">
      <c r="B791" s="55" t="inlineStr">
        <is>
          <t>11.747.657/0001-33</t>
        </is>
      </c>
      <c r="C791" t="inlineStr">
        <is>
          <t>FARMACIAS JRL LTDA</t>
        </is>
      </c>
    </row>
    <row r="792">
      <c r="B792" s="55" t="inlineStr">
        <is>
          <t>11.747.657/0001-33</t>
        </is>
      </c>
      <c r="C792" t="inlineStr">
        <is>
          <t>FARMACIAS JRL LTDA</t>
        </is>
      </c>
    </row>
    <row r="793">
      <c r="B793" s="55" t="inlineStr">
        <is>
          <t>11.747.657/0001-33</t>
        </is>
      </c>
      <c r="C793" t="inlineStr">
        <is>
          <t>FARMACIAS JRL LTDA</t>
        </is>
      </c>
    </row>
    <row r="794">
      <c r="B794" s="55" t="inlineStr">
        <is>
          <t>11.796.274/0001-55</t>
        </is>
      </c>
      <c r="C794" t="inlineStr">
        <is>
          <t>MOLDUSACI FABRICA DE PORTA RETRATOS LTDA</t>
        </is>
      </c>
    </row>
    <row r="795">
      <c r="B795" s="55" t="inlineStr">
        <is>
          <t>11.838.187/0002-02</t>
        </is>
      </c>
      <c r="C795" t="inlineStr">
        <is>
          <t>TEXLUSK &amp; FIXA LTDA</t>
        </is>
      </c>
    </row>
    <row r="796">
      <c r="B796" s="55" t="inlineStr">
        <is>
          <t>11.838.187/0002-02</t>
        </is>
      </c>
      <c r="C796" t="inlineStr">
        <is>
          <t>TEXLUSK &amp; FIXA LTDA</t>
        </is>
      </c>
    </row>
    <row r="797">
      <c r="B797" s="55" t="inlineStr">
        <is>
          <t>11.843.042/0001-00</t>
        </is>
      </c>
      <c r="C797" t="inlineStr">
        <is>
          <t>PONTESTUR AGENCIA DE VIAGENS E TURISMO LTDA</t>
        </is>
      </c>
    </row>
    <row r="798">
      <c r="B798" s="55" t="inlineStr">
        <is>
          <t>11.843.042/0001-00</t>
        </is>
      </c>
      <c r="C798" t="inlineStr">
        <is>
          <t>PONTESTUR AGENCIA DE VIAGENS E TURISMO LTDA</t>
        </is>
      </c>
    </row>
    <row r="799">
      <c r="B799" s="55" t="inlineStr">
        <is>
          <t>11.843.042/0001-00</t>
        </is>
      </c>
      <c r="C799" t="inlineStr">
        <is>
          <t>PONTESTUR AGENCIA DE VIAGENS E TURISMO LTDA</t>
        </is>
      </c>
    </row>
    <row r="800">
      <c r="B800" s="55" t="inlineStr">
        <is>
          <t>11.844.665/0001-06</t>
        </is>
      </c>
      <c r="C800" t="inlineStr">
        <is>
          <t>NERIA ENERGIA E SOLUCOES LTDA</t>
        </is>
      </c>
    </row>
    <row r="801">
      <c r="B801" s="55" t="inlineStr">
        <is>
          <t>11.844.665/0001-06</t>
        </is>
      </c>
      <c r="C801" t="inlineStr">
        <is>
          <t>NERIA ENERGIA E SOLUCOES LTDA</t>
        </is>
      </c>
    </row>
    <row r="802">
      <c r="B802" s="55" t="inlineStr">
        <is>
          <t>11.844.665/0001-06</t>
        </is>
      </c>
      <c r="C802" t="inlineStr">
        <is>
          <t>NERIA ENERGIA E SOLUCOES LTDA</t>
        </is>
      </c>
    </row>
    <row r="803">
      <c r="B803" s="55" t="inlineStr">
        <is>
          <t>11.856.283/0001-94</t>
        </is>
      </c>
      <c r="C803" t="inlineStr">
        <is>
          <t>ENGARRAFAMENTO PITU LTDA</t>
        </is>
      </c>
    </row>
    <row r="804">
      <c r="B804" s="55" t="inlineStr">
        <is>
          <t>11.977.624/0001-80</t>
        </is>
      </c>
      <c r="C804" t="inlineStr">
        <is>
          <t>MUNDOMIDIA LTDA</t>
        </is>
      </c>
    </row>
    <row r="805">
      <c r="B805" s="55" t="inlineStr">
        <is>
          <t>11.977.624/0001-80</t>
        </is>
      </c>
      <c r="C805" t="inlineStr">
        <is>
          <t>MUNDOMIDIA LTDA</t>
        </is>
      </c>
    </row>
    <row r="806">
      <c r="B806" s="55" t="inlineStr">
        <is>
          <t>12.044.700/0019-96</t>
        </is>
      </c>
      <c r="C806" t="inlineStr">
        <is>
          <t>G.B.STRAPASSON &amp; CIA LTDA</t>
        </is>
      </c>
    </row>
    <row r="807">
      <c r="B807" s="55" t="inlineStr">
        <is>
          <t>12.044.700/0019-96</t>
        </is>
      </c>
      <c r="C807" t="inlineStr">
        <is>
          <t>G.B.STRAPASSON &amp; CIA LTDA</t>
        </is>
      </c>
    </row>
    <row r="808">
      <c r="B808" s="55" t="inlineStr">
        <is>
          <t>12.135.178/0001-29</t>
        </is>
      </c>
      <c r="C808" t="inlineStr">
        <is>
          <t>EMPREENDIMENTOS &amp; TRANSPORTES META LTDA</t>
        </is>
      </c>
    </row>
    <row r="809">
      <c r="B809" s="55" t="inlineStr">
        <is>
          <t>12.135.178/0001-29</t>
        </is>
      </c>
      <c r="C809" t="inlineStr">
        <is>
          <t>EMPREENDIMENTOS &amp; TRANSPORTES META LTDA</t>
        </is>
      </c>
    </row>
    <row r="810">
      <c r="B810" s="55" t="inlineStr">
        <is>
          <t>12.157.924/0001-85</t>
        </is>
      </c>
      <c r="C810" t="inlineStr">
        <is>
          <t>V M CARDOSO LETTRARI E CIA LTDA</t>
        </is>
      </c>
    </row>
    <row r="811">
      <c r="B811" s="55" t="inlineStr">
        <is>
          <t>12.157.924/0001-85</t>
        </is>
      </c>
      <c r="C811" t="inlineStr">
        <is>
          <t>V M CARDOSO LETTRARI E CIA LTDA</t>
        </is>
      </c>
    </row>
    <row r="812">
      <c r="B812" s="55" t="inlineStr">
        <is>
          <t>12.400.169/0001-18</t>
        </is>
      </c>
      <c r="C812" t="inlineStr">
        <is>
          <t>MACROPORT DISTRIBUIDORA LTDA</t>
        </is>
      </c>
    </row>
    <row r="813">
      <c r="B813" s="55" t="inlineStr">
        <is>
          <t>12.400.169/0001-18</t>
        </is>
      </c>
      <c r="C813" t="inlineStr">
        <is>
          <t>MACROPORT DISTRIBUIDORA LTDA</t>
        </is>
      </c>
    </row>
    <row r="814">
      <c r="B814" s="55" t="inlineStr">
        <is>
          <t>12.400.169/0001-18</t>
        </is>
      </c>
      <c r="C814" t="inlineStr">
        <is>
          <t>MACROPORT DISTRIBUIDORA LTDA</t>
        </is>
      </c>
    </row>
    <row r="815">
      <c r="B815" s="55" t="inlineStr">
        <is>
          <t>12.431.970/0001-20</t>
        </is>
      </c>
      <c r="C815" t="inlineStr">
        <is>
          <t>ULTRAPOPULAR SAO DESIDERIO LTDA</t>
        </is>
      </c>
    </row>
    <row r="816">
      <c r="B816" s="55" t="inlineStr">
        <is>
          <t>12.431.970/0001-20</t>
        </is>
      </c>
      <c r="C816" t="inlineStr">
        <is>
          <t>ULTRAPOPULAR SAO DESIDERIO LTDA</t>
        </is>
      </c>
    </row>
    <row r="817">
      <c r="B817" s="55" t="inlineStr">
        <is>
          <t>12.471.470/0005-46</t>
        </is>
      </c>
      <c r="C817" t="inlineStr">
        <is>
          <t>DROGARIA VITORIA LTDA</t>
        </is>
      </c>
    </row>
    <row r="818">
      <c r="B818" s="55" t="inlineStr">
        <is>
          <t>12.471.470/0005-46</t>
        </is>
      </c>
      <c r="C818" t="inlineStr">
        <is>
          <t>DROGARIA VITORIA LTDA</t>
        </is>
      </c>
    </row>
    <row r="819">
      <c r="B819" s="55" t="inlineStr">
        <is>
          <t>12.471.470/0005-46</t>
        </is>
      </c>
      <c r="C819" t="inlineStr">
        <is>
          <t>DROGARIA VITORIA LTDA</t>
        </is>
      </c>
    </row>
    <row r="820">
      <c r="B820" s="55" t="inlineStr">
        <is>
          <t>12.499.494/0001-80</t>
        </is>
      </c>
      <c r="C820" t="inlineStr">
        <is>
          <t>HOSPINOVA DISTRIBUIDORA DE PRODUTOS HOSPITALARES LTDA.</t>
        </is>
      </c>
    </row>
    <row r="821">
      <c r="B821" s="55" t="inlineStr">
        <is>
          <t>12.499.494/0001-80</t>
        </is>
      </c>
      <c r="C821" t="inlineStr">
        <is>
          <t>HOSPINOVA DISTRIBUIDORA DE PRODUTOS HOSPITALARES LTDA.</t>
        </is>
      </c>
    </row>
    <row r="822">
      <c r="B822" s="55" t="inlineStr">
        <is>
          <t>12.500.847/0001-14</t>
        </is>
      </c>
      <c r="C822" t="inlineStr">
        <is>
          <t>KONNO INCORPORADORA E ADMINISTRADORA LTDA</t>
        </is>
      </c>
    </row>
    <row r="823">
      <c r="B823" s="55" t="inlineStr">
        <is>
          <t>12.500.847/0001-14</t>
        </is>
      </c>
      <c r="C823" t="inlineStr">
        <is>
          <t>KONNO INCORPORADORA E ADMINISTRADORA LTDA</t>
        </is>
      </c>
    </row>
    <row r="824">
      <c r="B824" s="55" t="inlineStr">
        <is>
          <t>12.550.675/0001-93</t>
        </is>
      </c>
      <c r="C824" t="inlineStr">
        <is>
          <t>MAXI POPULAR DOURADOS COMERCIO DE MEDICAMENTOS LTDA</t>
        </is>
      </c>
    </row>
    <row r="825">
      <c r="B825" s="55" t="inlineStr">
        <is>
          <t>12.550.675/0001-93</t>
        </is>
      </c>
      <c r="C825" t="inlineStr">
        <is>
          <t>MAXI POPULAR DOURADOS COMERCIO DE MEDICAMENTOS LTDA</t>
        </is>
      </c>
    </row>
    <row r="826">
      <c r="B826" s="55" t="inlineStr">
        <is>
          <t>12.550.675/0001-93</t>
        </is>
      </c>
      <c r="C826" t="inlineStr">
        <is>
          <t>MAXI POPULAR DOURADOS COMERCIO DE MEDICAMENTOS LTDA</t>
        </is>
      </c>
    </row>
    <row r="827">
      <c r="B827" s="55" t="inlineStr">
        <is>
          <t>12.600.200/0001-64</t>
        </is>
      </c>
      <c r="C827" t="inlineStr">
        <is>
          <t>JARDIM DO ALCHYMIST RESTAURANTE LTDA</t>
        </is>
      </c>
    </row>
    <row r="828">
      <c r="B828" s="55" t="inlineStr">
        <is>
          <t>12.600.200/0001-64</t>
        </is>
      </c>
      <c r="C828" t="inlineStr">
        <is>
          <t>JARDIM DO ALCHYMIST RESTAURANTE LTDA</t>
        </is>
      </c>
    </row>
    <row r="829">
      <c r="B829" s="55" t="inlineStr">
        <is>
          <t>12.600.200/0001-64</t>
        </is>
      </c>
      <c r="C829" t="inlineStr">
        <is>
          <t>JARDIM DO ALCHYMIST RESTAURANTE LTDA</t>
        </is>
      </c>
    </row>
    <row r="830">
      <c r="B830" s="55" t="inlineStr">
        <is>
          <t>12.600.200/0001-64</t>
        </is>
      </c>
      <c r="C830" t="inlineStr">
        <is>
          <t>JARDIM DO ALCHYMIST RESTAURANTE LTDA</t>
        </is>
      </c>
    </row>
    <row r="831">
      <c r="B831" s="55" t="inlineStr">
        <is>
          <t>12.600.200/0001-64</t>
        </is>
      </c>
      <c r="C831" t="inlineStr">
        <is>
          <t>JARDIM DO ALCHYMIST RESTAURANTE LTDA</t>
        </is>
      </c>
    </row>
    <row r="832">
      <c r="B832" s="55" t="inlineStr">
        <is>
          <t>12.683.843/0001-19</t>
        </is>
      </c>
      <c r="C832" t="inlineStr">
        <is>
          <t>FARMACIA BOA VISTA LTDA</t>
        </is>
      </c>
    </row>
    <row r="833">
      <c r="B833" s="55" t="inlineStr">
        <is>
          <t>12.683.843/0001-19</t>
        </is>
      </c>
      <c r="C833" t="inlineStr">
        <is>
          <t>FARMACIA BOA VISTA LTDA</t>
        </is>
      </c>
    </row>
    <row r="834">
      <c r="B834" s="55" t="inlineStr">
        <is>
          <t>12.792.928/0001-35</t>
        </is>
      </c>
      <c r="C834" t="inlineStr">
        <is>
          <t>DJ COMERCIO DE INSTRUMENTOS MUSICAIS LTDA</t>
        </is>
      </c>
    </row>
    <row r="835">
      <c r="B835" s="55" t="inlineStr">
        <is>
          <t>12.792.928/0001-35</t>
        </is>
      </c>
      <c r="C835" t="inlineStr">
        <is>
          <t>DJ COMERCIO DE INSTRUMENTOS MUSICAIS LTDA</t>
        </is>
      </c>
    </row>
    <row r="836">
      <c r="B836" s="55" t="inlineStr">
        <is>
          <t>12.821.655/0001-00</t>
        </is>
      </c>
      <c r="C836" t="inlineStr">
        <is>
          <t>SUL FORTALEZA COMERCIO FARMACEUTICO LTDA</t>
        </is>
      </c>
    </row>
    <row r="837">
      <c r="B837" s="55" t="inlineStr">
        <is>
          <t>12.821.655/0001-00</t>
        </is>
      </c>
      <c r="C837" t="inlineStr">
        <is>
          <t>SUL FORTALEZA COMERCIO FARMACEUTICO LTDA</t>
        </is>
      </c>
    </row>
    <row r="838">
      <c r="B838" s="55" t="inlineStr">
        <is>
          <t>12.844.566/0001-89</t>
        </is>
      </c>
      <c r="C838" t="inlineStr">
        <is>
          <t>FARMACIA A &amp; L MANIPULACAO E HOMEOPATIA LTDA</t>
        </is>
      </c>
    </row>
    <row r="839">
      <c r="B839" s="55" t="inlineStr">
        <is>
          <t>12.844.566/0001-89</t>
        </is>
      </c>
      <c r="C839" t="inlineStr">
        <is>
          <t>FARMACIA A &amp; L MANIPULACAO E HOMEOPATIA LTDA</t>
        </is>
      </c>
    </row>
    <row r="840">
      <c r="B840" s="55" t="inlineStr">
        <is>
          <t>12.844.566/0001-89</t>
        </is>
      </c>
      <c r="C840" t="inlineStr">
        <is>
          <t>FARMACIA A &amp; L MANIPULACAO E HOMEOPATIA LTDA</t>
        </is>
      </c>
    </row>
    <row r="841">
      <c r="B841" s="55" t="inlineStr">
        <is>
          <t>12.864.001/0001-63</t>
        </is>
      </c>
      <c r="C841" t="inlineStr">
        <is>
          <t>RIBEIRO &amp; AVIDAGO TURISMO LTDA</t>
        </is>
      </c>
    </row>
    <row r="842">
      <c r="B842" s="55" t="inlineStr">
        <is>
          <t>12.864.001/0001-63</t>
        </is>
      </c>
      <c r="C842" t="inlineStr">
        <is>
          <t>RIBEIRO &amp; AVIDAGO TURISMO LTDA</t>
        </is>
      </c>
    </row>
    <row r="843">
      <c r="B843" s="55" t="inlineStr">
        <is>
          <t>12.864.001/0001-63</t>
        </is>
      </c>
      <c r="C843" t="inlineStr">
        <is>
          <t>RIBEIRO &amp; AVIDAGO TURISMO LTDA</t>
        </is>
      </c>
    </row>
    <row r="844">
      <c r="B844" s="55" t="inlineStr">
        <is>
          <t>12.864.001/0001-63</t>
        </is>
      </c>
      <c r="C844" t="inlineStr">
        <is>
          <t>RIBEIRO &amp; AVIDAGO TURISMO LTDA</t>
        </is>
      </c>
    </row>
    <row r="845">
      <c r="B845" s="55" t="inlineStr">
        <is>
          <t>12.870.037/0001-50</t>
        </is>
      </c>
      <c r="C845" t="inlineStr">
        <is>
          <t>NAURIO JORGE IBANES</t>
        </is>
      </c>
    </row>
    <row r="846">
      <c r="B846" s="55" t="inlineStr">
        <is>
          <t>12.878.141/0001-90</t>
        </is>
      </c>
      <c r="C846" t="inlineStr">
        <is>
          <t>MESTRE MARCENEIRO LTDA</t>
        </is>
      </c>
    </row>
    <row r="847">
      <c r="B847" s="55" t="inlineStr">
        <is>
          <t>12.878.141/0001-90</t>
        </is>
      </c>
      <c r="C847" t="inlineStr">
        <is>
          <t>MESTRE MARCENEIRO LTDA</t>
        </is>
      </c>
    </row>
    <row r="848">
      <c r="B848" s="55" t="inlineStr">
        <is>
          <t>12.878.141/0001-90</t>
        </is>
      </c>
      <c r="C848" t="inlineStr">
        <is>
          <t>MESTRE MARCENEIRO LTDA</t>
        </is>
      </c>
    </row>
    <row r="849">
      <c r="B849" s="55" t="inlineStr">
        <is>
          <t>12.878.141/0001-90</t>
        </is>
      </c>
      <c r="C849" t="inlineStr">
        <is>
          <t>MESTRE MARCENEIRO LTDA</t>
        </is>
      </c>
    </row>
    <row r="850">
      <c r="B850" s="55" t="inlineStr">
        <is>
          <t>12.929.300/0001-39</t>
        </is>
      </c>
      <c r="C850" t="inlineStr">
        <is>
          <t>RITECH TECNOLOGIA SERVICOS EM INFORMATICA LTDA</t>
        </is>
      </c>
    </row>
    <row r="851">
      <c r="B851" s="55" t="inlineStr">
        <is>
          <t>12.979.552/0001-72</t>
        </is>
      </c>
      <c r="C851" t="inlineStr">
        <is>
          <t>SKINSTORE S.A.</t>
        </is>
      </c>
    </row>
    <row r="852">
      <c r="B852" s="55" t="inlineStr">
        <is>
          <t>12.979.552/0001-72</t>
        </is>
      </c>
      <c r="C852" t="inlineStr">
        <is>
          <t>SKINSTORE S.A.</t>
        </is>
      </c>
    </row>
    <row r="853">
      <c r="B853" s="55" t="inlineStr">
        <is>
          <t>12.979.552/0001-72</t>
        </is>
      </c>
      <c r="C853" t="inlineStr">
        <is>
          <t>SKINSTORE S.A.</t>
        </is>
      </c>
    </row>
    <row r="854">
      <c r="B854" s="55" t="inlineStr">
        <is>
          <t>13.032.018/0001-17</t>
        </is>
      </c>
      <c r="C854" t="inlineStr">
        <is>
          <t>DROGARIA SOUZA E ROSA LTDA</t>
        </is>
      </c>
    </row>
    <row r="855">
      <c r="B855" s="55" t="inlineStr">
        <is>
          <t>13.032.018/0001-17</t>
        </is>
      </c>
      <c r="C855" t="inlineStr">
        <is>
          <t>DROGARIA SOUZA E ROSA LTDA</t>
        </is>
      </c>
    </row>
    <row r="856">
      <c r="B856" s="55" t="inlineStr">
        <is>
          <t>13.032.018/0001-17</t>
        </is>
      </c>
      <c r="C856" t="inlineStr">
        <is>
          <t>DROGARIA SOUZA E ROSA LTDA</t>
        </is>
      </c>
    </row>
    <row r="857">
      <c r="B857" s="55" t="inlineStr">
        <is>
          <t>13.041.230/0001-40</t>
        </is>
      </c>
      <c r="C857" t="inlineStr">
        <is>
          <t>FARMACIA ABDS LTDA</t>
        </is>
      </c>
    </row>
    <row r="858">
      <c r="B858" s="55" t="inlineStr">
        <is>
          <t>13.041.230/0001-40</t>
        </is>
      </c>
      <c r="C858" t="inlineStr">
        <is>
          <t>FARMACIA ABDS LTDA</t>
        </is>
      </c>
    </row>
    <row r="859">
      <c r="B859" s="55" t="inlineStr">
        <is>
          <t>13.041.230/0001-40</t>
        </is>
      </c>
      <c r="C859" t="inlineStr">
        <is>
          <t>FARMACIA ABDS LTDA</t>
        </is>
      </c>
    </row>
    <row r="860">
      <c r="B860" s="55" t="inlineStr">
        <is>
          <t>13.062.626/0001-74</t>
        </is>
      </c>
      <c r="C860" t="inlineStr">
        <is>
          <t>JUSCELINO VENTURA CHAVES</t>
        </is>
      </c>
    </row>
    <row r="861">
      <c r="B861" s="55" t="inlineStr">
        <is>
          <t>13.077.546/0001-92</t>
        </is>
      </c>
      <c r="C861" t="inlineStr">
        <is>
          <t>MEMED S.A.</t>
        </is>
      </c>
    </row>
    <row r="862">
      <c r="B862" s="55" t="inlineStr">
        <is>
          <t>13.185.330/0001-40</t>
        </is>
      </c>
      <c r="C862" t="inlineStr">
        <is>
          <t>UNIAO TAQUA FORMACAO PROFISSIONAL LTDA</t>
        </is>
      </c>
    </row>
    <row r="863">
      <c r="B863" s="55" t="inlineStr">
        <is>
          <t>13.329.758/0001-10</t>
        </is>
      </c>
      <c r="C863" t="inlineStr">
        <is>
          <t>ECORI ENERGIA SOLAR LTDA</t>
        </is>
      </c>
    </row>
    <row r="864">
      <c r="B864" s="55" t="inlineStr">
        <is>
          <t>13.329.758/0001-10</t>
        </is>
      </c>
      <c r="C864" t="inlineStr">
        <is>
          <t>ECORI ENERGIA SOLAR LTDA</t>
        </is>
      </c>
    </row>
    <row r="865">
      <c r="B865" s="55" t="inlineStr">
        <is>
          <t>13.357.925/0001-36</t>
        </is>
      </c>
      <c r="C865" t="inlineStr">
        <is>
          <t>DROGARIA MANTOVANI DE TOCANTINS LTDA</t>
        </is>
      </c>
    </row>
    <row r="866">
      <c r="B866" s="55" t="inlineStr">
        <is>
          <t>13.357.925/0001-36</t>
        </is>
      </c>
      <c r="C866" t="inlineStr">
        <is>
          <t>DROGARIA MANTOVANI DE TOCANTINS LTDA</t>
        </is>
      </c>
    </row>
    <row r="867">
      <c r="B867" s="55" t="inlineStr">
        <is>
          <t>13.357.925/0001-36</t>
        </is>
      </c>
      <c r="C867" t="inlineStr">
        <is>
          <t>DROGARIA MANTOVANI DE TOCANTINS LTDA</t>
        </is>
      </c>
    </row>
    <row r="868">
      <c r="B868" s="55" t="inlineStr">
        <is>
          <t>13.360.320/0001-02</t>
        </is>
      </c>
      <c r="C868" t="inlineStr">
        <is>
          <t>COFAX DISTRIBUIDORA DE UTENSILIOS DOMESTICOS LTDA</t>
        </is>
      </c>
    </row>
    <row r="869">
      <c r="B869" s="55" t="inlineStr">
        <is>
          <t>13.432.810/0001-69</t>
        </is>
      </c>
      <c r="C869" t="inlineStr">
        <is>
          <t>TRANSAMERICA DE HOTEIS NORDESTE LTDA</t>
        </is>
      </c>
    </row>
    <row r="870">
      <c r="B870" s="55" t="inlineStr">
        <is>
          <t>13.432.810/0001-69</t>
        </is>
      </c>
      <c r="C870" t="inlineStr">
        <is>
          <t>TRANSAMERICA DE HOTEIS NORDESTE LTDA</t>
        </is>
      </c>
    </row>
    <row r="871">
      <c r="B871" s="55" t="inlineStr">
        <is>
          <t>13.439.115/0001-29</t>
        </is>
      </c>
      <c r="C871" t="inlineStr">
        <is>
          <t>NATU FARMA FARMACIA E DROGARIA LTDA</t>
        </is>
      </c>
    </row>
    <row r="872">
      <c r="B872" s="55" t="inlineStr">
        <is>
          <t>13.439.115/0001-29</t>
        </is>
      </c>
      <c r="C872" t="inlineStr">
        <is>
          <t>NATU FARMA FARMACIA E DROGARIA LTDA</t>
        </is>
      </c>
    </row>
    <row r="873">
      <c r="B873" s="55" t="inlineStr">
        <is>
          <t>13.439.115/0001-29</t>
        </is>
      </c>
      <c r="C873" t="inlineStr">
        <is>
          <t>NATU FARMA FARMACIA E DROGARIA LTDA</t>
        </is>
      </c>
    </row>
    <row r="874">
      <c r="B874" s="55" t="inlineStr">
        <is>
          <t>13.513.325/0001-10</t>
        </is>
      </c>
      <c r="C874" t="inlineStr">
        <is>
          <t>LOUNGERIE S/A</t>
        </is>
      </c>
    </row>
    <row r="875">
      <c r="B875" s="55" t="inlineStr">
        <is>
          <t>13.513.325/0001-10</t>
        </is>
      </c>
      <c r="C875" t="inlineStr">
        <is>
          <t>LOUNGERIE S/A</t>
        </is>
      </c>
    </row>
    <row r="876">
      <c r="B876" s="55" t="inlineStr">
        <is>
          <t>13.513.325/0001-10</t>
        </is>
      </c>
      <c r="C876" t="inlineStr">
        <is>
          <t>LOUNGERIE S/A</t>
        </is>
      </c>
    </row>
    <row r="877">
      <c r="B877" s="55" t="inlineStr">
        <is>
          <t>13.594.751/0015-20</t>
        </is>
      </c>
      <c r="C877" t="inlineStr">
        <is>
          <t>NOVA GERACAO COMESTIVEIS S.A</t>
        </is>
      </c>
    </row>
    <row r="878">
      <c r="B878" s="55" t="inlineStr">
        <is>
          <t>13.594.751/0015-20</t>
        </is>
      </c>
      <c r="C878" t="inlineStr">
        <is>
          <t>NOVA GERACAO COMESTIVEIS S.A</t>
        </is>
      </c>
    </row>
    <row r="879">
      <c r="B879" s="55" t="inlineStr">
        <is>
          <t>13.594.751/0015-20</t>
        </is>
      </c>
      <c r="C879" t="inlineStr">
        <is>
          <t>NOVA GERACAO COMESTIVEIS S.A</t>
        </is>
      </c>
    </row>
    <row r="880">
      <c r="B880" s="55" t="inlineStr">
        <is>
          <t>13.594.751/0015-20</t>
        </is>
      </c>
      <c r="C880" t="inlineStr">
        <is>
          <t>NOVA GERACAO COMESTIVEIS S.A</t>
        </is>
      </c>
    </row>
    <row r="881">
      <c r="B881" s="55" t="inlineStr">
        <is>
          <t>13.671.874/0001-12</t>
        </is>
      </c>
      <c r="C881" t="inlineStr">
        <is>
          <t>FRANCHISING BRASIL FARMA LTDA</t>
        </is>
      </c>
    </row>
    <row r="882">
      <c r="B882" s="55" t="inlineStr">
        <is>
          <t>13.671.874/0001-12</t>
        </is>
      </c>
      <c r="C882" t="inlineStr">
        <is>
          <t>FRANCHISING BRASIL FARMA LTDA</t>
        </is>
      </c>
    </row>
    <row r="883">
      <c r="B883" s="55" t="inlineStr">
        <is>
          <t>13.696.490/0001-54</t>
        </is>
      </c>
      <c r="C883" t="inlineStr">
        <is>
          <t>KALINI BEACHWEAR CONFECCOES LTDA</t>
        </is>
      </c>
    </row>
    <row r="884">
      <c r="B884" s="55" t="inlineStr">
        <is>
          <t>13.710.737/0005-73</t>
        </is>
      </c>
      <c r="C884" t="inlineStr">
        <is>
          <t>LUDIQUE ET BADIN COMERCIO DE CALCADOS LTDA</t>
        </is>
      </c>
    </row>
    <row r="885">
      <c r="B885" s="55" t="inlineStr">
        <is>
          <t>13.710.737/0005-73</t>
        </is>
      </c>
      <c r="C885" t="inlineStr">
        <is>
          <t>LUDIQUE ET BADIN COMERCIO DE CALCADOS LTDA</t>
        </is>
      </c>
    </row>
    <row r="886">
      <c r="B886" s="55" t="inlineStr">
        <is>
          <t>13.740.028/0001-07</t>
        </is>
      </c>
      <c r="C886" t="inlineStr">
        <is>
          <t>RM3 DROGARIA LTDA</t>
        </is>
      </c>
    </row>
    <row r="887">
      <c r="B887" s="55" t="inlineStr">
        <is>
          <t>13.740.028/0001-07</t>
        </is>
      </c>
      <c r="C887" t="inlineStr">
        <is>
          <t>RM3 DROGARIA LTDA</t>
        </is>
      </c>
    </row>
    <row r="888">
      <c r="B888" s="55" t="inlineStr">
        <is>
          <t>13.756.472/0001-10</t>
        </is>
      </c>
      <c r="C888" t="inlineStr">
        <is>
          <t>ROSSTAMP CONFECCAO E ESTAMPARIA LTDA</t>
        </is>
      </c>
    </row>
    <row r="889">
      <c r="B889" s="55" t="inlineStr">
        <is>
          <t>13.756.472/0001-10</t>
        </is>
      </c>
      <c r="C889" t="inlineStr">
        <is>
          <t>ROSSTAMP CONFECCAO E ESTAMPARIA LTDA</t>
        </is>
      </c>
    </row>
    <row r="890">
      <c r="B890" s="55" t="inlineStr">
        <is>
          <t>13.756.472/0001-10</t>
        </is>
      </c>
      <c r="C890" t="inlineStr">
        <is>
          <t>ROSSTAMP CONFECCAO E ESTAMPARIA LTDA</t>
        </is>
      </c>
    </row>
    <row r="891">
      <c r="B891" s="55" t="inlineStr">
        <is>
          <t>13.756.472/0001-10</t>
        </is>
      </c>
      <c r="C891" t="inlineStr">
        <is>
          <t>ROSSTAMP CONFECCAO E ESTAMPARIA LTDA</t>
        </is>
      </c>
    </row>
    <row r="892">
      <c r="B892" s="55" t="inlineStr">
        <is>
          <t>13.756.472/0001-10</t>
        </is>
      </c>
      <c r="C892" t="inlineStr">
        <is>
          <t>ROSSTAMP CONFECCAO E ESTAMPARIA LTDA</t>
        </is>
      </c>
    </row>
    <row r="893">
      <c r="B893" s="55" t="inlineStr">
        <is>
          <t>13.759.045/0001-96</t>
        </is>
      </c>
      <c r="C893" t="inlineStr">
        <is>
          <t>VILA ZAIRA  HORTIFRUTI LTDA</t>
        </is>
      </c>
    </row>
    <row r="894">
      <c r="B894" s="55" t="inlineStr">
        <is>
          <t>13.812.932/0002-61</t>
        </is>
      </c>
      <c r="C894" t="inlineStr">
        <is>
          <t>PALACIO TANGARA DESENVOLVIMENTO IMOBILIARIO E EXPLORACAO HOTELEIRA S.A</t>
        </is>
      </c>
    </row>
    <row r="895">
      <c r="B895" s="55" t="inlineStr">
        <is>
          <t>13.852.483/0001-02</t>
        </is>
      </c>
      <c r="C895" t="inlineStr">
        <is>
          <t>PAGUE PLAY LTDA</t>
        </is>
      </c>
    </row>
    <row r="896">
      <c r="B896" s="55" t="inlineStr">
        <is>
          <t>13.852.483/0001-02</t>
        </is>
      </c>
      <c r="C896" t="inlineStr">
        <is>
          <t>PAGUE PLAY LTDA</t>
        </is>
      </c>
    </row>
    <row r="897">
      <c r="B897" s="55" t="inlineStr">
        <is>
          <t>13.852.483/0001-02</t>
        </is>
      </c>
      <c r="C897" t="inlineStr">
        <is>
          <t>PAGUE PLAY LTDA</t>
        </is>
      </c>
    </row>
    <row r="898">
      <c r="B898" s="55" t="inlineStr">
        <is>
          <t>13.852.483/0001-02</t>
        </is>
      </c>
      <c r="C898" t="inlineStr">
        <is>
          <t>PAGUE PLAY LTDA</t>
        </is>
      </c>
    </row>
    <row r="899">
      <c r="B899" s="55" t="inlineStr">
        <is>
          <t>13.877.842/0001-78</t>
        </is>
      </c>
      <c r="C899" t="inlineStr">
        <is>
          <t>ESTRATEGIA CONCURSOS S/A</t>
        </is>
      </c>
    </row>
    <row r="900">
      <c r="B900" s="55" t="inlineStr">
        <is>
          <t>13.877.842/0001-78</t>
        </is>
      </c>
      <c r="C900" t="inlineStr">
        <is>
          <t>ESTRATEGIA CONCURSOS S/A</t>
        </is>
      </c>
    </row>
    <row r="901">
      <c r="B901" s="55" t="inlineStr">
        <is>
          <t>13.877.842/0001-78</t>
        </is>
      </c>
      <c r="C901" t="inlineStr">
        <is>
          <t>ESTRATEGIA CONCURSOS S/A</t>
        </is>
      </c>
    </row>
    <row r="902">
      <c r="B902" s="55" t="inlineStr">
        <is>
          <t>13.877.842/0001-78</t>
        </is>
      </c>
      <c r="C902" t="inlineStr">
        <is>
          <t>ESTRATEGIA CONCURSOS S/A</t>
        </is>
      </c>
    </row>
    <row r="903">
      <c r="B903" s="55" t="inlineStr">
        <is>
          <t>14.005.431/0001-55</t>
        </is>
      </c>
      <c r="C903" t="inlineStr">
        <is>
          <t>E.H. CAMARGO LTDA</t>
        </is>
      </c>
    </row>
    <row r="904">
      <c r="B904" s="55" t="inlineStr">
        <is>
          <t>14.005.431/0001-55</t>
        </is>
      </c>
      <c r="C904" t="inlineStr">
        <is>
          <t>E.H. CAMARGO LTDA</t>
        </is>
      </c>
    </row>
    <row r="905">
      <c r="B905" s="55" t="inlineStr">
        <is>
          <t>14.005.443/0001-80</t>
        </is>
      </c>
      <c r="C905" t="inlineStr">
        <is>
          <t>D T M PEREA &amp; CIA LTDA</t>
        </is>
      </c>
    </row>
    <row r="906">
      <c r="B906" s="55" t="inlineStr">
        <is>
          <t>14.011.614/0001-83</t>
        </is>
      </c>
      <c r="C906" t="inlineStr">
        <is>
          <t>WS AUDIOLOGY SOLUCOES AUDITIVAS LTDA</t>
        </is>
      </c>
    </row>
    <row r="907">
      <c r="B907" s="55" t="inlineStr">
        <is>
          <t>14.022.631/0001-16</t>
        </is>
      </c>
      <c r="C907" t="inlineStr">
        <is>
          <t>SMACK BRASIL LTDA</t>
        </is>
      </c>
    </row>
    <row r="908">
      <c r="B908" s="55" t="inlineStr">
        <is>
          <t>14.022.631/0001-16</t>
        </is>
      </c>
      <c r="C908" t="inlineStr">
        <is>
          <t>SMACK BRASIL LTDA</t>
        </is>
      </c>
    </row>
    <row r="909">
      <c r="B909" s="55" t="inlineStr">
        <is>
          <t>14.037.664/0001-30</t>
        </is>
      </c>
      <c r="C909" t="inlineStr">
        <is>
          <t>UNINTER INFORMATICA S/A</t>
        </is>
      </c>
    </row>
    <row r="910">
      <c r="B910" s="55" t="inlineStr">
        <is>
          <t>14.037.664/0001-30</t>
        </is>
      </c>
      <c r="C910" t="inlineStr">
        <is>
          <t>UNINTER INFORMATICA S/A</t>
        </is>
      </c>
    </row>
    <row r="911">
      <c r="B911" s="55" t="inlineStr">
        <is>
          <t>14.043.391/0001-36</t>
        </is>
      </c>
      <c r="C911" t="inlineStr">
        <is>
          <t>TOPPS ESPORTES E ENTRETENIMENTO DO BRASIL LTDA</t>
        </is>
      </c>
    </row>
    <row r="912">
      <c r="B912" s="55" t="inlineStr">
        <is>
          <t>14.043.391/0001-36</t>
        </is>
      </c>
      <c r="C912" t="inlineStr">
        <is>
          <t>TOPPS ESPORTES E ENTRETENIMENTO DO BRASIL LTDA</t>
        </is>
      </c>
    </row>
    <row r="913">
      <c r="B913" s="55" t="inlineStr">
        <is>
          <t>14.073.438/0001-04</t>
        </is>
      </c>
      <c r="C913" t="inlineStr">
        <is>
          <t>PAYTRACK TECNOLOGIA LTDA</t>
        </is>
      </c>
    </row>
    <row r="914">
      <c r="B914" s="55" t="inlineStr">
        <is>
          <t>14.096.376/0001-56</t>
        </is>
      </c>
      <c r="C914" t="inlineStr">
        <is>
          <t>SGB COMERCIO E LOCACAO DE EQUIPAMENTOS LTDA</t>
        </is>
      </c>
    </row>
    <row r="915">
      <c r="B915" s="55" t="inlineStr">
        <is>
          <t>14.100.209/0001-31</t>
        </is>
      </c>
      <c r="C915" t="inlineStr">
        <is>
          <t>ALFA COUROS INDUSTRIAL E COMERCIAL LTDA</t>
        </is>
      </c>
    </row>
    <row r="916">
      <c r="B916" s="55" t="inlineStr">
        <is>
          <t>14.156.965/0001-82</t>
        </is>
      </c>
      <c r="C916" t="inlineStr">
        <is>
          <t>LOLA LICENCIAMENTOS E FRANQUIAS LTDA</t>
        </is>
      </c>
    </row>
    <row r="917">
      <c r="B917" s="55" t="inlineStr">
        <is>
          <t>14.156.965/0001-82</t>
        </is>
      </c>
      <c r="C917" t="inlineStr">
        <is>
          <t>LOLA LICENCIAMENTOS E FRANQUIAS LTDA</t>
        </is>
      </c>
    </row>
    <row r="918">
      <c r="B918" s="55" t="inlineStr">
        <is>
          <t>14.156.965/0001-82</t>
        </is>
      </c>
      <c r="C918" t="inlineStr">
        <is>
          <t>LOLA LICENCIAMENTOS E FRANQUIAS LTDA</t>
        </is>
      </c>
    </row>
    <row r="919">
      <c r="B919" s="55" t="inlineStr">
        <is>
          <t>14.169.897/0012-49</t>
        </is>
      </c>
      <c r="C919" t="inlineStr">
        <is>
          <t>DROGARIA WANESSA LTDA</t>
        </is>
      </c>
    </row>
    <row r="920">
      <c r="B920" s="55" t="inlineStr">
        <is>
          <t>14.169.897/0012-49</t>
        </is>
      </c>
      <c r="C920" t="inlineStr">
        <is>
          <t>DROGARIA WANESSA LTDA</t>
        </is>
      </c>
    </row>
    <row r="921">
      <c r="B921" s="55" t="inlineStr">
        <is>
          <t>14.210.529/0014-69</t>
        </is>
      </c>
      <c r="C921" t="inlineStr">
        <is>
          <t>B.L.E VESTUARIO LTDA</t>
        </is>
      </c>
    </row>
    <row r="922">
      <c r="B922" s="55" t="inlineStr">
        <is>
          <t>14.210.529/0014-69</t>
        </is>
      </c>
      <c r="C922" t="inlineStr">
        <is>
          <t>B.L.E VESTUARIO LTDA</t>
        </is>
      </c>
    </row>
    <row r="923">
      <c r="B923" s="55" t="inlineStr">
        <is>
          <t>14.244.294/0001-01</t>
        </is>
      </c>
      <c r="C923" t="inlineStr">
        <is>
          <t>MAX FERRAMENTAS LTDA</t>
        </is>
      </c>
    </row>
    <row r="924">
      <c r="B924" s="55" t="inlineStr">
        <is>
          <t>14.300.953/0001-80</t>
        </is>
      </c>
      <c r="C924" t="inlineStr">
        <is>
          <t>POFFO COMERCIO DE PRODUTOS FARMACEUTICOS LTDA</t>
        </is>
      </c>
    </row>
    <row r="925">
      <c r="B925" s="55" t="inlineStr">
        <is>
          <t>14.300.953/0001-80</t>
        </is>
      </c>
      <c r="C925" t="inlineStr">
        <is>
          <t>POFFO COMERCIO DE PRODUTOS FARMACEUTICOS LTDA</t>
        </is>
      </c>
    </row>
    <row r="926">
      <c r="B926" s="55" t="inlineStr">
        <is>
          <t>14.300.953/0001-80</t>
        </is>
      </c>
      <c r="C926" t="inlineStr">
        <is>
          <t>POFFO COMERCIO DE PRODUTOS FARMACEUTICOS LTDA</t>
        </is>
      </c>
    </row>
    <row r="927">
      <c r="B927" s="55" t="inlineStr">
        <is>
          <t>14.424.944/0001-09</t>
        </is>
      </c>
      <c r="C927" t="inlineStr">
        <is>
          <t>GRUPO G7 CONSTRUIR</t>
        </is>
      </c>
    </row>
    <row r="928">
      <c r="B928" s="55" t="inlineStr">
        <is>
          <t>14.536.964/0001-63</t>
        </is>
      </c>
      <c r="C928" t="inlineStr">
        <is>
          <t>G D A CESARIO LTDA</t>
        </is>
      </c>
    </row>
    <row r="929">
      <c r="B929" s="55" t="inlineStr">
        <is>
          <t>14.552.558/0001-94</t>
        </is>
      </c>
      <c r="C929" t="inlineStr">
        <is>
          <t>CRESAUTO VEICULOS S/A</t>
        </is>
      </c>
    </row>
    <row r="930">
      <c r="B930" s="55" t="inlineStr">
        <is>
          <t>14.576.103/0001-09</t>
        </is>
      </c>
      <c r="C930" t="inlineStr">
        <is>
          <t>BOUTIQUE DENTAL LTDA</t>
        </is>
      </c>
    </row>
    <row r="931">
      <c r="B931" s="55" t="inlineStr">
        <is>
          <t>14.576.103/0001-09</t>
        </is>
      </c>
      <c r="C931" t="inlineStr">
        <is>
          <t>BOUTIQUE DENTAL LTDA</t>
        </is>
      </c>
    </row>
    <row r="932">
      <c r="B932" s="55" t="inlineStr">
        <is>
          <t>14.657.392/0001-70</t>
        </is>
      </c>
      <c r="C932" t="inlineStr">
        <is>
          <t>PEDIDO PAGO INTERNET LTDA</t>
        </is>
      </c>
    </row>
    <row r="933">
      <c r="B933" s="55" t="inlineStr">
        <is>
          <t>14.779.797/0002-62</t>
        </is>
      </c>
      <c r="C933" t="inlineStr">
        <is>
          <t>MERSAN MODAS LTDA</t>
        </is>
      </c>
    </row>
    <row r="934">
      <c r="B934" s="55" t="inlineStr">
        <is>
          <t>14.990.369/0001-01</t>
        </is>
      </c>
      <c r="C934" t="inlineStr">
        <is>
          <t>NERIA COMERCIALIZADORA VAREJISTA DE ENERGIA LTDA</t>
        </is>
      </c>
    </row>
    <row r="935">
      <c r="B935" s="55" t="inlineStr">
        <is>
          <t>15.088.043/0001-48</t>
        </is>
      </c>
      <c r="C935" t="inlineStr">
        <is>
          <t>COMERCIAL JAD ZEN LTDA</t>
        </is>
      </c>
    </row>
    <row r="936">
      <c r="B936" s="55" t="inlineStr">
        <is>
          <t>15.088.043/0001-48</t>
        </is>
      </c>
      <c r="C936" t="inlineStr">
        <is>
          <t>COMERCIAL JAD ZEN LTDA</t>
        </is>
      </c>
    </row>
    <row r="937">
      <c r="B937" s="55" t="inlineStr">
        <is>
          <t>15.088.043/0001-48</t>
        </is>
      </c>
      <c r="C937" t="inlineStr">
        <is>
          <t>COMERCIAL JAD ZEN LTDA</t>
        </is>
      </c>
    </row>
    <row r="938">
      <c r="B938" s="55" t="inlineStr">
        <is>
          <t>15.088.043/0001-48</t>
        </is>
      </c>
      <c r="C938" t="inlineStr">
        <is>
          <t>COMERCIAL JAD ZEN LTDA</t>
        </is>
      </c>
    </row>
    <row r="939">
      <c r="B939" s="55" t="inlineStr">
        <is>
          <t>15.102.782/0001-47</t>
        </is>
      </c>
      <c r="C939" t="inlineStr">
        <is>
          <t>PROJETANDOO - INFORMACAO E DESENVOLVIMENTO LTDA</t>
        </is>
      </c>
    </row>
    <row r="940">
      <c r="B940" s="55" t="inlineStr">
        <is>
          <t>15.196.194/0001-10</t>
        </is>
      </c>
      <c r="C940" t="inlineStr">
        <is>
          <t>CL ANJOS DROGARIA LTDA</t>
        </is>
      </c>
    </row>
    <row r="941">
      <c r="B941" s="55" t="inlineStr">
        <is>
          <t>15.196.194/0001-10</t>
        </is>
      </c>
      <c r="C941" t="inlineStr">
        <is>
          <t>CL ANJOS DROGARIA LTDA</t>
        </is>
      </c>
    </row>
    <row r="942">
      <c r="B942" s="55" t="inlineStr">
        <is>
          <t>15.196.194/0001-10</t>
        </is>
      </c>
      <c r="C942" t="inlineStr">
        <is>
          <t>CL ANJOS DROGARIA LTDA</t>
        </is>
      </c>
    </row>
    <row r="943">
      <c r="B943" s="55" t="inlineStr">
        <is>
          <t>15.210.932/0001-36</t>
        </is>
      </c>
      <c r="C943" t="inlineStr">
        <is>
          <t>ACQUATHERMAS OPERADORA DE TURISMO LTDA</t>
        </is>
      </c>
    </row>
    <row r="944">
      <c r="B944" s="55" t="inlineStr">
        <is>
          <t>15.306.935/0001-78</t>
        </is>
      </c>
      <c r="C944" t="inlineStr">
        <is>
          <t>RV2 SERVICOS EM MEIOS ELETRONICOS DE PAGAMENTOS LTDA</t>
        </is>
      </c>
    </row>
    <row r="945">
      <c r="B945" s="55" t="inlineStr">
        <is>
          <t>15.306.935/0001-78</t>
        </is>
      </c>
      <c r="C945" t="inlineStr">
        <is>
          <t>RV2 SERVICOS EM MEIOS ELETRONICOS DE PAGAMENTOS LTDA</t>
        </is>
      </c>
    </row>
    <row r="946">
      <c r="B946" s="55" t="inlineStr">
        <is>
          <t>15.347.913/0001-56</t>
        </is>
      </c>
      <c r="C946" t="inlineStr">
        <is>
          <t>FREITAS MANIPULACAO LTDA</t>
        </is>
      </c>
    </row>
    <row r="947">
      <c r="B947" s="55" t="inlineStr">
        <is>
          <t>15.348.666/0003-74</t>
        </is>
      </c>
      <c r="C947" t="inlineStr">
        <is>
          <t>SANEAR BRASIL PRODUTOS E SERVICOS LTDA</t>
        </is>
      </c>
    </row>
    <row r="948">
      <c r="B948" s="55" t="inlineStr">
        <is>
          <t>15.348.666/0003-74</t>
        </is>
      </c>
      <c r="C948" t="inlineStr">
        <is>
          <t>SANEAR BRASIL PRODUTOS E SERVICOS LTDA</t>
        </is>
      </c>
    </row>
    <row r="949">
      <c r="B949" s="55" t="inlineStr">
        <is>
          <t>15.388.912/0001-50</t>
        </is>
      </c>
      <c r="C949" t="inlineStr">
        <is>
          <t>URBAN ARTES FRANQUEADORA S/A</t>
        </is>
      </c>
    </row>
    <row r="950">
      <c r="B950" s="55" t="inlineStr">
        <is>
          <t>15.388.912/0001-50</t>
        </is>
      </c>
      <c r="C950" t="inlineStr">
        <is>
          <t>URBAN ARTES FRANQUEADORA S/A</t>
        </is>
      </c>
    </row>
    <row r="951">
      <c r="B951" s="55" t="inlineStr">
        <is>
          <t>15.629.579/0010-14</t>
        </is>
      </c>
      <c r="C951" t="inlineStr">
        <is>
          <t>DROGARIA SILVA ROCHA LTDA</t>
        </is>
      </c>
    </row>
    <row r="952">
      <c r="B952" s="55" t="inlineStr">
        <is>
          <t>15.629.579/0010-14</t>
        </is>
      </c>
      <c r="C952" t="inlineStr">
        <is>
          <t>DROGARIA SILVA ROCHA LTDA</t>
        </is>
      </c>
    </row>
    <row r="953">
      <c r="B953" s="55" t="inlineStr">
        <is>
          <t>15.655.086/0001-68</t>
        </is>
      </c>
      <c r="C953" t="inlineStr">
        <is>
          <t>SINGOLA COMERCIO VIRTUAL LTDA</t>
        </is>
      </c>
    </row>
    <row r="954">
      <c r="B954" s="55" t="inlineStr">
        <is>
          <t>15.667.907/0001-86</t>
        </is>
      </c>
      <c r="C954" t="inlineStr">
        <is>
          <t>RODAR SERVICOS DE TAXI E TRANSPORTES PERSONALIZADOS LTDA</t>
        </is>
      </c>
    </row>
    <row r="955">
      <c r="B955" s="55" t="inlineStr">
        <is>
          <t>15.775.522/0001-32</t>
        </is>
      </c>
      <c r="C955" t="inlineStr">
        <is>
          <t>ABBEY TURISMO LTDA</t>
        </is>
      </c>
    </row>
    <row r="956">
      <c r="B956" s="55" t="inlineStr">
        <is>
          <t>15.839.321/0001-51</t>
        </is>
      </c>
      <c r="C956" t="inlineStr">
        <is>
          <t>DROGARIA SUPER POPULAR HORTOLANDIA S.A</t>
        </is>
      </c>
    </row>
    <row r="957">
      <c r="B957" s="55" t="inlineStr">
        <is>
          <t>15.839.321/0001-51</t>
        </is>
      </c>
      <c r="C957" t="inlineStr">
        <is>
          <t>DROGARIA SUPER POPULAR HORTOLANDIA S.A</t>
        </is>
      </c>
    </row>
    <row r="958">
      <c r="B958" s="55" t="inlineStr">
        <is>
          <t>15.839.321/0001-51</t>
        </is>
      </c>
      <c r="C958" t="inlineStr">
        <is>
          <t>DROGARIA SUPER POPULAR HORTOLANDIA S.A</t>
        </is>
      </c>
    </row>
    <row r="959">
      <c r="B959" s="55" t="inlineStr">
        <is>
          <t>15.839.321/0001-51</t>
        </is>
      </c>
      <c r="C959" t="inlineStr">
        <is>
          <t>DROGARIA SUPER POPULAR HORTOLANDIA S.A</t>
        </is>
      </c>
    </row>
    <row r="960">
      <c r="B960" s="55" t="inlineStr">
        <is>
          <t>15.914.495/0001-31</t>
        </is>
      </c>
      <c r="C960" t="inlineStr">
        <is>
          <t>A CARGA CORPORATION BUSINESS BRASIL LTDA</t>
        </is>
      </c>
    </row>
    <row r="961">
      <c r="B961" s="55" t="inlineStr">
        <is>
          <t>15.916.662/0001-83</t>
        </is>
      </c>
      <c r="C961" t="inlineStr">
        <is>
          <t>F DE BRITO MOREIRA FARMACIA LTDA</t>
        </is>
      </c>
    </row>
    <row r="962">
      <c r="B962" s="55" t="inlineStr">
        <is>
          <t>15.916.662/0001-83</t>
        </is>
      </c>
      <c r="C962" t="inlineStr">
        <is>
          <t>F DE BRITO MOREIRA FARMACIA LTDA</t>
        </is>
      </c>
    </row>
    <row r="963">
      <c r="B963" s="55" t="inlineStr">
        <is>
          <t>15.916.662/0001-83</t>
        </is>
      </c>
      <c r="C963" t="inlineStr">
        <is>
          <t>F DE BRITO MOREIRA FARMACIA LTDA</t>
        </is>
      </c>
    </row>
    <row r="964">
      <c r="B964" s="55" t="inlineStr">
        <is>
          <t>16.233.389/0006-60</t>
        </is>
      </c>
      <c r="C964" t="inlineStr">
        <is>
          <t>CVLB BRASIL S.A.</t>
        </is>
      </c>
    </row>
    <row r="965">
      <c r="B965" s="55" t="inlineStr">
        <is>
          <t>16.233.389/0006-60</t>
        </is>
      </c>
      <c r="C965" t="inlineStr">
        <is>
          <t>CVLB BRASIL S.A.</t>
        </is>
      </c>
    </row>
    <row r="966">
      <c r="B966" s="55" t="inlineStr">
        <is>
          <t>16.233.389/0006-60</t>
        </is>
      </c>
      <c r="C966" t="inlineStr">
        <is>
          <t>CVLB BRASIL S.A.</t>
        </is>
      </c>
    </row>
    <row r="967">
      <c r="B967" s="55" t="inlineStr">
        <is>
          <t>16.233.389/0006-60</t>
        </is>
      </c>
      <c r="C967" t="inlineStr">
        <is>
          <t>CVLB BRASIL S.A.</t>
        </is>
      </c>
    </row>
    <row r="968">
      <c r="B968" s="55" t="inlineStr">
        <is>
          <t>16.479.218/0001-00</t>
        </is>
      </c>
      <c r="C968" t="inlineStr">
        <is>
          <t>TIAGO COCCI RAMON (baixada)</t>
        </is>
      </c>
    </row>
    <row r="969">
      <c r="B969" s="55" t="inlineStr">
        <is>
          <t>16.571.889/0001-05</t>
        </is>
      </c>
      <c r="C969" t="inlineStr">
        <is>
          <t>JAB COMERCIO E DISTRIBUICAO DE ELETRO E ELETRONICO LTDA</t>
        </is>
      </c>
    </row>
    <row r="970">
      <c r="B970" s="55" t="inlineStr">
        <is>
          <t>16.585.918/0001-80</t>
        </is>
      </c>
      <c r="C970" t="inlineStr">
        <is>
          <t>WEGO SERVICOS EM TECNOLOGIA E PARTICIPACOES LTDA (baixada)</t>
        </is>
      </c>
    </row>
    <row r="971">
      <c r="B971" s="55" t="inlineStr">
        <is>
          <t>16.590.234/0020-39</t>
        </is>
      </c>
      <c r="C971" t="inlineStr">
        <is>
          <t>AZZAS 2154 S.A</t>
        </is>
      </c>
    </row>
    <row r="972">
      <c r="B972" s="55" t="inlineStr">
        <is>
          <t>16.590.234/0020-39</t>
        </is>
      </c>
      <c r="C972" t="inlineStr">
        <is>
          <t>AZZAS 2154 S.A</t>
        </is>
      </c>
    </row>
    <row r="973">
      <c r="B973" s="55" t="inlineStr">
        <is>
          <t>16.590.234/0020-39</t>
        </is>
      </c>
      <c r="C973" t="inlineStr">
        <is>
          <t>AZZAS 2154 S.A</t>
        </is>
      </c>
    </row>
    <row r="974">
      <c r="B974" s="55" t="inlineStr">
        <is>
          <t>16.701.716/0046-58</t>
        </is>
      </c>
      <c r="C974" t="inlineStr">
        <is>
          <t>STELLANTIS AUTOMOVEIS BRASIL LTDA.</t>
        </is>
      </c>
    </row>
    <row r="975">
      <c r="B975" s="55" t="inlineStr">
        <is>
          <t>16.774.414/0001-08</t>
        </is>
      </c>
      <c r="C975" t="inlineStr">
        <is>
          <t>SUPERMERCADO HORTIFRUTI VILA DAS FRUTAS LTDA</t>
        </is>
      </c>
    </row>
    <row r="976">
      <c r="B976" s="55" t="inlineStr">
        <is>
          <t>16.799.684/0001-73</t>
        </is>
      </c>
      <c r="C976" t="inlineStr">
        <is>
          <t>PUERTO DEL SOL APART HOTEL LTDA</t>
        </is>
      </c>
    </row>
    <row r="977">
      <c r="B977" s="55" t="inlineStr">
        <is>
          <t>16.799.684/0001-73</t>
        </is>
      </c>
      <c r="C977" t="inlineStr">
        <is>
          <t>PUERTO DEL SOL APART HOTEL LTDA</t>
        </is>
      </c>
    </row>
    <row r="978">
      <c r="B978" s="55" t="inlineStr">
        <is>
          <t>16.799.684/0001-73</t>
        </is>
      </c>
      <c r="C978" t="inlineStr">
        <is>
          <t>PUERTO DEL SOL APART HOTEL LTDA</t>
        </is>
      </c>
    </row>
    <row r="979">
      <c r="B979" s="55" t="inlineStr">
        <is>
          <t>16.825.089/0001-65</t>
        </is>
      </c>
      <c r="C979" t="inlineStr">
        <is>
          <t>B2 PNEUS LTDA</t>
        </is>
      </c>
    </row>
    <row r="980">
      <c r="B980" s="55" t="inlineStr">
        <is>
          <t>16.825.089/0001-65</t>
        </is>
      </c>
      <c r="C980" t="inlineStr">
        <is>
          <t>B2 PNEUS LTDA</t>
        </is>
      </c>
    </row>
    <row r="981">
      <c r="B981" s="55" t="inlineStr">
        <is>
          <t>16.825.089/0001-65</t>
        </is>
      </c>
      <c r="C981" t="inlineStr">
        <is>
          <t>B2 PNEUS LTDA</t>
        </is>
      </c>
    </row>
    <row r="982">
      <c r="B982" s="55" t="inlineStr">
        <is>
          <t>16.928.871/0036-30</t>
        </is>
      </c>
      <c r="C982" t="inlineStr">
        <is>
          <t>GUEDES &amp; PAIXAO LTDA</t>
        </is>
      </c>
    </row>
    <row r="983">
      <c r="B983" s="55" t="inlineStr">
        <is>
          <t>16.928.871/0036-30</t>
        </is>
      </c>
      <c r="C983" t="inlineStr">
        <is>
          <t>GUEDES &amp; PAIXAO LTDA</t>
        </is>
      </c>
    </row>
    <row r="984">
      <c r="B984" s="55" t="inlineStr">
        <is>
          <t>16.966.629/0001-20</t>
        </is>
      </c>
      <c r="C984" t="inlineStr">
        <is>
          <t>FARMACIA SALTO GRANDE LTDA</t>
        </is>
      </c>
    </row>
    <row r="985">
      <c r="B985" s="55" t="inlineStr">
        <is>
          <t>16.966.629/0001-20</t>
        </is>
      </c>
      <c r="C985" t="inlineStr">
        <is>
          <t>FARMACIA SALTO GRANDE LTDA</t>
        </is>
      </c>
    </row>
    <row r="986">
      <c r="B986" s="55" t="inlineStr">
        <is>
          <t>16.986.332/0001-27</t>
        </is>
      </c>
      <c r="C986" t="inlineStr">
        <is>
          <t>CERTDATA SERVICOS DE INFORMACAO LTDA</t>
        </is>
      </c>
    </row>
    <row r="987">
      <c r="B987" s="55" t="inlineStr">
        <is>
          <t>16.988.607/0001-61</t>
        </is>
      </c>
      <c r="C987" t="inlineStr">
        <is>
          <t>MM TURISMO &amp; VIAGENS S.A  EM RECUPERACAO JUDICIAL</t>
        </is>
      </c>
    </row>
    <row r="988">
      <c r="B988" s="55" t="inlineStr">
        <is>
          <t>16.988.607/0001-61</t>
        </is>
      </c>
      <c r="C988" t="inlineStr">
        <is>
          <t>MM TURISMO &amp; VIAGENS S.A  EM RECUPERACAO JUDICIAL</t>
        </is>
      </c>
    </row>
    <row r="989">
      <c r="B989" s="55" t="inlineStr">
        <is>
          <t>16.988.607/0001-61</t>
        </is>
      </c>
      <c r="C989" t="inlineStr">
        <is>
          <t>MM TURISMO &amp; VIAGENS S.A  EM RECUPERACAO JUDICIAL</t>
        </is>
      </c>
    </row>
    <row r="990">
      <c r="B990" s="55" t="inlineStr">
        <is>
          <t>16.988.607/0001-61</t>
        </is>
      </c>
      <c r="C990" t="inlineStr">
        <is>
          <t>MM TURISMO &amp; VIAGENS S.A  EM RECUPERACAO JUDICIAL</t>
        </is>
      </c>
    </row>
    <row r="991">
      <c r="B991" s="55" t="inlineStr">
        <is>
          <t>17.001.584/0001-12</t>
        </is>
      </c>
      <c r="C991" t="inlineStr">
        <is>
          <t>FAGE COMERCIO VAREJISTA DE BIJUTERIAS LTDA</t>
        </is>
      </c>
    </row>
    <row r="992">
      <c r="B992" s="55" t="inlineStr">
        <is>
          <t>17.001.584/0001-12</t>
        </is>
      </c>
      <c r="C992" t="inlineStr">
        <is>
          <t>FAGE COMERCIO VAREJISTA DE BIJUTERIAS LTDA</t>
        </is>
      </c>
    </row>
    <row r="993">
      <c r="B993" s="55" t="inlineStr">
        <is>
          <t>17.086.101/0001-20</t>
        </is>
      </c>
      <c r="C993" t="inlineStr">
        <is>
          <t>LIDER FRANQUIAS E LICENCAS LTDA</t>
        </is>
      </c>
    </row>
    <row r="994">
      <c r="B994" s="55" t="inlineStr">
        <is>
          <t>17.086.101/0001-20</t>
        </is>
      </c>
      <c r="C994" t="inlineStr">
        <is>
          <t>LIDER FRANQUIAS E LICENCAS LTDA</t>
        </is>
      </c>
    </row>
    <row r="995">
      <c r="B995" s="55" t="inlineStr">
        <is>
          <t>17.086.101/0001-20</t>
        </is>
      </c>
      <c r="C995" t="inlineStr">
        <is>
          <t>LIDER FRANQUIAS E LICENCAS LTDA</t>
        </is>
      </c>
    </row>
    <row r="996">
      <c r="B996" s="55" t="inlineStr">
        <is>
          <t>17.086.101/0001-20</t>
        </is>
      </c>
      <c r="C996" t="inlineStr">
        <is>
          <t>LIDER FRANQUIAS E LICENCAS LTDA</t>
        </is>
      </c>
    </row>
    <row r="997">
      <c r="B997" s="55" t="inlineStr">
        <is>
          <t>17.086.101/0001-20</t>
        </is>
      </c>
      <c r="C997" t="inlineStr">
        <is>
          <t>LIDER FRANQUIAS E LICENCAS LTDA</t>
        </is>
      </c>
    </row>
    <row r="998">
      <c r="B998" s="55" t="inlineStr">
        <is>
          <t>17.185.679/0001-33</t>
        </is>
      </c>
      <c r="C998" t="inlineStr">
        <is>
          <t>OTHON DE CARVALHO E CIA LTDA</t>
        </is>
      </c>
    </row>
    <row r="999">
      <c r="B999" s="55" t="inlineStr">
        <is>
          <t>17.185.679/0001-33</t>
        </is>
      </c>
      <c r="C999" t="inlineStr">
        <is>
          <t>OTHON DE CARVALHO E CIA LTDA</t>
        </is>
      </c>
    </row>
    <row r="1000">
      <c r="B1000" s="55" t="inlineStr">
        <is>
          <t>17.256.512/0001-16</t>
        </is>
      </c>
      <c r="C1000" t="inlineStr">
        <is>
          <t>DROGARIA ARAUJO S A</t>
        </is>
      </c>
    </row>
    <row r="1001">
      <c r="B1001" s="55" t="inlineStr">
        <is>
          <t>17.256.512/0001-16</t>
        </is>
      </c>
      <c r="C1001" t="inlineStr">
        <is>
          <t>DROGARIA ARAUJO S A</t>
        </is>
      </c>
    </row>
    <row r="1002">
      <c r="B1002" s="55" t="inlineStr">
        <is>
          <t>17.256.512/0001-16</t>
        </is>
      </c>
      <c r="C1002" t="inlineStr">
        <is>
          <t>DROGARIA ARAUJO S A</t>
        </is>
      </c>
    </row>
    <row r="1003">
      <c r="B1003" s="55" t="inlineStr">
        <is>
          <t>17.256.512/0001-16</t>
        </is>
      </c>
      <c r="C1003" t="inlineStr">
        <is>
          <t>DROGARIA ARAUJO S A</t>
        </is>
      </c>
    </row>
    <row r="1004">
      <c r="B1004" s="55" t="inlineStr">
        <is>
          <t>17.280.086/0001-56</t>
        </is>
      </c>
      <c r="C1004" t="inlineStr">
        <is>
          <t>DROGARIA MANGUE  &amp;  ARAUJO  LTDA</t>
        </is>
      </c>
    </row>
    <row r="1005">
      <c r="B1005" s="55" t="inlineStr">
        <is>
          <t>17.280.086/0001-56</t>
        </is>
      </c>
      <c r="C1005" t="inlineStr">
        <is>
          <t>DROGARIA MANGUE  &amp;  ARAUJO  LTDA</t>
        </is>
      </c>
    </row>
    <row r="1006">
      <c r="B1006" s="55" t="inlineStr">
        <is>
          <t>17.359.233/0001-88</t>
        </is>
      </c>
      <c r="C1006" t="inlineStr">
        <is>
          <t>TECIDOS E ARMARINHOS MIGUEL BARTOLOMEU S/A</t>
        </is>
      </c>
    </row>
    <row r="1007">
      <c r="B1007" s="55" t="inlineStr">
        <is>
          <t>17.359.233/0001-88</t>
        </is>
      </c>
      <c r="C1007" t="inlineStr">
        <is>
          <t>TECIDOS E ARMARINHOS MIGUEL BARTOLOMEU S/A</t>
        </is>
      </c>
    </row>
    <row r="1008">
      <c r="B1008" s="55" t="inlineStr">
        <is>
          <t>17.359.233/0001-88</t>
        </is>
      </c>
      <c r="C1008" t="inlineStr">
        <is>
          <t>TECIDOS E ARMARINHOS MIGUEL BARTOLOMEU S/A</t>
        </is>
      </c>
    </row>
    <row r="1009">
      <c r="B1009" s="55" t="inlineStr">
        <is>
          <t>17.359.233/0001-88</t>
        </is>
      </c>
      <c r="C1009" t="inlineStr">
        <is>
          <t>TECIDOS E ARMARINHOS MIGUEL BARTOLOMEU S/A</t>
        </is>
      </c>
    </row>
    <row r="1010">
      <c r="B1010" s="55" t="inlineStr">
        <is>
          <t>17.359.233/0001-88</t>
        </is>
      </c>
      <c r="C1010" t="inlineStr">
        <is>
          <t>TECIDOS E ARMARINHOS MIGUEL BARTOLOMEU S/A</t>
        </is>
      </c>
    </row>
    <row r="1011">
      <c r="B1011" s="55" t="inlineStr">
        <is>
          <t>17.359.233/0001-88</t>
        </is>
      </c>
      <c r="C1011" t="inlineStr">
        <is>
          <t>TECIDOS E ARMARINHOS MIGUEL BARTOLOMEU S/A</t>
        </is>
      </c>
    </row>
    <row r="1012">
      <c r="B1012" s="55" t="inlineStr">
        <is>
          <t>17.374.261/0001-74</t>
        </is>
      </c>
      <c r="C1012" t="inlineStr">
        <is>
          <t>STUDIO 2YOU FITNESS LTDA</t>
        </is>
      </c>
    </row>
    <row r="1013">
      <c r="B1013" s="55" t="inlineStr">
        <is>
          <t>17.388.003/0007-32</t>
        </is>
      </c>
      <c r="C1013" t="inlineStr">
        <is>
          <t>SELIA - SERVICOS DE GESTAO EMPRESARIAL LTDA</t>
        </is>
      </c>
    </row>
    <row r="1014">
      <c r="B1014" s="55" t="inlineStr">
        <is>
          <t>17.497.787/0001-41</t>
        </is>
      </c>
      <c r="C1014" t="inlineStr">
        <is>
          <t>GPET COMERCIO E INTERMEDIACAO DE NEGOCIOS LTDA</t>
        </is>
      </c>
    </row>
    <row r="1015">
      <c r="B1015" s="55" t="inlineStr">
        <is>
          <t>17.497.787/0001-41</t>
        </is>
      </c>
      <c r="C1015" t="inlineStr">
        <is>
          <t>GPET COMERCIO E INTERMEDIACAO DE NEGOCIOS LTDA</t>
        </is>
      </c>
    </row>
    <row r="1016">
      <c r="B1016" s="55" t="inlineStr">
        <is>
          <t>17.653.102/0001-09</t>
        </is>
      </c>
      <c r="C1016" t="inlineStr">
        <is>
          <t>SIRCILLI COMERCIO DE COMPONENTES AUTOMOTIVOS LTDA</t>
        </is>
      </c>
    </row>
    <row r="1017">
      <c r="B1017" s="55" t="inlineStr">
        <is>
          <t>17.653.102/0001-09</t>
        </is>
      </c>
      <c r="C1017" t="inlineStr">
        <is>
          <t>SIRCILLI COMERCIO DE COMPONENTES AUTOMOTIVOS LTDA</t>
        </is>
      </c>
    </row>
    <row r="1018">
      <c r="B1018" s="55" t="inlineStr">
        <is>
          <t>17.662.691/0001-91</t>
        </is>
      </c>
      <c r="C1018" t="inlineStr">
        <is>
          <t>FERREIRA &amp; FERREIRA COMERCIO VAREJISTA DE PRODUTOS FARMACEUTICOS LTDA</t>
        </is>
      </c>
    </row>
    <row r="1019">
      <c r="B1019" s="55" t="inlineStr">
        <is>
          <t>17.662.691/0001-91</t>
        </is>
      </c>
      <c r="C1019" t="inlineStr">
        <is>
          <t>FERREIRA &amp; FERREIRA COMERCIO VAREJISTA DE PRODUTOS FARMACEUTICOS LTDA</t>
        </is>
      </c>
    </row>
    <row r="1020">
      <c r="B1020" s="55" t="inlineStr">
        <is>
          <t>17.662.691/0001-91</t>
        </is>
      </c>
      <c r="C1020" t="inlineStr">
        <is>
          <t>FERREIRA &amp; FERREIRA COMERCIO VAREJISTA DE PRODUTOS FARMACEUTICOS LTDA</t>
        </is>
      </c>
    </row>
    <row r="1021">
      <c r="B1021" s="55" t="inlineStr">
        <is>
          <t>17.768.068/0001-18</t>
        </is>
      </c>
      <c r="C1021" t="inlineStr">
        <is>
          <t>PINPAG INSTITUICAO DE PAGAMENTO S.A.</t>
        </is>
      </c>
    </row>
    <row r="1022">
      <c r="B1022" s="55" t="inlineStr">
        <is>
          <t>17.768.068/0001-18</t>
        </is>
      </c>
      <c r="C1022" t="inlineStr">
        <is>
          <t>PINPAG INSTITUICAO DE PAGAMENTO S.A.</t>
        </is>
      </c>
    </row>
    <row r="1023">
      <c r="B1023" s="55" t="inlineStr">
        <is>
          <t>17.768.068/0001-18</t>
        </is>
      </c>
      <c r="C1023" t="inlineStr">
        <is>
          <t>PINPAG INSTITUICAO DE PAGAMENTO S.A.</t>
        </is>
      </c>
    </row>
    <row r="1024">
      <c r="B1024" s="55" t="inlineStr">
        <is>
          <t>17.768.068/0001-18</t>
        </is>
      </c>
      <c r="C1024" t="inlineStr">
        <is>
          <t>PINPAG INSTITUICAO DE PAGAMENTO S.A.</t>
        </is>
      </c>
    </row>
    <row r="1025">
      <c r="B1025" s="55" t="inlineStr">
        <is>
          <t>17.796.934/0001-84</t>
        </is>
      </c>
      <c r="C1025" t="inlineStr">
        <is>
          <t>VELOCITY ACADEMIA DE GINASTICA LTDA</t>
        </is>
      </c>
    </row>
    <row r="1026">
      <c r="B1026" s="55" t="inlineStr">
        <is>
          <t>17.830.992/0001-87</t>
        </is>
      </c>
      <c r="C1026" t="inlineStr">
        <is>
          <t>BOSSA ETC CONSULTORIA E EDUCACAO LTDA (baixada)</t>
        </is>
      </c>
    </row>
    <row r="1027">
      <c r="B1027" s="55" t="inlineStr">
        <is>
          <t>17.853.443/0001-28</t>
        </is>
      </c>
      <c r="C1027" t="inlineStr">
        <is>
          <t>FORLEVEN INFORMATICA LTDA</t>
        </is>
      </c>
    </row>
    <row r="1028">
      <c r="B1028" s="55" t="inlineStr">
        <is>
          <t>17.891.555/0001-73</t>
        </is>
      </c>
      <c r="C1028" t="inlineStr">
        <is>
          <t>VOAI TECH LTDA</t>
        </is>
      </c>
    </row>
    <row r="1029">
      <c r="B1029" s="55" t="inlineStr">
        <is>
          <t>17.951.646/0001-57</t>
        </is>
      </c>
      <c r="C1029" t="inlineStr">
        <is>
          <t>LA BELLE FARMA - FARMACIA DE MANIPULACAO LTDA</t>
        </is>
      </c>
    </row>
    <row r="1030">
      <c r="B1030" s="55" t="inlineStr">
        <is>
          <t>18.021.509/0001-86</t>
        </is>
      </c>
      <c r="C1030" t="inlineStr">
        <is>
          <t>TEMONITORE TECNOLOGIA LTDA</t>
        </is>
      </c>
    </row>
    <row r="1031">
      <c r="B1031" s="55" t="inlineStr">
        <is>
          <t>18.033.552/0001-61</t>
        </is>
      </c>
      <c r="C1031" t="inlineStr">
        <is>
          <t>99 TECNOLOGIA LTDA</t>
        </is>
      </c>
    </row>
    <row r="1032">
      <c r="B1032" s="55" t="inlineStr">
        <is>
          <t>18.033.552/0001-61</t>
        </is>
      </c>
      <c r="C1032" t="inlineStr">
        <is>
          <t>99 TECNOLOGIA LTDA</t>
        </is>
      </c>
    </row>
    <row r="1033">
      <c r="B1033" s="55" t="inlineStr">
        <is>
          <t>18.033.552/0001-61</t>
        </is>
      </c>
      <c r="C1033" t="inlineStr">
        <is>
          <t>99 TECNOLOGIA LTDA</t>
        </is>
      </c>
    </row>
    <row r="1034">
      <c r="B1034" s="55" t="inlineStr">
        <is>
          <t>18.082.788/0001-98</t>
        </is>
      </c>
      <c r="C1034" t="inlineStr">
        <is>
          <t>INTERNATIONAL SCHOOL SERVICOS DE ENSINO, TREINAMENTO E EDITORACAO FRANQUEADORA S.A.</t>
        </is>
      </c>
    </row>
    <row r="1035">
      <c r="B1035" s="55" t="inlineStr">
        <is>
          <t>18.082.788/0001-98</t>
        </is>
      </c>
      <c r="C1035" t="inlineStr">
        <is>
          <t>INTERNATIONAL SCHOOL SERVICOS DE ENSINO, TREINAMENTO E EDITORACAO FRANQUEADORA S.A.</t>
        </is>
      </c>
    </row>
    <row r="1036">
      <c r="B1036" s="55" t="inlineStr">
        <is>
          <t>18.087.991/0001-57</t>
        </is>
      </c>
      <c r="C1036" t="inlineStr">
        <is>
          <t>QUERO PASSAGEM VIAGENS E TURISMO LTDA</t>
        </is>
      </c>
    </row>
    <row r="1037">
      <c r="B1037" s="55" t="inlineStr">
        <is>
          <t>18.096.686/0001-21</t>
        </is>
      </c>
      <c r="C1037" t="inlineStr">
        <is>
          <t>ORANGGI VIAGENS E TURISMO LTDA</t>
        </is>
      </c>
    </row>
    <row r="1038">
      <c r="B1038" s="55" t="inlineStr">
        <is>
          <t>18.096.686/0001-21</t>
        </is>
      </c>
      <c r="C1038" t="inlineStr">
        <is>
          <t>ORANGGI VIAGENS E TURISMO LTDA</t>
        </is>
      </c>
    </row>
    <row r="1039">
      <c r="B1039" s="55" t="inlineStr">
        <is>
          <t>18.130.757/0001-65</t>
        </is>
      </c>
      <c r="C1039" t="inlineStr">
        <is>
          <t>DROGARIA LAGOCENTER LTDA</t>
        </is>
      </c>
    </row>
    <row r="1040">
      <c r="B1040" s="55" t="inlineStr">
        <is>
          <t>18.130.757/0001-65</t>
        </is>
      </c>
      <c r="C1040" t="inlineStr">
        <is>
          <t>DROGARIA LAGOCENTER LTDA</t>
        </is>
      </c>
    </row>
    <row r="1041">
      <c r="B1041" s="55" t="inlineStr">
        <is>
          <t>18.130.757/0001-65</t>
        </is>
      </c>
      <c r="C1041" t="inlineStr">
        <is>
          <t>DROGARIA LAGOCENTER LTDA</t>
        </is>
      </c>
    </row>
    <row r="1042">
      <c r="B1042" s="55" t="inlineStr">
        <is>
          <t>18.233.742/0003-94</t>
        </is>
      </c>
      <c r="C1042" t="inlineStr">
        <is>
          <t>IGREJA BATISTA DA LAGOINHA</t>
        </is>
      </c>
    </row>
    <row r="1043">
      <c r="B1043" s="55" t="inlineStr">
        <is>
          <t>18.319.406/0001-05</t>
        </is>
      </c>
      <c r="C1043" t="inlineStr">
        <is>
          <t>GOLDEN FARMA LTDA</t>
        </is>
      </c>
    </row>
    <row r="1044">
      <c r="B1044" s="55" t="inlineStr">
        <is>
          <t>18.319.406/0001-05</t>
        </is>
      </c>
      <c r="C1044" t="inlineStr">
        <is>
          <t>GOLDEN FARMA LTDA</t>
        </is>
      </c>
    </row>
    <row r="1045">
      <c r="B1045" s="55" t="inlineStr">
        <is>
          <t>18.487.749/0001-70</t>
        </is>
      </c>
      <c r="C1045" t="inlineStr">
        <is>
          <t>PARQUE DO AVESTRUZ HOTEL FAZENDA S/A</t>
        </is>
      </c>
    </row>
    <row r="1046">
      <c r="B1046" s="55" t="inlineStr">
        <is>
          <t>18.487.749/0001-70</t>
        </is>
      </c>
      <c r="C1046" t="inlineStr">
        <is>
          <t>PARQUE DO AVESTRUZ HOTEL FAZENDA S/A</t>
        </is>
      </c>
    </row>
    <row r="1047">
      <c r="B1047" s="55" t="inlineStr">
        <is>
          <t>18.565.468/0001-99</t>
        </is>
      </c>
      <c r="C1047" t="inlineStr">
        <is>
          <t>VULCABRAS  SP COMERCIO DE ARTIGOS ESPORTIVOS LTDA</t>
        </is>
      </c>
    </row>
    <row r="1048">
      <c r="B1048" s="55" t="inlineStr">
        <is>
          <t>18.565.468/0001-99</t>
        </is>
      </c>
      <c r="C1048" t="inlineStr">
        <is>
          <t>VULCABRAS  SP COMERCIO DE ARTIGOS ESPORTIVOS LTDA</t>
        </is>
      </c>
    </row>
    <row r="1049">
      <c r="B1049" s="55" t="inlineStr">
        <is>
          <t>18.580.601/0001-86</t>
        </is>
      </c>
      <c r="C1049" t="inlineStr">
        <is>
          <t>ECCO BARI CONFECCOES SOB MEDIDA LTDA.</t>
        </is>
      </c>
    </row>
    <row r="1050">
      <c r="B1050" s="55" t="inlineStr">
        <is>
          <t>18.580.601/0001-86</t>
        </is>
      </c>
      <c r="C1050" t="inlineStr">
        <is>
          <t>ECCO BARI CONFECCOES SOB MEDIDA LTDA.</t>
        </is>
      </c>
    </row>
    <row r="1051">
      <c r="B1051" s="55" t="inlineStr">
        <is>
          <t>18.670.082/0001-47</t>
        </is>
      </c>
      <c r="C1051" t="inlineStr">
        <is>
          <t>OKTAPAY PORTAIS E PROVEDORES DE CONTEUDO LTDA</t>
        </is>
      </c>
    </row>
    <row r="1052">
      <c r="B1052" s="55" t="inlineStr">
        <is>
          <t>18.897.459/0001-03</t>
        </is>
      </c>
      <c r="C1052" t="inlineStr">
        <is>
          <t>GOODSTORAGE HOLDING PARTICIPACOES S.A.</t>
        </is>
      </c>
    </row>
    <row r="1053">
      <c r="B1053" s="55" t="inlineStr">
        <is>
          <t>18.897.459/0001-03</t>
        </is>
      </c>
      <c r="C1053" t="inlineStr">
        <is>
          <t>GOODSTORAGE HOLDING PARTICIPACOES S.A.</t>
        </is>
      </c>
    </row>
    <row r="1054">
      <c r="B1054" s="55" t="inlineStr">
        <is>
          <t>18.897.459/0001-03</t>
        </is>
      </c>
      <c r="C1054" t="inlineStr">
        <is>
          <t>GOODSTORAGE HOLDING PARTICIPACOES S.A.</t>
        </is>
      </c>
    </row>
    <row r="1055">
      <c r="B1055" s="55" t="inlineStr">
        <is>
          <t>18.978.214/0001-00</t>
        </is>
      </c>
      <c r="C1055" t="inlineStr">
        <is>
          <t>AGROPECUARIA PARDINHO LTDA</t>
        </is>
      </c>
    </row>
    <row r="1056">
      <c r="B1056" s="55" t="inlineStr">
        <is>
          <t>18.978.214/0001-00</t>
        </is>
      </c>
      <c r="C1056" t="inlineStr">
        <is>
          <t>AGROPECUARIA PARDINHO LTDA</t>
        </is>
      </c>
    </row>
    <row r="1057">
      <c r="B1057" s="55" t="inlineStr">
        <is>
          <t>19.051.774/0001-70</t>
        </is>
      </c>
      <c r="C1057" t="inlineStr">
        <is>
          <t>SMART CENTER COMERCIO DE MATERIAIS DE CONSTRUCAO LTDA</t>
        </is>
      </c>
    </row>
    <row r="1058">
      <c r="B1058" s="55" t="inlineStr">
        <is>
          <t>19.051.774/0001-70</t>
        </is>
      </c>
      <c r="C1058" t="inlineStr">
        <is>
          <t>SMART CENTER COMERCIO DE MATERIAIS DE CONSTRUCAO LTDA</t>
        </is>
      </c>
    </row>
    <row r="1059">
      <c r="B1059" s="55" t="inlineStr">
        <is>
          <t>19.051.774/0001-70</t>
        </is>
      </c>
      <c r="C1059" t="inlineStr">
        <is>
          <t>SMART CENTER COMERCIO DE MATERIAIS DE CONSTRUCAO LTDA</t>
        </is>
      </c>
    </row>
    <row r="1060">
      <c r="B1060" s="55" t="inlineStr">
        <is>
          <t>19.051.774/0001-70</t>
        </is>
      </c>
      <c r="C1060" t="inlineStr">
        <is>
          <t>SMART CENTER COMERCIO DE MATERIAIS DE CONSTRUCAO LTDA</t>
        </is>
      </c>
    </row>
    <row r="1061">
      <c r="B1061" s="55" t="inlineStr">
        <is>
          <t>19.063.331/0001-07</t>
        </is>
      </c>
      <c r="C1061" t="inlineStr">
        <is>
          <t>BJ SHOES LTDA (baixada)</t>
        </is>
      </c>
    </row>
    <row r="1062">
      <c r="B1062" s="55" t="inlineStr">
        <is>
          <t>19.112.624/0001-29</t>
        </is>
      </c>
      <c r="C1062" t="inlineStr">
        <is>
          <t>EMUNAH STORE LTDA</t>
        </is>
      </c>
    </row>
    <row r="1063">
      <c r="B1063" s="55" t="inlineStr">
        <is>
          <t>19.171.497/0002-10</t>
        </is>
      </c>
      <c r="C1063" t="inlineStr">
        <is>
          <t>LOUISE LUCCA CONFECCOES LTDA</t>
        </is>
      </c>
    </row>
    <row r="1064">
      <c r="B1064" s="55" t="inlineStr">
        <is>
          <t>19.308.325/0001-64</t>
        </is>
      </c>
      <c r="C1064" t="inlineStr">
        <is>
          <t>7GAS TECNOLOGIA LTDA</t>
        </is>
      </c>
    </row>
    <row r="1065">
      <c r="B1065" s="55" t="inlineStr">
        <is>
          <t>19.412.512/0001-93</t>
        </is>
      </c>
      <c r="C1065" t="inlineStr">
        <is>
          <t>ORUBY COMERCIO E SERVICOS DIGITAIS S/A (baixada)</t>
        </is>
      </c>
    </row>
    <row r="1066">
      <c r="B1066" s="55" t="inlineStr">
        <is>
          <t>19.463.221/0001-24</t>
        </is>
      </c>
      <c r="C1066" t="inlineStr">
        <is>
          <t>AVATIM CHEIROS DA TERRA PATRIMONIAL E ROYALTIES LTDA</t>
        </is>
      </c>
    </row>
    <row r="1067">
      <c r="B1067" s="55" t="inlineStr">
        <is>
          <t>19.576.137/0001-17</t>
        </is>
      </c>
      <c r="C1067" t="inlineStr">
        <is>
          <t>ANA TERRA MANIPULACAO LTDA</t>
        </is>
      </c>
    </row>
    <row r="1068">
      <c r="B1068" s="55" t="inlineStr">
        <is>
          <t>19.726.259/0001-42</t>
        </is>
      </c>
      <c r="C1068" t="inlineStr">
        <is>
          <t>FARMACIA DE MANIPULACAO PETLOVE LTDA</t>
        </is>
      </c>
    </row>
    <row r="1069">
      <c r="B1069" s="55" t="inlineStr">
        <is>
          <t>20.061.249/0001-14</t>
        </is>
      </c>
      <c r="C1069" t="inlineStr">
        <is>
          <t>F.A.C VICENTE VIAGENS E TURISMO LTDA (baixada)</t>
        </is>
      </c>
    </row>
    <row r="1070">
      <c r="B1070" s="55" t="inlineStr">
        <is>
          <t>20.182.807/0001-08</t>
        </is>
      </c>
      <c r="C1070" t="inlineStr">
        <is>
          <t>CONTABILIZEI TECNOLOGIA LTDA</t>
        </is>
      </c>
    </row>
    <row r="1071">
      <c r="B1071" s="55" t="inlineStr">
        <is>
          <t>20.215.683/0001-01</t>
        </is>
      </c>
      <c r="C1071" t="inlineStr">
        <is>
          <t>CLICK DIGITAL SOLUTIONS LTDA</t>
        </is>
      </c>
    </row>
    <row r="1072">
      <c r="B1072" s="55" t="inlineStr">
        <is>
          <t>20.215.683/0001-01</t>
        </is>
      </c>
      <c r="C1072" t="inlineStr">
        <is>
          <t>CLICK DIGITAL SOLUTIONS LTDA</t>
        </is>
      </c>
    </row>
    <row r="1073">
      <c r="B1073" s="55" t="inlineStr">
        <is>
          <t>20.320.503/0011-23</t>
        </is>
      </c>
      <c r="C1073" t="inlineStr">
        <is>
          <t>FUNDACAO ARTHUR BERNARDES</t>
        </is>
      </c>
    </row>
    <row r="1074">
      <c r="B1074" s="55" t="inlineStr">
        <is>
          <t>20.320.503/0011-23</t>
        </is>
      </c>
      <c r="C1074" t="inlineStr">
        <is>
          <t>FUNDACAO ARTHUR BERNARDES</t>
        </is>
      </c>
    </row>
    <row r="1075">
      <c r="B1075" s="55" t="inlineStr">
        <is>
          <t>20.511.761/0001-15</t>
        </is>
      </c>
      <c r="C1075" t="inlineStr">
        <is>
          <t>CAULE COMERCIO DE COSMOCEUTICOS LTDA (baixada)</t>
        </is>
      </c>
    </row>
    <row r="1076">
      <c r="B1076" s="55" t="inlineStr">
        <is>
          <t>20.558.548/0001-69</t>
        </is>
      </c>
      <c r="C1076" t="inlineStr">
        <is>
          <t>FARMACIA SAO LUIZ LTDA</t>
        </is>
      </c>
    </row>
    <row r="1077">
      <c r="B1077" s="55" t="inlineStr">
        <is>
          <t>20.558.548/0001-69</t>
        </is>
      </c>
      <c r="C1077" t="inlineStr">
        <is>
          <t>FARMACIA SAO LUIZ LTDA</t>
        </is>
      </c>
    </row>
    <row r="1078">
      <c r="B1078" s="55" t="inlineStr">
        <is>
          <t>20.558.548/0001-69</t>
        </is>
      </c>
      <c r="C1078" t="inlineStr">
        <is>
          <t>FARMACIA SAO LUIZ LTDA</t>
        </is>
      </c>
    </row>
    <row r="1079">
      <c r="B1079" s="55" t="inlineStr">
        <is>
          <t>20.732.558/0001-79</t>
        </is>
      </c>
      <c r="C1079" t="inlineStr">
        <is>
          <t>DROGARIA SAO FRANCISCO DE ITAUNA LTDA</t>
        </is>
      </c>
    </row>
    <row r="1080">
      <c r="B1080" s="55" t="inlineStr">
        <is>
          <t>20.732.558/0001-79</t>
        </is>
      </c>
      <c r="C1080" t="inlineStr">
        <is>
          <t>DROGARIA SAO FRANCISCO DE ITAUNA LTDA</t>
        </is>
      </c>
    </row>
    <row r="1081">
      <c r="B1081" s="55" t="inlineStr">
        <is>
          <t>20.732.558/0001-79</t>
        </is>
      </c>
      <c r="C1081" t="inlineStr">
        <is>
          <t>DROGARIA SAO FRANCISCO DE ITAUNA LTDA</t>
        </is>
      </c>
    </row>
    <row r="1082">
      <c r="B1082" s="55" t="inlineStr">
        <is>
          <t>20.739.471/0001-23</t>
        </is>
      </c>
      <c r="C1082" t="inlineStr">
        <is>
          <t>ALL IN RIO GESTAO IMOBILIARIA LTDA</t>
        </is>
      </c>
    </row>
    <row r="1083">
      <c r="B1083" s="55" t="inlineStr">
        <is>
          <t>20.757.023/0001-52</t>
        </is>
      </c>
      <c r="C1083" t="inlineStr">
        <is>
          <t>ECS COMERCIO E SERVICOS MUSICAIS LTDA</t>
        </is>
      </c>
    </row>
    <row r="1084">
      <c r="B1084" s="55" t="inlineStr">
        <is>
          <t>20.884.408/0001-80</t>
        </is>
      </c>
      <c r="C1084" t="inlineStr">
        <is>
          <t>DROGARIAS ULTRA POPULAR NOVA ANDRADINA LTDA</t>
        </is>
      </c>
    </row>
    <row r="1085">
      <c r="B1085" s="55" t="inlineStr">
        <is>
          <t>20.959.269/0001-07</t>
        </is>
      </c>
      <c r="C1085" t="inlineStr">
        <is>
          <t>DIVERTI TICKETS COMERCIALIZACAO DE INGRESSOS LTDA.</t>
        </is>
      </c>
    </row>
    <row r="1086">
      <c r="B1086" s="55" t="inlineStr">
        <is>
          <t>20.977.902/0001-90</t>
        </is>
      </c>
      <c r="C1086" t="inlineStr">
        <is>
          <t>AMERICANVEK PROTECAO INDUSTRIAL LTDA</t>
        </is>
      </c>
    </row>
    <row r="1087">
      <c r="B1087" s="55" t="inlineStr">
        <is>
          <t>20.977.902/0001-90</t>
        </is>
      </c>
      <c r="C1087" t="inlineStr">
        <is>
          <t>AMERICANVEK PROTECAO INDUSTRIAL LTDA</t>
        </is>
      </c>
    </row>
    <row r="1088">
      <c r="B1088" s="55" t="inlineStr">
        <is>
          <t>21.051.079/0001-50</t>
        </is>
      </c>
      <c r="C1088" t="inlineStr">
        <is>
          <t>PARIS STORE PERFUMARIA LTDA</t>
        </is>
      </c>
    </row>
    <row r="1089">
      <c r="B1089" s="55" t="inlineStr">
        <is>
          <t>21.051.079/0001-50</t>
        </is>
      </c>
      <c r="C1089" t="inlineStr">
        <is>
          <t>PARIS STORE PERFUMARIA LTDA</t>
        </is>
      </c>
    </row>
    <row r="1090">
      <c r="B1090" s="55" t="inlineStr">
        <is>
          <t>21.153.371/0001-83</t>
        </is>
      </c>
      <c r="C1090" t="inlineStr">
        <is>
          <t>PAPELLO SOLUCOES EM EMBALAGENS LTDA</t>
        </is>
      </c>
    </row>
    <row r="1091">
      <c r="B1091" s="55" t="inlineStr">
        <is>
          <t>21.153.371/0001-83</t>
        </is>
      </c>
      <c r="C1091" t="inlineStr">
        <is>
          <t>PAPELLO SOLUCOES EM EMBALAGENS LTDA</t>
        </is>
      </c>
    </row>
    <row r="1092">
      <c r="B1092" s="55" t="inlineStr">
        <is>
          <t>21.153.371/0001-83</t>
        </is>
      </c>
      <c r="C1092" t="inlineStr">
        <is>
          <t>PAPELLO SOLUCOES EM EMBALAGENS LTDA</t>
        </is>
      </c>
    </row>
    <row r="1093">
      <c r="B1093" s="55" t="inlineStr">
        <is>
          <t>21.153.371/0001-83</t>
        </is>
      </c>
      <c r="C1093" t="inlineStr">
        <is>
          <t>PAPELLO SOLUCOES EM EMBALAGENS LTDA</t>
        </is>
      </c>
    </row>
    <row r="1094">
      <c r="B1094" s="55" t="inlineStr">
        <is>
          <t>21.231.459/0001-76</t>
        </is>
      </c>
      <c r="C1094" t="inlineStr">
        <is>
          <t>TECNOFIT TECNOLOGIA E SISTEMAS S/A</t>
        </is>
      </c>
    </row>
    <row r="1095">
      <c r="B1095" s="55" t="inlineStr">
        <is>
          <t>21.379.541/0001-42</t>
        </is>
      </c>
      <c r="C1095" t="inlineStr">
        <is>
          <t>INDUSTRIA DE ALIMENTOS BRASIL LTDA</t>
        </is>
      </c>
    </row>
    <row r="1096">
      <c r="B1096" s="55" t="inlineStr">
        <is>
          <t>21.588.054/0001-90</t>
        </is>
      </c>
      <c r="C1096" t="inlineStr">
        <is>
          <t>BAMBOO COMERCIO DE MOVEIS E DECORACOES LTDA</t>
        </is>
      </c>
    </row>
    <row r="1097">
      <c r="B1097" s="55" t="inlineStr">
        <is>
          <t>21.593.391/0001-75</t>
        </is>
      </c>
      <c r="C1097" t="inlineStr">
        <is>
          <t>M A COMERCIAL DE MEDICAMENTOS LTDA</t>
        </is>
      </c>
    </row>
    <row r="1098">
      <c r="B1098" s="55" t="inlineStr">
        <is>
          <t>21.593.391/0001-75</t>
        </is>
      </c>
      <c r="C1098" t="inlineStr">
        <is>
          <t>M A COMERCIAL DE MEDICAMENTOS LTDA</t>
        </is>
      </c>
    </row>
    <row r="1099">
      <c r="B1099" s="55" t="inlineStr">
        <is>
          <t>21.593.391/0001-75</t>
        </is>
      </c>
      <c r="C1099" t="inlineStr">
        <is>
          <t>M A COMERCIAL DE MEDICAMENTOS LTDA</t>
        </is>
      </c>
    </row>
    <row r="1100">
      <c r="B1100" s="55" t="inlineStr">
        <is>
          <t>21.909.642/0001-88</t>
        </is>
      </c>
      <c r="C1100" t="inlineStr">
        <is>
          <t>FARMACIA MARTINS E ANDRADE LTDA</t>
        </is>
      </c>
    </row>
    <row r="1101">
      <c r="B1101" s="55" t="inlineStr">
        <is>
          <t>21.909.642/0001-88</t>
        </is>
      </c>
      <c r="C1101" t="inlineStr">
        <is>
          <t>FARMACIA MARTINS E ANDRADE LTDA</t>
        </is>
      </c>
    </row>
    <row r="1102">
      <c r="B1102" s="55" t="inlineStr">
        <is>
          <t>21.986.074/0001-19</t>
        </is>
      </c>
      <c r="C1102" t="inlineStr">
        <is>
          <t>PRUDENTIAL DO BRASIL SEGUROS S.A.</t>
        </is>
      </c>
    </row>
    <row r="1103">
      <c r="B1103" s="55" t="inlineStr">
        <is>
          <t>21.986.074/0001-19</t>
        </is>
      </c>
      <c r="C1103" t="inlineStr">
        <is>
          <t>PRUDENTIAL DO BRASIL SEGUROS S.A.</t>
        </is>
      </c>
    </row>
    <row r="1104">
      <c r="B1104" s="55" t="inlineStr">
        <is>
          <t>22.094.233/0001-33</t>
        </is>
      </c>
      <c r="C1104" t="inlineStr">
        <is>
          <t>QUIFA FARMACEUTICA DO BRASIL LTDA.</t>
        </is>
      </c>
    </row>
    <row r="1105">
      <c r="B1105" s="55" t="inlineStr">
        <is>
          <t>22.094.233/0001-33</t>
        </is>
      </c>
      <c r="C1105" t="inlineStr">
        <is>
          <t>QUIFA FARMACEUTICA DO BRASIL LTDA.</t>
        </is>
      </c>
    </row>
    <row r="1106">
      <c r="B1106" s="55" t="inlineStr">
        <is>
          <t>22.134.988/0001-14</t>
        </is>
      </c>
      <c r="C1106" t="inlineStr">
        <is>
          <t>MOITINHO AUTOMOVEIS LTDA</t>
        </is>
      </c>
    </row>
    <row r="1107">
      <c r="B1107" s="55" t="inlineStr">
        <is>
          <t>22.134.988/0001-14</t>
        </is>
      </c>
      <c r="C1107" t="inlineStr">
        <is>
          <t>MOITINHO AUTOMOVEIS LTDA</t>
        </is>
      </c>
    </row>
    <row r="1108">
      <c r="B1108" s="55" t="inlineStr">
        <is>
          <t>22.134.988/0001-14</t>
        </is>
      </c>
      <c r="C1108" t="inlineStr">
        <is>
          <t>MOITINHO AUTOMOVEIS LTDA</t>
        </is>
      </c>
    </row>
    <row r="1109">
      <c r="B1109" s="55" t="inlineStr">
        <is>
          <t>22.148.789/0001-65</t>
        </is>
      </c>
      <c r="C1109" t="inlineStr">
        <is>
          <t>GV4 EMPREENDIMENTOS HOTELEIROS E TURISTICOS DE MACEIO LTDA</t>
        </is>
      </c>
    </row>
    <row r="1110">
      <c r="B1110" s="55" t="inlineStr">
        <is>
          <t>22.148.789/0001-65</t>
        </is>
      </c>
      <c r="C1110" t="inlineStr">
        <is>
          <t>GV4 EMPREENDIMENTOS HOTELEIROS E TURISTICOS DE MACEIO LTDA</t>
        </is>
      </c>
    </row>
    <row r="1111">
      <c r="B1111" s="55" t="inlineStr">
        <is>
          <t>22.166.562/0003-04</t>
        </is>
      </c>
      <c r="C1111" t="inlineStr">
        <is>
          <t>R. O. MARTINS PEREIRA &amp; CIA LTDA</t>
        </is>
      </c>
    </row>
    <row r="1112">
      <c r="B1112" s="55" t="inlineStr">
        <is>
          <t>22.166.562/0003-04</t>
        </is>
      </c>
      <c r="C1112" t="inlineStr">
        <is>
          <t>R. O. MARTINS PEREIRA &amp; CIA LTDA</t>
        </is>
      </c>
    </row>
    <row r="1113">
      <c r="B1113" s="55" t="inlineStr">
        <is>
          <t>22.228.820/0002-59</t>
        </is>
      </c>
      <c r="C1113" t="inlineStr">
        <is>
          <t>GL SUPRIMENTOS PROFISSIONAIS LTDA (baixada)</t>
        </is>
      </c>
    </row>
    <row r="1114">
      <c r="B1114" s="55" t="inlineStr">
        <is>
          <t>22.238.855/0001-98</t>
        </is>
      </c>
      <c r="C1114" t="inlineStr">
        <is>
          <t>FC MATOS BORGES LTDA</t>
        </is>
      </c>
    </row>
    <row r="1115">
      <c r="B1115" s="55" t="inlineStr">
        <is>
          <t>22.238.855/0001-98</t>
        </is>
      </c>
      <c r="C1115" t="inlineStr">
        <is>
          <t>FC MATOS BORGES LTDA</t>
        </is>
      </c>
    </row>
    <row r="1116">
      <c r="B1116" s="55" t="inlineStr">
        <is>
          <t>22.238.855/0001-98</t>
        </is>
      </c>
      <c r="C1116" t="inlineStr">
        <is>
          <t>FC MATOS BORGES LTDA</t>
        </is>
      </c>
    </row>
    <row r="1117">
      <c r="B1117" s="55" t="inlineStr">
        <is>
          <t>22.238.855/0001-98</t>
        </is>
      </c>
      <c r="C1117" t="inlineStr">
        <is>
          <t>FC MATOS BORGES LTDA</t>
        </is>
      </c>
    </row>
    <row r="1118">
      <c r="B1118" s="55" t="inlineStr">
        <is>
          <t>22.299.487/0001-98</t>
        </is>
      </c>
      <c r="C1118" t="inlineStr">
        <is>
          <t>NARCISO ENXOVAIS DO BRASIL LTDA - EM RECUPERACAO JUDICIAL</t>
        </is>
      </c>
    </row>
    <row r="1119">
      <c r="B1119" s="55" t="inlineStr">
        <is>
          <t>22.508.552/0001-48</t>
        </is>
      </c>
      <c r="C1119" t="inlineStr">
        <is>
          <t>VIVAPP SERVICOS IMOBILIARIOS LTDA</t>
        </is>
      </c>
    </row>
    <row r="1120">
      <c r="B1120" s="55" t="inlineStr">
        <is>
          <t>22.598.164/0001-03</t>
        </is>
      </c>
      <c r="C1120" t="inlineStr">
        <is>
          <t>ELISANDRA DE L. CAMARGO LTDA</t>
        </is>
      </c>
    </row>
    <row r="1121">
      <c r="B1121" s="55" t="inlineStr">
        <is>
          <t>22.599.190/0002-29</t>
        </is>
      </c>
      <c r="C1121" t="inlineStr">
        <is>
          <t>HOTEL NACIONAL RIO DE JANEIRO ADMINISTRADORA LTDA</t>
        </is>
      </c>
    </row>
    <row r="1122">
      <c r="B1122" s="55" t="inlineStr">
        <is>
          <t>22.599.190/0002-29</t>
        </is>
      </c>
      <c r="C1122" t="inlineStr">
        <is>
          <t>HOTEL NACIONAL RIO DE JANEIRO ADMINISTRADORA LTDA</t>
        </is>
      </c>
    </row>
    <row r="1123">
      <c r="B1123" s="55" t="inlineStr">
        <is>
          <t>22.599.190/0002-29</t>
        </is>
      </c>
      <c r="C1123" t="inlineStr">
        <is>
          <t>HOTEL NACIONAL RIO DE JANEIRO ADMINISTRADORA LTDA</t>
        </is>
      </c>
    </row>
    <row r="1124">
      <c r="B1124" s="55" t="inlineStr">
        <is>
          <t>22.655.614/0009-00</t>
        </is>
      </c>
      <c r="C1124" t="inlineStr">
        <is>
          <t>MADEIRANIT MATERIAIS PARA CONSTRUCAO LTDA</t>
        </is>
      </c>
    </row>
    <row r="1125">
      <c r="B1125" s="55" t="inlineStr">
        <is>
          <t>22.750.430/0001-63</t>
        </is>
      </c>
      <c r="C1125" t="inlineStr">
        <is>
          <t>MED CLUBE ADMINISTRADORA DE CARTOES LTDA</t>
        </is>
      </c>
    </row>
    <row r="1126">
      <c r="B1126" s="55" t="inlineStr">
        <is>
          <t>22.763.502/0017-74</t>
        </is>
      </c>
      <c r="C1126" t="inlineStr">
        <is>
          <t>PMZ DISTRIBUIDORA S.A</t>
        </is>
      </c>
    </row>
    <row r="1127">
      <c r="B1127" s="55" t="inlineStr">
        <is>
          <t>22.763.502/0017-74</t>
        </is>
      </c>
      <c r="C1127" t="inlineStr">
        <is>
          <t>PMZ DISTRIBUIDORA S.A</t>
        </is>
      </c>
    </row>
    <row r="1128">
      <c r="B1128" s="55" t="inlineStr">
        <is>
          <t>22.763.502/0017-74</t>
        </is>
      </c>
      <c r="C1128" t="inlineStr">
        <is>
          <t>PMZ DISTRIBUIDORA S.A</t>
        </is>
      </c>
    </row>
    <row r="1129">
      <c r="B1129" s="55" t="inlineStr">
        <is>
          <t>22.782.280/0001-70</t>
        </is>
      </c>
      <c r="C1129" t="inlineStr">
        <is>
          <t>SEMEAR FERTILIDADE - REPRODUCAO HUMANA LTDA</t>
        </is>
      </c>
    </row>
    <row r="1130">
      <c r="B1130" s="55" t="inlineStr">
        <is>
          <t>22.782.280/0001-70</t>
        </is>
      </c>
      <c r="C1130" t="inlineStr">
        <is>
          <t>SEMEAR FERTILIDADE - REPRODUCAO HUMANA LTDA</t>
        </is>
      </c>
    </row>
    <row r="1131">
      <c r="B1131" s="55" t="inlineStr">
        <is>
          <t>22.913.185/0001-68</t>
        </is>
      </c>
      <c r="C1131" t="inlineStr">
        <is>
          <t>ALCHYMIST PREHISTORIC PARK LTDA</t>
        </is>
      </c>
    </row>
    <row r="1132">
      <c r="B1132" s="55" t="inlineStr">
        <is>
          <t>22.913.185/0001-68</t>
        </is>
      </c>
      <c r="C1132" t="inlineStr">
        <is>
          <t>ALCHYMIST PREHISTORIC PARK LTDA</t>
        </is>
      </c>
    </row>
    <row r="1133">
      <c r="B1133" s="55" t="inlineStr">
        <is>
          <t>22.913.185/0001-68</t>
        </is>
      </c>
      <c r="C1133" t="inlineStr">
        <is>
          <t>ALCHYMIST PREHISTORIC PARK LTDA</t>
        </is>
      </c>
    </row>
    <row r="1134">
      <c r="B1134" s="55" t="inlineStr">
        <is>
          <t>22.913.185/0001-68</t>
        </is>
      </c>
      <c r="C1134" t="inlineStr">
        <is>
          <t>ALCHYMIST PREHISTORIC PARK LTDA</t>
        </is>
      </c>
    </row>
    <row r="1135">
      <c r="B1135" s="55" t="inlineStr">
        <is>
          <t>22.932.699/0001-60</t>
        </is>
      </c>
      <c r="C1135" t="inlineStr">
        <is>
          <t>DFS HOLDING S.A.</t>
        </is>
      </c>
    </row>
    <row r="1136">
      <c r="B1136" s="55" t="inlineStr">
        <is>
          <t>22.932.699/0001-60</t>
        </is>
      </c>
      <c r="C1136" t="inlineStr">
        <is>
          <t>DFS HOLDING S.A.</t>
        </is>
      </c>
    </row>
    <row r="1137">
      <c r="B1137" s="55" t="inlineStr">
        <is>
          <t>22.932.699/0001-60</t>
        </is>
      </c>
      <c r="C1137" t="inlineStr">
        <is>
          <t>DFS HOLDING S.A.</t>
        </is>
      </c>
    </row>
    <row r="1138">
      <c r="B1138" s="55" t="inlineStr">
        <is>
          <t>22.932.699/0001-60</t>
        </is>
      </c>
      <c r="C1138" t="inlineStr">
        <is>
          <t>DFS HOLDING S.A.</t>
        </is>
      </c>
    </row>
    <row r="1139">
      <c r="B1139" s="55" t="inlineStr">
        <is>
          <t>22.945.839/0001-35</t>
        </is>
      </c>
      <c r="C1139" t="inlineStr">
        <is>
          <t>VINILTEC INDUSTRIA DE PISCINAS LTDA</t>
        </is>
      </c>
    </row>
    <row r="1140">
      <c r="B1140" s="55" t="inlineStr">
        <is>
          <t>22.945.839/0001-35</t>
        </is>
      </c>
      <c r="C1140" t="inlineStr">
        <is>
          <t>VINILTEC INDUSTRIA DE PISCINAS LTDA</t>
        </is>
      </c>
    </row>
    <row r="1141">
      <c r="B1141" s="55" t="inlineStr">
        <is>
          <t>22.970.003/0001-90</t>
        </is>
      </c>
      <c r="C1141" t="inlineStr">
        <is>
          <t>LALEBLU ARTIGOS INFANTIS E ACESSORIOS LTDA</t>
        </is>
      </c>
    </row>
    <row r="1142">
      <c r="B1142" s="55" t="inlineStr">
        <is>
          <t>23.020.896/0001-76</t>
        </is>
      </c>
      <c r="C1142" t="inlineStr">
        <is>
          <t>VALUE CODE DESENVOLVIMENTO DE SOFTWARE E SERVICOS LTDA</t>
        </is>
      </c>
    </row>
    <row r="1143">
      <c r="B1143" s="55" t="inlineStr">
        <is>
          <t>23.342.728/0001-05</t>
        </is>
      </c>
      <c r="C1143" t="inlineStr">
        <is>
          <t>CURARE LIMITADA</t>
        </is>
      </c>
    </row>
    <row r="1144">
      <c r="B1144" s="55" t="inlineStr">
        <is>
          <t>23.342.728/0001-05</t>
        </is>
      </c>
      <c r="C1144" t="inlineStr">
        <is>
          <t>CURARE LIMITADA</t>
        </is>
      </c>
    </row>
    <row r="1145">
      <c r="B1145" s="55" t="inlineStr">
        <is>
          <t>23.342.728/0001-05</t>
        </is>
      </c>
      <c r="C1145" t="inlineStr">
        <is>
          <t>CURARE LIMITADA</t>
        </is>
      </c>
    </row>
    <row r="1146">
      <c r="B1146" s="55" t="inlineStr">
        <is>
          <t>23.350.687/0001-90</t>
        </is>
      </c>
      <c r="C1146" t="inlineStr">
        <is>
          <t>AEGIS INDUSTRIA E COMERCIO DE ILUMINACAO LTDA</t>
        </is>
      </c>
    </row>
    <row r="1147">
      <c r="B1147" s="55" t="inlineStr">
        <is>
          <t>23.351.345/0001-95</t>
        </is>
      </c>
      <c r="C1147" t="inlineStr">
        <is>
          <t>OCEAN JERI TAXI AEREO LTDA</t>
        </is>
      </c>
    </row>
    <row r="1148">
      <c r="B1148" s="55" t="inlineStr">
        <is>
          <t>23.351.345/0001-95</t>
        </is>
      </c>
      <c r="C1148" t="inlineStr">
        <is>
          <t>OCEAN JERI TAXI AEREO LTDA</t>
        </is>
      </c>
    </row>
    <row r="1149">
      <c r="B1149" s="55" t="inlineStr">
        <is>
          <t>23.351.345/0001-95</t>
        </is>
      </c>
      <c r="C1149" t="inlineStr">
        <is>
          <t>OCEAN JERI TAXI AEREO LTDA</t>
        </is>
      </c>
    </row>
    <row r="1150">
      <c r="B1150" s="55" t="inlineStr">
        <is>
          <t>23.353.693/0001-00</t>
        </is>
      </c>
      <c r="C1150" t="inlineStr">
        <is>
          <t>LIV UP COMERCIO DE ALIMENTOS LTDA</t>
        </is>
      </c>
    </row>
    <row r="1151">
      <c r="B1151" s="55" t="inlineStr">
        <is>
          <t>23.353.693/0001-00</t>
        </is>
      </c>
      <c r="C1151" t="inlineStr">
        <is>
          <t>LIV UP COMERCIO DE ALIMENTOS LTDA</t>
        </is>
      </c>
    </row>
    <row r="1152">
      <c r="B1152" s="55" t="inlineStr">
        <is>
          <t>23.377.031/0001-61</t>
        </is>
      </c>
      <c r="C1152" t="inlineStr">
        <is>
          <t>PULSAR CULTURA E ESPORTE LTDA</t>
        </is>
      </c>
    </row>
    <row r="1153">
      <c r="B1153" s="55" t="inlineStr">
        <is>
          <t>23.432.890/0001-06</t>
        </is>
      </c>
      <c r="C1153" t="inlineStr">
        <is>
          <t>LIUV SERVICOS TECNOLOGICOS SA (baixada)</t>
        </is>
      </c>
    </row>
    <row r="1154">
      <c r="B1154" s="55" t="inlineStr">
        <is>
          <t>23.625.574/0001-50</t>
        </is>
      </c>
      <c r="C1154" t="inlineStr">
        <is>
          <t>NE DIGITAL LTDA</t>
        </is>
      </c>
    </row>
    <row r="1155">
      <c r="B1155" s="55" t="inlineStr">
        <is>
          <t>23.789.922/0001-25</t>
        </is>
      </c>
      <c r="C1155" t="inlineStr">
        <is>
          <t>TRAVELRUN VIAGENS E TURISMO LTDA</t>
        </is>
      </c>
    </row>
    <row r="1156">
      <c r="B1156" s="55" t="inlineStr">
        <is>
          <t>23.789.922/0001-25</t>
        </is>
      </c>
      <c r="C1156" t="inlineStr">
        <is>
          <t>TRAVELRUN VIAGENS E TURISMO LTDA</t>
        </is>
      </c>
    </row>
    <row r="1157">
      <c r="B1157" s="55" t="inlineStr">
        <is>
          <t>23.789.922/0001-25</t>
        </is>
      </c>
      <c r="C1157" t="inlineStr">
        <is>
          <t>TRAVELRUN VIAGENS E TURISMO LTDA</t>
        </is>
      </c>
    </row>
    <row r="1158">
      <c r="B1158" s="55" t="inlineStr">
        <is>
          <t>23.877.653/0001-59</t>
        </is>
      </c>
      <c r="C1158" t="inlineStr">
        <is>
          <t>OMID SOLUTIONS TECNOLOGIA S.A.</t>
        </is>
      </c>
    </row>
    <row r="1159">
      <c r="B1159" s="55" t="inlineStr">
        <is>
          <t>23.877.653/0001-59</t>
        </is>
      </c>
      <c r="C1159" t="inlineStr">
        <is>
          <t>OMID SOLUTIONS TECNOLOGIA S.A.</t>
        </is>
      </c>
    </row>
    <row r="1160">
      <c r="B1160" s="55" t="inlineStr">
        <is>
          <t>23.900.975/0001-71</t>
        </is>
      </c>
      <c r="C1160" t="inlineStr">
        <is>
          <t>DOUTORES DA WEB TECNOLOGIA DIGITAL LTDA.</t>
        </is>
      </c>
    </row>
    <row r="1161">
      <c r="B1161" s="55" t="inlineStr">
        <is>
          <t>23.933.434/0001-40</t>
        </is>
      </c>
      <c r="C1161" t="inlineStr">
        <is>
          <t>ECORI ADMINISTRACAO LTDA</t>
        </is>
      </c>
    </row>
    <row r="1162">
      <c r="B1162" s="55" t="inlineStr">
        <is>
          <t>23.935.460/0001-07</t>
        </is>
      </c>
      <c r="C1162" t="inlineStr">
        <is>
          <t>HIBIKE MOBILIDADE URBANA COMUNICACAO E NEGOCIOS LTDA.</t>
        </is>
      </c>
    </row>
    <row r="1163">
      <c r="B1163" s="55" t="inlineStr">
        <is>
          <t>23.965.472/0001-84</t>
        </is>
      </c>
      <c r="C1163" t="inlineStr">
        <is>
          <t>SUPER MENU SOLUCOES E DESENVOLVIMENTO WEB LTDA</t>
        </is>
      </c>
    </row>
    <row r="1164">
      <c r="B1164" s="55" t="inlineStr">
        <is>
          <t>24.130.812/0001-10</t>
        </is>
      </c>
      <c r="C1164" t="inlineStr">
        <is>
          <t>DZENVOLVE SOLUCOES ESTRATEGICAS LTDA</t>
        </is>
      </c>
    </row>
    <row r="1165">
      <c r="B1165" s="55" t="inlineStr">
        <is>
          <t>24.153.296/0001-49</t>
        </is>
      </c>
      <c r="C1165" t="inlineStr">
        <is>
          <t>XP FRANQUIAS LTDA</t>
        </is>
      </c>
    </row>
    <row r="1166">
      <c r="B1166" s="55" t="inlineStr">
        <is>
          <t>24.153.296/0001-49</t>
        </is>
      </c>
      <c r="C1166" t="inlineStr">
        <is>
          <t>XP FRANQUIAS LTDA</t>
        </is>
      </c>
    </row>
    <row r="1167">
      <c r="B1167" s="55" t="inlineStr">
        <is>
          <t>24.153.296/0001-49</t>
        </is>
      </c>
      <c r="C1167" t="inlineStr">
        <is>
          <t>XP FRANQUIAS LTDA</t>
        </is>
      </c>
    </row>
    <row r="1168">
      <c r="B1168" s="55" t="inlineStr">
        <is>
          <t>24.166.332/0001-09</t>
        </is>
      </c>
      <c r="C1168" t="inlineStr">
        <is>
          <t>DENTAL MACEIO LTDA</t>
        </is>
      </c>
    </row>
    <row r="1169">
      <c r="B1169" s="55" t="inlineStr">
        <is>
          <t>24.166.332/0001-09</t>
        </is>
      </c>
      <c r="C1169" t="inlineStr">
        <is>
          <t>DENTAL MACEIO LTDA</t>
        </is>
      </c>
    </row>
    <row r="1170">
      <c r="B1170" s="55" t="inlineStr">
        <is>
          <t>24.166.332/0001-09</t>
        </is>
      </c>
      <c r="C1170" t="inlineStr">
        <is>
          <t>DENTAL MACEIO LTDA</t>
        </is>
      </c>
    </row>
    <row r="1171">
      <c r="B1171" s="55" t="inlineStr">
        <is>
          <t>24.594.117/0001-09</t>
        </is>
      </c>
      <c r="C1171" t="inlineStr">
        <is>
          <t>BOOZ OPERADORA DE VIAGENS LTDA</t>
        </is>
      </c>
    </row>
    <row r="1172">
      <c r="B1172" s="55" t="inlineStr">
        <is>
          <t>24.594.117/0001-09</t>
        </is>
      </c>
      <c r="C1172" t="inlineStr">
        <is>
          <t>BOOZ OPERADORA DE VIAGENS LTDA</t>
        </is>
      </c>
    </row>
    <row r="1173">
      <c r="B1173" s="55" t="inlineStr">
        <is>
          <t>24.594.117/0001-09</t>
        </is>
      </c>
      <c r="C1173" t="inlineStr">
        <is>
          <t>BOOZ OPERADORA DE VIAGENS LTDA</t>
        </is>
      </c>
    </row>
    <row r="1174">
      <c r="B1174" s="55" t="inlineStr">
        <is>
          <t>24.676.135/0001-30</t>
        </is>
      </c>
      <c r="C1174" t="inlineStr">
        <is>
          <t>RM COMERCIO DE ARTIGOS INFANTIS LTDA.</t>
        </is>
      </c>
    </row>
    <row r="1175">
      <c r="B1175" s="55" t="inlineStr">
        <is>
          <t>24.676.135/0001-30</t>
        </is>
      </c>
      <c r="C1175" t="inlineStr">
        <is>
          <t>RM COMERCIO DE ARTIGOS INFANTIS LTDA.</t>
        </is>
      </c>
    </row>
    <row r="1176">
      <c r="B1176" s="55" t="inlineStr">
        <is>
          <t>24.676.135/0001-30</t>
        </is>
      </c>
      <c r="C1176" t="inlineStr">
        <is>
          <t>RM COMERCIO DE ARTIGOS INFANTIS LTDA.</t>
        </is>
      </c>
    </row>
    <row r="1177">
      <c r="B1177" s="55" t="inlineStr">
        <is>
          <t>24.835.569/0002-16</t>
        </is>
      </c>
      <c r="C1177" t="inlineStr">
        <is>
          <t>BT03 VITORIA FITNESS CENTER ACADEMIA DE GINASTICA S.A.</t>
        </is>
      </c>
    </row>
    <row r="1178">
      <c r="B1178" s="55" t="inlineStr">
        <is>
          <t>24.835.569/0002-16</t>
        </is>
      </c>
      <c r="C1178" t="inlineStr">
        <is>
          <t>BT03 VITORIA FITNESS CENTER ACADEMIA DE GINASTICA S.A.</t>
        </is>
      </c>
    </row>
    <row r="1179">
      <c r="B1179" s="55" t="inlineStr">
        <is>
          <t>24.922.727/0001-94</t>
        </is>
      </c>
      <c r="C1179" t="inlineStr">
        <is>
          <t>NUC TECNOLOGIA LTDA</t>
        </is>
      </c>
    </row>
    <row r="1180">
      <c r="B1180" s="55" t="inlineStr">
        <is>
          <t>24.955.190/0001-69</t>
        </is>
      </c>
      <c r="C1180" t="inlineStr">
        <is>
          <t>ERA COMERCIO E IMPORTACAO DE PRODUTOS NATURAIS LTDA</t>
        </is>
      </c>
    </row>
    <row r="1181">
      <c r="B1181" s="55" t="inlineStr">
        <is>
          <t>25.047.149/0001-57</t>
        </is>
      </c>
      <c r="C1181" t="inlineStr">
        <is>
          <t>BRANDSTER PALESTRAS E CURSOS LTDA</t>
        </is>
      </c>
    </row>
    <row r="1182">
      <c r="B1182" s="55" t="inlineStr">
        <is>
          <t>25.116.805/0001-26</t>
        </is>
      </c>
      <c r="C1182" t="inlineStr">
        <is>
          <t>ESCRITORIO ADMINISTRATIVO CLINICAS INTELIGENTES LTDA</t>
        </is>
      </c>
    </row>
    <row r="1183">
      <c r="B1183" s="55" t="inlineStr">
        <is>
          <t>25.116.805/0001-26</t>
        </is>
      </c>
      <c r="C1183" t="inlineStr">
        <is>
          <t>ESCRITORIO ADMINISTRATIVO CLINICAS INTELIGENTES LTDA</t>
        </is>
      </c>
    </row>
    <row r="1184">
      <c r="B1184" s="55" t="inlineStr">
        <is>
          <t>25.156.637/0002-83</t>
        </is>
      </c>
      <c r="C1184" t="inlineStr">
        <is>
          <t>BLO SUPERMERCADO EIRELI (baixada)</t>
        </is>
      </c>
    </row>
    <row r="1185">
      <c r="B1185" s="55" t="inlineStr">
        <is>
          <t>25.189.943/0001-35</t>
        </is>
      </c>
      <c r="C1185" t="inlineStr">
        <is>
          <t>PAGUE.LA PAGAMENTOS LTDA</t>
        </is>
      </c>
    </row>
    <row r="1186">
      <c r="B1186" s="55" t="inlineStr">
        <is>
          <t>25.382.893/0001-08</t>
        </is>
      </c>
      <c r="C1186" t="inlineStr">
        <is>
          <t>E-PECA DESENVOLVIMENTO DE SISTEMAS LTDA</t>
        </is>
      </c>
    </row>
    <row r="1187">
      <c r="B1187" s="55" t="inlineStr">
        <is>
          <t>25.404.087/0001-93</t>
        </is>
      </c>
      <c r="C1187" t="inlineStr">
        <is>
          <t>INTERATIV SOFTWARE E TECNOLOGIA LTDA EM LIQUIDACAO</t>
        </is>
      </c>
    </row>
    <row r="1188">
      <c r="B1188" s="55" t="inlineStr">
        <is>
          <t>25.448.394/0001-76</t>
        </is>
      </c>
      <c r="C1188" t="inlineStr">
        <is>
          <t>EMPORIO SAUDAVEL COMERCIO DE ALIMENTOS LTDA</t>
        </is>
      </c>
    </row>
    <row r="1189">
      <c r="B1189" s="55" t="inlineStr">
        <is>
          <t>25.448.394/0001-76</t>
        </is>
      </c>
      <c r="C1189" t="inlineStr">
        <is>
          <t>EMPORIO SAUDAVEL COMERCIO DE ALIMENTOS LTDA</t>
        </is>
      </c>
    </row>
    <row r="1190">
      <c r="B1190" s="55" t="inlineStr">
        <is>
          <t>25.448.394/0001-76</t>
        </is>
      </c>
      <c r="C1190" t="inlineStr">
        <is>
          <t>EMPORIO SAUDAVEL COMERCIO DE ALIMENTOS LTDA</t>
        </is>
      </c>
    </row>
    <row r="1191">
      <c r="B1191" s="55" t="inlineStr">
        <is>
          <t>25.448.394/0001-76</t>
        </is>
      </c>
      <c r="C1191" t="inlineStr">
        <is>
          <t>EMPORIO SAUDAVEL COMERCIO DE ALIMENTOS LTDA</t>
        </is>
      </c>
    </row>
    <row r="1192">
      <c r="B1192" s="55" t="inlineStr">
        <is>
          <t>25.618.174/0001-43</t>
        </is>
      </c>
      <c r="C1192" t="inlineStr">
        <is>
          <t>CASA UNICA MATERIAIS PARA CONSTRUCAO LTDA</t>
        </is>
      </c>
    </row>
    <row r="1193">
      <c r="B1193" s="55" t="inlineStr">
        <is>
          <t>25.618.174/0001-43</t>
        </is>
      </c>
      <c r="C1193" t="inlineStr">
        <is>
          <t>CASA UNICA MATERIAIS PARA CONSTRUCAO LTDA</t>
        </is>
      </c>
    </row>
    <row r="1194">
      <c r="B1194" s="55" t="inlineStr">
        <is>
          <t>25.618.174/0001-43</t>
        </is>
      </c>
      <c r="C1194" t="inlineStr">
        <is>
          <t>CASA UNICA MATERIAIS PARA CONSTRUCAO LTDA</t>
        </is>
      </c>
    </row>
    <row r="1195">
      <c r="B1195" s="55" t="inlineStr">
        <is>
          <t>25.618.174/0001-43</t>
        </is>
      </c>
      <c r="C1195" t="inlineStr">
        <is>
          <t>CASA UNICA MATERIAIS PARA CONSTRUCAO LTDA</t>
        </is>
      </c>
    </row>
    <row r="1196">
      <c r="B1196" s="55" t="inlineStr">
        <is>
          <t>25.618.174/0001-43</t>
        </is>
      </c>
      <c r="C1196" t="inlineStr">
        <is>
          <t>CASA UNICA MATERIAIS PARA CONSTRUCAO LTDA</t>
        </is>
      </c>
    </row>
    <row r="1197">
      <c r="B1197" s="55" t="inlineStr">
        <is>
          <t>25.965.815/0001-36</t>
        </is>
      </c>
      <c r="C1197" t="inlineStr">
        <is>
          <t>HOTEL FAZENDA VALE SUICO LTDA</t>
        </is>
      </c>
    </row>
    <row r="1198">
      <c r="B1198" s="55" t="inlineStr">
        <is>
          <t>25.965.815/0001-36</t>
        </is>
      </c>
      <c r="C1198" t="inlineStr">
        <is>
          <t>HOTEL FAZENDA VALE SUICO LTDA</t>
        </is>
      </c>
    </row>
    <row r="1199">
      <c r="B1199" s="55" t="inlineStr">
        <is>
          <t>25.965.815/0001-36</t>
        </is>
      </c>
      <c r="C1199" t="inlineStr">
        <is>
          <t>HOTEL FAZENDA VALE SUICO LTDA</t>
        </is>
      </c>
    </row>
    <row r="1200">
      <c r="B1200" s="55" t="inlineStr">
        <is>
          <t>25.965.815/0001-36</t>
        </is>
      </c>
      <c r="C1200" t="inlineStr">
        <is>
          <t>HOTEL FAZENDA VALE SUICO LTDA</t>
        </is>
      </c>
    </row>
    <row r="1201">
      <c r="B1201" s="55" t="inlineStr">
        <is>
          <t>25.965.815/0001-36</t>
        </is>
      </c>
      <c r="C1201" t="inlineStr">
        <is>
          <t>HOTEL FAZENDA VALE SUICO LTDA</t>
        </is>
      </c>
    </row>
    <row r="1202">
      <c r="B1202" s="55" t="inlineStr">
        <is>
          <t>25.965.815/0001-36</t>
        </is>
      </c>
      <c r="C1202" t="inlineStr">
        <is>
          <t>HOTEL FAZENDA VALE SUICO LTDA</t>
        </is>
      </c>
    </row>
    <row r="1203">
      <c r="B1203" s="55" t="inlineStr">
        <is>
          <t>26.011.011/0001-60</t>
        </is>
      </c>
      <c r="C1203" t="inlineStr">
        <is>
          <t>SAUDAVEL TO BE COMERCIO DE PRODUTOS ALIMENTICIOS LTDA.</t>
        </is>
      </c>
    </row>
    <row r="1204">
      <c r="B1204" s="55" t="inlineStr">
        <is>
          <t>26.011.011/0001-60</t>
        </is>
      </c>
      <c r="C1204" t="inlineStr">
        <is>
          <t>SAUDAVEL TO BE COMERCIO DE PRODUTOS ALIMENTICIOS LTDA.</t>
        </is>
      </c>
    </row>
    <row r="1205">
      <c r="B1205" s="55" t="inlineStr">
        <is>
          <t>26.011.011/0001-60</t>
        </is>
      </c>
      <c r="C1205" t="inlineStr">
        <is>
          <t>SAUDAVEL TO BE COMERCIO DE PRODUTOS ALIMENTICIOS LTDA.</t>
        </is>
      </c>
    </row>
    <row r="1206">
      <c r="B1206" s="55" t="inlineStr">
        <is>
          <t>26.107.555/0001-20</t>
        </is>
      </c>
      <c r="C1206" t="inlineStr">
        <is>
          <t>PETLIG SOCIAL COMERCIO VIRTUAL LTDA</t>
        </is>
      </c>
    </row>
    <row r="1207">
      <c r="B1207" s="55" t="inlineStr">
        <is>
          <t>26.137.597/0001-04</t>
        </is>
      </c>
      <c r="C1207" t="inlineStr">
        <is>
          <t>CORUN TATTOO MACHINE LTDA</t>
        </is>
      </c>
    </row>
    <row r="1208">
      <c r="B1208" s="55" t="inlineStr">
        <is>
          <t>26.183.032/0001-63</t>
        </is>
      </c>
      <c r="C1208" t="inlineStr">
        <is>
          <t>PAYAMIGO BRASIL MEIOS DE PAGAMENTO LTDA</t>
        </is>
      </c>
    </row>
    <row r="1209">
      <c r="B1209" s="55" t="inlineStr">
        <is>
          <t>26.183.032/0001-63</t>
        </is>
      </c>
      <c r="C1209" t="inlineStr">
        <is>
          <t>PAYAMIGO BRASIL MEIOS DE PAGAMENTO LTDA</t>
        </is>
      </c>
    </row>
    <row r="1210">
      <c r="B1210" s="55" t="inlineStr">
        <is>
          <t>26.183.032/0001-63</t>
        </is>
      </c>
      <c r="C1210" t="inlineStr">
        <is>
          <t>PAYAMIGO BRASIL MEIOS DE PAGAMENTO LTDA</t>
        </is>
      </c>
    </row>
    <row r="1211">
      <c r="B1211" s="55" t="inlineStr">
        <is>
          <t>26.183.032/0001-63</t>
        </is>
      </c>
      <c r="C1211" t="inlineStr">
        <is>
          <t>PAYAMIGO BRASIL MEIOS DE PAGAMENTO LTDA</t>
        </is>
      </c>
    </row>
    <row r="1212">
      <c r="B1212" s="55" t="inlineStr">
        <is>
          <t>26.240.625/0001-14</t>
        </is>
      </c>
      <c r="C1212" t="inlineStr">
        <is>
          <t>DROGARIA W. &amp; L. LTDA</t>
        </is>
      </c>
    </row>
    <row r="1213">
      <c r="B1213" s="55" t="inlineStr">
        <is>
          <t>26.240.625/0001-14</t>
        </is>
      </c>
      <c r="C1213" t="inlineStr">
        <is>
          <t>DROGARIA W. &amp; L. LTDA</t>
        </is>
      </c>
    </row>
    <row r="1214">
      <c r="B1214" s="55" t="inlineStr">
        <is>
          <t>26.240.625/0001-14</t>
        </is>
      </c>
      <c r="C1214" t="inlineStr">
        <is>
          <t>DROGARIA W. &amp; L. LTDA</t>
        </is>
      </c>
    </row>
    <row r="1215">
      <c r="B1215" s="55" t="inlineStr">
        <is>
          <t>26.263.143/0001-80</t>
        </is>
      </c>
      <c r="C1215" t="inlineStr">
        <is>
          <t>AMAZ NUTRITION LTDA</t>
        </is>
      </c>
    </row>
    <row r="1216">
      <c r="B1216" s="55" t="inlineStr">
        <is>
          <t>26.263.143/0001-80</t>
        </is>
      </c>
      <c r="C1216" t="inlineStr">
        <is>
          <t>AMAZ NUTRITION LTDA</t>
        </is>
      </c>
    </row>
    <row r="1217">
      <c r="B1217" s="55" t="inlineStr">
        <is>
          <t>26.312.724/0001-64</t>
        </is>
      </c>
      <c r="C1217" t="inlineStr">
        <is>
          <t>MEGA BRASIL DISTRIBUIDORA DE GENEROS ALIMENTICIOS LTDA</t>
        </is>
      </c>
    </row>
    <row r="1218">
      <c r="B1218" s="55" t="inlineStr">
        <is>
          <t>26.324.270/0001-41</t>
        </is>
      </c>
      <c r="C1218" t="inlineStr">
        <is>
          <t>DROGARIA C. P. CORDEIROPOLIS LTDA</t>
        </is>
      </c>
    </row>
    <row r="1219">
      <c r="B1219" s="55" t="inlineStr">
        <is>
          <t>26.324.270/0001-41</t>
        </is>
      </c>
      <c r="C1219" t="inlineStr">
        <is>
          <t>DROGARIA C. P. CORDEIROPOLIS LTDA</t>
        </is>
      </c>
    </row>
    <row r="1220">
      <c r="B1220" s="55" t="inlineStr">
        <is>
          <t>26.324.270/0001-41</t>
        </is>
      </c>
      <c r="C1220" t="inlineStr">
        <is>
          <t>DROGARIA C. P. CORDEIROPOLIS LTDA</t>
        </is>
      </c>
    </row>
    <row r="1221">
      <c r="B1221" s="55" t="inlineStr">
        <is>
          <t>26.335.362/0001-27</t>
        </is>
      </c>
      <c r="C1221" t="inlineStr">
        <is>
          <t>EVENTPLACE SOLUCOES DIGITAIS LTDA</t>
        </is>
      </c>
    </row>
    <row r="1222">
      <c r="B1222" s="55" t="inlineStr">
        <is>
          <t>26.351.150/0001-33</t>
        </is>
      </c>
      <c r="C1222" t="inlineStr">
        <is>
          <t>MOOVRE S.A.</t>
        </is>
      </c>
    </row>
    <row r="1223">
      <c r="B1223" s="55" t="inlineStr">
        <is>
          <t>26.404.731/0001-96</t>
        </is>
      </c>
      <c r="C1223" t="inlineStr">
        <is>
          <t>ELETROZEMA S/A</t>
        </is>
      </c>
    </row>
    <row r="1224">
      <c r="B1224" s="55" t="inlineStr">
        <is>
          <t>26.404.731/0263-14</t>
        </is>
      </c>
      <c r="C1224" t="inlineStr">
        <is>
          <t>ELETROZEMA S/A</t>
        </is>
      </c>
    </row>
    <row r="1225">
      <c r="B1225" s="55" t="inlineStr">
        <is>
          <t>26.404.731/0263-14</t>
        </is>
      </c>
      <c r="C1225" t="inlineStr">
        <is>
          <t>ELETROZEMA S/A</t>
        </is>
      </c>
    </row>
    <row r="1226">
      <c r="B1226" s="55" t="inlineStr">
        <is>
          <t>26.404.731/0263-14</t>
        </is>
      </c>
      <c r="C1226" t="inlineStr">
        <is>
          <t>ELETROZEMA S/A</t>
        </is>
      </c>
    </row>
    <row r="1227">
      <c r="B1227" s="55" t="inlineStr">
        <is>
          <t>26.443.804/0003-10</t>
        </is>
      </c>
      <c r="C1227" t="inlineStr">
        <is>
          <t>SR ACABAMENTOS E MATERIAIS PARA CONSTRUCAO LTDA</t>
        </is>
      </c>
    </row>
    <row r="1228">
      <c r="B1228" s="55" t="inlineStr">
        <is>
          <t>26.443.804/0003-10</t>
        </is>
      </c>
      <c r="C1228" t="inlineStr">
        <is>
          <t>SR ACABAMENTOS E MATERIAIS PARA CONSTRUCAO LTDA</t>
        </is>
      </c>
    </row>
    <row r="1229">
      <c r="B1229" s="55" t="inlineStr">
        <is>
          <t>26.496.144/0001-74</t>
        </is>
      </c>
      <c r="C1229" t="inlineStr">
        <is>
          <t>LE CORDON BLEU ANIMA EDUCACAO LTDA</t>
        </is>
      </c>
    </row>
    <row r="1230">
      <c r="B1230" s="55" t="inlineStr">
        <is>
          <t>26.496.144/0001-74</t>
        </is>
      </c>
      <c r="C1230" t="inlineStr">
        <is>
          <t>LE CORDON BLEU ANIMA EDUCACAO LTDA</t>
        </is>
      </c>
    </row>
    <row r="1231">
      <c r="B1231" s="55" t="inlineStr">
        <is>
          <t>26.496.144/0001-74</t>
        </is>
      </c>
      <c r="C1231" t="inlineStr">
        <is>
          <t>LE CORDON BLEU ANIMA EDUCACAO LTDA</t>
        </is>
      </c>
    </row>
    <row r="1232">
      <c r="B1232" s="55" t="inlineStr">
        <is>
          <t>26.502.092/0002-82</t>
        </is>
      </c>
      <c r="C1232" t="inlineStr">
        <is>
          <t>ACADEMIA DE GINASTICA NOVA PAULISTA LTDA.</t>
        </is>
      </c>
    </row>
    <row r="1233">
      <c r="B1233" s="55" t="inlineStr">
        <is>
          <t>26.502.092/0003-63</t>
        </is>
      </c>
      <c r="C1233" t="inlineStr">
        <is>
          <t>ACADEMIA DE GINASTICA NOVA PAULISTA LTDA.</t>
        </is>
      </c>
    </row>
    <row r="1234">
      <c r="B1234" s="55" t="inlineStr">
        <is>
          <t>26.502.092/0003-63</t>
        </is>
      </c>
      <c r="C1234" t="inlineStr">
        <is>
          <t>ACADEMIA DE GINASTICA NOVA PAULISTA LTDA.</t>
        </is>
      </c>
    </row>
    <row r="1235">
      <c r="B1235" s="55" t="inlineStr">
        <is>
          <t>26.520.188/0001-92</t>
        </is>
      </c>
      <c r="C1235" t="inlineStr">
        <is>
          <t>INSIDER COMERCIO E CONFECCAO DE PECAS DO VESTUARIO LTDA</t>
        </is>
      </c>
    </row>
    <row r="1236">
      <c r="B1236" s="55" t="inlineStr">
        <is>
          <t>26.520.188/0001-92</t>
        </is>
      </c>
      <c r="C1236" t="inlineStr">
        <is>
          <t>INSIDER COMERCIO E CONFECCAO DE PECAS DO VESTUARIO LTDA</t>
        </is>
      </c>
    </row>
    <row r="1237">
      <c r="B1237" s="55" t="inlineStr">
        <is>
          <t>26.520.188/0001-92</t>
        </is>
      </c>
      <c r="C1237" t="inlineStr">
        <is>
          <t>INSIDER COMERCIO E CONFECCAO DE PECAS DO VESTUARIO LTDA</t>
        </is>
      </c>
    </row>
    <row r="1238">
      <c r="B1238" s="55" t="inlineStr">
        <is>
          <t>26.522.208/0003-26</t>
        </is>
      </c>
      <c r="C1238" t="inlineStr">
        <is>
          <t>RESERVA COMERCIO EXTERIOR LTDA</t>
        </is>
      </c>
    </row>
    <row r="1239">
      <c r="B1239" s="55" t="inlineStr">
        <is>
          <t>26.522.208/0003-26</t>
        </is>
      </c>
      <c r="C1239" t="inlineStr">
        <is>
          <t>RESERVA COMERCIO EXTERIOR LTDA</t>
        </is>
      </c>
    </row>
    <row r="1240">
      <c r="B1240" s="55" t="inlineStr">
        <is>
          <t>26.535.354/0001-24</t>
        </is>
      </c>
      <c r="C1240" t="inlineStr">
        <is>
          <t>NUSHU TECNOLOGIA LTDA</t>
        </is>
      </c>
    </row>
    <row r="1241">
      <c r="B1241" s="55" t="inlineStr">
        <is>
          <t>26.643.740/0001-30</t>
        </is>
      </c>
      <c r="C1241" t="inlineStr">
        <is>
          <t>ESCOLAS BESA LTDA</t>
        </is>
      </c>
    </row>
    <row r="1242">
      <c r="B1242" s="55" t="inlineStr">
        <is>
          <t>26.643.740/0001-30</t>
        </is>
      </c>
      <c r="C1242" t="inlineStr">
        <is>
          <t>ESCOLAS BESA LTDA</t>
        </is>
      </c>
    </row>
    <row r="1243">
      <c r="B1243" s="55" t="inlineStr">
        <is>
          <t>26.644.170/0001-00</t>
        </is>
      </c>
      <c r="C1243" t="inlineStr">
        <is>
          <t>REPASSA DELIVERY SERVICOS E TECNOLOGIA LTDA</t>
        </is>
      </c>
    </row>
    <row r="1244">
      <c r="B1244" s="55" t="inlineStr">
        <is>
          <t>26.708.965/0001-27</t>
        </is>
      </c>
      <c r="C1244" t="inlineStr">
        <is>
          <t>UNICA DESIGN E MODA EM VESTUARIO LTDA</t>
        </is>
      </c>
    </row>
    <row r="1245">
      <c r="B1245" s="55" t="inlineStr">
        <is>
          <t>26.770.976/0001-37</t>
        </is>
      </c>
      <c r="C1245" t="inlineStr">
        <is>
          <t>BRASIL TUR OPERADORA DE VIAGENS LTDA</t>
        </is>
      </c>
    </row>
    <row r="1246">
      <c r="B1246" s="55" t="inlineStr">
        <is>
          <t>26.828.351/0001-89</t>
        </is>
      </c>
      <c r="C1246" t="inlineStr">
        <is>
          <t>GILSON FARMA LTDA</t>
        </is>
      </c>
    </row>
    <row r="1247">
      <c r="B1247" s="55" t="inlineStr">
        <is>
          <t>26.828.351/0001-89</t>
        </is>
      </c>
      <c r="C1247" t="inlineStr">
        <is>
          <t>GILSON FARMA LTDA</t>
        </is>
      </c>
    </row>
    <row r="1248">
      <c r="B1248" s="55" t="inlineStr">
        <is>
          <t>26.828.351/0001-89</t>
        </is>
      </c>
      <c r="C1248" t="inlineStr">
        <is>
          <t>GILSON FARMA LTDA</t>
        </is>
      </c>
    </row>
    <row r="1249">
      <c r="B1249" s="55" t="inlineStr">
        <is>
          <t>26.951.807/0001-01</t>
        </is>
      </c>
      <c r="C1249" t="inlineStr">
        <is>
          <t>TRIANGULO DROGARIA LTDA.</t>
        </is>
      </c>
    </row>
    <row r="1250">
      <c r="B1250" s="55" t="inlineStr">
        <is>
          <t>26.951.807/0001-01</t>
        </is>
      </c>
      <c r="C1250" t="inlineStr">
        <is>
          <t>TRIANGULO DROGARIA LTDA.</t>
        </is>
      </c>
    </row>
    <row r="1251">
      <c r="B1251" s="55" t="inlineStr">
        <is>
          <t>26.951.807/0001-01</t>
        </is>
      </c>
      <c r="C1251" t="inlineStr">
        <is>
          <t>TRIANGULO DROGARIA LTDA.</t>
        </is>
      </c>
    </row>
    <row r="1252">
      <c r="B1252" s="55" t="inlineStr">
        <is>
          <t>26.969.443/0001-89</t>
        </is>
      </c>
      <c r="C1252" t="inlineStr">
        <is>
          <t>PLAFT OPERADORA DE NEGOCIOS ONLINE LTDA</t>
        </is>
      </c>
    </row>
    <row r="1253">
      <c r="B1253" s="55" t="inlineStr">
        <is>
          <t>26.982.344/0001-37</t>
        </is>
      </c>
      <c r="C1253" t="inlineStr">
        <is>
          <t>LONEC COMERCIO VAREJISTA LTDA</t>
        </is>
      </c>
    </row>
    <row r="1254">
      <c r="B1254" s="55" t="inlineStr">
        <is>
          <t>26.982.344/0001-37</t>
        </is>
      </c>
      <c r="C1254" t="inlineStr">
        <is>
          <t>LONEC COMERCIO VAREJISTA LTDA</t>
        </is>
      </c>
    </row>
    <row r="1255">
      <c r="B1255" s="55" t="inlineStr">
        <is>
          <t>27.046.430/0001-09</t>
        </is>
      </c>
      <c r="C1255" t="inlineStr">
        <is>
          <t>GENESIS TRAINING S/A</t>
        </is>
      </c>
    </row>
    <row r="1256">
      <c r="B1256" s="55" t="inlineStr">
        <is>
          <t>27.073.828/0001-26</t>
        </is>
      </c>
      <c r="C1256" t="inlineStr">
        <is>
          <t>GLORIA MEDICAMENTOS LTDA</t>
        </is>
      </c>
    </row>
    <row r="1257">
      <c r="B1257" s="55" t="inlineStr">
        <is>
          <t>27.073.828/0001-26</t>
        </is>
      </c>
      <c r="C1257" t="inlineStr">
        <is>
          <t>GLORIA MEDICAMENTOS LTDA</t>
        </is>
      </c>
    </row>
    <row r="1258">
      <c r="B1258" s="55" t="inlineStr">
        <is>
          <t>27.073.828/0001-26</t>
        </is>
      </c>
      <c r="C1258" t="inlineStr">
        <is>
          <t>GLORIA MEDICAMENTOS LTDA</t>
        </is>
      </c>
    </row>
    <row r="1259">
      <c r="B1259" s="55" t="inlineStr">
        <is>
          <t>27.076.858/0001-96</t>
        </is>
      </c>
      <c r="C1259" t="inlineStr">
        <is>
          <t>NOVA GERACAO EVENTOS LTDA</t>
        </is>
      </c>
    </row>
    <row r="1260">
      <c r="B1260" s="55" t="inlineStr">
        <is>
          <t>27.177.096/0183-23</t>
        </is>
      </c>
      <c r="C1260" t="inlineStr">
        <is>
          <t>CALCADOS ITAPUA S/A - CISA - EM RECUPERACAO JUDICIAL</t>
        </is>
      </c>
    </row>
    <row r="1261">
      <c r="B1261" s="55" t="inlineStr">
        <is>
          <t>27.178.705/0001-50</t>
        </is>
      </c>
      <c r="C1261" t="inlineStr">
        <is>
          <t>REMATE TECNOLOGIA EM VENDAS LTDA</t>
        </is>
      </c>
    </row>
    <row r="1262">
      <c r="B1262" s="55" t="inlineStr">
        <is>
          <t>27.242.186/0001-41</t>
        </is>
      </c>
      <c r="C1262" t="inlineStr">
        <is>
          <t>ESTUDIO PAPEL PRODUTOS PERSONALIZADOS LTDA</t>
        </is>
      </c>
    </row>
    <row r="1263">
      <c r="B1263" s="55" t="inlineStr">
        <is>
          <t>27.242.186/0001-41</t>
        </is>
      </c>
      <c r="C1263" t="inlineStr">
        <is>
          <t>ESTUDIO PAPEL PRODUTOS PERSONALIZADOS LTDA</t>
        </is>
      </c>
    </row>
    <row r="1264">
      <c r="B1264" s="55" t="inlineStr">
        <is>
          <t>27.243.932/0001-11</t>
        </is>
      </c>
      <c r="C1264" t="inlineStr">
        <is>
          <t>CONECTA FIDELIDADE LTDA</t>
        </is>
      </c>
    </row>
    <row r="1265">
      <c r="B1265" s="55" t="inlineStr">
        <is>
          <t>27.243.932/0001-11</t>
        </is>
      </c>
      <c r="C1265" t="inlineStr">
        <is>
          <t>CONECTA FIDELIDADE LTDA</t>
        </is>
      </c>
    </row>
    <row r="1266">
      <c r="B1266" s="55" t="inlineStr">
        <is>
          <t>27.305.621/0001-30</t>
        </is>
      </c>
      <c r="C1266" t="inlineStr">
        <is>
          <t>SUTSERVICES SOLUCOES EM TECNOLOGIA LTDA</t>
        </is>
      </c>
    </row>
    <row r="1267">
      <c r="B1267" s="55" t="inlineStr">
        <is>
          <t>27.305.621/0001-30</t>
        </is>
      </c>
      <c r="C1267" t="inlineStr">
        <is>
          <t>SUTSERVICES SOLUCOES EM TECNOLOGIA LTDA</t>
        </is>
      </c>
    </row>
    <row r="1268">
      <c r="B1268" s="55" t="inlineStr">
        <is>
          <t>27.361.998/0001-06</t>
        </is>
      </c>
      <c r="C1268" t="inlineStr">
        <is>
          <t>COMERCIAL DE MEDICAMENTOS COMPLEXO PHARMA LTDA</t>
        </is>
      </c>
    </row>
    <row r="1269">
      <c r="B1269" s="55" t="inlineStr">
        <is>
          <t>27.361.998/0001-06</t>
        </is>
      </c>
      <c r="C1269" t="inlineStr">
        <is>
          <t>COMERCIAL DE MEDICAMENTOS COMPLEXO PHARMA LTDA</t>
        </is>
      </c>
    </row>
    <row r="1270">
      <c r="B1270" s="55" t="inlineStr">
        <is>
          <t>27.361.998/0001-06</t>
        </is>
      </c>
      <c r="C1270" t="inlineStr">
        <is>
          <t>COMERCIAL DE MEDICAMENTOS COMPLEXO PHARMA LTDA</t>
        </is>
      </c>
    </row>
    <row r="1271">
      <c r="B1271" s="55" t="inlineStr">
        <is>
          <t>27.363.203/0001-07</t>
        </is>
      </c>
      <c r="C1271" t="inlineStr">
        <is>
          <t>PIVOT 30 INDUSTRIA DE VINHOS LTDA</t>
        </is>
      </c>
    </row>
    <row r="1272">
      <c r="B1272" s="55" t="inlineStr">
        <is>
          <t>27.363.203/0001-07</t>
        </is>
      </c>
      <c r="C1272" t="inlineStr">
        <is>
          <t>PIVOT 30 INDUSTRIA DE VINHOS LTDA</t>
        </is>
      </c>
    </row>
    <row r="1273">
      <c r="B1273" s="55" t="inlineStr">
        <is>
          <t>27.363.203/0001-07</t>
        </is>
      </c>
      <c r="C1273" t="inlineStr">
        <is>
          <t>PIVOT 30 INDUSTRIA DE VINHOS LTDA</t>
        </is>
      </c>
    </row>
    <row r="1274">
      <c r="B1274" s="55" t="inlineStr">
        <is>
          <t>27.363.203/0001-07</t>
        </is>
      </c>
      <c r="C1274" t="inlineStr">
        <is>
          <t>PIVOT 30 INDUSTRIA DE VINHOS LTDA</t>
        </is>
      </c>
    </row>
    <row r="1275">
      <c r="B1275" s="55" t="inlineStr">
        <is>
          <t>27.363.203/0001-07</t>
        </is>
      </c>
      <c r="C1275" t="inlineStr">
        <is>
          <t>PIVOT 30 INDUSTRIA DE VINHOS LTDA</t>
        </is>
      </c>
    </row>
    <row r="1276">
      <c r="B1276" s="55" t="inlineStr">
        <is>
          <t>27.413.812/0001-15</t>
        </is>
      </c>
      <c r="C1276" t="inlineStr">
        <is>
          <t>SMILES VIAGENS E TURISMO S.A.</t>
        </is>
      </c>
    </row>
    <row r="1277">
      <c r="B1277" s="55" t="inlineStr">
        <is>
          <t>27.413.812/0001-15</t>
        </is>
      </c>
      <c r="C1277" t="inlineStr">
        <is>
          <t>SMILES VIAGENS E TURISMO S.A.</t>
        </is>
      </c>
    </row>
    <row r="1278">
      <c r="B1278" s="55" t="inlineStr">
        <is>
          <t>27.481.480/0001-06</t>
        </is>
      </c>
      <c r="C1278" t="inlineStr">
        <is>
          <t>MATIAS DOS SANTOS PARTICIPACOES LTDA</t>
        </is>
      </c>
    </row>
    <row r="1279">
      <c r="B1279" s="55" t="inlineStr">
        <is>
          <t>27.520.044/0001-07</t>
        </is>
      </c>
      <c r="C1279" t="inlineStr">
        <is>
          <t>FARMACIA BARBIERO LTDA</t>
        </is>
      </c>
    </row>
    <row r="1280">
      <c r="B1280" s="55" t="inlineStr">
        <is>
          <t>27.520.044/0001-07</t>
        </is>
      </c>
      <c r="C1280" t="inlineStr">
        <is>
          <t>FARMACIA BARBIERO LTDA</t>
        </is>
      </c>
    </row>
    <row r="1281">
      <c r="B1281" s="55" t="inlineStr">
        <is>
          <t>27.520.044/0001-07</t>
        </is>
      </c>
      <c r="C1281" t="inlineStr">
        <is>
          <t>FARMACIA BARBIERO LTDA</t>
        </is>
      </c>
    </row>
    <row r="1282">
      <c r="B1282" s="55" t="inlineStr">
        <is>
          <t>27.522.288/0001-10</t>
        </is>
      </c>
      <c r="C1282" t="inlineStr">
        <is>
          <t>TONOLUCRO FRANCHISING LTDA</t>
        </is>
      </c>
    </row>
    <row r="1283">
      <c r="B1283" s="55" t="inlineStr">
        <is>
          <t>27.523.525/0001-68</t>
        </is>
      </c>
      <c r="C1283" t="inlineStr">
        <is>
          <t>DIGISAUDE LTDA (baixada)</t>
        </is>
      </c>
    </row>
    <row r="1284">
      <c r="B1284" s="55" t="inlineStr">
        <is>
          <t>27.550.193/0021-54</t>
        </is>
      </c>
      <c r="C1284" t="inlineStr">
        <is>
          <t>OTICAS PARIS LTDA</t>
        </is>
      </c>
    </row>
    <row r="1285">
      <c r="B1285" s="55" t="inlineStr">
        <is>
          <t>27.550.193/0021-54</t>
        </is>
      </c>
      <c r="C1285" t="inlineStr">
        <is>
          <t>OTICAS PARIS LTDA</t>
        </is>
      </c>
    </row>
    <row r="1286">
      <c r="B1286" s="55" t="inlineStr">
        <is>
          <t>27.587.900/0001-33</t>
        </is>
      </c>
      <c r="C1286" t="inlineStr">
        <is>
          <t>VALERIA ROSA DA COSTA  LTDA</t>
        </is>
      </c>
    </row>
    <row r="1287">
      <c r="B1287" s="55" t="inlineStr">
        <is>
          <t>27.612.147/0001-99</t>
        </is>
      </c>
      <c r="C1287" t="inlineStr">
        <is>
          <t>UUDI SERVICOS DE TECNOLOGIA LTDA (baixada)</t>
        </is>
      </c>
    </row>
    <row r="1288">
      <c r="B1288" s="55" t="inlineStr">
        <is>
          <t>27.626.290/0008-06</t>
        </is>
      </c>
      <c r="C1288" t="inlineStr">
        <is>
          <t>PARS PRODUTOS DE PROCESSAMENTO DE DADOS LTDA</t>
        </is>
      </c>
    </row>
    <row r="1289">
      <c r="B1289" s="55" t="inlineStr">
        <is>
          <t>27.629.964/0001-50</t>
        </is>
      </c>
      <c r="C1289" t="inlineStr">
        <is>
          <t>OCTO CLOUD DESENVOLVIMENTO E LICENCIAMENTO DE SOFTWARE LTDA (baixada)</t>
        </is>
      </c>
    </row>
    <row r="1290">
      <c r="B1290" s="55" t="inlineStr">
        <is>
          <t>27.629.964/0001-50</t>
        </is>
      </c>
      <c r="C1290" t="inlineStr">
        <is>
          <t>OCTO CLOUD DESENVOLVIMENTO E LICENCIAMENTO DE SOFTWARE LTDA (baixada)</t>
        </is>
      </c>
    </row>
    <row r="1291">
      <c r="B1291" s="55" t="inlineStr">
        <is>
          <t>27.786.492/0001-49</t>
        </is>
      </c>
      <c r="C1291" t="inlineStr">
        <is>
          <t>MARLON FIM ALEDI 11987943724</t>
        </is>
      </c>
    </row>
    <row r="1292">
      <c r="B1292" s="55" t="inlineStr">
        <is>
          <t>27.797.303/0001-33</t>
        </is>
      </c>
      <c r="C1292" t="inlineStr">
        <is>
          <t>BARATA AVIATION AVIACAO LTDA</t>
        </is>
      </c>
    </row>
    <row r="1293">
      <c r="B1293" s="55" t="inlineStr">
        <is>
          <t>27.797.303/0001-33</t>
        </is>
      </c>
      <c r="C1293" t="inlineStr">
        <is>
          <t>BARATA AVIATION AVIACAO LTDA</t>
        </is>
      </c>
    </row>
    <row r="1294">
      <c r="B1294" s="55" t="inlineStr">
        <is>
          <t>27.808.206/0001-07</t>
        </is>
      </c>
      <c r="C1294" t="inlineStr">
        <is>
          <t>DRAGON VENTURE CAPITAL LTDA</t>
        </is>
      </c>
    </row>
    <row r="1295">
      <c r="B1295" s="55" t="inlineStr">
        <is>
          <t>27.865.757/0069-92</t>
        </is>
      </c>
      <c r="C1295" t="inlineStr">
        <is>
          <t>GLOBO COMUNICACAO E PARTICIPACOES S/A</t>
        </is>
      </c>
    </row>
    <row r="1296">
      <c r="B1296" s="55" t="inlineStr">
        <is>
          <t>27.865.757/0069-92</t>
        </is>
      </c>
      <c r="C1296" t="inlineStr">
        <is>
          <t>GLOBO COMUNICACAO E PARTICIPACOES S/A</t>
        </is>
      </c>
    </row>
    <row r="1297">
      <c r="B1297" s="55" t="inlineStr">
        <is>
          <t>27.865.757/0069-92</t>
        </is>
      </c>
      <c r="C1297" t="inlineStr">
        <is>
          <t>GLOBO COMUNICACAO E PARTICIPACOES S/A</t>
        </is>
      </c>
    </row>
    <row r="1298">
      <c r="B1298" s="55" t="inlineStr">
        <is>
          <t>27.865.757/0069-92</t>
        </is>
      </c>
      <c r="C1298" t="inlineStr">
        <is>
          <t>GLOBO COMUNICACAO E PARTICIPACOES S/A</t>
        </is>
      </c>
    </row>
    <row r="1299">
      <c r="B1299" s="55" t="inlineStr">
        <is>
          <t>27.865.757/0069-92</t>
        </is>
      </c>
      <c r="C1299" t="inlineStr">
        <is>
          <t>GLOBO COMUNICACAO E PARTICIPACOES S/A</t>
        </is>
      </c>
    </row>
    <row r="1300">
      <c r="B1300" s="55" t="inlineStr">
        <is>
          <t>27.865.757/0069-92</t>
        </is>
      </c>
      <c r="C1300" t="inlineStr">
        <is>
          <t>GLOBO COMUNICACAO E PARTICIPACOES S/A</t>
        </is>
      </c>
    </row>
    <row r="1301">
      <c r="B1301" s="55" t="inlineStr">
        <is>
          <t>27.865.757/0069-92</t>
        </is>
      </c>
      <c r="C1301" t="inlineStr">
        <is>
          <t>GLOBO COMUNICACAO E PARTICIPACOES S/A</t>
        </is>
      </c>
    </row>
    <row r="1302">
      <c r="B1302" s="55" t="inlineStr">
        <is>
          <t>27.865.757/0069-92</t>
        </is>
      </c>
      <c r="C1302" t="inlineStr">
        <is>
          <t>GLOBO COMUNICACAO E PARTICIPACOES S/A</t>
        </is>
      </c>
    </row>
    <row r="1303">
      <c r="B1303" s="55" t="inlineStr">
        <is>
          <t>27.865.757/0069-92</t>
        </is>
      </c>
      <c r="C1303" t="inlineStr">
        <is>
          <t>GLOBO COMUNICACAO E PARTICIPACOES S/A</t>
        </is>
      </c>
    </row>
    <row r="1304">
      <c r="B1304" s="55" t="inlineStr">
        <is>
          <t>27.886.369/0001-08</t>
        </is>
      </c>
      <c r="C1304" t="inlineStr">
        <is>
          <t>GAZIN SEMIJOIAS LTDA</t>
        </is>
      </c>
    </row>
    <row r="1305">
      <c r="B1305" s="55" t="inlineStr">
        <is>
          <t>27.887.833/0003-34</t>
        </is>
      </c>
      <c r="C1305" t="inlineStr">
        <is>
          <t>ENJOY ADMINISTRADORA DE HOTEIS E RESORTS LTDA</t>
        </is>
      </c>
    </row>
    <row r="1306">
      <c r="B1306" s="55" t="inlineStr">
        <is>
          <t>27.887.833/0003-34</t>
        </is>
      </c>
      <c r="C1306" t="inlineStr">
        <is>
          <t>ENJOY ADMINISTRADORA DE HOTEIS E RESORTS LTDA</t>
        </is>
      </c>
    </row>
    <row r="1307">
      <c r="B1307" s="55" t="inlineStr">
        <is>
          <t>27.933.881/0002-30</t>
        </is>
      </c>
      <c r="C1307" t="inlineStr">
        <is>
          <t>SILVA &amp; SILVA DROGARIA LTDA</t>
        </is>
      </c>
    </row>
    <row r="1308">
      <c r="B1308" s="55" t="inlineStr">
        <is>
          <t>27.933.881/0002-30</t>
        </is>
      </c>
      <c r="C1308" t="inlineStr">
        <is>
          <t>SILVA &amp; SILVA DROGARIA LTDA</t>
        </is>
      </c>
    </row>
    <row r="1309">
      <c r="B1309" s="55" t="inlineStr">
        <is>
          <t>28.003.945/0001-86</t>
        </is>
      </c>
      <c r="C1309" t="inlineStr">
        <is>
          <t>RELIGIAO DE DEUS</t>
        </is>
      </c>
    </row>
    <row r="1310">
      <c r="B1310" s="55" t="inlineStr">
        <is>
          <t>28.024.801/0001-06</t>
        </is>
      </c>
      <c r="C1310" t="inlineStr">
        <is>
          <t>YWCROCK FRANQUEADORA LTDA</t>
        </is>
      </c>
    </row>
    <row r="1311">
      <c r="B1311" s="55" t="inlineStr">
        <is>
          <t>28.024.801/0001-06</t>
        </is>
      </c>
      <c r="C1311" t="inlineStr">
        <is>
          <t>YWCROCK FRANQUEADORA LTDA</t>
        </is>
      </c>
    </row>
    <row r="1312">
      <c r="B1312" s="55" t="inlineStr">
        <is>
          <t>28.024.801/0001-06</t>
        </is>
      </c>
      <c r="C1312" t="inlineStr">
        <is>
          <t>YWCROCK FRANQUEADORA LTDA</t>
        </is>
      </c>
    </row>
    <row r="1313">
      <c r="B1313" s="55" t="inlineStr">
        <is>
          <t>28.042.871/0001-97</t>
        </is>
      </c>
      <c r="C1313" t="inlineStr">
        <is>
          <t>GESTORA DE INTELIGENCIA DE CREDITO S.A.</t>
        </is>
      </c>
    </row>
    <row r="1314">
      <c r="B1314" s="55" t="inlineStr">
        <is>
          <t>28.042.871/0001-97</t>
        </is>
      </c>
      <c r="C1314" t="inlineStr">
        <is>
          <t>GESTORA DE INTELIGENCIA DE CREDITO S.A.</t>
        </is>
      </c>
    </row>
    <row r="1315">
      <c r="B1315" s="55" t="inlineStr">
        <is>
          <t>28.042.871/0001-97</t>
        </is>
      </c>
      <c r="C1315" t="inlineStr">
        <is>
          <t>GESTORA DE INTELIGENCIA DE CREDITO S.A.</t>
        </is>
      </c>
    </row>
    <row r="1316">
      <c r="B1316" s="55" t="inlineStr">
        <is>
          <t>28.086.311/0001-34</t>
        </is>
      </c>
      <c r="C1316" t="inlineStr">
        <is>
          <t>SO MULTAS FRANCHISING LTDA</t>
        </is>
      </c>
    </row>
    <row r="1317">
      <c r="B1317" s="55" t="inlineStr">
        <is>
          <t>28.086.311/0001-34</t>
        </is>
      </c>
      <c r="C1317" t="inlineStr">
        <is>
          <t>SO MULTAS FRANCHISING LTDA</t>
        </is>
      </c>
    </row>
    <row r="1318">
      <c r="B1318" s="55" t="inlineStr">
        <is>
          <t>28.108.757/0001-12</t>
        </is>
      </c>
      <c r="C1318" t="inlineStr">
        <is>
          <t>RUNPALBR ACELERADORA DE STARTUPS, DE EMPRESAS E NEGOCIOS LTDA (baixada)</t>
        </is>
      </c>
    </row>
    <row r="1319">
      <c r="B1319" s="55" t="inlineStr">
        <is>
          <t>28.119.027/0001-17</t>
        </is>
      </c>
      <c r="C1319" t="inlineStr">
        <is>
          <t>ASSOCIACAO DOS ESTUDANTES DO RIO GRANDE DO SUL - AERGS</t>
        </is>
      </c>
    </row>
    <row r="1320">
      <c r="B1320" s="55" t="inlineStr">
        <is>
          <t>28.130.849/0001-07</t>
        </is>
      </c>
      <c r="C1320" t="inlineStr">
        <is>
          <t>LOJAS ESTRELA DO LAR LTDA</t>
        </is>
      </c>
    </row>
    <row r="1321">
      <c r="B1321" s="55" t="inlineStr">
        <is>
          <t>28.130.849/0001-07</t>
        </is>
      </c>
      <c r="C1321" t="inlineStr">
        <is>
          <t>LOJAS ESTRELA DO LAR LTDA</t>
        </is>
      </c>
    </row>
    <row r="1322">
      <c r="B1322" s="55" t="inlineStr">
        <is>
          <t>28.130.849/0001-07</t>
        </is>
      </c>
      <c r="C1322" t="inlineStr">
        <is>
          <t>LOJAS ESTRELA DO LAR LTDA</t>
        </is>
      </c>
    </row>
    <row r="1323">
      <c r="B1323" s="55" t="inlineStr">
        <is>
          <t>28.130.849/0001-07</t>
        </is>
      </c>
      <c r="C1323" t="inlineStr">
        <is>
          <t>LOJAS ESTRELA DO LAR LTDA</t>
        </is>
      </c>
    </row>
    <row r="1324">
      <c r="B1324" s="55" t="inlineStr">
        <is>
          <t>28.141.190/0002-67</t>
        </is>
      </c>
      <c r="C1324" t="inlineStr">
        <is>
          <t>IRMANDADE DA SANTA CASA DE MISERICORDIA DE VITORIA</t>
        </is>
      </c>
    </row>
    <row r="1325">
      <c r="B1325" s="55" t="inlineStr">
        <is>
          <t>28.141.190/0002-67</t>
        </is>
      </c>
      <c r="C1325" t="inlineStr">
        <is>
          <t>IRMANDADE DA SANTA CASA DE MISERICORDIA DE VITORIA</t>
        </is>
      </c>
    </row>
    <row r="1326">
      <c r="B1326" s="55" t="inlineStr">
        <is>
          <t>28.196.889/0001-43</t>
        </is>
      </c>
      <c r="C1326" t="inlineStr">
        <is>
          <t>BRASILSEG COMPANHIA DE SEGUROS</t>
        </is>
      </c>
    </row>
    <row r="1327">
      <c r="B1327" s="55" t="inlineStr">
        <is>
          <t>28.196.889/0001-43</t>
        </is>
      </c>
      <c r="C1327" t="inlineStr">
        <is>
          <t>BRASILSEG COMPANHIA DE SEGUROS</t>
        </is>
      </c>
    </row>
    <row r="1328">
      <c r="B1328" s="55" t="inlineStr">
        <is>
          <t>28.218.316/0001-73</t>
        </is>
      </c>
      <c r="C1328" t="inlineStr">
        <is>
          <t>UAIRANGO AGENCIA DE SERVICOS DE RESTAURANTE LTDA</t>
        </is>
      </c>
    </row>
    <row r="1329">
      <c r="B1329" s="55" t="inlineStr">
        <is>
          <t>28.235.645/0001-22</t>
        </is>
      </c>
      <c r="C1329" t="inlineStr">
        <is>
          <t>KRS REPRESENTACOES E CONSULTORIA LTDA</t>
        </is>
      </c>
    </row>
    <row r="1330">
      <c r="B1330" s="55" t="inlineStr">
        <is>
          <t>28.286.170/0001-01</t>
        </is>
      </c>
      <c r="C1330" t="inlineStr">
        <is>
          <t>BEEP SERVICOS MEDICOS LTDA</t>
        </is>
      </c>
    </row>
    <row r="1331">
      <c r="B1331" s="55" t="inlineStr">
        <is>
          <t>28.286.170/0001-01</t>
        </is>
      </c>
      <c r="C1331" t="inlineStr">
        <is>
          <t>BEEP SERVICOS MEDICOS LTDA</t>
        </is>
      </c>
    </row>
    <row r="1332">
      <c r="B1332" s="55" t="inlineStr">
        <is>
          <t>28.286.170/0001-01</t>
        </is>
      </c>
      <c r="C1332" t="inlineStr">
        <is>
          <t>BEEP SERVICOS MEDICOS LTDA</t>
        </is>
      </c>
    </row>
    <row r="1333">
      <c r="B1333" s="55" t="inlineStr">
        <is>
          <t>28.286.170/0001-01</t>
        </is>
      </c>
      <c r="C1333" t="inlineStr">
        <is>
          <t>BEEP SERVICOS MEDICOS LTDA</t>
        </is>
      </c>
    </row>
    <row r="1334">
      <c r="B1334" s="55" t="inlineStr">
        <is>
          <t>28.445.729/0001-90</t>
        </is>
      </c>
      <c r="C1334" t="inlineStr">
        <is>
          <t>SOMOS SONHO LTDA</t>
        </is>
      </c>
    </row>
    <row r="1335">
      <c r="B1335" s="55" t="inlineStr">
        <is>
          <t>28.465.919/0001-70</t>
        </is>
      </c>
      <c r="C1335" t="inlineStr">
        <is>
          <t>DROGARIAAPODI PRODUTOS FARMACEUTICOS LTDA</t>
        </is>
      </c>
    </row>
    <row r="1336">
      <c r="B1336" s="55" t="inlineStr">
        <is>
          <t>28.465.919/0001-70</t>
        </is>
      </c>
      <c r="C1336" t="inlineStr">
        <is>
          <t>DROGARIAAPODI PRODUTOS FARMACEUTICOS LTDA</t>
        </is>
      </c>
    </row>
    <row r="1337">
      <c r="B1337" s="55" t="inlineStr">
        <is>
          <t>28.465.919/0001-70</t>
        </is>
      </c>
      <c r="C1337" t="inlineStr">
        <is>
          <t>DROGARIAAPODI PRODUTOS FARMACEUTICOS LTDA</t>
        </is>
      </c>
    </row>
    <row r="1338">
      <c r="B1338" s="55" t="inlineStr">
        <is>
          <t>28.524.255/0001-72</t>
        </is>
      </c>
      <c r="C1338" t="inlineStr">
        <is>
          <t>POXX SERVICOS LTDA (baixada)</t>
        </is>
      </c>
    </row>
    <row r="1339">
      <c r="B1339" s="55" t="inlineStr">
        <is>
          <t>28.525.600/0001-92</t>
        </is>
      </c>
      <c r="C1339" t="inlineStr">
        <is>
          <t>DROGARIA MODENA S/A</t>
        </is>
      </c>
    </row>
    <row r="1340">
      <c r="B1340" s="55" t="inlineStr">
        <is>
          <t>28.525.600/0001-92</t>
        </is>
      </c>
      <c r="C1340" t="inlineStr">
        <is>
          <t>DROGARIA MODENA S/A</t>
        </is>
      </c>
    </row>
    <row r="1341">
      <c r="B1341" s="55" t="inlineStr">
        <is>
          <t>28.580.044/0001-57</t>
        </is>
      </c>
      <c r="C1341" t="inlineStr">
        <is>
          <t>PLANNE SOFTWARE LTDA</t>
        </is>
      </c>
    </row>
    <row r="1342">
      <c r="B1342" s="55" t="inlineStr">
        <is>
          <t>28.581.358/0001-74</t>
        </is>
      </c>
      <c r="C1342" t="inlineStr">
        <is>
          <t>2W ADMINISTRACAO HOTELEIRA LTDA</t>
        </is>
      </c>
    </row>
    <row r="1343">
      <c r="B1343" s="55" t="inlineStr">
        <is>
          <t>28.589.883/0001-36</t>
        </is>
      </c>
      <c r="C1343" t="inlineStr">
        <is>
          <t>2K COMERCIO DE COSMETICOS LTDA</t>
        </is>
      </c>
    </row>
    <row r="1344">
      <c r="B1344" s="55" t="inlineStr">
        <is>
          <t>28.589.883/0001-36</t>
        </is>
      </c>
      <c r="C1344" t="inlineStr">
        <is>
          <t>2K COMERCIO DE COSMETICOS LTDA</t>
        </is>
      </c>
    </row>
    <row r="1345">
      <c r="B1345" s="55" t="inlineStr">
        <is>
          <t>28.593.387/0001-56</t>
        </is>
      </c>
      <c r="C1345" t="inlineStr">
        <is>
          <t>ZAPAY SERVICOS DE PAGAMENTOS S.A.</t>
        </is>
      </c>
    </row>
    <row r="1346">
      <c r="B1346" s="55" t="inlineStr">
        <is>
          <t>28.593.387/0001-56</t>
        </is>
      </c>
      <c r="C1346" t="inlineStr">
        <is>
          <t>ZAPAY SERVICOS DE PAGAMENTOS S.A.</t>
        </is>
      </c>
    </row>
    <row r="1347">
      <c r="B1347" s="55" t="inlineStr">
        <is>
          <t>28.593.387/0001-56</t>
        </is>
      </c>
      <c r="C1347" t="inlineStr">
        <is>
          <t>ZAPAY SERVICOS DE PAGAMENTOS S.A.</t>
        </is>
      </c>
    </row>
    <row r="1348">
      <c r="B1348" s="55" t="inlineStr">
        <is>
          <t>28.593.387/0001-56</t>
        </is>
      </c>
      <c r="C1348" t="inlineStr">
        <is>
          <t>ZAPAY SERVICOS DE PAGAMENTOS S.A.</t>
        </is>
      </c>
    </row>
    <row r="1349">
      <c r="B1349" s="55" t="inlineStr">
        <is>
          <t>28.593.387/0001-56</t>
        </is>
      </c>
      <c r="C1349" t="inlineStr">
        <is>
          <t>ZAPAY SERVICOS DE PAGAMENTOS S.A.</t>
        </is>
      </c>
    </row>
    <row r="1350">
      <c r="B1350" s="55" t="inlineStr">
        <is>
          <t>28.593.387/0001-56</t>
        </is>
      </c>
      <c r="C1350" t="inlineStr">
        <is>
          <t>ZAPAY SERVICOS DE PAGAMENTOS S.A.</t>
        </is>
      </c>
    </row>
    <row r="1351">
      <c r="B1351" s="55" t="inlineStr">
        <is>
          <t>28.767.133/0001-07</t>
        </is>
      </c>
      <c r="C1351" t="inlineStr">
        <is>
          <t>DZ &amp; DZ COMERCIO DE PRODUTOS ALIMENTICIOS LTDA</t>
        </is>
      </c>
    </row>
    <row r="1352">
      <c r="B1352" s="55" t="inlineStr">
        <is>
          <t>28.767.133/0001-07</t>
        </is>
      </c>
      <c r="C1352" t="inlineStr">
        <is>
          <t>DZ &amp; DZ COMERCIO DE PRODUTOS ALIMENTICIOS LTDA</t>
        </is>
      </c>
    </row>
    <row r="1353">
      <c r="B1353" s="55" t="inlineStr">
        <is>
          <t>28.788.907/0002-67</t>
        </is>
      </c>
      <c r="C1353" t="inlineStr">
        <is>
          <t>ALOOZ COMUNICACAO VISUAL LTDA</t>
        </is>
      </c>
    </row>
    <row r="1354">
      <c r="B1354" s="55" t="inlineStr">
        <is>
          <t>28.788.907/0002-67</t>
        </is>
      </c>
      <c r="C1354" t="inlineStr">
        <is>
          <t>ALOOZ COMUNICACAO VISUAL LTDA</t>
        </is>
      </c>
    </row>
    <row r="1355">
      <c r="B1355" s="55" t="inlineStr">
        <is>
          <t>28.811.781/0001-13</t>
        </is>
      </c>
      <c r="C1355" t="inlineStr">
        <is>
          <t>DELIVERYON SERVICOS ON LINE LTDA</t>
        </is>
      </c>
    </row>
    <row r="1356">
      <c r="B1356" s="55" t="inlineStr">
        <is>
          <t>28.813.868/0001-20</t>
        </is>
      </c>
      <c r="C1356" t="inlineStr">
        <is>
          <t>MERIDIAN DISTRIBUIDORA LTDA</t>
        </is>
      </c>
    </row>
    <row r="1357">
      <c r="B1357" s="55" t="inlineStr">
        <is>
          <t>28.813.868/0001-20</t>
        </is>
      </c>
      <c r="C1357" t="inlineStr">
        <is>
          <t>MERIDIAN DISTRIBUIDORA LTDA</t>
        </is>
      </c>
    </row>
    <row r="1358">
      <c r="B1358" s="55" t="inlineStr">
        <is>
          <t>28.990.075/0001-86</t>
        </is>
      </c>
      <c r="C1358" t="inlineStr">
        <is>
          <t>PARDIS - PARDINI DISTRIBUIDORA LTDA</t>
        </is>
      </c>
    </row>
    <row r="1359">
      <c r="B1359" s="55" t="inlineStr">
        <is>
          <t>29.032.677/0001-93</t>
        </is>
      </c>
      <c r="C1359" t="inlineStr">
        <is>
          <t>CICLIC CORRETORA DE SEGUROS S.A.</t>
        </is>
      </c>
    </row>
    <row r="1360">
      <c r="B1360" s="55" t="inlineStr">
        <is>
          <t>29.032.677/0001-93</t>
        </is>
      </c>
      <c r="C1360" t="inlineStr">
        <is>
          <t>CICLIC CORRETORA DE SEGUROS S.A.</t>
        </is>
      </c>
    </row>
    <row r="1361">
      <c r="B1361" s="55" t="inlineStr">
        <is>
          <t>29.032.677/0001-93</t>
        </is>
      </c>
      <c r="C1361" t="inlineStr">
        <is>
          <t>CICLIC CORRETORA DE SEGUROS S.A.</t>
        </is>
      </c>
    </row>
    <row r="1362">
      <c r="B1362" s="55" t="inlineStr">
        <is>
          <t>29.032.677/0001-93</t>
        </is>
      </c>
      <c r="C1362" t="inlineStr">
        <is>
          <t>CICLIC CORRETORA DE SEGUROS S.A.</t>
        </is>
      </c>
    </row>
    <row r="1363">
      <c r="B1363" s="55" t="inlineStr">
        <is>
          <t>29.136.973/0001-34</t>
        </is>
      </c>
      <c r="C1363" t="inlineStr">
        <is>
          <t>GOSPA VIAGENS E PEREGRINACOES LTDA</t>
        </is>
      </c>
    </row>
    <row r="1364">
      <c r="B1364" s="55" t="inlineStr">
        <is>
          <t>29.136.973/0001-34</t>
        </is>
      </c>
      <c r="C1364" t="inlineStr">
        <is>
          <t>GOSPA VIAGENS E PEREGRINACOES LTDA</t>
        </is>
      </c>
    </row>
    <row r="1365">
      <c r="B1365" s="55" t="inlineStr">
        <is>
          <t>29.136.973/0001-34</t>
        </is>
      </c>
      <c r="C1365" t="inlineStr">
        <is>
          <t>GOSPA VIAGENS E PEREGRINACOES LTDA</t>
        </is>
      </c>
    </row>
    <row r="1366">
      <c r="B1366" s="55" t="inlineStr">
        <is>
          <t>29.149.966/0001-77</t>
        </is>
      </c>
      <c r="C1366" t="inlineStr">
        <is>
          <t>CAMA INBOX INDUSTRIA E COMERCIO DE MOVEIS LTDA</t>
        </is>
      </c>
    </row>
    <row r="1367">
      <c r="B1367" s="55" t="inlineStr">
        <is>
          <t>29.174.713/0001-53</t>
        </is>
      </c>
      <c r="C1367" t="inlineStr">
        <is>
          <t>BEYOND TECNOLOGIA LTDA</t>
        </is>
      </c>
    </row>
    <row r="1368">
      <c r="B1368" s="55" t="inlineStr">
        <is>
          <t>29.174.713/0001-53</t>
        </is>
      </c>
      <c r="C1368" t="inlineStr">
        <is>
          <t>BEYOND TECNOLOGIA LTDA</t>
        </is>
      </c>
    </row>
    <row r="1369">
      <c r="B1369" s="55" t="inlineStr">
        <is>
          <t>29.174.713/0001-53</t>
        </is>
      </c>
      <c r="C1369" t="inlineStr">
        <is>
          <t>BEYOND TECNOLOGIA LTDA</t>
        </is>
      </c>
    </row>
    <row r="1370">
      <c r="B1370" s="55" t="inlineStr">
        <is>
          <t>29.188.143/0001-50</t>
        </is>
      </c>
      <c r="C1370" t="inlineStr">
        <is>
          <t>ROMMA SISTEMAS DE SEGURANCA ELETRONICA LTDA</t>
        </is>
      </c>
    </row>
    <row r="1371">
      <c r="B1371" s="55" t="inlineStr">
        <is>
          <t>29.203.533/0001-52</t>
        </is>
      </c>
      <c r="C1371" t="inlineStr">
        <is>
          <t>TKL COMERCIO DE CALCADOS INFANTIS E ACESSORIOS LTDA</t>
        </is>
      </c>
    </row>
    <row r="1372">
      <c r="B1372" s="55" t="inlineStr">
        <is>
          <t>29.203.533/0001-52</t>
        </is>
      </c>
      <c r="C1372" t="inlineStr">
        <is>
          <t>TKL COMERCIO DE CALCADOS INFANTIS E ACESSORIOS LTDA</t>
        </is>
      </c>
    </row>
    <row r="1373">
      <c r="B1373" s="55" t="inlineStr">
        <is>
          <t>29.203.533/0001-52</t>
        </is>
      </c>
      <c r="C1373" t="inlineStr">
        <is>
          <t>TKL COMERCIO DE CALCADOS INFANTIS E ACESSORIOS LTDA</t>
        </is>
      </c>
    </row>
    <row r="1374">
      <c r="B1374" s="55" t="inlineStr">
        <is>
          <t>29.245.030/0001-40</t>
        </is>
      </c>
      <c r="C1374" t="inlineStr">
        <is>
          <t>T&amp;G HOLDING LTDA</t>
        </is>
      </c>
    </row>
    <row r="1375">
      <c r="B1375" s="55" t="inlineStr">
        <is>
          <t>29.266.704/0001-92</t>
        </is>
      </c>
      <c r="C1375" t="inlineStr">
        <is>
          <t>DI BACCELLI CONFECCOES, COMERCIO E VESTUARIOS ECOMMERCE LTDA</t>
        </is>
      </c>
    </row>
    <row r="1376">
      <c r="B1376" s="55" t="inlineStr">
        <is>
          <t>29.266.704/0001-92</t>
        </is>
      </c>
      <c r="C1376" t="inlineStr">
        <is>
          <t>DI BACCELLI CONFECCOES, COMERCIO E VESTUARIOS ECOMMERCE LTDA</t>
        </is>
      </c>
    </row>
    <row r="1377">
      <c r="B1377" s="55" t="inlineStr">
        <is>
          <t>29.310.554/0001-77</t>
        </is>
      </c>
      <c r="C1377" t="inlineStr">
        <is>
          <t>ATLAS DE IGUACU DISTRIBUIDORA DE ALIMENTOS LTDA</t>
        </is>
      </c>
    </row>
    <row r="1378">
      <c r="B1378" s="55" t="inlineStr">
        <is>
          <t>29.418.852/0001-85</t>
        </is>
      </c>
      <c r="C1378" t="inlineStr">
        <is>
          <t>H SHELDON SERVICOS DE MARKETING LTDA</t>
        </is>
      </c>
    </row>
    <row r="1379">
      <c r="B1379" s="55" t="inlineStr">
        <is>
          <t>29.468.184/0001-09</t>
        </is>
      </c>
      <c r="C1379" t="inlineStr">
        <is>
          <t>DIGI5 SOLUCOES DE TECNOLOGIA LTDA</t>
        </is>
      </c>
    </row>
    <row r="1380">
      <c r="B1380" s="55" t="inlineStr">
        <is>
          <t>29.493.842/0001-04</t>
        </is>
      </c>
      <c r="C1380" t="inlineStr">
        <is>
          <t>DROGARIA EXECUTIVA LTDA</t>
        </is>
      </c>
    </row>
    <row r="1381">
      <c r="B1381" s="55" t="inlineStr">
        <is>
          <t>29.493.842/0001-04</t>
        </is>
      </c>
      <c r="C1381" t="inlineStr">
        <is>
          <t>DROGARIA EXECUTIVA LTDA</t>
        </is>
      </c>
    </row>
    <row r="1382">
      <c r="B1382" s="55" t="inlineStr">
        <is>
          <t>29.493.842/0001-04</t>
        </is>
      </c>
      <c r="C1382" t="inlineStr">
        <is>
          <t>DROGARIA EXECUTIVA LTDA</t>
        </is>
      </c>
    </row>
    <row r="1383">
      <c r="B1383" s="55" t="inlineStr">
        <is>
          <t>29.574.327/0001-59</t>
        </is>
      </c>
      <c r="C1383" t="inlineStr">
        <is>
          <t>E-GR COMERCIO DE PRODUTOS DIVERSOS LTDA</t>
        </is>
      </c>
    </row>
    <row r="1384">
      <c r="B1384" s="55" t="inlineStr">
        <is>
          <t>29.574.327/0001-59</t>
        </is>
      </c>
      <c r="C1384" t="inlineStr">
        <is>
          <t>E-GR COMERCIO DE PRODUTOS DIVERSOS LTDA</t>
        </is>
      </c>
    </row>
    <row r="1385">
      <c r="B1385" s="55" t="inlineStr">
        <is>
          <t>29.766.564/0001-11</t>
        </is>
      </c>
      <c r="C1385" t="inlineStr">
        <is>
          <t>BUDEPLAST COMERCIO DE PRODUTOS PLASTICOS LTDA</t>
        </is>
      </c>
    </row>
    <row r="1386">
      <c r="B1386" s="55" t="inlineStr">
        <is>
          <t>29.815.956/0001-23</t>
        </is>
      </c>
      <c r="C1386" t="inlineStr">
        <is>
          <t>FENG - FAN ENGAGEMENT MARKETING E INTELIGENCIA LTDA.</t>
        </is>
      </c>
    </row>
    <row r="1387">
      <c r="B1387" s="55" t="inlineStr">
        <is>
          <t>29.815.956/0001-23</t>
        </is>
      </c>
      <c r="C1387" t="inlineStr">
        <is>
          <t>FENG - FAN ENGAGEMENT MARKETING E INTELIGENCIA LTDA.</t>
        </is>
      </c>
    </row>
    <row r="1388">
      <c r="B1388" s="55" t="inlineStr">
        <is>
          <t>29.815.956/0001-23</t>
        </is>
      </c>
      <c r="C1388" t="inlineStr">
        <is>
          <t>FENG - FAN ENGAGEMENT MARKETING E INTELIGENCIA LTDA.</t>
        </is>
      </c>
    </row>
    <row r="1389">
      <c r="B1389" s="55" t="inlineStr">
        <is>
          <t>29.815.956/0001-23</t>
        </is>
      </c>
      <c r="C1389" t="inlineStr">
        <is>
          <t>FENG - FAN ENGAGEMENT MARKETING E INTELIGENCIA LTDA.</t>
        </is>
      </c>
    </row>
    <row r="1390">
      <c r="B1390" s="55" t="inlineStr">
        <is>
          <t>29.892.994/0001-80</t>
        </is>
      </c>
      <c r="C1390" t="inlineStr">
        <is>
          <t>SUPER STARTUP CONSULTORIA EM TECNOLOGIA LTDA (baixada)</t>
        </is>
      </c>
    </row>
    <row r="1391">
      <c r="B1391" s="55" t="inlineStr">
        <is>
          <t>29.973.569/0001-15</t>
        </is>
      </c>
      <c r="C1391" t="inlineStr">
        <is>
          <t>IKEG TRADING LTDA</t>
        </is>
      </c>
    </row>
    <row r="1392">
      <c r="B1392" s="55" t="inlineStr">
        <is>
          <t>29.973.569/0001-15</t>
        </is>
      </c>
      <c r="C1392" t="inlineStr">
        <is>
          <t>IKEG TRADING LTDA</t>
        </is>
      </c>
    </row>
    <row r="1393">
      <c r="B1393" s="55" t="inlineStr">
        <is>
          <t>29.973.569/0001-15</t>
        </is>
      </c>
      <c r="C1393" t="inlineStr">
        <is>
          <t>IKEG TRADING LTDA</t>
        </is>
      </c>
    </row>
    <row r="1394">
      <c r="B1394" s="55" t="inlineStr">
        <is>
          <t>29.987.353/0001-09</t>
        </is>
      </c>
      <c r="C1394" t="inlineStr">
        <is>
          <t>TALATTO INDUSTRIA E COMERCIO LTDA</t>
        </is>
      </c>
    </row>
    <row r="1395">
      <c r="B1395" s="55" t="inlineStr">
        <is>
          <t>30.050.246/0001-39</t>
        </is>
      </c>
      <c r="C1395" t="inlineStr">
        <is>
          <t>PARDO SERVICOS IMOBILIARIOS E ADMINISTRACAO HOTELEIRA S/A</t>
        </is>
      </c>
    </row>
    <row r="1396">
      <c r="B1396" s="55" t="inlineStr">
        <is>
          <t>30.050.246/0001-39</t>
        </is>
      </c>
      <c r="C1396" t="inlineStr">
        <is>
          <t>PARDO SERVICOS IMOBILIARIOS E ADMINISTRACAO HOTELEIRA S/A</t>
        </is>
      </c>
    </row>
    <row r="1397">
      <c r="B1397" s="55" t="inlineStr">
        <is>
          <t>30.050.246/0001-39</t>
        </is>
      </c>
      <c r="C1397" t="inlineStr">
        <is>
          <t>PARDO SERVICOS IMOBILIARIOS E ADMINISTRACAO HOTELEIRA S/A</t>
        </is>
      </c>
    </row>
    <row r="1398">
      <c r="B1398" s="55" t="inlineStr">
        <is>
          <t>30.050.246/0001-39</t>
        </is>
      </c>
      <c r="C1398" t="inlineStr">
        <is>
          <t>PARDO SERVICOS IMOBILIARIOS E ADMINISTRACAO HOTELEIRA S/A</t>
        </is>
      </c>
    </row>
    <row r="1399">
      <c r="B1399" s="55" t="inlineStr">
        <is>
          <t>30.051.833/0001-42</t>
        </is>
      </c>
      <c r="C1399" t="inlineStr">
        <is>
          <t>RIO DAY HOSPITAL LTDA</t>
        </is>
      </c>
    </row>
    <row r="1400">
      <c r="B1400" s="55" t="inlineStr">
        <is>
          <t>30.167.535/0001-12</t>
        </is>
      </c>
      <c r="C1400" t="inlineStr">
        <is>
          <t>DOOPY PARTICIPACOES LTDA</t>
        </is>
      </c>
    </row>
    <row r="1401">
      <c r="B1401" s="55" t="inlineStr">
        <is>
          <t>30.267.760/0001-20</t>
        </is>
      </c>
      <c r="C1401" t="inlineStr">
        <is>
          <t>PAULO VITOR SANTOS DA ENCARNACAO 03689243513</t>
        </is>
      </c>
    </row>
    <row r="1402">
      <c r="B1402" s="55" t="inlineStr">
        <is>
          <t>30.284.627/0001-82</t>
        </is>
      </c>
      <c r="C1402" t="inlineStr">
        <is>
          <t>MARINO SCHNEIDER 23630922015</t>
        </is>
      </c>
    </row>
    <row r="1403">
      <c r="B1403" s="55" t="inlineStr">
        <is>
          <t>30.318.916/0001-55</t>
        </is>
      </c>
      <c r="C1403" t="inlineStr">
        <is>
          <t>OBJETIVO 1220 COMERCIO DE COSMETICOS LTDA</t>
        </is>
      </c>
    </row>
    <row r="1404">
      <c r="B1404" s="55" t="inlineStr">
        <is>
          <t>30.318.916/0001-55</t>
        </is>
      </c>
      <c r="C1404" t="inlineStr">
        <is>
          <t>OBJETIVO 1220 COMERCIO DE COSMETICOS LTDA</t>
        </is>
      </c>
    </row>
    <row r="1405">
      <c r="B1405" s="55" t="inlineStr">
        <is>
          <t>30.320.110/0001-00</t>
        </is>
      </c>
      <c r="C1405" t="inlineStr">
        <is>
          <t>APP HEALTH SISTEMA S.A.</t>
        </is>
      </c>
    </row>
    <row r="1406">
      <c r="B1406" s="55" t="inlineStr">
        <is>
          <t>30.342.266/0001-83</t>
        </is>
      </c>
      <c r="C1406" t="inlineStr">
        <is>
          <t>ONFLY TECNOLOGIA LTDA</t>
        </is>
      </c>
    </row>
    <row r="1407">
      <c r="B1407" s="55" t="inlineStr">
        <is>
          <t>30.342.266/0001-83</t>
        </is>
      </c>
      <c r="C1407" t="inlineStr">
        <is>
          <t>ONFLY TECNOLOGIA LTDA</t>
        </is>
      </c>
    </row>
    <row r="1408">
      <c r="B1408" s="55" t="inlineStr">
        <is>
          <t>30.342.266/0001-83</t>
        </is>
      </c>
      <c r="C1408" t="inlineStr">
        <is>
          <t>ONFLY TECNOLOGIA LTDA</t>
        </is>
      </c>
    </row>
    <row r="1409">
      <c r="B1409" s="55" t="inlineStr">
        <is>
          <t>30.380.251/0001-00</t>
        </is>
      </c>
      <c r="C1409" t="inlineStr">
        <is>
          <t>SPORTS TECH BRASIL LTDA</t>
        </is>
      </c>
    </row>
    <row r="1410">
      <c r="B1410" s="55" t="inlineStr">
        <is>
          <t>30.425.132/0001-26</t>
        </is>
      </c>
      <c r="C1410" t="inlineStr">
        <is>
          <t>POUPE MAIS GERENCIAMENTO EMPRESARIAL LTDA</t>
        </is>
      </c>
    </row>
    <row r="1411">
      <c r="B1411" s="55" t="inlineStr">
        <is>
          <t>30.425.132/0001-26</t>
        </is>
      </c>
      <c r="C1411" t="inlineStr">
        <is>
          <t>POUPE MAIS GERENCIAMENTO EMPRESARIAL LTDA</t>
        </is>
      </c>
    </row>
    <row r="1412">
      <c r="B1412" s="55" t="inlineStr">
        <is>
          <t>30.532.282/0001-39</t>
        </is>
      </c>
      <c r="C1412" t="inlineStr">
        <is>
          <t>SUA FABRICA ECOSSISTEMA DE MODA LTDA</t>
        </is>
      </c>
    </row>
    <row r="1413">
      <c r="B1413" s="55" t="inlineStr">
        <is>
          <t>30.589.594/0001-89</t>
        </is>
      </c>
      <c r="C1413" t="inlineStr">
        <is>
          <t>SUPER SHOPPING DA UTILIDADE DE AMERICANA LTDA.</t>
        </is>
      </c>
    </row>
    <row r="1414">
      <c r="B1414" s="55" t="inlineStr">
        <is>
          <t>30.599.615/0001-47</t>
        </is>
      </c>
      <c r="C1414" t="inlineStr">
        <is>
          <t>E S SERVICOS DE ENTREGAS LTDA (baixada)</t>
        </is>
      </c>
    </row>
    <row r="1415">
      <c r="B1415" s="55" t="inlineStr">
        <is>
          <t>30.623.981/0001-94</t>
        </is>
      </c>
      <c r="C1415" t="inlineStr">
        <is>
          <t>DORA FARMA COMERCIO DE PRODUTOS FARMACEUTICOS LTDA</t>
        </is>
      </c>
    </row>
    <row r="1416">
      <c r="B1416" s="55" t="inlineStr">
        <is>
          <t>30.623.981/0001-94</t>
        </is>
      </c>
      <c r="C1416" t="inlineStr">
        <is>
          <t>DORA FARMA COMERCIO DE PRODUTOS FARMACEUTICOS LTDA</t>
        </is>
      </c>
    </row>
    <row r="1417">
      <c r="B1417" s="55" t="inlineStr">
        <is>
          <t>30.623.981/0001-94</t>
        </is>
      </c>
      <c r="C1417" t="inlineStr">
        <is>
          <t>DORA FARMA COMERCIO DE PRODUTOS FARMACEUTICOS LTDA</t>
        </is>
      </c>
    </row>
    <row r="1418">
      <c r="B1418" s="55" t="inlineStr">
        <is>
          <t>30.685.695/0001-53</t>
        </is>
      </c>
      <c r="C1418" t="inlineStr">
        <is>
          <t>CENTERSPORT ARTIGOS ESPORTIVOS LTDA</t>
        </is>
      </c>
    </row>
    <row r="1419">
      <c r="B1419" s="55" t="inlineStr">
        <is>
          <t>30.685.695/0001-53</t>
        </is>
      </c>
      <c r="C1419" t="inlineStr">
        <is>
          <t>CENTERSPORT ARTIGOS ESPORTIVOS LTDA</t>
        </is>
      </c>
    </row>
    <row r="1420">
      <c r="B1420" s="55" t="inlineStr">
        <is>
          <t>30.685.695/0001-53</t>
        </is>
      </c>
      <c r="C1420" t="inlineStr">
        <is>
          <t>CENTERSPORT ARTIGOS ESPORTIVOS LTDA</t>
        </is>
      </c>
    </row>
    <row r="1421">
      <c r="B1421" s="55" t="inlineStr">
        <is>
          <t>30.731.596/0001-60</t>
        </is>
      </c>
      <c r="C1421" t="inlineStr">
        <is>
          <t>GFP GESTAO EMPRESARIAL LTDA</t>
        </is>
      </c>
    </row>
    <row r="1422">
      <c r="B1422" s="55" t="inlineStr">
        <is>
          <t>30.731.596/0001-60</t>
        </is>
      </c>
      <c r="C1422" t="inlineStr">
        <is>
          <t>GFP GESTAO EMPRESARIAL LTDA</t>
        </is>
      </c>
    </row>
    <row r="1423">
      <c r="B1423" s="55" t="inlineStr">
        <is>
          <t>30.801.032/0001-57</t>
        </is>
      </c>
      <c r="C1423" t="inlineStr">
        <is>
          <t>REPUBLICA DA MODA LTDA</t>
        </is>
      </c>
    </row>
    <row r="1424">
      <c r="B1424" s="55" t="inlineStr">
        <is>
          <t>30.866.312/0001-43</t>
        </is>
      </c>
      <c r="C1424" t="inlineStr">
        <is>
          <t>FEX COMERCIO DE FERRO LTDA</t>
        </is>
      </c>
    </row>
    <row r="1425">
      <c r="B1425" s="55" t="inlineStr">
        <is>
          <t>30.866.312/0001-43</t>
        </is>
      </c>
      <c r="C1425" t="inlineStr">
        <is>
          <t>FEX COMERCIO DE FERRO LTDA</t>
        </is>
      </c>
    </row>
    <row r="1426">
      <c r="B1426" s="55" t="inlineStr">
        <is>
          <t>30.870.888/0016-60</t>
        </is>
      </c>
      <c r="C1426" t="inlineStr">
        <is>
          <t>CELIDONIO E OLIVO FARMACIA LTDA</t>
        </is>
      </c>
    </row>
    <row r="1427">
      <c r="B1427" s="55" t="inlineStr">
        <is>
          <t>30.870.888/0016-60</t>
        </is>
      </c>
      <c r="C1427" t="inlineStr">
        <is>
          <t>CELIDONIO E OLIVO FARMACIA LTDA</t>
        </is>
      </c>
    </row>
    <row r="1428">
      <c r="B1428" s="55" t="inlineStr">
        <is>
          <t>30.893.496/0001-30</t>
        </is>
      </c>
      <c r="C1428" t="inlineStr">
        <is>
          <t>AMOBELEZA COMERCIO DIGITAL E OFFLINE LTDA</t>
        </is>
      </c>
    </row>
    <row r="1429">
      <c r="B1429" s="55" t="inlineStr">
        <is>
          <t>30.910.751/0001-06</t>
        </is>
      </c>
      <c r="C1429" t="inlineStr">
        <is>
          <t>FRANQUEADORA O BURGUES LTDA</t>
        </is>
      </c>
    </row>
    <row r="1430">
      <c r="B1430" s="55" t="inlineStr">
        <is>
          <t>30.929.016/0001-44</t>
        </is>
      </c>
      <c r="C1430" t="inlineStr">
        <is>
          <t>CLICKASA TECNOLOGIA LTDA</t>
        </is>
      </c>
    </row>
    <row r="1431">
      <c r="B1431" s="55" t="inlineStr">
        <is>
          <t>30.929.016/0001-44</t>
        </is>
      </c>
      <c r="C1431" t="inlineStr">
        <is>
          <t>CLICKASA TECNOLOGIA LTDA</t>
        </is>
      </c>
    </row>
    <row r="1432">
      <c r="B1432" s="55" t="inlineStr">
        <is>
          <t>30.929.016/0001-44</t>
        </is>
      </c>
      <c r="C1432" t="inlineStr">
        <is>
          <t>CLICKASA TECNOLOGIA LTDA</t>
        </is>
      </c>
    </row>
    <row r="1433">
      <c r="B1433" s="55" t="inlineStr">
        <is>
          <t>30.929.016/0001-44</t>
        </is>
      </c>
      <c r="C1433" t="inlineStr">
        <is>
          <t>CLICKASA TECNOLOGIA LTDA</t>
        </is>
      </c>
    </row>
    <row r="1434">
      <c r="B1434" s="55" t="inlineStr">
        <is>
          <t>30.929.016/0001-44</t>
        </is>
      </c>
      <c r="C1434" t="inlineStr">
        <is>
          <t>CLICKASA TECNOLOGIA LTDA</t>
        </is>
      </c>
    </row>
    <row r="1435">
      <c r="B1435" s="55" t="inlineStr">
        <is>
          <t>30.947.817/0001-32</t>
        </is>
      </c>
      <c r="C1435" t="inlineStr">
        <is>
          <t>MR LASER EQUIPAMENTOS MEDICOS E ODONTOLOGICOS LTDA</t>
        </is>
      </c>
    </row>
    <row r="1436">
      <c r="B1436" s="55" t="inlineStr">
        <is>
          <t>31.009.678/0001-69</t>
        </is>
      </c>
      <c r="C1436" t="inlineStr">
        <is>
          <t>GAYAH PRODUTOS NATURAIS LTDA</t>
        </is>
      </c>
    </row>
    <row r="1437">
      <c r="B1437" s="55" t="inlineStr">
        <is>
          <t>31.009.678/0001-69</t>
        </is>
      </c>
      <c r="C1437" t="inlineStr">
        <is>
          <t>GAYAH PRODUTOS NATURAIS LTDA</t>
        </is>
      </c>
    </row>
    <row r="1438">
      <c r="B1438" s="55" t="inlineStr">
        <is>
          <t>31.038.643/0001-58</t>
        </is>
      </c>
      <c r="C1438" t="inlineStr">
        <is>
          <t>DIAS E SOUZA APLICATIVOS MEDICOS LTDA</t>
        </is>
      </c>
    </row>
    <row r="1439">
      <c r="B1439" s="55" t="inlineStr">
        <is>
          <t>31.048.276/0001-73</t>
        </is>
      </c>
      <c r="C1439" t="inlineStr">
        <is>
          <t>RADICAL PLAY EMPREENDIMENTOS E PARTICIPACOES LTDA</t>
        </is>
      </c>
    </row>
    <row r="1440">
      <c r="B1440" s="55" t="inlineStr">
        <is>
          <t>31.093.563/0001-03</t>
        </is>
      </c>
      <c r="C1440" t="inlineStr">
        <is>
          <t>JFL HOLDING S.A.</t>
        </is>
      </c>
    </row>
    <row r="1441">
      <c r="B1441" s="55" t="inlineStr">
        <is>
          <t>31.139.606/0001-36</t>
        </is>
      </c>
      <c r="C1441" t="inlineStr">
        <is>
          <t>CINEGAGLIA DROGARIA &amp; PARTICIPACOES LTDA</t>
        </is>
      </c>
    </row>
    <row r="1442">
      <c r="B1442" s="55" t="inlineStr">
        <is>
          <t>31.139.606/0001-36</t>
        </is>
      </c>
      <c r="C1442" t="inlineStr">
        <is>
          <t>CINEGAGLIA DROGARIA &amp; PARTICIPACOES LTDA</t>
        </is>
      </c>
    </row>
    <row r="1443">
      <c r="B1443" s="55" t="inlineStr">
        <is>
          <t>31.139.606/0001-36</t>
        </is>
      </c>
      <c r="C1443" t="inlineStr">
        <is>
          <t>CINEGAGLIA DROGARIA &amp; PARTICIPACOES LTDA</t>
        </is>
      </c>
    </row>
    <row r="1444">
      <c r="B1444" s="55" t="inlineStr">
        <is>
          <t>31.156.544/0001-70</t>
        </is>
      </c>
      <c r="C1444" t="inlineStr">
        <is>
          <t>MAXITEL TELECOMUNICACOES E SERVICOS</t>
        </is>
      </c>
    </row>
    <row r="1445">
      <c r="B1445" s="55" t="inlineStr">
        <is>
          <t>31.216.370/0003-56</t>
        </is>
      </c>
      <c r="C1445" t="inlineStr">
        <is>
          <t>FATOR X TECNOLOGIA DIGITAL LTDA</t>
        </is>
      </c>
    </row>
    <row r="1446">
      <c r="B1446" s="55" t="inlineStr">
        <is>
          <t>31.460.557/0001-39</t>
        </is>
      </c>
      <c r="C1446" t="inlineStr">
        <is>
          <t>LEARMACHS APOIO ADMINISTRATIVO LTDA (baixada)</t>
        </is>
      </c>
    </row>
    <row r="1447">
      <c r="B1447" s="55" t="inlineStr">
        <is>
          <t>31.506.681/0001-98</t>
        </is>
      </c>
      <c r="C1447" t="inlineStr">
        <is>
          <t>ONCAMPI E OPLENA TECNOLOGIA DA INFORMACAO LTDA</t>
        </is>
      </c>
    </row>
    <row r="1448">
      <c r="B1448" s="55" t="inlineStr">
        <is>
          <t>31.534.848/0001-24</t>
        </is>
      </c>
      <c r="C1448" t="inlineStr">
        <is>
          <t>EZZE SEGUROS S.A.</t>
        </is>
      </c>
    </row>
    <row r="1449">
      <c r="B1449" s="55" t="inlineStr">
        <is>
          <t>31.534.848/0001-24</t>
        </is>
      </c>
      <c r="C1449" t="inlineStr">
        <is>
          <t>EZZE SEGUROS S.A.</t>
        </is>
      </c>
    </row>
    <row r="1450">
      <c r="B1450" s="55" t="inlineStr">
        <is>
          <t>31.534.848/0001-24</t>
        </is>
      </c>
      <c r="C1450" t="inlineStr">
        <is>
          <t>EZZE SEGUROS S.A.</t>
        </is>
      </c>
    </row>
    <row r="1451">
      <c r="B1451" s="55" t="inlineStr">
        <is>
          <t>31.538.775/0001-49</t>
        </is>
      </c>
      <c r="C1451" t="inlineStr">
        <is>
          <t>LUIZ PHELIPE ASSUMPCAO DE SOUZA 02588000703 (baixada)</t>
        </is>
      </c>
    </row>
    <row r="1452">
      <c r="B1452" s="55" t="inlineStr">
        <is>
          <t>31.575.186/0032-37</t>
        </is>
      </c>
      <c r="C1452" t="inlineStr">
        <is>
          <t>TECNOPHARMA FARMACIA DE MANIPULACAO LTDA</t>
        </is>
      </c>
    </row>
    <row r="1453">
      <c r="B1453" s="55" t="inlineStr">
        <is>
          <t>31.575.186/0032-37</t>
        </is>
      </c>
      <c r="C1453" t="inlineStr">
        <is>
          <t>TECNOPHARMA FARMACIA DE MANIPULACAO LTDA</t>
        </is>
      </c>
    </row>
    <row r="1454">
      <c r="B1454" s="55" t="inlineStr">
        <is>
          <t>31.575.186/0032-37</t>
        </is>
      </c>
      <c r="C1454" t="inlineStr">
        <is>
          <t>TECNOPHARMA FARMACIA DE MANIPULACAO LTDA</t>
        </is>
      </c>
    </row>
    <row r="1455">
      <c r="B1455" s="55" t="inlineStr">
        <is>
          <t>31.587.446/0001-98</t>
        </is>
      </c>
      <c r="C1455" t="inlineStr">
        <is>
          <t>PASQUINI &amp; ANDRADE COMERCIO DE MEDICAMENTOS LTDA</t>
        </is>
      </c>
    </row>
    <row r="1456">
      <c r="B1456" s="55" t="inlineStr">
        <is>
          <t>31.645.486/0001-49</t>
        </is>
      </c>
      <c r="C1456" t="inlineStr">
        <is>
          <t>EMOCIONES COMERCIO DE BEBIDAS E ALIMENTOS LTDA.</t>
        </is>
      </c>
    </row>
    <row r="1457">
      <c r="B1457" s="55" t="inlineStr">
        <is>
          <t>31.645.486/0001-49</t>
        </is>
      </c>
      <c r="C1457" t="inlineStr">
        <is>
          <t>EMOCIONES COMERCIO DE BEBIDAS E ALIMENTOS LTDA.</t>
        </is>
      </c>
    </row>
    <row r="1458">
      <c r="B1458" s="55" t="inlineStr">
        <is>
          <t>31.645.486/0001-49</t>
        </is>
      </c>
      <c r="C1458" t="inlineStr">
        <is>
          <t>EMOCIONES COMERCIO DE BEBIDAS E ALIMENTOS LTDA.</t>
        </is>
      </c>
    </row>
    <row r="1459">
      <c r="B1459" s="55" t="inlineStr">
        <is>
          <t>31.694.545/0001-79</t>
        </is>
      </c>
      <c r="C1459" t="inlineStr">
        <is>
          <t>KEEPCARE EQUIPAMENTOS E PRODUTOS MEDICOS LTDA</t>
        </is>
      </c>
    </row>
    <row r="1460">
      <c r="B1460" s="55" t="inlineStr">
        <is>
          <t>31.694.545/0001-79</t>
        </is>
      </c>
      <c r="C1460" t="inlineStr">
        <is>
          <t>KEEPCARE EQUIPAMENTOS E PRODUTOS MEDICOS LTDA</t>
        </is>
      </c>
    </row>
    <row r="1461">
      <c r="B1461" s="55" t="inlineStr">
        <is>
          <t>31.694.545/0001-79</t>
        </is>
      </c>
      <c r="C1461" t="inlineStr">
        <is>
          <t>KEEPCARE EQUIPAMENTOS E PRODUTOS MEDICOS LTDA</t>
        </is>
      </c>
    </row>
    <row r="1462">
      <c r="B1462" s="55" t="inlineStr">
        <is>
          <t>31.694.545/0001-79</t>
        </is>
      </c>
      <c r="C1462" t="inlineStr">
        <is>
          <t>KEEPCARE EQUIPAMENTOS E PRODUTOS MEDICOS LTDA</t>
        </is>
      </c>
    </row>
    <row r="1463">
      <c r="B1463" s="55" t="inlineStr">
        <is>
          <t>31.694.545/0001-79</t>
        </is>
      </c>
      <c r="C1463" t="inlineStr">
        <is>
          <t>KEEPCARE EQUIPAMENTOS E PRODUTOS MEDICOS LTDA</t>
        </is>
      </c>
    </row>
    <row r="1464">
      <c r="B1464" s="55" t="inlineStr">
        <is>
          <t>31.698.508/0001-39</t>
        </is>
      </c>
      <c r="C1464" t="inlineStr">
        <is>
          <t>ISOACO REPRESENTACOES LTDA</t>
        </is>
      </c>
    </row>
    <row r="1465">
      <c r="B1465" s="55" t="inlineStr">
        <is>
          <t>31.709.272/0001-99</t>
        </is>
      </c>
      <c r="C1465" t="inlineStr">
        <is>
          <t>AZECYP HOTELARIA E TURISMO S/A</t>
        </is>
      </c>
    </row>
    <row r="1466">
      <c r="B1466" s="55" t="inlineStr">
        <is>
          <t>31.709.272/0001-99</t>
        </is>
      </c>
      <c r="C1466" t="inlineStr">
        <is>
          <t>AZECYP HOTELARIA E TURISMO S/A</t>
        </is>
      </c>
    </row>
    <row r="1467">
      <c r="B1467" s="55" t="inlineStr">
        <is>
          <t>31.709.272/0001-99</t>
        </is>
      </c>
      <c r="C1467" t="inlineStr">
        <is>
          <t>AZECYP HOTELARIA E TURISMO S/A</t>
        </is>
      </c>
    </row>
    <row r="1468">
      <c r="B1468" s="55" t="inlineStr">
        <is>
          <t>31.743.818/0022-52</t>
        </is>
      </c>
      <c r="C1468" t="inlineStr">
        <is>
          <t>LOJAS SIMONETTI LTDA</t>
        </is>
      </c>
    </row>
    <row r="1469">
      <c r="B1469" s="55" t="inlineStr">
        <is>
          <t>31.784.826/0001-12</t>
        </is>
      </c>
      <c r="C1469" t="inlineStr">
        <is>
          <t>PAH INTERMEDIACAO DE NEGOCIOS LTDA (baixada)</t>
        </is>
      </c>
    </row>
    <row r="1470">
      <c r="B1470" s="55" t="inlineStr">
        <is>
          <t>31.801.778/0001-23</t>
        </is>
      </c>
      <c r="C1470" t="inlineStr">
        <is>
          <t>BUMING TECNOLOGIA LTDA</t>
        </is>
      </c>
    </row>
    <row r="1471">
      <c r="B1471" s="55" t="inlineStr">
        <is>
          <t>31.840.020/0001-02</t>
        </is>
      </c>
      <c r="C1471" t="inlineStr">
        <is>
          <t>NOVA URCA PARTICIPACOES LTDA</t>
        </is>
      </c>
    </row>
    <row r="1472">
      <c r="B1472" s="55" t="inlineStr">
        <is>
          <t>31.882.622/0001-14</t>
        </is>
      </c>
      <c r="C1472" t="inlineStr">
        <is>
          <t>KGX TECNOLOGIA EM PAGAMENTOS E INVESTIMENTOS S.A.</t>
        </is>
      </c>
    </row>
    <row r="1473">
      <c r="B1473" s="55" t="inlineStr">
        <is>
          <t>31.925.548/0001-76</t>
        </is>
      </c>
      <c r="C1473" t="inlineStr">
        <is>
          <t>GRUPO HOSPITALAR DO RIO DE JANEIRO LTDA.</t>
        </is>
      </c>
    </row>
    <row r="1474">
      <c r="B1474" s="55" t="inlineStr">
        <is>
          <t>31.925.548/0001-76</t>
        </is>
      </c>
      <c r="C1474" t="inlineStr">
        <is>
          <t>GRUPO HOSPITALAR DO RIO DE JANEIRO LTDA.</t>
        </is>
      </c>
    </row>
    <row r="1475">
      <c r="B1475" s="55" t="inlineStr">
        <is>
          <t>31.925.548/0001-76</t>
        </is>
      </c>
      <c r="C1475" t="inlineStr">
        <is>
          <t>GRUPO HOSPITALAR DO RIO DE JANEIRO LTDA.</t>
        </is>
      </c>
    </row>
    <row r="1476">
      <c r="B1476" s="55" t="inlineStr">
        <is>
          <t>31.925.548/0001-76</t>
        </is>
      </c>
      <c r="C1476" t="inlineStr">
        <is>
          <t>GRUPO HOSPITALAR DO RIO DE JANEIRO LTDA.</t>
        </is>
      </c>
    </row>
    <row r="1477">
      <c r="B1477" s="55" t="inlineStr">
        <is>
          <t>31.925.548/0001-76</t>
        </is>
      </c>
      <c r="C1477" t="inlineStr">
        <is>
          <t>GRUPO HOSPITALAR DO RIO DE JANEIRO LTDA.</t>
        </is>
      </c>
    </row>
    <row r="1478">
      <c r="B1478" s="55" t="inlineStr">
        <is>
          <t>31.925.548/0001-76</t>
        </is>
      </c>
      <c r="C1478" t="inlineStr">
        <is>
          <t>GRUPO HOSPITALAR DO RIO DE JANEIRO LTDA.</t>
        </is>
      </c>
    </row>
    <row r="1479">
      <c r="B1479" s="55" t="inlineStr">
        <is>
          <t>31.969.453/0001-54</t>
        </is>
      </c>
      <c r="C1479" t="inlineStr">
        <is>
          <t>PLANCK TECNOLOGIA LTDA</t>
        </is>
      </c>
    </row>
    <row r="1480">
      <c r="B1480" s="55" t="inlineStr">
        <is>
          <t>32.150.686/0001-93</t>
        </is>
      </c>
      <c r="C1480" t="inlineStr">
        <is>
          <t>VOLTBRAS ELETROPOSTOS AGENCIAMENTO LTDA</t>
        </is>
      </c>
    </row>
    <row r="1481">
      <c r="B1481" s="55" t="inlineStr">
        <is>
          <t>32.183.756/0001-00</t>
        </is>
      </c>
      <c r="C1481" t="inlineStr">
        <is>
          <t>ACTIVE PAGAMENTOS E MARKETING LTDA</t>
        </is>
      </c>
    </row>
    <row r="1482">
      <c r="B1482" s="55" t="inlineStr">
        <is>
          <t>32.207.148/0001-98</t>
        </is>
      </c>
      <c r="C1482" t="inlineStr">
        <is>
          <t>JPS COMERCIO DE ALIMENTOS E ARTIGOS PARA FESTAS LTDA</t>
        </is>
      </c>
    </row>
    <row r="1483">
      <c r="B1483" s="55" t="inlineStr">
        <is>
          <t>32.207.148/0001-98</t>
        </is>
      </c>
      <c r="C1483" t="inlineStr">
        <is>
          <t>JPS COMERCIO DE ALIMENTOS E ARTIGOS PARA FESTAS LTDA</t>
        </is>
      </c>
    </row>
    <row r="1484">
      <c r="B1484" s="55" t="inlineStr">
        <is>
          <t>32.216.336/0001-82</t>
        </is>
      </c>
      <c r="C1484" t="inlineStr">
        <is>
          <t>FUNNING SERVICOS DE RESERVA E TURISMO LTDA (baixada)</t>
        </is>
      </c>
    </row>
    <row r="1485">
      <c r="B1485" s="55" t="inlineStr">
        <is>
          <t>32.265.287/0001-78</t>
        </is>
      </c>
      <c r="C1485" t="inlineStr">
        <is>
          <t>P R PONTIM BERTOLINO VIAGENS LTDA</t>
        </is>
      </c>
    </row>
    <row r="1486">
      <c r="B1486" s="55" t="inlineStr">
        <is>
          <t>32.270.838/0001-91</t>
        </is>
      </c>
      <c r="C1486" t="inlineStr">
        <is>
          <t>FORTLEV ENERGIA SOLAR LTDA</t>
        </is>
      </c>
    </row>
    <row r="1487">
      <c r="B1487" s="55" t="inlineStr">
        <is>
          <t>32.270.838/0001-91</t>
        </is>
      </c>
      <c r="C1487" t="inlineStr">
        <is>
          <t>FORTLEV ENERGIA SOLAR LTDA</t>
        </is>
      </c>
    </row>
    <row r="1488">
      <c r="B1488" s="55" t="inlineStr">
        <is>
          <t>32.270.838/0001-91</t>
        </is>
      </c>
      <c r="C1488" t="inlineStr">
        <is>
          <t>FORTLEV ENERGIA SOLAR LTDA</t>
        </is>
      </c>
    </row>
    <row r="1489">
      <c r="B1489" s="55" t="inlineStr">
        <is>
          <t>32.270.838/0001-91</t>
        </is>
      </c>
      <c r="C1489" t="inlineStr">
        <is>
          <t>FORTLEV ENERGIA SOLAR LTDA</t>
        </is>
      </c>
    </row>
    <row r="1490">
      <c r="B1490" s="55" t="inlineStr">
        <is>
          <t>32.270.838/0001-91</t>
        </is>
      </c>
      <c r="C1490" t="inlineStr">
        <is>
          <t>FORTLEV ENERGIA SOLAR LTDA</t>
        </is>
      </c>
    </row>
    <row r="1491">
      <c r="B1491" s="55" t="inlineStr">
        <is>
          <t>32.270.838/0001-91</t>
        </is>
      </c>
      <c r="C1491" t="inlineStr">
        <is>
          <t>FORTLEV ENERGIA SOLAR LTDA</t>
        </is>
      </c>
    </row>
    <row r="1492">
      <c r="B1492" s="55" t="inlineStr">
        <is>
          <t>32.270.838/0001-91</t>
        </is>
      </c>
      <c r="C1492" t="inlineStr">
        <is>
          <t>FORTLEV ENERGIA SOLAR LTDA</t>
        </is>
      </c>
    </row>
    <row r="1493">
      <c r="B1493" s="55" t="inlineStr">
        <is>
          <t>32.283.506/0001-41</t>
        </is>
      </c>
      <c r="C1493" t="inlineStr">
        <is>
          <t>MODULACAO INTESTINAL CURSO E POS GRADUACAO LTDA</t>
        </is>
      </c>
    </row>
    <row r="1494">
      <c r="B1494" s="55" t="inlineStr">
        <is>
          <t>32.283.506/0001-41</t>
        </is>
      </c>
      <c r="C1494" t="inlineStr">
        <is>
          <t>MODULACAO INTESTINAL CURSO E POS GRADUACAO LTDA</t>
        </is>
      </c>
    </row>
    <row r="1495">
      <c r="B1495" s="55" t="inlineStr">
        <is>
          <t>32.283.506/0001-41</t>
        </is>
      </c>
      <c r="C1495" t="inlineStr">
        <is>
          <t>MODULACAO INTESTINAL CURSO E POS GRADUACAO LTDA</t>
        </is>
      </c>
    </row>
    <row r="1496">
      <c r="B1496" s="55" t="inlineStr">
        <is>
          <t>32.294.680/0001-90</t>
        </is>
      </c>
      <c r="C1496" t="inlineStr">
        <is>
          <t>SMR PARTICIPACOES E INVESTIMENTOS S.A</t>
        </is>
      </c>
    </row>
    <row r="1497">
      <c r="B1497" s="55" t="inlineStr">
        <is>
          <t>32.295.635/0001-50</t>
        </is>
      </c>
      <c r="C1497" t="inlineStr">
        <is>
          <t>SCUBGO TECHNOLOGIES LTDA</t>
        </is>
      </c>
    </row>
    <row r="1498">
      <c r="B1498" s="55" t="inlineStr">
        <is>
          <t>32.306.307/0001-01</t>
        </is>
      </c>
      <c r="C1498" t="inlineStr">
        <is>
          <t>BEAUTY LABS COSMETICOS LTDA</t>
        </is>
      </c>
    </row>
    <row r="1499">
      <c r="B1499" s="55" t="inlineStr">
        <is>
          <t>32.306.307/0001-01</t>
        </is>
      </c>
      <c r="C1499" t="inlineStr">
        <is>
          <t>BEAUTY LABS COSMETICOS LTDA</t>
        </is>
      </c>
    </row>
    <row r="1500">
      <c r="B1500" s="55" t="inlineStr">
        <is>
          <t>32.306.307/0001-01</t>
        </is>
      </c>
      <c r="C1500" t="inlineStr">
        <is>
          <t>BEAUTY LABS COSMETICOS LTDA</t>
        </is>
      </c>
    </row>
    <row r="1501">
      <c r="B1501" s="55" t="inlineStr">
        <is>
          <t>32.382.845/0001-85</t>
        </is>
      </c>
      <c r="C1501" t="inlineStr">
        <is>
          <t>NO MERCADO REPRESENTACOES LTDA</t>
        </is>
      </c>
    </row>
    <row r="1502">
      <c r="B1502" s="55" t="inlineStr">
        <is>
          <t>32.452.219/0001-18</t>
        </is>
      </c>
      <c r="C1502" t="inlineStr">
        <is>
          <t>BREW IN BOX AUTOMACAO DE SISTEMAS INDUSTRIAIS LTDA</t>
        </is>
      </c>
    </row>
    <row r="1503">
      <c r="B1503" s="55" t="inlineStr">
        <is>
          <t>32.452.219/0001-18</t>
        </is>
      </c>
      <c r="C1503" t="inlineStr">
        <is>
          <t>BREW IN BOX AUTOMACAO DE SISTEMAS INDUSTRIAIS LTDA</t>
        </is>
      </c>
    </row>
    <row r="1504">
      <c r="B1504" s="55" t="inlineStr">
        <is>
          <t>32.547.215/0001-13</t>
        </is>
      </c>
      <c r="C1504" t="inlineStr">
        <is>
          <t>BRYDGE SERVICOS DIGITAIS S.A.</t>
        </is>
      </c>
    </row>
    <row r="1505">
      <c r="B1505" s="55" t="inlineStr">
        <is>
          <t>32.655.804/0001-15</t>
        </is>
      </c>
      <c r="C1505" t="inlineStr">
        <is>
          <t>JOALHERIA 18K LTDA</t>
        </is>
      </c>
    </row>
    <row r="1506">
      <c r="B1506" s="55" t="inlineStr">
        <is>
          <t>32.655.804/0001-15</t>
        </is>
      </c>
      <c r="C1506" t="inlineStr">
        <is>
          <t>JOALHERIA 18K LTDA</t>
        </is>
      </c>
    </row>
    <row r="1507">
      <c r="B1507" s="55" t="inlineStr">
        <is>
          <t>32.771.034/0001-76</t>
        </is>
      </c>
      <c r="C1507" t="inlineStr">
        <is>
          <t>CLIOMED MEDICINA DO TRABALHO SERVICOS MEDICOS HOSPITALARES LTDA</t>
        </is>
      </c>
    </row>
    <row r="1508">
      <c r="B1508" s="55" t="inlineStr">
        <is>
          <t>32.804.472/0001-93</t>
        </is>
      </c>
      <c r="C1508" t="inlineStr">
        <is>
          <t>DAGER COMERCIO ATACADISTA DE EMBALAGENS E ALIMENTOS LTDA</t>
        </is>
      </c>
    </row>
    <row r="1509">
      <c r="B1509" s="55" t="inlineStr">
        <is>
          <t>32.804.472/0001-93</t>
        </is>
      </c>
      <c r="C1509" t="inlineStr">
        <is>
          <t>DAGER COMERCIO ATACADISTA DE EMBALAGENS E ALIMENTOS LTDA</t>
        </is>
      </c>
    </row>
    <row r="1510">
      <c r="B1510" s="55" t="inlineStr">
        <is>
          <t>32.815.096/0001-32</t>
        </is>
      </c>
      <c r="C1510" t="inlineStr">
        <is>
          <t>LUIZ EDUARDO RODRIGUES DA SILVA 02913935788</t>
        </is>
      </c>
    </row>
    <row r="1511">
      <c r="B1511" s="55" t="inlineStr">
        <is>
          <t>32.925.313/0001-47</t>
        </is>
      </c>
      <c r="C1511" t="inlineStr">
        <is>
          <t>UTTILI DO BRASIL TECNOLOGIA LTDA</t>
        </is>
      </c>
    </row>
    <row r="1512">
      <c r="B1512" s="55" t="inlineStr">
        <is>
          <t>32.951.535/0001-34</t>
        </is>
      </c>
      <c r="C1512" t="inlineStr">
        <is>
          <t>ELETROMAR MOVEIS E ELETRODOMESTICOS LTDA</t>
        </is>
      </c>
    </row>
    <row r="1513">
      <c r="B1513" s="55" t="inlineStr">
        <is>
          <t>32.951.535/0001-34</t>
        </is>
      </c>
      <c r="C1513" t="inlineStr">
        <is>
          <t>ELETROMAR MOVEIS E ELETRODOMESTICOS LTDA</t>
        </is>
      </c>
    </row>
    <row r="1514">
      <c r="B1514" s="55" t="inlineStr">
        <is>
          <t>33.042.096/0001-00</t>
        </is>
      </c>
      <c r="C1514" t="inlineStr">
        <is>
          <t>BEAUTY AT PLACE SOLUCOES E TECNOLOGIA LTDA</t>
        </is>
      </c>
    </row>
    <row r="1515">
      <c r="B1515" s="55" t="inlineStr">
        <is>
          <t>33.054.115/0001-18</t>
        </is>
      </c>
      <c r="C1515" t="inlineStr">
        <is>
          <t>AVIPAM VIAGENS E TURISMO LTDA</t>
        </is>
      </c>
    </row>
    <row r="1516">
      <c r="B1516" s="55" t="inlineStr">
        <is>
          <t>33.054.115/0001-18</t>
        </is>
      </c>
      <c r="C1516" t="inlineStr">
        <is>
          <t>AVIPAM VIAGENS E TURISMO LTDA</t>
        </is>
      </c>
    </row>
    <row r="1517">
      <c r="B1517" s="55" t="inlineStr">
        <is>
          <t>33.054.115/0001-18</t>
        </is>
      </c>
      <c r="C1517" t="inlineStr">
        <is>
          <t>AVIPAM VIAGENS E TURISMO LTDA</t>
        </is>
      </c>
    </row>
    <row r="1518">
      <c r="B1518" s="55" t="inlineStr">
        <is>
          <t>33.054.115/0001-18</t>
        </is>
      </c>
      <c r="C1518" t="inlineStr">
        <is>
          <t>AVIPAM VIAGENS E TURISMO LTDA</t>
        </is>
      </c>
    </row>
    <row r="1519">
      <c r="B1519" s="55" t="inlineStr">
        <is>
          <t>33.054.115/0001-18</t>
        </is>
      </c>
      <c r="C1519" t="inlineStr">
        <is>
          <t>AVIPAM VIAGENS E TURISMO LTDA</t>
        </is>
      </c>
    </row>
    <row r="1520">
      <c r="B1520" s="55" t="inlineStr">
        <is>
          <t>33.093.629/0001-82</t>
        </is>
      </c>
      <c r="C1520" t="inlineStr">
        <is>
          <t>SOL E FLORA LTDA</t>
        </is>
      </c>
    </row>
    <row r="1521">
      <c r="B1521" s="55" t="inlineStr">
        <is>
          <t>33.093.629/0001-82</t>
        </is>
      </c>
      <c r="C1521" t="inlineStr">
        <is>
          <t>SOL E FLORA LTDA</t>
        </is>
      </c>
    </row>
    <row r="1522">
      <c r="B1522" s="55" t="inlineStr">
        <is>
          <t>33.149.011/0001-97</t>
        </is>
      </c>
      <c r="C1522" t="inlineStr">
        <is>
          <t>IN9VA SISTEMA EM GESTAO DE SAUDE LTDA</t>
        </is>
      </c>
    </row>
    <row r="1523">
      <c r="B1523" s="55" t="inlineStr">
        <is>
          <t>33.150.606/0001-62</t>
        </is>
      </c>
      <c r="C1523" t="inlineStr">
        <is>
          <t>REDE AGRO FIDELIDADE E INTERMEDIACAO S.A.</t>
        </is>
      </c>
    </row>
    <row r="1524">
      <c r="B1524" s="55" t="inlineStr">
        <is>
          <t>33.150.606/0001-62</t>
        </is>
      </c>
      <c r="C1524" t="inlineStr">
        <is>
          <t>REDE AGRO FIDELIDADE E INTERMEDIACAO S.A.</t>
        </is>
      </c>
    </row>
    <row r="1525">
      <c r="B1525" s="55" t="inlineStr">
        <is>
          <t>33.150.606/0001-62</t>
        </is>
      </c>
      <c r="C1525" t="inlineStr">
        <is>
          <t>REDE AGRO FIDELIDADE E INTERMEDIACAO S.A.</t>
        </is>
      </c>
    </row>
    <row r="1526">
      <c r="B1526" s="55" t="inlineStr">
        <is>
          <t>33.150.606/0001-62</t>
        </is>
      </c>
      <c r="C1526" t="inlineStr">
        <is>
          <t>REDE AGRO FIDELIDADE E INTERMEDIACAO S.A.</t>
        </is>
      </c>
    </row>
    <row r="1527">
      <c r="B1527" s="55" t="inlineStr">
        <is>
          <t>33.164.021/0001-00</t>
        </is>
      </c>
      <c r="C1527" t="inlineStr">
        <is>
          <t>TOKIO MARINE SEGURADORA S.A.</t>
        </is>
      </c>
    </row>
    <row r="1528">
      <c r="B1528" s="55" t="inlineStr">
        <is>
          <t>33.164.021/0001-00</t>
        </is>
      </c>
      <c r="C1528" t="inlineStr">
        <is>
          <t>TOKIO MARINE SEGURADORA S.A.</t>
        </is>
      </c>
    </row>
    <row r="1529">
      <c r="B1529" s="55" t="inlineStr">
        <is>
          <t>33.205.451/0001-14</t>
        </is>
      </c>
      <c r="C1529" t="inlineStr">
        <is>
          <t>ORDEM DOS ADVOGADOS DO BRASIL CONSELHO FEDERAL</t>
        </is>
      </c>
    </row>
    <row r="1530">
      <c r="B1530" s="55" t="inlineStr">
        <is>
          <t>33.229.410/0001-68</t>
        </is>
      </c>
      <c r="C1530" t="inlineStr">
        <is>
          <t>CIA CAMINHO AEREO PAO DE ACUCAR</t>
        </is>
      </c>
    </row>
    <row r="1531">
      <c r="B1531" s="55" t="inlineStr">
        <is>
          <t>33.229.410/0001-68</t>
        </is>
      </c>
      <c r="C1531" t="inlineStr">
        <is>
          <t>CIA CAMINHO AEREO PAO DE ACUCAR</t>
        </is>
      </c>
    </row>
    <row r="1532">
      <c r="B1532" s="55" t="inlineStr">
        <is>
          <t>33.303.218/0001-74</t>
        </is>
      </c>
      <c r="C1532" t="inlineStr">
        <is>
          <t>KOOPFY PAGAMENTOS E TECNOLOGIA LTDA</t>
        </is>
      </c>
    </row>
    <row r="1533">
      <c r="B1533" s="55" t="inlineStr">
        <is>
          <t>33.369.493/0001-90</t>
        </is>
      </c>
      <c r="C1533" t="inlineStr">
        <is>
          <t>BIOCORP SERVICOS LTDA</t>
        </is>
      </c>
    </row>
    <row r="1534">
      <c r="B1534" s="55" t="inlineStr">
        <is>
          <t>33.369.493/0001-90</t>
        </is>
      </c>
      <c r="C1534" t="inlineStr">
        <is>
          <t>BIOCORP SERVICOS LTDA</t>
        </is>
      </c>
    </row>
    <row r="1535">
      <c r="B1535" s="55" t="inlineStr">
        <is>
          <t>33.381.286/0001-51</t>
        </is>
      </c>
      <c r="C1535" t="inlineStr">
        <is>
          <t>SUPER MERCADO ZONA SUL S A</t>
        </is>
      </c>
    </row>
    <row r="1536">
      <c r="B1536" s="55" t="inlineStr">
        <is>
          <t>33.381.286/0001-51</t>
        </is>
      </c>
      <c r="C1536" t="inlineStr">
        <is>
          <t>SUPER MERCADO ZONA SUL S A</t>
        </is>
      </c>
    </row>
    <row r="1537">
      <c r="B1537" s="55" t="inlineStr">
        <is>
          <t>33.461.759/0001-20</t>
        </is>
      </c>
      <c r="C1537" t="inlineStr">
        <is>
          <t>PO DE CHA BRASIL, COMERCIO VAREJISTA E ATACADISTA DE PRODUTOS VEGETAIS DESIDRATADOS LTDA</t>
        </is>
      </c>
    </row>
    <row r="1538">
      <c r="B1538" s="55" t="inlineStr">
        <is>
          <t>33.461.759/0001-20</t>
        </is>
      </c>
      <c r="C1538" t="inlineStr">
        <is>
          <t>PO DE CHA BRASIL, COMERCIO VAREJISTA E ATACADISTA DE PRODUTOS VEGETAIS DESIDRATADOS LTDA</t>
        </is>
      </c>
    </row>
    <row r="1539">
      <c r="B1539" s="55" t="inlineStr">
        <is>
          <t>33.461.759/0001-20</t>
        </is>
      </c>
      <c r="C1539" t="inlineStr">
        <is>
          <t>PO DE CHA BRASIL, COMERCIO VAREJISTA E ATACADISTA DE PRODUTOS VEGETAIS DESIDRATADOS LTDA</t>
        </is>
      </c>
    </row>
    <row r="1540">
      <c r="B1540" s="55" t="inlineStr">
        <is>
          <t>33.461.759/0001-20</t>
        </is>
      </c>
      <c r="C1540" t="inlineStr">
        <is>
          <t>PO DE CHA BRASIL, COMERCIO VAREJISTA E ATACADISTA DE PRODUTOS VEGETAIS DESIDRATADOS LTDA</t>
        </is>
      </c>
    </row>
    <row r="1541">
      <c r="B1541" s="55" t="inlineStr">
        <is>
          <t>33.495.771/0001-56</t>
        </is>
      </c>
      <c r="C1541" t="inlineStr">
        <is>
          <t>DISTRIBUIDORA RECORD DE SERVICOS DE IMPRENSA S A</t>
        </is>
      </c>
    </row>
    <row r="1542">
      <c r="B1542" s="55" t="inlineStr">
        <is>
          <t>33.495.771/0001-56</t>
        </is>
      </c>
      <c r="C1542" t="inlineStr">
        <is>
          <t>DISTRIBUIDORA RECORD DE SERVICOS DE IMPRENSA S A</t>
        </is>
      </c>
    </row>
    <row r="1543">
      <c r="B1543" s="55" t="inlineStr">
        <is>
          <t>33.647.553/0001-90</t>
        </is>
      </c>
      <c r="C1543" t="inlineStr">
        <is>
          <t>FLUMINENSE FOOTBALL CLUB</t>
        </is>
      </c>
    </row>
    <row r="1544">
      <c r="B1544" s="55" t="inlineStr">
        <is>
          <t>33.647.553/0001-90</t>
        </is>
      </c>
      <c r="C1544" t="inlineStr">
        <is>
          <t>FLUMINENSE FOOTBALL CLUB</t>
        </is>
      </c>
    </row>
    <row r="1545">
      <c r="B1545" s="55" t="inlineStr">
        <is>
          <t>33.647.553/0001-90</t>
        </is>
      </c>
      <c r="C1545" t="inlineStr">
        <is>
          <t>FLUMINENSE FOOTBALL CLUB</t>
        </is>
      </c>
    </row>
    <row r="1546">
      <c r="B1546" s="55" t="inlineStr">
        <is>
          <t>33.788.431/0001-13</t>
        </is>
      </c>
      <c r="C1546" t="inlineStr">
        <is>
          <t>UNIAO DOS ESCOTEIROS DO BRASIL</t>
        </is>
      </c>
    </row>
    <row r="1547">
      <c r="B1547" s="55" t="inlineStr">
        <is>
          <t>33.788.431/0001-13</t>
        </is>
      </c>
      <c r="C1547" t="inlineStr">
        <is>
          <t>UNIAO DOS ESCOTEIROS DO BRASIL</t>
        </is>
      </c>
    </row>
    <row r="1548">
      <c r="B1548" s="55" t="inlineStr">
        <is>
          <t>33.788.431/0001-13</t>
        </is>
      </c>
      <c r="C1548" t="inlineStr">
        <is>
          <t>UNIAO DOS ESCOTEIROS DO BRASIL</t>
        </is>
      </c>
    </row>
    <row r="1549">
      <c r="B1549" s="55" t="inlineStr">
        <is>
          <t>33.795.303/0001-05</t>
        </is>
      </c>
      <c r="C1549" t="inlineStr">
        <is>
          <t>ARRAIAL CANA BRAVA HOTEL LTDA</t>
        </is>
      </c>
    </row>
    <row r="1550">
      <c r="B1550" s="55" t="inlineStr">
        <is>
          <t>33.795.303/0001-05</t>
        </is>
      </c>
      <c r="C1550" t="inlineStr">
        <is>
          <t>ARRAIAL CANA BRAVA HOTEL LTDA</t>
        </is>
      </c>
    </row>
    <row r="1551">
      <c r="B1551" s="55" t="inlineStr">
        <is>
          <t>33.795.303/0001-05</t>
        </is>
      </c>
      <c r="C1551" t="inlineStr">
        <is>
          <t>ARRAIAL CANA BRAVA HOTEL LTDA</t>
        </is>
      </c>
    </row>
    <row r="1552">
      <c r="B1552" s="55" t="inlineStr">
        <is>
          <t>33.795.303/0001-05</t>
        </is>
      </c>
      <c r="C1552" t="inlineStr">
        <is>
          <t>ARRAIAL CANA BRAVA HOTEL LTDA</t>
        </is>
      </c>
    </row>
    <row r="1553">
      <c r="B1553" s="55" t="inlineStr">
        <is>
          <t>33.795.303/0001-05</t>
        </is>
      </c>
      <c r="C1553" t="inlineStr">
        <is>
          <t>ARRAIAL CANA BRAVA HOTEL LTDA</t>
        </is>
      </c>
    </row>
    <row r="1554">
      <c r="B1554" s="55" t="inlineStr">
        <is>
          <t>33.834.585/0001-02</t>
        </is>
      </c>
      <c r="C1554" t="inlineStr">
        <is>
          <t>RR PLAS LTDA</t>
        </is>
      </c>
    </row>
    <row r="1555">
      <c r="B1555" s="55" t="inlineStr">
        <is>
          <t>33.837.516/0001-44</t>
        </is>
      </c>
      <c r="C1555" t="inlineStr">
        <is>
          <t>MOOBTRUCK TECNOLOGIA EM LOGISTICA LTDA</t>
        </is>
      </c>
    </row>
    <row r="1556">
      <c r="B1556" s="55" t="inlineStr">
        <is>
          <t>33.840.462/0001-76</t>
        </is>
      </c>
      <c r="C1556" t="inlineStr">
        <is>
          <t>VOA TRANSFORMACAO HOTELEIRA LTDA</t>
        </is>
      </c>
    </row>
    <row r="1557">
      <c r="B1557" s="55" t="inlineStr">
        <is>
          <t>33.840.462/0001-76</t>
        </is>
      </c>
      <c r="C1557" t="inlineStr">
        <is>
          <t>VOA TRANSFORMACAO HOTELEIRA LTDA</t>
        </is>
      </c>
    </row>
    <row r="1558">
      <c r="B1558" s="55" t="inlineStr">
        <is>
          <t>33.840.462/0001-76</t>
        </is>
      </c>
      <c r="C1558" t="inlineStr">
        <is>
          <t>VOA TRANSFORMACAO HOTELEIRA LTDA</t>
        </is>
      </c>
    </row>
    <row r="1559">
      <c r="B1559" s="55" t="inlineStr">
        <is>
          <t>33.916.772/0001-27</t>
        </is>
      </c>
      <c r="C1559" t="inlineStr">
        <is>
          <t>QUINTA SEMENTE COMERCIO DE ALIMENTOS LTDA</t>
        </is>
      </c>
    </row>
    <row r="1560">
      <c r="B1560" s="55" t="inlineStr">
        <is>
          <t>33.972.742/0001-38</t>
        </is>
      </c>
      <c r="C1560" t="inlineStr">
        <is>
          <t>DIGITAL IQ ATIVIDADES DE INTERNET LTDA</t>
        </is>
      </c>
    </row>
    <row r="1561">
      <c r="B1561" s="55" t="inlineStr">
        <is>
          <t>34.003.834/0001-72</t>
        </is>
      </c>
      <c r="C1561" t="inlineStr">
        <is>
          <t>ILHA TOUR AGENCIA DE VIAGENS LTDA</t>
        </is>
      </c>
    </row>
    <row r="1562">
      <c r="B1562" s="55" t="inlineStr">
        <is>
          <t>34.003.834/0001-72</t>
        </is>
      </c>
      <c r="C1562" t="inlineStr">
        <is>
          <t>ILHA TOUR AGENCIA DE VIAGENS LTDA</t>
        </is>
      </c>
    </row>
    <row r="1563">
      <c r="B1563" s="55" t="inlineStr">
        <is>
          <t>34.046.589/0003-42</t>
        </is>
      </c>
      <c r="C1563" t="inlineStr">
        <is>
          <t>S R S CALCADOS E ACESSORIOS LTDA</t>
        </is>
      </c>
    </row>
    <row r="1564">
      <c r="B1564" s="55" t="inlineStr">
        <is>
          <t>34.094.104/0001-24</t>
        </is>
      </c>
      <c r="C1564" t="inlineStr">
        <is>
          <t>OPLAB TECNOLOGIA LTDA</t>
        </is>
      </c>
    </row>
    <row r="1565">
      <c r="B1565" s="55" t="inlineStr">
        <is>
          <t>34.094.104/0001-24</t>
        </is>
      </c>
      <c r="C1565" t="inlineStr">
        <is>
          <t>OPLAB TECNOLOGIA LTDA</t>
        </is>
      </c>
    </row>
    <row r="1566">
      <c r="B1566" s="55" t="inlineStr">
        <is>
          <t>34.109.335/0001-64</t>
        </is>
      </c>
      <c r="C1566" t="inlineStr">
        <is>
          <t>VEGA TECNOLOGIA EM PAGAMENTOS LTDA</t>
        </is>
      </c>
    </row>
    <row r="1567">
      <c r="B1567" s="55" t="inlineStr">
        <is>
          <t>34.151.161/0001-06</t>
        </is>
      </c>
      <c r="C1567" t="inlineStr">
        <is>
          <t>DAG FITNESS LTDA</t>
        </is>
      </c>
    </row>
    <row r="1568">
      <c r="B1568" s="55" t="inlineStr">
        <is>
          <t>34.151.161/0001-06</t>
        </is>
      </c>
      <c r="C1568" t="inlineStr">
        <is>
          <t>DAG FITNESS LTDA</t>
        </is>
      </c>
    </row>
    <row r="1569">
      <c r="B1569" s="55" t="inlineStr">
        <is>
          <t>34.151.161/0001-06</t>
        </is>
      </c>
      <c r="C1569" t="inlineStr">
        <is>
          <t>DAG FITNESS LTDA</t>
        </is>
      </c>
    </row>
    <row r="1570">
      <c r="B1570" s="55" t="inlineStr">
        <is>
          <t>34.151.161/0001-06</t>
        </is>
      </c>
      <c r="C1570" t="inlineStr">
        <is>
          <t>DAG FITNESS LTDA</t>
        </is>
      </c>
    </row>
    <row r="1571">
      <c r="B1571" s="55" t="inlineStr">
        <is>
          <t>34.169.975/0001-60</t>
        </is>
      </c>
      <c r="C1571" t="inlineStr">
        <is>
          <t>UMER-UTILIDADE MEDICA ESPECIALIZADA RESOLUTIVA LTDA (baixada)</t>
        </is>
      </c>
    </row>
    <row r="1572">
      <c r="B1572" s="55" t="inlineStr">
        <is>
          <t>34.214.456/0001-76</t>
        </is>
      </c>
      <c r="C1572" t="inlineStr">
        <is>
          <t>MARCUS VINICIOS MENESES DE MATOS</t>
        </is>
      </c>
    </row>
    <row r="1573">
      <c r="B1573" s="55" t="inlineStr">
        <is>
          <t>34.227.829/0001-43</t>
        </is>
      </c>
      <c r="C1573" t="inlineStr">
        <is>
          <t>DELUXE SPORTS COMERCIO IMPORTACAO E EXPORTACAO SERVICOS ESPORTIVOS LTDA</t>
        </is>
      </c>
    </row>
    <row r="1574">
      <c r="B1574" s="55" t="inlineStr">
        <is>
          <t>34.227.829/0001-43</t>
        </is>
      </c>
      <c r="C1574" t="inlineStr">
        <is>
          <t>DELUXE SPORTS COMERCIO IMPORTACAO E EXPORTACAO SERVICOS ESPORTIVOS LTDA</t>
        </is>
      </c>
    </row>
    <row r="1575">
      <c r="B1575" s="55" t="inlineStr">
        <is>
          <t>34.235.550/0001-01</t>
        </is>
      </c>
      <c r="C1575" t="inlineStr">
        <is>
          <t>LEGACY INTERMEDIACAO DE SERVICOS TECNOLOGICOS LTDA</t>
        </is>
      </c>
    </row>
    <row r="1576">
      <c r="B1576" s="55" t="inlineStr">
        <is>
          <t>34.300.685/0001-03</t>
        </is>
      </c>
      <c r="C1576" t="inlineStr">
        <is>
          <t>EMPO SERVICOS GRAFICOS LTDA</t>
        </is>
      </c>
    </row>
    <row r="1577">
      <c r="B1577" s="55" t="inlineStr">
        <is>
          <t>34.302.616/0001-39</t>
        </is>
      </c>
      <c r="C1577" t="inlineStr">
        <is>
          <t>MARK PLATAFORMA DE PUBLICIDADE LTDA</t>
        </is>
      </c>
    </row>
    <row r="1578">
      <c r="B1578" s="55" t="inlineStr">
        <is>
          <t>34.362.987/0001-06</t>
        </is>
      </c>
      <c r="C1578" t="inlineStr">
        <is>
          <t>DROGARIA POPULAR MD LTDA</t>
        </is>
      </c>
    </row>
    <row r="1579">
      <c r="B1579" s="55" t="inlineStr">
        <is>
          <t>34.362.987/0001-06</t>
        </is>
      </c>
      <c r="C1579" t="inlineStr">
        <is>
          <t>DROGARIA POPULAR MD LTDA</t>
        </is>
      </c>
    </row>
    <row r="1580">
      <c r="B1580" s="55" t="inlineStr">
        <is>
          <t>34.398.712/0001-22</t>
        </is>
      </c>
      <c r="C1580" t="inlineStr">
        <is>
          <t>PERSONAL ONE SAUDE E DESENVOLVIMENTO DE SOFTWARES LTDA (baixada)</t>
        </is>
      </c>
    </row>
    <row r="1581">
      <c r="B1581" s="55" t="inlineStr">
        <is>
          <t>34.453.954/0001-71</t>
        </is>
      </c>
      <c r="C1581" t="inlineStr">
        <is>
          <t>E-BLUE SOLUCOES E TECNOLOGIA LTDA</t>
        </is>
      </c>
    </row>
    <row r="1582">
      <c r="B1582" s="55" t="inlineStr">
        <is>
          <t>34.523.457/0001-00</t>
        </is>
      </c>
      <c r="C1582" t="inlineStr">
        <is>
          <t>DIVIFY SECURITIZADORA E PLATAFORMA S.A.</t>
        </is>
      </c>
    </row>
    <row r="1583">
      <c r="B1583" s="55" t="inlineStr">
        <is>
          <t>34.531.599/0001-01</t>
        </is>
      </c>
      <c r="C1583" t="inlineStr">
        <is>
          <t>POPIZ APLICATIVOS DE INTERNET LTDA (baixada)</t>
        </is>
      </c>
    </row>
    <row r="1584">
      <c r="B1584" s="55" t="inlineStr">
        <is>
          <t>34.546.535/0001-84</t>
        </is>
      </c>
      <c r="C1584" t="inlineStr">
        <is>
          <t>DSC PRODUCOES E EVENTOS LTDA</t>
        </is>
      </c>
    </row>
    <row r="1585">
      <c r="B1585" s="55" t="inlineStr">
        <is>
          <t>34.565.893/0001-34</t>
        </is>
      </c>
      <c r="C1585" t="inlineStr">
        <is>
          <t>IRMAOS OLIVEIRA FARMACIA LTDA</t>
        </is>
      </c>
    </row>
    <row r="1586">
      <c r="B1586" s="55" t="inlineStr">
        <is>
          <t>34.565.893/0001-34</t>
        </is>
      </c>
      <c r="C1586" t="inlineStr">
        <is>
          <t>IRMAOS OLIVEIRA FARMACIA LTDA</t>
        </is>
      </c>
    </row>
    <row r="1587">
      <c r="B1587" s="55" t="inlineStr">
        <is>
          <t>34.690.119/0001-55</t>
        </is>
      </c>
      <c r="C1587" t="inlineStr">
        <is>
          <t>ONVITA SERVICOS CLINICOS LTDA</t>
        </is>
      </c>
    </row>
    <row r="1588">
      <c r="B1588" s="55" t="inlineStr">
        <is>
          <t>34.703.881/0001-29</t>
        </is>
      </c>
      <c r="C1588" t="inlineStr">
        <is>
          <t>FELLOW CONSULTORIA E SISTEMAS DE INFORMATICA LTDA</t>
        </is>
      </c>
    </row>
    <row r="1589">
      <c r="B1589" s="55" t="inlineStr">
        <is>
          <t>34.753.066/0001-74</t>
        </is>
      </c>
      <c r="C1589" t="inlineStr">
        <is>
          <t>MAKE UP INTERMEDIACAO E AGENCIAMENTO DE SERVICOS E NEGOCIOS EM GERAL LTDA</t>
        </is>
      </c>
    </row>
    <row r="1590">
      <c r="B1590" s="55" t="inlineStr">
        <is>
          <t>34.875.164/0001-84</t>
        </is>
      </c>
      <c r="C1590" t="inlineStr">
        <is>
          <t>FOODTECH BRASIL SOLUCOES E TECNOLOGIA LTDA (baixada)</t>
        </is>
      </c>
    </row>
    <row r="1591">
      <c r="B1591" s="55" t="inlineStr">
        <is>
          <t>34.903.950/0001-48</t>
        </is>
      </c>
      <c r="C1591" t="inlineStr">
        <is>
          <t>VGS COMERCIO VAREJISTA DE MATERIAL DE CONSTRUCAO LTDA</t>
        </is>
      </c>
    </row>
    <row r="1592">
      <c r="B1592" s="55" t="inlineStr">
        <is>
          <t>34.917.011/0001-52</t>
        </is>
      </c>
      <c r="C1592" t="inlineStr">
        <is>
          <t>M.R.P. ATELIER LTDA</t>
        </is>
      </c>
    </row>
    <row r="1593">
      <c r="B1593" s="55" t="inlineStr">
        <is>
          <t>34.917.011/0001-52</t>
        </is>
      </c>
      <c r="C1593" t="inlineStr">
        <is>
          <t>M.R.P. ATELIER LTDA</t>
        </is>
      </c>
    </row>
    <row r="1594">
      <c r="B1594" s="55" t="inlineStr">
        <is>
          <t>34.926.833/0001-08</t>
        </is>
      </c>
      <c r="C1594" t="inlineStr">
        <is>
          <t>BELGOLD PERFUMES E COSMETICOS LTDA</t>
        </is>
      </c>
    </row>
    <row r="1595">
      <c r="B1595" s="55" t="inlineStr">
        <is>
          <t>34.938.439/0001-81</t>
        </is>
      </c>
      <c r="C1595" t="inlineStr">
        <is>
          <t>MDB SERVICOS DE APOIO E ASSISTENCIA MEDICA DO BRASIL LTDA</t>
        </is>
      </c>
    </row>
    <row r="1596">
      <c r="B1596" s="55" t="inlineStr">
        <is>
          <t>34.938.439/0001-81</t>
        </is>
      </c>
      <c r="C1596" t="inlineStr">
        <is>
          <t>MDB SERVICOS DE APOIO E ASSISTENCIA MEDICA DO BRASIL LTDA</t>
        </is>
      </c>
    </row>
    <row r="1597">
      <c r="B1597" s="55" t="inlineStr">
        <is>
          <t>34.979.274/0001-96</t>
        </is>
      </c>
      <c r="C1597" t="inlineStr">
        <is>
          <t>MSF CAFE LTDA</t>
        </is>
      </c>
    </row>
    <row r="1598">
      <c r="B1598" s="55" t="inlineStr">
        <is>
          <t>34.979.274/0001-96</t>
        </is>
      </c>
      <c r="C1598" t="inlineStr">
        <is>
          <t>MSF CAFE LTDA</t>
        </is>
      </c>
    </row>
    <row r="1599">
      <c r="B1599" s="55" t="inlineStr">
        <is>
          <t>35.099.946/0001-31</t>
        </is>
      </c>
      <c r="C1599" t="inlineStr">
        <is>
          <t>PAULO JOSE PEDROZO SANTAMARIA</t>
        </is>
      </c>
    </row>
    <row r="1600">
      <c r="B1600" s="55" t="inlineStr">
        <is>
          <t>35.282.298/0001-54</t>
        </is>
      </c>
      <c r="C1600" t="inlineStr">
        <is>
          <t>DROGARIAS MAXI POPULAR CANARIO LTDA</t>
        </is>
      </c>
    </row>
    <row r="1601">
      <c r="B1601" s="55" t="inlineStr">
        <is>
          <t>35.282.298/0001-54</t>
        </is>
      </c>
      <c r="C1601" t="inlineStr">
        <is>
          <t>DROGARIAS MAXI POPULAR CANARIO LTDA</t>
        </is>
      </c>
    </row>
    <row r="1602">
      <c r="B1602" s="55" t="inlineStr">
        <is>
          <t>35.282.298/0001-54</t>
        </is>
      </c>
      <c r="C1602" t="inlineStr">
        <is>
          <t>DROGARIAS MAXI POPULAR CANARIO LTDA</t>
        </is>
      </c>
    </row>
    <row r="1603">
      <c r="B1603" s="55" t="inlineStr">
        <is>
          <t>35.309.147/0001-42</t>
        </is>
      </c>
      <c r="C1603" t="inlineStr">
        <is>
          <t>MIMO LIVE SALES LTDA</t>
        </is>
      </c>
    </row>
    <row r="1604">
      <c r="B1604" s="55" t="inlineStr">
        <is>
          <t>35.366.183/0001-48</t>
        </is>
      </c>
      <c r="C1604" t="inlineStr">
        <is>
          <t>ANA SILVIA DE SOUZA AGUIAR GRIMALDI 10306257866</t>
        </is>
      </c>
    </row>
    <row r="1605">
      <c r="B1605" s="55" t="inlineStr">
        <is>
          <t>35.366.183/0001-48</t>
        </is>
      </c>
      <c r="C1605" t="inlineStr">
        <is>
          <t>ANA SILVIA DE SOUZA AGUIAR GRIMALDI 10306257866</t>
        </is>
      </c>
    </row>
    <row r="1606">
      <c r="B1606" s="55" t="inlineStr">
        <is>
          <t>35.382.630/0001-52</t>
        </is>
      </c>
      <c r="C1606" t="inlineStr">
        <is>
          <t>SUCESSO EVENTOS LOCACAO DE AUDIO E VIDEO LTDA</t>
        </is>
      </c>
    </row>
    <row r="1607">
      <c r="B1607" s="55" t="inlineStr">
        <is>
          <t>35.410.271/0001-08</t>
        </is>
      </c>
      <c r="C1607" t="inlineStr">
        <is>
          <t>BEMOL SERVICOS FINANCEIROS LTDA.</t>
        </is>
      </c>
    </row>
    <row r="1608">
      <c r="B1608" s="55" t="inlineStr">
        <is>
          <t>35.410.271/0001-08</t>
        </is>
      </c>
      <c r="C1608" t="inlineStr">
        <is>
          <t>BEMOL SERVICOS FINANCEIROS LTDA.</t>
        </is>
      </c>
    </row>
    <row r="1609">
      <c r="B1609" s="55" t="inlineStr">
        <is>
          <t>35.410.271/0001-08</t>
        </is>
      </c>
      <c r="C1609" t="inlineStr">
        <is>
          <t>BEMOL SERVICOS FINANCEIROS LTDA.</t>
        </is>
      </c>
    </row>
    <row r="1610">
      <c r="B1610" s="55" t="inlineStr">
        <is>
          <t>35.410.271/0001-08</t>
        </is>
      </c>
      <c r="C1610" t="inlineStr">
        <is>
          <t>BEMOL SERVICOS FINANCEIROS LTDA.</t>
        </is>
      </c>
    </row>
    <row r="1611">
      <c r="B1611" s="55" t="inlineStr">
        <is>
          <t>35.436.658/0001-25</t>
        </is>
      </c>
      <c r="C1611" t="inlineStr">
        <is>
          <t>DENTAL CENTER LTDA</t>
        </is>
      </c>
    </row>
    <row r="1612">
      <c r="B1612" s="55" t="inlineStr">
        <is>
          <t>35.683.675/0001-67</t>
        </is>
      </c>
      <c r="C1612" t="inlineStr">
        <is>
          <t>YUME SOLUCOES EM PAGAMENTOS LTDA</t>
        </is>
      </c>
    </row>
    <row r="1613">
      <c r="B1613" s="55" t="inlineStr">
        <is>
          <t>35.696.795/0001-07</t>
        </is>
      </c>
      <c r="C1613" t="inlineStr">
        <is>
          <t>ARQUIJOBS PLATAFORMA PARA CONEXAO DE ARQUITETOS LTDA</t>
        </is>
      </c>
    </row>
    <row r="1614">
      <c r="B1614" s="55" t="inlineStr">
        <is>
          <t>35.738.131/0001-55</t>
        </is>
      </c>
      <c r="C1614" t="inlineStr">
        <is>
          <t>ALDO MAIS SERVICOS ADMINISTRATIVOS LTDA</t>
        </is>
      </c>
    </row>
    <row r="1615">
      <c r="B1615" s="55" t="inlineStr">
        <is>
          <t>35.769.064/0001-36</t>
        </is>
      </c>
      <c r="C1615" t="inlineStr">
        <is>
          <t>RESERVE INTERMEDIACAO DE NEGOCIOS LTDA</t>
        </is>
      </c>
    </row>
    <row r="1616">
      <c r="B1616" s="55" t="inlineStr">
        <is>
          <t>35.771.422/0001-45</t>
        </is>
      </c>
      <c r="C1616" t="inlineStr">
        <is>
          <t>THERA &amp; CO. COMERCIO DE PRODUTOS DE PERFUMARIA E COSMETICOS LTDA.</t>
        </is>
      </c>
    </row>
    <row r="1617">
      <c r="B1617" s="55" t="inlineStr">
        <is>
          <t>35.784.939/0001-79</t>
        </is>
      </c>
      <c r="C1617" t="inlineStr">
        <is>
          <t>MENON TECNOLOGIA LTDA (baixada)</t>
        </is>
      </c>
    </row>
    <row r="1618">
      <c r="B1618" s="55" t="inlineStr">
        <is>
          <t>35.820.448/0001-36</t>
        </is>
      </c>
      <c r="C1618" t="inlineStr">
        <is>
          <t>WHITE MARTINS GASES INDUSTRIAIS LTDA</t>
        </is>
      </c>
    </row>
    <row r="1619">
      <c r="B1619" s="55" t="inlineStr">
        <is>
          <t>35.820.448/0001-36</t>
        </is>
      </c>
      <c r="C1619" t="inlineStr">
        <is>
          <t>WHITE MARTINS GASES INDUSTRIAIS LTDA</t>
        </is>
      </c>
    </row>
    <row r="1620">
      <c r="B1620" s="55" t="inlineStr">
        <is>
          <t>35.864.652/0001-59</t>
        </is>
      </c>
      <c r="C1620" t="inlineStr">
        <is>
          <t>GRANTEC TECNOLOGIA LTDA</t>
        </is>
      </c>
    </row>
    <row r="1621">
      <c r="B1621" s="55" t="inlineStr">
        <is>
          <t>36.022.910/0001-12</t>
        </is>
      </c>
      <c r="C1621" t="inlineStr">
        <is>
          <t>VALUE BANK SERVICOS FINANCEIROS E TECNOLOGIA LTDA</t>
        </is>
      </c>
    </row>
    <row r="1622">
      <c r="B1622" s="55" t="inlineStr">
        <is>
          <t>36.059.778/0001-13</t>
        </is>
      </c>
      <c r="C1622" t="inlineStr">
        <is>
          <t>EUIGREJA SOLUCOES FINANCEIRAS LTDA</t>
        </is>
      </c>
    </row>
    <row r="1623">
      <c r="B1623" s="55" t="inlineStr">
        <is>
          <t>36.148.685/0004-08</t>
        </is>
      </c>
      <c r="C1623" t="inlineStr">
        <is>
          <t>DBDC - DISTRIBUIDORA BRASILEIRA DE COSMETICOS E PARTICIPACOES LTDA</t>
        </is>
      </c>
    </row>
    <row r="1624">
      <c r="B1624" s="55" t="inlineStr">
        <is>
          <t>36.152.916/0003-76</t>
        </is>
      </c>
      <c r="C1624" t="inlineStr">
        <is>
          <t>SGA VEICULOS E PECAS S.A.</t>
        </is>
      </c>
    </row>
    <row r="1625">
      <c r="B1625" s="55" t="inlineStr">
        <is>
          <t>36.152.916/0003-76</t>
        </is>
      </c>
      <c r="C1625" t="inlineStr">
        <is>
          <t>SGA VEICULOS E PECAS S.A.</t>
        </is>
      </c>
    </row>
    <row r="1626">
      <c r="B1626" s="55" t="inlineStr">
        <is>
          <t>36.152.916/0003-76</t>
        </is>
      </c>
      <c r="C1626" t="inlineStr">
        <is>
          <t>SGA VEICULOS E PECAS S.A.</t>
        </is>
      </c>
    </row>
    <row r="1627">
      <c r="B1627" s="55" t="inlineStr">
        <is>
          <t>36.282.644/0001-67</t>
        </is>
      </c>
      <c r="C1627" t="inlineStr">
        <is>
          <t>AB DUTRA COMERCIO DE MEDICAMENTOS LTDA</t>
        </is>
      </c>
    </row>
    <row r="1628">
      <c r="B1628" s="55" t="inlineStr">
        <is>
          <t>36.282.644/0001-67</t>
        </is>
      </c>
      <c r="C1628" t="inlineStr">
        <is>
          <t>AB DUTRA COMERCIO DE MEDICAMENTOS LTDA</t>
        </is>
      </c>
    </row>
    <row r="1629">
      <c r="B1629" s="55" t="inlineStr">
        <is>
          <t>36.282.644/0001-67</t>
        </is>
      </c>
      <c r="C1629" t="inlineStr">
        <is>
          <t>AB DUTRA COMERCIO DE MEDICAMENTOS LTDA</t>
        </is>
      </c>
    </row>
    <row r="1630">
      <c r="B1630" s="55" t="inlineStr">
        <is>
          <t>36.318.074/0001-18</t>
        </is>
      </c>
      <c r="C1630" t="inlineStr">
        <is>
          <t>R8 CONSTRUTORA E INCORPORADORA LTDA</t>
        </is>
      </c>
    </row>
    <row r="1631">
      <c r="B1631" s="55" t="inlineStr">
        <is>
          <t>36.413.206/0001-90</t>
        </is>
      </c>
      <c r="C1631" t="inlineStr">
        <is>
          <t>FERMENTO SERVICOS DIGITAIS E PUBLICIDADE LTDA</t>
        </is>
      </c>
    </row>
    <row r="1632">
      <c r="B1632" s="55" t="inlineStr">
        <is>
          <t>36.446.304/0001-24</t>
        </is>
      </c>
      <c r="C1632" t="inlineStr">
        <is>
          <t>LOGAROO SOLUCOES ON LINE LTDA</t>
        </is>
      </c>
    </row>
    <row r="1633">
      <c r="B1633" s="55" t="inlineStr">
        <is>
          <t>36.722.184/0001-40</t>
        </is>
      </c>
      <c r="C1633" t="inlineStr">
        <is>
          <t>GISELE BARBOZA COSTA 11580367798</t>
        </is>
      </c>
    </row>
    <row r="1634">
      <c r="B1634" s="55" t="inlineStr">
        <is>
          <t>36.728.694/0001-25</t>
        </is>
      </c>
      <c r="C1634" t="inlineStr">
        <is>
          <t>DIVI CORRESPONDENTE BANCARIO LTDA.</t>
        </is>
      </c>
    </row>
    <row r="1635">
      <c r="B1635" s="55" t="inlineStr">
        <is>
          <t>36.877.683/0001-07</t>
        </is>
      </c>
      <c r="C1635" t="inlineStr">
        <is>
          <t>BATATAIS MARKETPLACE LTDA</t>
        </is>
      </c>
    </row>
    <row r="1636">
      <c r="B1636" s="55" t="inlineStr">
        <is>
          <t>37.055.579/0001-08</t>
        </is>
      </c>
      <c r="C1636" t="inlineStr">
        <is>
          <t>JOGO RAPIDO DELIVERY LTDA</t>
        </is>
      </c>
    </row>
    <row r="1637">
      <c r="B1637" s="55" t="inlineStr">
        <is>
          <t>37.165.058/0001-03</t>
        </is>
      </c>
      <c r="C1637" t="inlineStr">
        <is>
          <t>CIERP - CENTRO INTEGRADO DE ENSINO SUPERIOR DE RIO PRETO</t>
        </is>
      </c>
    </row>
    <row r="1638">
      <c r="B1638" s="55" t="inlineStr">
        <is>
          <t>37.165.058/0001-03</t>
        </is>
      </c>
      <c r="C1638" t="inlineStr">
        <is>
          <t>CIERP - CENTRO INTEGRADO DE ENSINO SUPERIOR DE RIO PRETO</t>
        </is>
      </c>
    </row>
    <row r="1639">
      <c r="B1639" s="55" t="inlineStr">
        <is>
          <t>37.178.311/0001-55</t>
        </is>
      </c>
      <c r="C1639" t="inlineStr">
        <is>
          <t>FD TECNOLOGIA EM INTERMEDIACAO DE NEGOCIOS LTDA. (baixada)</t>
        </is>
      </c>
    </row>
    <row r="1640">
      <c r="B1640" s="55" t="inlineStr">
        <is>
          <t>37.264.663/0001-23</t>
        </is>
      </c>
      <c r="C1640" t="inlineStr">
        <is>
          <t>ISTOQUE DISTRIBUIDORA E LOGISTICA LTDA</t>
        </is>
      </c>
    </row>
    <row r="1641">
      <c r="B1641" s="55" t="inlineStr">
        <is>
          <t>37.289.098/0001-59</t>
        </is>
      </c>
      <c r="C1641" t="inlineStr">
        <is>
          <t>FREITAS &amp; BIANCHI SERVICOS DIGITAIS LTDA</t>
        </is>
      </c>
    </row>
    <row r="1642">
      <c r="B1642" s="55" t="inlineStr">
        <is>
          <t>37.289.098/0001-59</t>
        </is>
      </c>
      <c r="C1642" t="inlineStr">
        <is>
          <t>FREITAS &amp; BIANCHI SERVICOS DIGITAIS LTDA</t>
        </is>
      </c>
    </row>
    <row r="1643">
      <c r="B1643" s="55" t="inlineStr">
        <is>
          <t>37.313.312/0001-65</t>
        </is>
      </c>
      <c r="C1643" t="inlineStr">
        <is>
          <t>POCKET PAY SOLUCOES EM PAGAMENTOS LTDA</t>
        </is>
      </c>
    </row>
    <row r="1644">
      <c r="B1644" s="55" t="inlineStr">
        <is>
          <t>37.333.375/0001-83</t>
        </is>
      </c>
      <c r="C1644" t="inlineStr">
        <is>
          <t>TEM NA TRENA LTDA</t>
        </is>
      </c>
    </row>
    <row r="1645">
      <c r="B1645" s="55" t="inlineStr">
        <is>
          <t>37.408.389/0001-19</t>
        </is>
      </c>
      <c r="C1645" t="inlineStr">
        <is>
          <t>L A SANTOS SILVA SERVICOS DIGITAIS LTDA</t>
        </is>
      </c>
    </row>
    <row r="1646">
      <c r="B1646" s="55" t="inlineStr">
        <is>
          <t>37.408.389/0001-19</t>
        </is>
      </c>
      <c r="C1646" t="inlineStr">
        <is>
          <t>L A SANTOS SILVA SERVICOS DIGITAIS LTDA</t>
        </is>
      </c>
    </row>
    <row r="1647">
      <c r="B1647" s="55" t="inlineStr">
        <is>
          <t>37.513.839/0001-33</t>
        </is>
      </c>
      <c r="C1647" t="inlineStr">
        <is>
          <t>CLASP PAY MEIOS DE PAGAMENTOS LTDA</t>
        </is>
      </c>
    </row>
    <row r="1648">
      <c r="B1648" s="55" t="inlineStr">
        <is>
          <t>37.527.077/0001-24</t>
        </is>
      </c>
      <c r="C1648" t="inlineStr">
        <is>
          <t>PLATAFORMA DE CONEXAO DESENVOLVIMENTO DE PROGRAMAS DE COMPUTADOR SOCIEDADE UNIPESSOAL LTDA (baixada)</t>
        </is>
      </c>
    </row>
    <row r="1649">
      <c r="B1649" s="55" t="inlineStr">
        <is>
          <t>37.581.120/0001-30</t>
        </is>
      </c>
      <c r="C1649" t="inlineStr">
        <is>
          <t>MINHA REVISAO TECNOLOGIA E SERVICOS AUTOMOTIVOS LTDA</t>
        </is>
      </c>
    </row>
    <row r="1650">
      <c r="B1650" s="55" t="inlineStr">
        <is>
          <t>37.630.198/0001-05</t>
        </is>
      </c>
      <c r="C1650" t="inlineStr">
        <is>
          <t>BRENNO FLAVIO DE ALMEIDA</t>
        </is>
      </c>
    </row>
    <row r="1651">
      <c r="B1651" s="55" t="inlineStr">
        <is>
          <t>37.669.485/0001-10</t>
        </is>
      </c>
      <c r="C1651" t="inlineStr">
        <is>
          <t>MENOO SERVICOS E TECNOLOGIA LTDA</t>
        </is>
      </c>
    </row>
    <row r="1652">
      <c r="B1652" s="55" t="inlineStr">
        <is>
          <t>37.713.446/0001-73</t>
        </is>
      </c>
      <c r="C1652" t="inlineStr">
        <is>
          <t>GERALDA HELENA DA SILVA 11502170817</t>
        </is>
      </c>
    </row>
    <row r="1653">
      <c r="B1653" s="55" t="inlineStr">
        <is>
          <t>37.729.889/0005-86</t>
        </is>
      </c>
      <c r="C1653" t="inlineStr">
        <is>
          <t>MANCHESTER COMERCIO VAREJISTA DE ROUPAS E ACESSORIOS LTDA</t>
        </is>
      </c>
    </row>
    <row r="1654">
      <c r="B1654" s="55" t="inlineStr">
        <is>
          <t>37.731.466/0001-77</t>
        </is>
      </c>
      <c r="C1654" t="inlineStr">
        <is>
          <t>PEGA PEDIDOS SERVICOS DE SISTEMA LTDA</t>
        </is>
      </c>
    </row>
    <row r="1655">
      <c r="B1655" s="55" t="inlineStr">
        <is>
          <t>37.759.285/0001-59</t>
        </is>
      </c>
      <c r="C1655" t="inlineStr">
        <is>
          <t>BESTFY PAGAMENTOS INTELIGENTES LTDA</t>
        </is>
      </c>
    </row>
    <row r="1656">
      <c r="B1656" s="55" t="inlineStr">
        <is>
          <t>37.882.480/0001-71</t>
        </is>
      </c>
      <c r="C1656" t="inlineStr">
        <is>
          <t>MUNDOFICINA SISTEMAS LTDA (baixada)</t>
        </is>
      </c>
    </row>
    <row r="1657">
      <c r="B1657" s="55" t="inlineStr">
        <is>
          <t>37.886.017/0008-74</t>
        </is>
      </c>
      <c r="C1657" t="inlineStr">
        <is>
          <t>DROGARIA SHOPPING LTDA</t>
        </is>
      </c>
    </row>
    <row r="1658">
      <c r="B1658" s="55" t="inlineStr">
        <is>
          <t>37.886.017/0008-74</t>
        </is>
      </c>
      <c r="C1658" t="inlineStr">
        <is>
          <t>DROGARIA SHOPPING LTDA</t>
        </is>
      </c>
    </row>
    <row r="1659">
      <c r="B1659" s="55" t="inlineStr">
        <is>
          <t>37.886.017/0008-74</t>
        </is>
      </c>
      <c r="C1659" t="inlineStr">
        <is>
          <t>DROGARIA SHOPPING LTDA</t>
        </is>
      </c>
    </row>
    <row r="1660">
      <c r="B1660" s="55" t="inlineStr">
        <is>
          <t>37.886.017/0008-74</t>
        </is>
      </c>
      <c r="C1660" t="inlineStr">
        <is>
          <t>DROGARIA SHOPPING LTDA</t>
        </is>
      </c>
    </row>
    <row r="1661">
      <c r="B1661" s="55" t="inlineStr">
        <is>
          <t>37.943.415/0001-09</t>
        </is>
      </c>
      <c r="C1661" t="inlineStr">
        <is>
          <t>GIULIANA MARKET E COMERCIO DE FLORES LTDA</t>
        </is>
      </c>
    </row>
    <row r="1662">
      <c r="B1662" s="55" t="inlineStr">
        <is>
          <t>37.943.415/0001-09</t>
        </is>
      </c>
      <c r="C1662" t="inlineStr">
        <is>
          <t>GIULIANA MARKET E COMERCIO DE FLORES LTDA</t>
        </is>
      </c>
    </row>
    <row r="1663">
      <c r="B1663" s="55" t="inlineStr">
        <is>
          <t>38.097.638/0001-65</t>
        </is>
      </c>
      <c r="C1663" t="inlineStr">
        <is>
          <t>LARROUDE COMERCIO E EXPORTACAO DE CALCADOS LTDA.</t>
        </is>
      </c>
    </row>
    <row r="1664">
      <c r="B1664" s="55" t="inlineStr">
        <is>
          <t>38.097.638/0001-65</t>
        </is>
      </c>
      <c r="C1664" t="inlineStr">
        <is>
          <t>LARROUDE COMERCIO E EXPORTACAO DE CALCADOS LTDA.</t>
        </is>
      </c>
    </row>
    <row r="1665">
      <c r="B1665" s="55" t="inlineStr">
        <is>
          <t>38.155.802/0001-43</t>
        </is>
      </c>
      <c r="C1665" t="inlineStr">
        <is>
          <t>XS3 SEGUROS S.A.</t>
        </is>
      </c>
    </row>
    <row r="1666">
      <c r="B1666" s="55" t="inlineStr">
        <is>
          <t>38.155.802/0001-43</t>
        </is>
      </c>
      <c r="C1666" t="inlineStr">
        <is>
          <t>XS3 SEGUROS S.A.</t>
        </is>
      </c>
    </row>
    <row r="1667">
      <c r="B1667" s="55" t="inlineStr">
        <is>
          <t>38.235.067/0001-88</t>
        </is>
      </c>
      <c r="C1667" t="inlineStr">
        <is>
          <t>CTC COMERCIO DE BOLSAS LTDA</t>
        </is>
      </c>
    </row>
    <row r="1668">
      <c r="B1668" s="55" t="inlineStr">
        <is>
          <t>38.256.671/0001-90</t>
        </is>
      </c>
      <c r="C1668" t="inlineStr">
        <is>
          <t>ELISA COFFEE ROASTERS LTDA</t>
        </is>
      </c>
    </row>
    <row r="1669">
      <c r="B1669" s="55" t="inlineStr">
        <is>
          <t>38.256.671/0001-90</t>
        </is>
      </c>
      <c r="C1669" t="inlineStr">
        <is>
          <t>ELISA COFFEE ROASTERS LTDA</t>
        </is>
      </c>
    </row>
    <row r="1670">
      <c r="B1670" s="55" t="inlineStr">
        <is>
          <t>38.297.374/0001-93</t>
        </is>
      </c>
      <c r="C1670" t="inlineStr">
        <is>
          <t>NUVENDE INSTITUICAO DE PAGAMENTO LTDA</t>
        </is>
      </c>
    </row>
    <row r="1671">
      <c r="B1671" s="55" t="inlineStr">
        <is>
          <t>38.297.374/0001-93</t>
        </is>
      </c>
      <c r="C1671" t="inlineStr">
        <is>
          <t>NUVENDE INSTITUICAO DE PAGAMENTO LTDA</t>
        </is>
      </c>
    </row>
    <row r="1672">
      <c r="B1672" s="55" t="inlineStr">
        <is>
          <t>38.297.374/0001-93</t>
        </is>
      </c>
      <c r="C1672" t="inlineStr">
        <is>
          <t>NUVENDE INSTITUICAO DE PAGAMENTO LTDA</t>
        </is>
      </c>
    </row>
    <row r="1673">
      <c r="B1673" s="55" t="inlineStr">
        <is>
          <t>38.297.374/0001-93</t>
        </is>
      </c>
      <c r="C1673" t="inlineStr">
        <is>
          <t>NUVENDE INSTITUICAO DE PAGAMENTO LTDA</t>
        </is>
      </c>
    </row>
    <row r="1674">
      <c r="B1674" s="55" t="inlineStr">
        <is>
          <t>38.344.629/0001-21</t>
        </is>
      </c>
      <c r="C1674" t="inlineStr">
        <is>
          <t>RAVI TECIDOS LTDA.</t>
        </is>
      </c>
    </row>
    <row r="1675">
      <c r="B1675" s="55" t="inlineStr">
        <is>
          <t>38.344.629/0001-21</t>
        </is>
      </c>
      <c r="C1675" t="inlineStr">
        <is>
          <t>RAVI TECIDOS LTDA.</t>
        </is>
      </c>
    </row>
    <row r="1676">
      <c r="B1676" s="55" t="inlineStr">
        <is>
          <t>38.356.562/0001-45</t>
        </is>
      </c>
      <c r="C1676" t="inlineStr">
        <is>
          <t>MAFE ACESSORIOS SEMIJOIAS LTDA</t>
        </is>
      </c>
    </row>
    <row r="1677">
      <c r="B1677" s="55" t="inlineStr">
        <is>
          <t>38.356.562/0001-45</t>
        </is>
      </c>
      <c r="C1677" t="inlineStr">
        <is>
          <t>MAFE ACESSORIOS SEMIJOIAS LTDA</t>
        </is>
      </c>
    </row>
    <row r="1678">
      <c r="B1678" s="55" t="inlineStr">
        <is>
          <t>38.359.752/0001-16</t>
        </is>
      </c>
      <c r="C1678" t="inlineStr">
        <is>
          <t>VIA SINAI MODA EVANGELICA LTDA</t>
        </is>
      </c>
    </row>
    <row r="1679">
      <c r="B1679" s="55" t="inlineStr">
        <is>
          <t>38.595.220/0001-88</t>
        </is>
      </c>
      <c r="C1679" t="inlineStr">
        <is>
          <t>OUTLETPLACE BRASIL INTERMEDIACAO E AGENCIAMENTO DE SERVICOS E NEGOCIOS LTDA</t>
        </is>
      </c>
    </row>
    <row r="1680">
      <c r="B1680" s="55" t="inlineStr">
        <is>
          <t>38.891.671/0001-62</t>
        </is>
      </c>
      <c r="C1680" t="inlineStr">
        <is>
          <t>SERVFACIL INTERMEDIACAO DE SERVICOS LTDA</t>
        </is>
      </c>
    </row>
    <row r="1681">
      <c r="B1681" s="55" t="inlineStr">
        <is>
          <t>38.894.796/0001-46</t>
        </is>
      </c>
      <c r="C1681" t="inlineStr">
        <is>
          <t>FUNDACAO ABRINQ PELOS DIREITOS DA CRIANCA E DO ADOLESCENTE</t>
        </is>
      </c>
    </row>
    <row r="1682">
      <c r="B1682" s="55" t="inlineStr">
        <is>
          <t>38.894.796/0001-46</t>
        </is>
      </c>
      <c r="C1682" t="inlineStr">
        <is>
          <t>FUNDACAO ABRINQ PELOS DIREITOS DA CRIANCA E DO ADOLESCENTE</t>
        </is>
      </c>
    </row>
    <row r="1683">
      <c r="B1683" s="55" t="inlineStr">
        <is>
          <t>38.894.796/0001-46</t>
        </is>
      </c>
      <c r="C1683" t="inlineStr">
        <is>
          <t>FUNDACAO ABRINQ PELOS DIREITOS DA CRIANCA E DO ADOLESCENTE</t>
        </is>
      </c>
    </row>
    <row r="1684">
      <c r="B1684" s="55" t="inlineStr">
        <is>
          <t>39.254.739/0001-65</t>
        </is>
      </c>
      <c r="C1684" t="inlineStr">
        <is>
          <t>COMERCIO ELETRONICO DI GASPI LTDA</t>
        </is>
      </c>
    </row>
    <row r="1685">
      <c r="B1685" s="55" t="inlineStr">
        <is>
          <t>39.275.916/0001-90</t>
        </is>
      </c>
      <c r="C1685" t="inlineStr">
        <is>
          <t>INTERBIKE - INDUSTRIA COMERCIO E IMPORTACAO DE ARTIGOS ESPORTIVOS LTDA</t>
        </is>
      </c>
    </row>
    <row r="1686">
      <c r="B1686" s="55" t="inlineStr">
        <is>
          <t>39.275.916/0001-90</t>
        </is>
      </c>
      <c r="C1686" t="inlineStr">
        <is>
          <t>INTERBIKE - INDUSTRIA COMERCIO E IMPORTACAO DE ARTIGOS ESPORTIVOS LTDA</t>
        </is>
      </c>
    </row>
    <row r="1687">
      <c r="B1687" s="55" t="inlineStr">
        <is>
          <t>39.284.350/0001-62</t>
        </is>
      </c>
      <c r="C1687" t="inlineStr">
        <is>
          <t>LUPA PET SERVICOS E DESENVOLVIMENTO DE SOFTWARES LTDA</t>
        </is>
      </c>
    </row>
    <row r="1688">
      <c r="B1688" s="55" t="inlineStr">
        <is>
          <t>39.328.572/0001-30</t>
        </is>
      </c>
      <c r="C1688" t="inlineStr">
        <is>
          <t>CEO MARKETING E PUBLICIDADE LTDA</t>
        </is>
      </c>
    </row>
    <row r="1689">
      <c r="B1689" s="55" t="inlineStr">
        <is>
          <t>39.346.861/0350-38</t>
        </is>
      </c>
      <c r="C1689" t="inlineStr">
        <is>
          <t>CENCOSUD BRASIL COMERCIAL LTDA.</t>
        </is>
      </c>
    </row>
    <row r="1690">
      <c r="B1690" s="55" t="inlineStr">
        <is>
          <t>39.346.861/0350-38</t>
        </is>
      </c>
      <c r="C1690" t="inlineStr">
        <is>
          <t>CENCOSUD BRASIL COMERCIAL LTDA.</t>
        </is>
      </c>
    </row>
    <row r="1691">
      <c r="B1691" s="55" t="inlineStr">
        <is>
          <t>39.346.861/0350-38</t>
        </is>
      </c>
      <c r="C1691" t="inlineStr">
        <is>
          <t>CENCOSUD BRASIL COMERCIAL LTDA.</t>
        </is>
      </c>
    </row>
    <row r="1692">
      <c r="B1692" s="55" t="inlineStr">
        <is>
          <t>39.611.166/0001-80</t>
        </is>
      </c>
      <c r="C1692" t="inlineStr">
        <is>
          <t>FFH COMERCIO DE CALCADOS LTDA (baixada)</t>
        </is>
      </c>
    </row>
    <row r="1693">
      <c r="B1693" s="55" t="inlineStr">
        <is>
          <t>39.694.852/0001-61</t>
        </is>
      </c>
      <c r="C1693" t="inlineStr">
        <is>
          <t>VF COMERCIAL LTDA</t>
        </is>
      </c>
    </row>
    <row r="1694">
      <c r="B1694" s="55" t="inlineStr">
        <is>
          <t>39.694.852/0001-61</t>
        </is>
      </c>
      <c r="C1694" t="inlineStr">
        <is>
          <t>VF COMERCIAL LTDA</t>
        </is>
      </c>
    </row>
    <row r="1695">
      <c r="B1695" s="55" t="inlineStr">
        <is>
          <t>39.781.480/0001-00</t>
        </is>
      </c>
      <c r="C1695" t="inlineStr">
        <is>
          <t>INCOMUM COMERCIO E ARTIGOS DE DECORACAO LTDA</t>
        </is>
      </c>
    </row>
    <row r="1696">
      <c r="B1696" s="55" t="inlineStr">
        <is>
          <t>39.786.983/0001-79</t>
        </is>
      </c>
      <c r="C1696" t="inlineStr">
        <is>
          <t>VD COMERCIO DE VEICULOS LTDA</t>
        </is>
      </c>
    </row>
    <row r="1697">
      <c r="B1697" s="55" t="inlineStr">
        <is>
          <t>39.786.983/0001-79</t>
        </is>
      </c>
      <c r="C1697" t="inlineStr">
        <is>
          <t>VD COMERCIO DE VEICULOS LTDA</t>
        </is>
      </c>
    </row>
    <row r="1698">
      <c r="B1698" s="55" t="inlineStr">
        <is>
          <t>39.786.983/0001-79</t>
        </is>
      </c>
      <c r="C1698" t="inlineStr">
        <is>
          <t>VD COMERCIO DE VEICULOS LTDA</t>
        </is>
      </c>
    </row>
    <row r="1699">
      <c r="B1699" s="55" t="inlineStr">
        <is>
          <t>39.786.983/0001-79</t>
        </is>
      </c>
      <c r="C1699" t="inlineStr">
        <is>
          <t>VD COMERCIO DE VEICULOS LTDA</t>
        </is>
      </c>
    </row>
    <row r="1700">
      <c r="B1700" s="55" t="inlineStr">
        <is>
          <t>39.850.150/0001-20</t>
        </is>
      </c>
      <c r="C1700" t="inlineStr">
        <is>
          <t>BABY CONCIERGE LTDA</t>
        </is>
      </c>
    </row>
    <row r="1701">
      <c r="B1701" s="55" t="inlineStr">
        <is>
          <t>39.850.150/0001-20</t>
        </is>
      </c>
      <c r="C1701" t="inlineStr">
        <is>
          <t>BABY CONCIERGE LTDA</t>
        </is>
      </c>
    </row>
    <row r="1702">
      <c r="B1702" s="55" t="inlineStr">
        <is>
          <t>39.895.590/0001-01</t>
        </is>
      </c>
      <c r="C1702" t="inlineStr">
        <is>
          <t>FASS LTDA</t>
        </is>
      </c>
    </row>
    <row r="1703">
      <c r="B1703" s="55" t="inlineStr">
        <is>
          <t>39.936.500/0001-75</t>
        </is>
      </c>
      <c r="C1703" t="inlineStr">
        <is>
          <t>GOLD SPOTS SHOP COUNTRY LTDA</t>
        </is>
      </c>
    </row>
    <row r="1704">
      <c r="B1704" s="55" t="inlineStr">
        <is>
          <t>39.936.500/0001-75</t>
        </is>
      </c>
      <c r="C1704" t="inlineStr">
        <is>
          <t>GOLD SPOTS SHOP COUNTRY LTDA</t>
        </is>
      </c>
    </row>
    <row r="1705">
      <c r="B1705" s="55" t="inlineStr">
        <is>
          <t>39.981.077/0001-25</t>
        </is>
      </c>
      <c r="C1705" t="inlineStr">
        <is>
          <t>ASIK DESIGN LTDA.</t>
        </is>
      </c>
    </row>
    <row r="1706">
      <c r="B1706" s="55" t="inlineStr">
        <is>
          <t>39.987.885/0001-08</t>
        </is>
      </c>
      <c r="C1706" t="inlineStr">
        <is>
          <t>DMC CONSULTORIA E GESTAO DE PROJETOS DE ENERGIA LTDA</t>
        </is>
      </c>
    </row>
    <row r="1707">
      <c r="B1707" s="55" t="inlineStr">
        <is>
          <t>39.987.885/0001-08</t>
        </is>
      </c>
      <c r="C1707" t="inlineStr">
        <is>
          <t>DMC CONSULTORIA E GESTAO DE PROJETOS DE ENERGIA LTDA</t>
        </is>
      </c>
    </row>
    <row r="1708">
      <c r="B1708" s="55" t="inlineStr">
        <is>
          <t>39.987.885/0001-08</t>
        </is>
      </c>
      <c r="C1708" t="inlineStr">
        <is>
          <t>DMC CONSULTORIA E GESTAO DE PROJETOS DE ENERGIA LTDA</t>
        </is>
      </c>
    </row>
    <row r="1709">
      <c r="B1709" s="55" t="inlineStr">
        <is>
          <t>39.987.885/0001-08</t>
        </is>
      </c>
      <c r="C1709" t="inlineStr">
        <is>
          <t>DMC CONSULTORIA E GESTAO DE PROJETOS DE ENERGIA LTDA</t>
        </is>
      </c>
    </row>
    <row r="1710">
      <c r="B1710" s="55" t="inlineStr">
        <is>
          <t>40.161.679/0001-15</t>
        </is>
      </c>
      <c r="C1710" t="inlineStr">
        <is>
          <t>NUTRADO INDUSTRIA E COMERCIO DE COMPLEMENTOS ALIMENTARES S.A</t>
        </is>
      </c>
    </row>
    <row r="1711">
      <c r="B1711" s="55" t="inlineStr">
        <is>
          <t>40.161.679/0001-15</t>
        </is>
      </c>
      <c r="C1711" t="inlineStr">
        <is>
          <t>NUTRADO INDUSTRIA E COMERCIO DE COMPLEMENTOS ALIMENTARES S.A</t>
        </is>
      </c>
    </row>
    <row r="1712">
      <c r="B1712" s="55" t="inlineStr">
        <is>
          <t>40.172.578/0001-40</t>
        </is>
      </c>
      <c r="C1712" t="inlineStr">
        <is>
          <t>CLINA SERVICOS TECNOLOGICOS LTDA</t>
        </is>
      </c>
    </row>
    <row r="1713">
      <c r="B1713" s="55" t="inlineStr">
        <is>
          <t>40.195.401/0001-69</t>
        </is>
      </c>
      <c r="C1713" t="inlineStr">
        <is>
          <t>ALCHYMIST LAGOA ENCANTADA LTDA</t>
        </is>
      </c>
    </row>
    <row r="1714">
      <c r="B1714" s="55" t="inlineStr">
        <is>
          <t>40.195.401/0001-69</t>
        </is>
      </c>
      <c r="C1714" t="inlineStr">
        <is>
          <t>ALCHYMIST LAGOA ENCANTADA LTDA</t>
        </is>
      </c>
    </row>
    <row r="1715">
      <c r="B1715" s="55" t="inlineStr">
        <is>
          <t>40.195.401/0001-69</t>
        </is>
      </c>
      <c r="C1715" t="inlineStr">
        <is>
          <t>ALCHYMIST LAGOA ENCANTADA LTDA</t>
        </is>
      </c>
    </row>
    <row r="1716">
      <c r="B1716" s="55" t="inlineStr">
        <is>
          <t>40.195.401/0001-69</t>
        </is>
      </c>
      <c r="C1716" t="inlineStr">
        <is>
          <t>ALCHYMIST LAGOA ENCANTADA LTDA</t>
        </is>
      </c>
    </row>
    <row r="1717">
      <c r="B1717" s="55" t="inlineStr">
        <is>
          <t>40.307.832/0002-50</t>
        </is>
      </c>
      <c r="C1717" t="inlineStr">
        <is>
          <t>POP BEAUTE COMERCIO LTDA</t>
        </is>
      </c>
    </row>
    <row r="1718">
      <c r="B1718" s="55" t="inlineStr">
        <is>
          <t>40.307.832/0002-50</t>
        </is>
      </c>
      <c r="C1718" t="inlineStr">
        <is>
          <t>POP BEAUTE COMERCIO LTDA</t>
        </is>
      </c>
    </row>
    <row r="1719">
      <c r="B1719" s="55" t="inlineStr">
        <is>
          <t>40.335.413/0001-41</t>
        </is>
      </c>
      <c r="C1719" t="inlineStr">
        <is>
          <t>PROMEX MAIS COMERCIO, IMPORTACAO E EXPORTACAO LTDA</t>
        </is>
      </c>
    </row>
    <row r="1720">
      <c r="B1720" s="55" t="inlineStr">
        <is>
          <t>40.335.413/0001-41</t>
        </is>
      </c>
      <c r="C1720" t="inlineStr">
        <is>
          <t>PROMEX MAIS COMERCIO, IMPORTACAO E EXPORTACAO LTDA</t>
        </is>
      </c>
    </row>
    <row r="1721">
      <c r="B1721" s="55" t="inlineStr">
        <is>
          <t>40.396.920/0001-95</t>
        </is>
      </c>
      <c r="C1721" t="inlineStr">
        <is>
          <t>ZOOMSTORE COMERCIO ELETRONICO LTDA</t>
        </is>
      </c>
    </row>
    <row r="1722">
      <c r="B1722" s="55" t="inlineStr">
        <is>
          <t>40.722.590/0001-80</t>
        </is>
      </c>
      <c r="C1722" t="inlineStr">
        <is>
          <t>THE EXPRESS GROUP VIAGENS E TURISMO LTDA</t>
        </is>
      </c>
    </row>
    <row r="1723">
      <c r="B1723" s="55" t="inlineStr">
        <is>
          <t>40.722.590/0001-80</t>
        </is>
      </c>
      <c r="C1723" t="inlineStr">
        <is>
          <t>THE EXPRESS GROUP VIAGENS E TURISMO LTDA</t>
        </is>
      </c>
    </row>
    <row r="1724">
      <c r="B1724" s="55" t="inlineStr">
        <is>
          <t>40.722.590/0001-80</t>
        </is>
      </c>
      <c r="C1724" t="inlineStr">
        <is>
          <t>THE EXPRESS GROUP VIAGENS E TURISMO LTDA</t>
        </is>
      </c>
    </row>
    <row r="1725">
      <c r="B1725" s="55" t="inlineStr">
        <is>
          <t>40.747.827/0001-88</t>
        </is>
      </c>
      <c r="C1725" t="inlineStr">
        <is>
          <t>SOUTH UNION AI TECH LTDA</t>
        </is>
      </c>
    </row>
    <row r="1726">
      <c r="B1726" s="55" t="inlineStr">
        <is>
          <t>40.867.166/0001-24</t>
        </is>
      </c>
      <c r="C1726" t="inlineStr">
        <is>
          <t>FFE DISTRIBUIDORA LTDA</t>
        </is>
      </c>
    </row>
    <row r="1727">
      <c r="B1727" s="55" t="inlineStr">
        <is>
          <t>40.867.166/0001-24</t>
        </is>
      </c>
      <c r="C1727" t="inlineStr">
        <is>
          <t>FFE DISTRIBUIDORA LTDA</t>
        </is>
      </c>
    </row>
    <row r="1728">
      <c r="B1728" s="55" t="inlineStr">
        <is>
          <t>40.867.166/0001-24</t>
        </is>
      </c>
      <c r="C1728" t="inlineStr">
        <is>
          <t>FFE DISTRIBUIDORA LTDA</t>
        </is>
      </c>
    </row>
    <row r="1729">
      <c r="B1729" s="55" t="inlineStr">
        <is>
          <t>40.867.166/0001-24</t>
        </is>
      </c>
      <c r="C1729" t="inlineStr">
        <is>
          <t>FFE DISTRIBUIDORA LTDA</t>
        </is>
      </c>
    </row>
    <row r="1730">
      <c r="B1730" s="55" t="inlineStr">
        <is>
          <t>41.016.522/0001-69</t>
        </is>
      </c>
      <c r="C1730" t="inlineStr">
        <is>
          <t>TIKPAG MEIOS DE PAGAMENTOS S/A</t>
        </is>
      </c>
    </row>
    <row r="1731">
      <c r="B1731" s="55" t="inlineStr">
        <is>
          <t>41.032.961/0001-65</t>
        </is>
      </c>
      <c r="C1731" t="inlineStr">
        <is>
          <t>RODRIGUES INDUSTRIA E COMERCIO DE COLCHOES S/A</t>
        </is>
      </c>
    </row>
    <row r="1732">
      <c r="B1732" s="55" t="inlineStr">
        <is>
          <t>41.032.961/0001-65</t>
        </is>
      </c>
      <c r="C1732" t="inlineStr">
        <is>
          <t>RODRIGUES INDUSTRIA E COMERCIO DE COLCHOES S/A</t>
        </is>
      </c>
    </row>
    <row r="1733">
      <c r="B1733" s="55" t="inlineStr">
        <is>
          <t>41.444.108/0001-50</t>
        </is>
      </c>
      <c r="C1733" t="inlineStr">
        <is>
          <t>PAGAMENTO SEGURO BR LTDA</t>
        </is>
      </c>
    </row>
    <row r="1734">
      <c r="B1734" s="55" t="inlineStr">
        <is>
          <t>41.444.108/0001-50</t>
        </is>
      </c>
      <c r="C1734" t="inlineStr">
        <is>
          <t>PAGAMENTO SEGURO BR LTDA</t>
        </is>
      </c>
    </row>
    <row r="1735">
      <c r="B1735" s="55" t="inlineStr">
        <is>
          <t>41.597.303/0001-10</t>
        </is>
      </c>
      <c r="C1735" t="inlineStr">
        <is>
          <t>NEWLAND VEICULOS LTDA</t>
        </is>
      </c>
    </row>
    <row r="1736">
      <c r="B1736" s="55" t="inlineStr">
        <is>
          <t>41.597.303/0001-10</t>
        </is>
      </c>
      <c r="C1736" t="inlineStr">
        <is>
          <t>NEWLAND VEICULOS LTDA</t>
        </is>
      </c>
    </row>
    <row r="1737">
      <c r="B1737" s="55" t="inlineStr">
        <is>
          <t>41.597.303/0001-10</t>
        </is>
      </c>
      <c r="C1737" t="inlineStr">
        <is>
          <t>NEWLAND VEICULOS LTDA</t>
        </is>
      </c>
    </row>
    <row r="1738">
      <c r="B1738" s="55" t="inlineStr">
        <is>
          <t>41.725.523/0001-82</t>
        </is>
      </c>
      <c r="C1738" t="inlineStr">
        <is>
          <t>PRESC VIAGENS E TURISMO LTDA SCP (baixada)</t>
        </is>
      </c>
    </row>
    <row r="1739">
      <c r="B1739" s="55" t="inlineStr">
        <is>
          <t>41.974.460/0007-93</t>
        </is>
      </c>
      <c r="C1739" t="inlineStr">
        <is>
          <t>FLAG CONFECCOES LTDA</t>
        </is>
      </c>
    </row>
    <row r="1740">
      <c r="B1740" s="55" t="inlineStr">
        <is>
          <t>41.974.460/0007-93</t>
        </is>
      </c>
      <c r="C1740" t="inlineStr">
        <is>
          <t>FLAG CONFECCOES LTDA</t>
        </is>
      </c>
    </row>
    <row r="1741">
      <c r="B1741" s="55" t="inlineStr">
        <is>
          <t>41.974.460/0007-93</t>
        </is>
      </c>
      <c r="C1741" t="inlineStr">
        <is>
          <t>FLAG CONFECCOES LTDA</t>
        </is>
      </c>
    </row>
    <row r="1742">
      <c r="B1742" s="55" t="inlineStr">
        <is>
          <t>42.034.830/0001-80</t>
        </is>
      </c>
      <c r="C1742" t="inlineStr">
        <is>
          <t>MINIMAL CLUB LTDA</t>
        </is>
      </c>
    </row>
    <row r="1743">
      <c r="B1743" s="55" t="inlineStr">
        <is>
          <t>42.225.938/0001-50</t>
        </is>
      </c>
      <c r="C1743" t="inlineStr">
        <is>
          <t>CSB DROGARIAS S/A</t>
        </is>
      </c>
    </row>
    <row r="1744">
      <c r="B1744" s="55" t="inlineStr">
        <is>
          <t>42.225.938/0001-50</t>
        </is>
      </c>
      <c r="C1744" t="inlineStr">
        <is>
          <t>CSB DROGARIAS S/A</t>
        </is>
      </c>
    </row>
    <row r="1745">
      <c r="B1745" s="55" t="inlineStr">
        <is>
          <t>42.245.289/0001-59</t>
        </is>
      </c>
      <c r="C1745" t="inlineStr">
        <is>
          <t>PROCAPZ SUPLEMENTOS ALIMENTARES LTDA</t>
        </is>
      </c>
    </row>
    <row r="1746">
      <c r="B1746" s="55" t="inlineStr">
        <is>
          <t>42.262.943/0001-32</t>
        </is>
      </c>
      <c r="C1746" t="inlineStr">
        <is>
          <t>CHEFE DO BENEFICIO LTDA</t>
        </is>
      </c>
    </row>
    <row r="1747">
      <c r="B1747" s="55" t="inlineStr">
        <is>
          <t>42.323.029/0001-54</t>
        </is>
      </c>
      <c r="C1747" t="inlineStr">
        <is>
          <t>REJ COMERCIO E INDUSTRIA DE BIJUTERIAS LTDA</t>
        </is>
      </c>
    </row>
    <row r="1748">
      <c r="B1748" s="55" t="inlineStr">
        <is>
          <t>42.473.501/0001-35</t>
        </is>
      </c>
      <c r="C1748" t="inlineStr">
        <is>
          <t>SONHO DO ARTESAO DE CAMPO GRANDE LTDA</t>
        </is>
      </c>
    </row>
    <row r="1749">
      <c r="B1749" s="55" t="inlineStr">
        <is>
          <t>42.473.501/0001-35</t>
        </is>
      </c>
      <c r="C1749" t="inlineStr">
        <is>
          <t>SONHO DO ARTESAO DE CAMPO GRANDE LTDA</t>
        </is>
      </c>
    </row>
    <row r="1750">
      <c r="B1750" s="55" t="inlineStr">
        <is>
          <t>42.516.278/0001-66</t>
        </is>
      </c>
      <c r="C1750" t="inlineStr">
        <is>
          <t>CENTAURO VIDA E PREVIDENCIA S/A</t>
        </is>
      </c>
    </row>
    <row r="1751">
      <c r="B1751" s="55" t="inlineStr">
        <is>
          <t>42.516.278/0001-66</t>
        </is>
      </c>
      <c r="C1751" t="inlineStr">
        <is>
          <t>CENTAURO VIDA E PREVIDENCIA S/A</t>
        </is>
      </c>
    </row>
    <row r="1752">
      <c r="B1752" s="55" t="inlineStr">
        <is>
          <t>42.529.055/0001-33</t>
        </is>
      </c>
      <c r="C1752" t="inlineStr">
        <is>
          <t>FABIANE MARIA SCHAEFER BARON 71259414949</t>
        </is>
      </c>
    </row>
    <row r="1753">
      <c r="B1753" s="55" t="inlineStr">
        <is>
          <t>42.533.087/0001-02</t>
        </is>
      </c>
      <c r="C1753" t="inlineStr">
        <is>
          <t>BEAUTY SOLUTIONS COMERCIO DE PRODUTOS COSMETICOS E CORRELATOS S.A.</t>
        </is>
      </c>
    </row>
    <row r="1754">
      <c r="B1754" s="55" t="inlineStr">
        <is>
          <t>42.533.087/0002-93</t>
        </is>
      </c>
      <c r="C1754" t="inlineStr">
        <is>
          <t>BEAUTY SOLUTIONS COMERCIO DE PRODUTOS COSMETICOS E CORRELATOS S.A.</t>
        </is>
      </c>
    </row>
    <row r="1755">
      <c r="B1755" s="55" t="inlineStr">
        <is>
          <t>42.591.651/0001-43</t>
        </is>
      </c>
      <c r="C1755" t="inlineStr">
        <is>
          <t>ARCOS DOURADOS COMERCIO DE ALIMENTOS SA</t>
        </is>
      </c>
    </row>
    <row r="1756">
      <c r="B1756" s="55" t="inlineStr">
        <is>
          <t>42.591.651/0001-43</t>
        </is>
      </c>
      <c r="C1756" t="inlineStr">
        <is>
          <t>ARCOS DOURADOS COMERCIO DE ALIMENTOS SA</t>
        </is>
      </c>
    </row>
    <row r="1757">
      <c r="B1757" s="55" t="inlineStr">
        <is>
          <t>42.606.674/0001-84</t>
        </is>
      </c>
      <c r="C1757" t="inlineStr">
        <is>
          <t>CIM - CENTRO DE IDIOMAS DO MUNDO LTDA</t>
        </is>
      </c>
    </row>
    <row r="1758">
      <c r="B1758" s="55" t="inlineStr">
        <is>
          <t>42.629.175/0001-02</t>
        </is>
      </c>
      <c r="C1758" t="inlineStr">
        <is>
          <t>MENU PASS SISTEMAS INTEGRADOS LTDA</t>
        </is>
      </c>
    </row>
    <row r="1759">
      <c r="B1759" s="55" t="inlineStr">
        <is>
          <t>42.703.874/0001-55</t>
        </is>
      </c>
      <c r="C1759" t="inlineStr">
        <is>
          <t>IPACK BRASIL LTDA</t>
        </is>
      </c>
    </row>
    <row r="1760">
      <c r="B1760" s="55" t="inlineStr">
        <is>
          <t>42.703.874/0001-55</t>
        </is>
      </c>
      <c r="C1760" t="inlineStr">
        <is>
          <t>IPACK BRASIL LTDA</t>
        </is>
      </c>
    </row>
    <row r="1761">
      <c r="B1761" s="55" t="inlineStr">
        <is>
          <t>42.726.577/0001-25</t>
        </is>
      </c>
      <c r="C1761" t="inlineStr">
        <is>
          <t>MANTO A MANTO LTDA</t>
        </is>
      </c>
    </row>
    <row r="1762">
      <c r="B1762" s="55" t="inlineStr">
        <is>
          <t>42.726.577/0001-25</t>
        </is>
      </c>
      <c r="C1762" t="inlineStr">
        <is>
          <t>MANTO A MANTO LTDA</t>
        </is>
      </c>
    </row>
    <row r="1763">
      <c r="B1763" s="55" t="inlineStr">
        <is>
          <t>42.726.577/0001-25</t>
        </is>
      </c>
      <c r="C1763" t="inlineStr">
        <is>
          <t>MANTO A MANTO LTDA</t>
        </is>
      </c>
    </row>
    <row r="1764">
      <c r="B1764" s="55" t="inlineStr">
        <is>
          <t>42.726.577/0001-25</t>
        </is>
      </c>
      <c r="C1764" t="inlineStr">
        <is>
          <t>MANTO A MANTO LTDA</t>
        </is>
      </c>
    </row>
    <row r="1765">
      <c r="B1765" s="55" t="inlineStr">
        <is>
          <t>42.761.124/0001-30</t>
        </is>
      </c>
      <c r="C1765" t="inlineStr">
        <is>
          <t>42.761.124 ALEKSANDER AUGUSTO RODRIGUES MARQUES</t>
        </is>
      </c>
    </row>
    <row r="1766">
      <c r="B1766" s="55" t="inlineStr">
        <is>
          <t>42.761.124/0001-30</t>
        </is>
      </c>
      <c r="C1766" t="inlineStr">
        <is>
          <t>42.761.124 ALEKSANDER AUGUSTO RODRIGUES MARQUES</t>
        </is>
      </c>
    </row>
    <row r="1767">
      <c r="B1767" s="55" t="inlineStr">
        <is>
          <t>42.927.255/0001-44</t>
        </is>
      </c>
      <c r="C1767" t="inlineStr">
        <is>
          <t>LUCAS CARVALHO DE MANCILHA</t>
        </is>
      </c>
    </row>
    <row r="1768">
      <c r="B1768" s="55" t="inlineStr">
        <is>
          <t>42.927.255/0001-44</t>
        </is>
      </c>
      <c r="C1768" t="inlineStr">
        <is>
          <t>LUCAS CARVALHO DE MANCILHA</t>
        </is>
      </c>
    </row>
    <row r="1769">
      <c r="B1769" s="55" t="inlineStr">
        <is>
          <t>42.927.255/0001-44</t>
        </is>
      </c>
      <c r="C1769" t="inlineStr">
        <is>
          <t>LUCAS CARVALHO DE MANCILHA</t>
        </is>
      </c>
    </row>
    <row r="1770">
      <c r="B1770" s="55" t="inlineStr">
        <is>
          <t>42.927.255/0001-44</t>
        </is>
      </c>
      <c r="C1770" t="inlineStr">
        <is>
          <t>LUCAS CARVALHO DE MANCILHA</t>
        </is>
      </c>
    </row>
    <row r="1771">
      <c r="B1771" s="55" t="inlineStr">
        <is>
          <t>42.968.196/0001-52</t>
        </is>
      </c>
      <c r="C1771" t="inlineStr">
        <is>
          <t>IHUNGRY TECNOLOGIA LTDA</t>
        </is>
      </c>
    </row>
    <row r="1772">
      <c r="B1772" s="55" t="inlineStr">
        <is>
          <t>43.112.799/0001-10</t>
        </is>
      </c>
      <c r="C1772" t="inlineStr">
        <is>
          <t>CINDY COSMETICS LTDA</t>
        </is>
      </c>
    </row>
    <row r="1773">
      <c r="B1773" s="55" t="inlineStr">
        <is>
          <t>43.112.799/0001-10</t>
        </is>
      </c>
      <c r="C1773" t="inlineStr">
        <is>
          <t>CINDY COSMETICS LTDA</t>
        </is>
      </c>
    </row>
    <row r="1774">
      <c r="B1774" s="55" t="inlineStr">
        <is>
          <t>43.215.655/0001-90</t>
        </is>
      </c>
      <c r="C1774" t="inlineStr">
        <is>
          <t>LIQUIDO BRL PAGAMENTOS DIGITAIS LTDA</t>
        </is>
      </c>
    </row>
    <row r="1775">
      <c r="B1775" s="55" t="inlineStr">
        <is>
          <t>43.250.297/0001-56</t>
        </is>
      </c>
      <c r="C1775" t="inlineStr">
        <is>
          <t>GAV INTERCAMBIADORA ADMINISTRACAO E PARTICIPACOES UNIPESSOAL LTDA</t>
        </is>
      </c>
    </row>
    <row r="1776">
      <c r="B1776" s="55" t="inlineStr">
        <is>
          <t>43.250.297/0001-56</t>
        </is>
      </c>
      <c r="C1776" t="inlineStr">
        <is>
          <t>GAV INTERCAMBIADORA ADMINISTRACAO E PARTICIPACOES UNIPESSOAL LTDA</t>
        </is>
      </c>
    </row>
    <row r="1777">
      <c r="B1777" s="55" t="inlineStr">
        <is>
          <t>43.259.548/0001-63</t>
        </is>
      </c>
      <c r="C1777" t="inlineStr">
        <is>
          <t>SUPERMERCADOS CAVICCHIOLLI LTDA</t>
        </is>
      </c>
    </row>
    <row r="1778">
      <c r="B1778" s="55" t="inlineStr">
        <is>
          <t>43.259.548/0001-63</t>
        </is>
      </c>
      <c r="C1778" t="inlineStr">
        <is>
          <t>SUPERMERCADOS CAVICCHIOLLI LTDA</t>
        </is>
      </c>
    </row>
    <row r="1779">
      <c r="B1779" s="55" t="inlineStr">
        <is>
          <t>43.276.552/0001-30</t>
        </is>
      </c>
      <c r="C1779" t="inlineStr">
        <is>
          <t>SMARTLIFE CREDITO SAUDE LTDA</t>
        </is>
      </c>
    </row>
    <row r="1780">
      <c r="B1780" s="55" t="inlineStr">
        <is>
          <t>43.283.811/0001-50</t>
        </is>
      </c>
      <c r="C1780" t="inlineStr">
        <is>
          <t>KALUNGA SA</t>
        </is>
      </c>
    </row>
    <row r="1781">
      <c r="B1781" s="55" t="inlineStr">
        <is>
          <t>43.354.752/0001-63</t>
        </is>
      </c>
      <c r="C1781" t="inlineStr">
        <is>
          <t>HS - ADMINISTRACAO E PARTICIPACOES LTDA</t>
        </is>
      </c>
    </row>
    <row r="1782">
      <c r="B1782" s="55" t="inlineStr">
        <is>
          <t>43.354.752/0001-63</t>
        </is>
      </c>
      <c r="C1782" t="inlineStr">
        <is>
          <t>HS - ADMINISTRACAO E PARTICIPACOES LTDA</t>
        </is>
      </c>
    </row>
    <row r="1783">
      <c r="B1783" s="55" t="inlineStr">
        <is>
          <t>43.412.869/0001-56</t>
        </is>
      </c>
      <c r="C1783" t="inlineStr">
        <is>
          <t>VINICIUS JARDIM SAPATARIA E ACESSORIOS LTDA</t>
        </is>
      </c>
    </row>
    <row r="1784">
      <c r="B1784" s="55" t="inlineStr">
        <is>
          <t>43.412.869/0001-56</t>
        </is>
      </c>
      <c r="C1784" t="inlineStr">
        <is>
          <t>VINICIUS JARDIM SAPATARIA E ACESSORIOS LTDA</t>
        </is>
      </c>
    </row>
    <row r="1785">
      <c r="B1785" s="55" t="inlineStr">
        <is>
          <t>43.598.397/0001-78</t>
        </is>
      </c>
      <c r="C1785" t="inlineStr">
        <is>
          <t>NATASHA BEATRIZ SANTOS GONCALVES</t>
        </is>
      </c>
    </row>
    <row r="1786">
      <c r="B1786" s="55" t="inlineStr">
        <is>
          <t>43.615.025/0001-02</t>
        </is>
      </c>
      <c r="C1786" t="inlineStr">
        <is>
          <t>43.615.025 JOANA PAULA HERBERT</t>
        </is>
      </c>
    </row>
    <row r="1787">
      <c r="B1787" s="55" t="inlineStr">
        <is>
          <t>43.615.025/0001-02</t>
        </is>
      </c>
      <c r="C1787" t="inlineStr">
        <is>
          <t>43.615.025 JOANA PAULA HERBERT</t>
        </is>
      </c>
    </row>
    <row r="1788">
      <c r="B1788" s="55" t="inlineStr">
        <is>
          <t>43.783.630/0001-92</t>
        </is>
      </c>
      <c r="C1788" t="inlineStr">
        <is>
          <t>IWS COMERCIO LTDA</t>
        </is>
      </c>
    </row>
    <row r="1789">
      <c r="B1789" s="55" t="inlineStr">
        <is>
          <t>43.783.630/0001-92</t>
        </is>
      </c>
      <c r="C1789" t="inlineStr">
        <is>
          <t>IWS COMERCIO LTDA</t>
        </is>
      </c>
    </row>
    <row r="1790">
      <c r="B1790" s="55" t="inlineStr">
        <is>
          <t>43.783.630/0001-92</t>
        </is>
      </c>
      <c r="C1790" t="inlineStr">
        <is>
          <t>IWS COMERCIO LTDA</t>
        </is>
      </c>
    </row>
    <row r="1791">
      <c r="B1791" s="55" t="inlineStr">
        <is>
          <t>43.940.210/0001-72</t>
        </is>
      </c>
      <c r="C1791" t="inlineStr">
        <is>
          <t>PAOLA SANCHES VARGAS CONTERATO</t>
        </is>
      </c>
    </row>
    <row r="1792">
      <c r="B1792" s="55" t="inlineStr">
        <is>
          <t>43.940.210/0001-72</t>
        </is>
      </c>
      <c r="C1792" t="inlineStr">
        <is>
          <t>PAOLA SANCHES VARGAS CONTERATO</t>
        </is>
      </c>
    </row>
    <row r="1793">
      <c r="B1793" s="55" t="inlineStr">
        <is>
          <t>43.940.210/0001-72</t>
        </is>
      </c>
      <c r="C1793" t="inlineStr">
        <is>
          <t>PAOLA SANCHES VARGAS CONTERATO</t>
        </is>
      </c>
    </row>
    <row r="1794">
      <c r="B1794" s="55" t="inlineStr">
        <is>
          <t>43.948.405/0001-69</t>
        </is>
      </c>
      <c r="C1794" t="inlineStr">
        <is>
          <t>LUPO S.A.</t>
        </is>
      </c>
    </row>
    <row r="1795">
      <c r="B1795" s="55" t="inlineStr">
        <is>
          <t>43.948.405/0001-69</t>
        </is>
      </c>
      <c r="C1795" t="inlineStr">
        <is>
          <t>LUPO S.A.</t>
        </is>
      </c>
    </row>
    <row r="1796">
      <c r="B1796" s="55" t="inlineStr">
        <is>
          <t>44.030.913/0001-26</t>
        </is>
      </c>
      <c r="C1796" t="inlineStr">
        <is>
          <t>MANDUI FOODS LTDA</t>
        </is>
      </c>
    </row>
    <row r="1797">
      <c r="B1797" s="55" t="inlineStr">
        <is>
          <t>44.030.913/0001-26</t>
        </is>
      </c>
      <c r="C1797" t="inlineStr">
        <is>
          <t>MANDUI FOODS LTDA</t>
        </is>
      </c>
    </row>
    <row r="1798">
      <c r="B1798" s="55" t="inlineStr">
        <is>
          <t>44.154.079/0001-80</t>
        </is>
      </c>
      <c r="C1798" t="inlineStr">
        <is>
          <t>LION CORP EVENTOS LTDA</t>
        </is>
      </c>
    </row>
    <row r="1799">
      <c r="B1799" s="55" t="inlineStr">
        <is>
          <t>44.154.079/0001-80</t>
        </is>
      </c>
      <c r="C1799" t="inlineStr">
        <is>
          <t>LION CORP EVENTOS LTDA</t>
        </is>
      </c>
    </row>
    <row r="1800">
      <c r="B1800" s="55" t="inlineStr">
        <is>
          <t>44.154.079/0001-80</t>
        </is>
      </c>
      <c r="C1800" t="inlineStr">
        <is>
          <t>LION CORP EVENTOS LTDA</t>
        </is>
      </c>
    </row>
    <row r="1801">
      <c r="B1801" s="55" t="inlineStr">
        <is>
          <t>44.194.660/0001-26</t>
        </is>
      </c>
      <c r="C1801" t="inlineStr">
        <is>
          <t>CASA PUBLICADORA BRASILEIRA</t>
        </is>
      </c>
    </row>
    <row r="1802">
      <c r="B1802" s="55" t="inlineStr">
        <is>
          <t>44.360.896/0001-95</t>
        </is>
      </c>
      <c r="C1802" t="inlineStr">
        <is>
          <t>G. GOLDNER SERVICOS ODONTOLOGICOS LTDA</t>
        </is>
      </c>
    </row>
    <row r="1803">
      <c r="B1803" s="55" t="inlineStr">
        <is>
          <t>44.367.636/0001-41</t>
        </is>
      </c>
      <c r="C1803" t="inlineStr">
        <is>
          <t>AURA SERVICOS DE PAGAMENTOS LTDA</t>
        </is>
      </c>
    </row>
    <row r="1804">
      <c r="B1804" s="55" t="inlineStr">
        <is>
          <t>44.480.747/0001-60</t>
        </is>
      </c>
      <c r="C1804" t="inlineStr">
        <is>
          <t>ANDORINHA SUPERMERCADO LTDA</t>
        </is>
      </c>
    </row>
    <row r="1805">
      <c r="B1805" s="55" t="inlineStr">
        <is>
          <t>44.582.944/0001-90</t>
        </is>
      </c>
      <c r="C1805" t="inlineStr">
        <is>
          <t>OSTENSA INDUSTRIA E COMERCIO DE CONFECCOES LTDA</t>
        </is>
      </c>
    </row>
    <row r="1806">
      <c r="B1806" s="55" t="inlineStr">
        <is>
          <t>44.671.384/0001-40</t>
        </is>
      </c>
      <c r="C1806" t="inlineStr">
        <is>
          <t>PERSONALIZE PHARMA LTDA</t>
        </is>
      </c>
    </row>
    <row r="1807">
      <c r="B1807" s="55" t="inlineStr">
        <is>
          <t>44.715.948/0001-07</t>
        </is>
      </c>
      <c r="C1807" t="inlineStr">
        <is>
          <t>EMPORIO DA GARRAFA LTDA</t>
        </is>
      </c>
    </row>
    <row r="1808">
      <c r="B1808" s="55" t="inlineStr">
        <is>
          <t>44.791.994/0001-87</t>
        </is>
      </c>
      <c r="C1808" t="inlineStr">
        <is>
          <t>OS INDEPENDENTES</t>
        </is>
      </c>
    </row>
    <row r="1809">
      <c r="B1809" s="55" t="inlineStr">
        <is>
          <t>44.791.994/0001-87</t>
        </is>
      </c>
      <c r="C1809" t="inlineStr">
        <is>
          <t>OS INDEPENDENTES</t>
        </is>
      </c>
    </row>
    <row r="1810">
      <c r="B1810" s="55" t="inlineStr">
        <is>
          <t>44.921.613/0001-37</t>
        </is>
      </c>
      <c r="C1810" t="inlineStr">
        <is>
          <t>AGV FARMA LTDA</t>
        </is>
      </c>
    </row>
    <row r="1811">
      <c r="B1811" s="55" t="inlineStr">
        <is>
          <t>44.921.613/0001-37</t>
        </is>
      </c>
      <c r="C1811" t="inlineStr">
        <is>
          <t>AGV FARMA LTDA</t>
        </is>
      </c>
    </row>
    <row r="1812">
      <c r="B1812" s="55" t="inlineStr">
        <is>
          <t>44.921.613/0003-07</t>
        </is>
      </c>
      <c r="C1812" t="inlineStr">
        <is>
          <t>AGV FARMA LTDA</t>
        </is>
      </c>
    </row>
    <row r="1813">
      <c r="B1813" s="55" t="inlineStr">
        <is>
          <t>44.921.613/0003-07</t>
        </is>
      </c>
      <c r="C1813" t="inlineStr">
        <is>
          <t>AGV FARMA LTDA</t>
        </is>
      </c>
    </row>
    <row r="1814">
      <c r="B1814" s="55" t="inlineStr">
        <is>
          <t>44.921.613/0003-07</t>
        </is>
      </c>
      <c r="C1814" t="inlineStr">
        <is>
          <t>AGV FARMA LTDA</t>
        </is>
      </c>
    </row>
    <row r="1815">
      <c r="B1815" s="55" t="inlineStr">
        <is>
          <t>45.067.147/0001-37</t>
        </is>
      </c>
      <c r="C1815" t="inlineStr">
        <is>
          <t>LOJAS ESKALA COMERCIO DE TECIDOS E CONFECCOES LIMITADA</t>
        </is>
      </c>
    </row>
    <row r="1816">
      <c r="B1816" s="55" t="inlineStr">
        <is>
          <t>45.094.765/0001-76</t>
        </is>
      </c>
      <c r="C1816" t="inlineStr">
        <is>
          <t>BEEVEN INTERMEDIACAO DE NEGOCIOS LTDA. (baixada)</t>
        </is>
      </c>
    </row>
    <row r="1817">
      <c r="B1817" s="55" t="inlineStr">
        <is>
          <t>45.157.556/0001-24</t>
        </is>
      </c>
      <c r="C1817" t="inlineStr">
        <is>
          <t>FLAY BRAND COMERCIO DE VESTUARIO LTDA</t>
        </is>
      </c>
    </row>
    <row r="1818">
      <c r="B1818" s="55" t="inlineStr">
        <is>
          <t>45.157.556/0001-24</t>
        </is>
      </c>
      <c r="C1818" t="inlineStr">
        <is>
          <t>FLAY BRAND COMERCIO DE VESTUARIO LTDA</t>
        </is>
      </c>
    </row>
    <row r="1819">
      <c r="B1819" s="55" t="inlineStr">
        <is>
          <t>45.242.914/0001-05</t>
        </is>
      </c>
      <c r="C1819" t="inlineStr">
        <is>
          <t>C&amp;A MODAS S.A.</t>
        </is>
      </c>
    </row>
    <row r="1820">
      <c r="B1820" s="55" t="inlineStr">
        <is>
          <t>45.242.914/0001-05</t>
        </is>
      </c>
      <c r="C1820" t="inlineStr">
        <is>
          <t>C&amp;A MODAS S.A.</t>
        </is>
      </c>
    </row>
    <row r="1821">
      <c r="B1821" s="55" t="inlineStr">
        <is>
          <t>45.242.914/0001-05</t>
        </is>
      </c>
      <c r="C1821" t="inlineStr">
        <is>
          <t>C&amp;A MODAS S.A.</t>
        </is>
      </c>
    </row>
    <row r="1822">
      <c r="B1822" s="55" t="inlineStr">
        <is>
          <t>45.575.958/0001-49</t>
        </is>
      </c>
      <c r="C1822" t="inlineStr">
        <is>
          <t>QUEENSBERRY AGENCIA DE VIAGENS E TURISMO LTDA</t>
        </is>
      </c>
    </row>
    <row r="1823">
      <c r="B1823" s="55" t="inlineStr">
        <is>
          <t>45.575.958/0001-49</t>
        </is>
      </c>
      <c r="C1823" t="inlineStr">
        <is>
          <t>QUEENSBERRY AGENCIA DE VIAGENS E TURISMO LTDA</t>
        </is>
      </c>
    </row>
    <row r="1824">
      <c r="B1824" s="55" t="inlineStr">
        <is>
          <t>45.660.444/0002-72</t>
        </is>
      </c>
      <c r="C1824" t="inlineStr">
        <is>
          <t>SORTIS - DISTRIBUIDORA LTDA</t>
        </is>
      </c>
    </row>
    <row r="1825">
      <c r="B1825" s="55" t="inlineStr">
        <is>
          <t>45.688.533/0001-46</t>
        </is>
      </c>
      <c r="C1825" t="inlineStr">
        <is>
          <t>MP EQUIPAMENTOS PARA CONSTRUCAO CIVIL LTDA</t>
        </is>
      </c>
    </row>
    <row r="1826">
      <c r="B1826" s="55" t="inlineStr">
        <is>
          <t>45.729.066/0001-55</t>
        </is>
      </c>
      <c r="C1826" t="inlineStr">
        <is>
          <t>AUTO FORTE COMERCIO DE PECAS LTDA</t>
        </is>
      </c>
    </row>
    <row r="1827">
      <c r="B1827" s="55" t="inlineStr">
        <is>
          <t>46.029.724/0001-69</t>
        </is>
      </c>
      <c r="C1827" t="inlineStr">
        <is>
          <t>HIGA PRODUTOS ALIMENTICIOS LTDA</t>
        </is>
      </c>
    </row>
    <row r="1828">
      <c r="B1828" s="55" t="inlineStr">
        <is>
          <t>46.029.724/0001-69</t>
        </is>
      </c>
      <c r="C1828" t="inlineStr">
        <is>
          <t>HIGA PRODUTOS ALIMENTICIOS LTDA</t>
        </is>
      </c>
    </row>
    <row r="1829">
      <c r="B1829" s="55" t="inlineStr">
        <is>
          <t>46.044.053/0001-05</t>
        </is>
      </c>
      <c r="C1829" t="inlineStr">
        <is>
          <t>NORTEL SUPRIMENTOS INDUSTRIAIS LTDA</t>
        </is>
      </c>
    </row>
    <row r="1830">
      <c r="B1830" s="55" t="inlineStr">
        <is>
          <t>46.044.053/0001-05</t>
        </is>
      </c>
      <c r="C1830" t="inlineStr">
        <is>
          <t>NORTEL SUPRIMENTOS INDUSTRIAIS LTDA</t>
        </is>
      </c>
    </row>
    <row r="1831">
      <c r="B1831" s="55" t="inlineStr">
        <is>
          <t>46.044.053/0001-05</t>
        </is>
      </c>
      <c r="C1831" t="inlineStr">
        <is>
          <t>NORTEL SUPRIMENTOS INDUSTRIAIS LTDA</t>
        </is>
      </c>
    </row>
    <row r="1832">
      <c r="B1832" s="55" t="inlineStr">
        <is>
          <t>46.044.053/0001-05</t>
        </is>
      </c>
      <c r="C1832" t="inlineStr">
        <is>
          <t>NORTEL SUPRIMENTOS INDUSTRIAIS LTDA</t>
        </is>
      </c>
    </row>
    <row r="1833">
      <c r="B1833" s="55" t="inlineStr">
        <is>
          <t>46.044.053/0001-05</t>
        </is>
      </c>
      <c r="C1833" t="inlineStr">
        <is>
          <t>NORTEL SUPRIMENTOS INDUSTRIAIS LTDA</t>
        </is>
      </c>
    </row>
    <row r="1834">
      <c r="B1834" s="55" t="inlineStr">
        <is>
          <t>46.044.053/0001-05</t>
        </is>
      </c>
      <c r="C1834" t="inlineStr">
        <is>
          <t>NORTEL SUPRIMENTOS INDUSTRIAIS LTDA</t>
        </is>
      </c>
    </row>
    <row r="1835">
      <c r="B1835" s="55" t="inlineStr">
        <is>
          <t>46.079.622/0001-58</t>
        </is>
      </c>
      <c r="C1835" t="inlineStr">
        <is>
          <t>BONNE SOIREE COMERCIO DE VESTUARIO LTDA</t>
        </is>
      </c>
    </row>
    <row r="1836">
      <c r="B1836" s="55" t="inlineStr">
        <is>
          <t>46.079.622/0001-58</t>
        </is>
      </c>
      <c r="C1836" t="inlineStr">
        <is>
          <t>BONNE SOIREE COMERCIO DE VESTUARIO LTDA</t>
        </is>
      </c>
    </row>
    <row r="1837">
      <c r="B1837" s="55" t="inlineStr">
        <is>
          <t>46.147.192/0001-64</t>
        </is>
      </c>
      <c r="C1837" t="inlineStr">
        <is>
          <t>URBAN FEET LTDA.</t>
        </is>
      </c>
    </row>
    <row r="1838">
      <c r="B1838" s="55" t="inlineStr">
        <is>
          <t>46.229.255/0001-21</t>
        </is>
      </c>
      <c r="C1838" t="inlineStr">
        <is>
          <t>NM FIGUEIRA LTDA</t>
        </is>
      </c>
    </row>
    <row r="1839">
      <c r="B1839" s="55" t="inlineStr">
        <is>
          <t>46.229.255/0001-21</t>
        </is>
      </c>
      <c r="C1839" t="inlineStr">
        <is>
          <t>NM FIGUEIRA LTDA</t>
        </is>
      </c>
    </row>
    <row r="1840">
      <c r="B1840" s="55" t="inlineStr">
        <is>
          <t>46.250.852/0001-38</t>
        </is>
      </c>
      <c r="C1840" t="inlineStr">
        <is>
          <t>TECNOLOGIA E PAGAMENTOS KING LTDA</t>
        </is>
      </c>
    </row>
    <row r="1841">
      <c r="B1841" s="55" t="inlineStr">
        <is>
          <t>46.401.065/0001-40</t>
        </is>
      </c>
      <c r="C1841" t="inlineStr">
        <is>
          <t>TERRA FORTE DO NORDESTE COMERCIO DE VEICULOS LTDA</t>
        </is>
      </c>
    </row>
    <row r="1842">
      <c r="B1842" s="55" t="inlineStr">
        <is>
          <t>46.401.065/0001-40</t>
        </is>
      </c>
      <c r="C1842" t="inlineStr">
        <is>
          <t>TERRA FORTE DO NORDESTE COMERCIO DE VEICULOS LTDA</t>
        </is>
      </c>
    </row>
    <row r="1843">
      <c r="B1843" s="55" t="inlineStr">
        <is>
          <t>46.401.065/0001-40</t>
        </is>
      </c>
      <c r="C1843" t="inlineStr">
        <is>
          <t>TERRA FORTE DO NORDESTE COMERCIO DE VEICULOS LTDA</t>
        </is>
      </c>
    </row>
    <row r="1844">
      <c r="B1844" s="55" t="inlineStr">
        <is>
          <t>46.574.475/0001-92</t>
        </is>
      </c>
      <c r="C1844" t="inlineStr">
        <is>
          <t>METRO BH S.A.</t>
        </is>
      </c>
    </row>
    <row r="1845">
      <c r="B1845" s="55" t="inlineStr">
        <is>
          <t>46.574.475/0001-92</t>
        </is>
      </c>
      <c r="C1845" t="inlineStr">
        <is>
          <t>METRO BH S.A.</t>
        </is>
      </c>
    </row>
    <row r="1846">
      <c r="B1846" s="55" t="inlineStr">
        <is>
          <t>46.708.841/0107-07</t>
        </is>
      </c>
      <c r="C1846" t="inlineStr">
        <is>
          <t>VIA BRASIL FASHION COMERCIO DE ROUPAS LTDA</t>
        </is>
      </c>
    </row>
    <row r="1847">
      <c r="B1847" s="55" t="inlineStr">
        <is>
          <t>46.801.973/0020-93</t>
        </is>
      </c>
      <c r="C1847" t="inlineStr">
        <is>
          <t>TEXTIL ABRIL LTDA</t>
        </is>
      </c>
    </row>
    <row r="1848">
      <c r="B1848" s="55" t="inlineStr">
        <is>
          <t>47.100.110/0064-72</t>
        </is>
      </c>
      <c r="C1848" t="inlineStr">
        <is>
          <t>VIA VENETO ROUPAS LTDA</t>
        </is>
      </c>
    </row>
    <row r="1849">
      <c r="B1849" s="55" t="inlineStr">
        <is>
          <t>47.100.110/0064-72</t>
        </is>
      </c>
      <c r="C1849" t="inlineStr">
        <is>
          <t>VIA VENETO ROUPAS LTDA</t>
        </is>
      </c>
    </row>
    <row r="1850">
      <c r="B1850" s="55" t="inlineStr">
        <is>
          <t>47.100.110/0064-72</t>
        </is>
      </c>
      <c r="C1850" t="inlineStr">
        <is>
          <t>VIA VENETO ROUPAS LTDA</t>
        </is>
      </c>
    </row>
    <row r="1851">
      <c r="B1851" s="55" t="inlineStr">
        <is>
          <t>47.161.022/0001-05</t>
        </is>
      </c>
      <c r="C1851" t="inlineStr">
        <is>
          <t>FABRICA DIGITAL MODA E MARKETING LTDA</t>
        </is>
      </c>
    </row>
    <row r="1852">
      <c r="B1852" s="55" t="inlineStr">
        <is>
          <t>47.254.461/0001-54</t>
        </is>
      </c>
      <c r="C1852" t="inlineStr">
        <is>
          <t>CIPATEX IMPREGNADORA DE PAPEIS E TECIDOS LTDA</t>
        </is>
      </c>
    </row>
    <row r="1853">
      <c r="B1853" s="55" t="inlineStr">
        <is>
          <t>47.304.699/0001-47</t>
        </is>
      </c>
      <c r="C1853" t="inlineStr">
        <is>
          <t>HAP HOTELARIA LTDA</t>
        </is>
      </c>
    </row>
    <row r="1854">
      <c r="B1854" s="55" t="inlineStr">
        <is>
          <t>47.304.699/0001-47</t>
        </is>
      </c>
      <c r="C1854" t="inlineStr">
        <is>
          <t>HAP HOTELARIA LTDA</t>
        </is>
      </c>
    </row>
    <row r="1855">
      <c r="B1855" s="55" t="inlineStr">
        <is>
          <t>47.341.599/0001-90</t>
        </is>
      </c>
      <c r="C1855" t="inlineStr">
        <is>
          <t>GPX CALCADOS LTDA</t>
        </is>
      </c>
    </row>
    <row r="1856">
      <c r="B1856" s="55" t="inlineStr">
        <is>
          <t>47.411.018/0001-40</t>
        </is>
      </c>
      <c r="C1856" t="inlineStr">
        <is>
          <t>D F SPAZIO TRANSPORTES E COMERCIO LTDA</t>
        </is>
      </c>
    </row>
    <row r="1857">
      <c r="B1857" s="55" t="inlineStr">
        <is>
          <t>47.430.569/0001-50</t>
        </is>
      </c>
      <c r="C1857" t="inlineStr">
        <is>
          <t>FARMACIA HOMEOPATIA NATURAL LTDA</t>
        </is>
      </c>
    </row>
    <row r="1858">
      <c r="B1858" s="55" t="inlineStr">
        <is>
          <t>47.637.886/0001-42</t>
        </is>
      </c>
      <c r="C1858" t="inlineStr">
        <is>
          <t>VILABON RIO LTDA</t>
        </is>
      </c>
    </row>
    <row r="1859">
      <c r="B1859" s="55" t="inlineStr">
        <is>
          <t>47.639.710/0001-20</t>
        </is>
      </c>
      <c r="C1859" t="inlineStr">
        <is>
          <t>WRB TURISMO LTDA</t>
        </is>
      </c>
    </row>
    <row r="1860">
      <c r="B1860" s="55" t="inlineStr">
        <is>
          <t>48.122.571/0001-25</t>
        </is>
      </c>
      <c r="C1860" t="inlineStr">
        <is>
          <t>ZOUTI TECNOLOGIA LTDA</t>
        </is>
      </c>
    </row>
    <row r="1861">
      <c r="B1861" s="55" t="inlineStr">
        <is>
          <t>48.255.552/0001-77</t>
        </is>
      </c>
      <c r="C1861" t="inlineStr">
        <is>
          <t>NOVO CARACOL E TAINHAS S.A.</t>
        </is>
      </c>
    </row>
    <row r="1862">
      <c r="B1862" s="55" t="inlineStr">
        <is>
          <t>48.255.552/0001-77</t>
        </is>
      </c>
      <c r="C1862" t="inlineStr">
        <is>
          <t>NOVO CARACOL E TAINHAS S.A.</t>
        </is>
      </c>
    </row>
    <row r="1863">
      <c r="B1863" s="55" t="inlineStr">
        <is>
          <t>48.380.188/0001-77</t>
        </is>
      </c>
      <c r="C1863" t="inlineStr">
        <is>
          <t>VIEIRA COMERCIO DE CALCADOS E ACESSORIOS LTDA (baixada)</t>
        </is>
      </c>
    </row>
    <row r="1864">
      <c r="B1864" s="55" t="inlineStr">
        <is>
          <t>48.548.723/0001-56</t>
        </is>
      </c>
      <c r="C1864" t="inlineStr">
        <is>
          <t>TORRES BIJUTERIAS LTDA</t>
        </is>
      </c>
    </row>
    <row r="1865">
      <c r="B1865" s="55" t="inlineStr">
        <is>
          <t>48.548.723/0001-56</t>
        </is>
      </c>
      <c r="C1865" t="inlineStr">
        <is>
          <t>TORRES BIJUTERIAS LTDA</t>
        </is>
      </c>
    </row>
    <row r="1866">
      <c r="B1866" s="55" t="inlineStr">
        <is>
          <t>48.561.826/0002-37</t>
        </is>
      </c>
      <c r="C1866" t="inlineStr">
        <is>
          <t>BF DROGARIAS LTDA</t>
        </is>
      </c>
    </row>
    <row r="1867">
      <c r="B1867" s="55" t="inlineStr">
        <is>
          <t>48.561.826/0002-37</t>
        </is>
      </c>
      <c r="C1867" t="inlineStr">
        <is>
          <t>BF DROGARIAS LTDA</t>
        </is>
      </c>
    </row>
    <row r="1868">
      <c r="B1868" s="55" t="inlineStr">
        <is>
          <t>48.561.826/0004-07</t>
        </is>
      </c>
      <c r="C1868" t="inlineStr">
        <is>
          <t>BF DROGARIAS LTDA</t>
        </is>
      </c>
    </row>
    <row r="1869">
      <c r="B1869" s="55" t="inlineStr">
        <is>
          <t>48.561.826/0004-07</t>
        </is>
      </c>
      <c r="C1869" t="inlineStr">
        <is>
          <t>BF DROGARIAS LTDA</t>
        </is>
      </c>
    </row>
    <row r="1870">
      <c r="B1870" s="55" t="inlineStr">
        <is>
          <t>48.691.701/0001-40</t>
        </is>
      </c>
      <c r="C1870" t="inlineStr">
        <is>
          <t>LUCKY PAY TECNOLOGIA E SOLUCAO FINANCEIRA LTDA (baixada)</t>
        </is>
      </c>
    </row>
    <row r="1871">
      <c r="B1871" s="55" t="inlineStr">
        <is>
          <t>48.890.067/0001-75</t>
        </is>
      </c>
      <c r="C1871" t="inlineStr">
        <is>
          <t>MATTERFLORIS CASA LTDA</t>
        </is>
      </c>
    </row>
    <row r="1872">
      <c r="B1872" s="55" t="inlineStr">
        <is>
          <t>49.058.654/0001-65</t>
        </is>
      </c>
      <c r="C1872" t="inlineStr">
        <is>
          <t>FLEXFORM INDUSTRIA E COMERCIO DE MOVEIS LTDA</t>
        </is>
      </c>
    </row>
    <row r="1873">
      <c r="B1873" s="55" t="inlineStr">
        <is>
          <t>49.058.654/0001-65</t>
        </is>
      </c>
      <c r="C1873" t="inlineStr">
        <is>
          <t>FLEXFORM INDUSTRIA E COMERCIO DE MOVEIS LTDA</t>
        </is>
      </c>
    </row>
    <row r="1874">
      <c r="B1874" s="55" t="inlineStr">
        <is>
          <t>49.058.654/0001-65</t>
        </is>
      </c>
      <c r="C1874" t="inlineStr">
        <is>
          <t>FLEXFORM INDUSTRIA E COMERCIO DE MOVEIS LTDA</t>
        </is>
      </c>
    </row>
    <row r="1875">
      <c r="B1875" s="55" t="inlineStr">
        <is>
          <t>49.397.558/0003-03</t>
        </is>
      </c>
      <c r="C1875" t="inlineStr">
        <is>
          <t>FAST FERRAMENTAS LTDA</t>
        </is>
      </c>
    </row>
    <row r="1876">
      <c r="B1876" s="55" t="inlineStr">
        <is>
          <t>49.397.558/0003-03</t>
        </is>
      </c>
      <c r="C1876" t="inlineStr">
        <is>
          <t>FAST FERRAMENTAS LTDA</t>
        </is>
      </c>
    </row>
    <row r="1877">
      <c r="B1877" s="55" t="inlineStr">
        <is>
          <t>49.464.235/0001-23</t>
        </is>
      </c>
      <c r="C1877" t="inlineStr">
        <is>
          <t>FESTPAY TECH SOLUCOES EM TECNOLOGIA DA INFORMACAO LTDA</t>
        </is>
      </c>
    </row>
    <row r="1878">
      <c r="B1878" s="55" t="inlineStr">
        <is>
          <t>49.507.747/0001-20</t>
        </is>
      </c>
      <c r="C1878" t="inlineStr">
        <is>
          <t>ULTD ACTIVE WEAR ARTIGOS ESPORTIVOS LTDA</t>
        </is>
      </c>
    </row>
    <row r="1879">
      <c r="B1879" s="55" t="inlineStr">
        <is>
          <t>49.579.198/0001-07</t>
        </is>
      </c>
      <c r="C1879" t="inlineStr">
        <is>
          <t>DROGARIA FAMILIA DE INHAUMA LTDA</t>
        </is>
      </c>
    </row>
    <row r="1880">
      <c r="B1880" s="55" t="inlineStr">
        <is>
          <t>49.579.198/0001-07</t>
        </is>
      </c>
      <c r="C1880" t="inlineStr">
        <is>
          <t>DROGARIA FAMILIA DE INHAUMA LTDA</t>
        </is>
      </c>
    </row>
    <row r="1881">
      <c r="B1881" s="55" t="inlineStr">
        <is>
          <t>49.579.198/0001-07</t>
        </is>
      </c>
      <c r="C1881" t="inlineStr">
        <is>
          <t>DROGARIA FAMILIA DE INHAUMA LTDA</t>
        </is>
      </c>
    </row>
    <row r="1882">
      <c r="B1882" s="55" t="inlineStr">
        <is>
          <t>49.587.355/0001-18</t>
        </is>
      </c>
      <c r="C1882" t="inlineStr">
        <is>
          <t>EMPORIO RODRIGO PASCOTO GANSINHO LTDA</t>
        </is>
      </c>
    </row>
    <row r="1883">
      <c r="B1883" s="55" t="inlineStr">
        <is>
          <t>49.587.355/0001-18</t>
        </is>
      </c>
      <c r="C1883" t="inlineStr">
        <is>
          <t>EMPORIO RODRIGO PASCOTO GANSINHO LTDA</t>
        </is>
      </c>
    </row>
    <row r="1884">
      <c r="B1884" s="55" t="inlineStr">
        <is>
          <t>49.679.355/0001-48</t>
        </is>
      </c>
      <c r="C1884" t="inlineStr">
        <is>
          <t>GLORIA COMERCIO DE MEDICAMENTOS LTDA</t>
        </is>
      </c>
    </row>
    <row r="1885">
      <c r="B1885" s="55" t="inlineStr">
        <is>
          <t>49.679.355/0001-48</t>
        </is>
      </c>
      <c r="C1885" t="inlineStr">
        <is>
          <t>GLORIA COMERCIO DE MEDICAMENTOS LTDA</t>
        </is>
      </c>
    </row>
    <row r="1886">
      <c r="B1886" s="55" t="inlineStr">
        <is>
          <t>49.679.355/0001-48</t>
        </is>
      </c>
      <c r="C1886" t="inlineStr">
        <is>
          <t>GLORIA COMERCIO DE MEDICAMENTOS LTDA</t>
        </is>
      </c>
    </row>
    <row r="1887">
      <c r="B1887" s="55" t="inlineStr">
        <is>
          <t>49.679.355/0001-48</t>
        </is>
      </c>
      <c r="C1887" t="inlineStr">
        <is>
          <t>GLORIA COMERCIO DE MEDICAMENTOS LTDA</t>
        </is>
      </c>
    </row>
    <row r="1888">
      <c r="B1888" s="55" t="inlineStr">
        <is>
          <t>49.679.355/0001-48</t>
        </is>
      </c>
      <c r="C1888" t="inlineStr">
        <is>
          <t>GLORIA COMERCIO DE MEDICAMENTOS LTDA</t>
        </is>
      </c>
    </row>
    <row r="1889">
      <c r="B1889" s="55" t="inlineStr">
        <is>
          <t>49.680.560/0001-23</t>
        </is>
      </c>
      <c r="C1889" t="inlineStr">
        <is>
          <t>TFSHOP TECNOLOGIA E SERVICOS LTDA</t>
        </is>
      </c>
    </row>
    <row r="1890">
      <c r="B1890" s="55" t="inlineStr">
        <is>
          <t>49.736.043/0001-29</t>
        </is>
      </c>
      <c r="C1890" t="inlineStr">
        <is>
          <t>CONVERSEPAY LTDA.</t>
        </is>
      </c>
    </row>
    <row r="1891">
      <c r="B1891" s="55" t="inlineStr">
        <is>
          <t>49.944.686/0001-68</t>
        </is>
      </c>
      <c r="C1891" t="inlineStr">
        <is>
          <t>VIVA GESTAO E ADMINISTRACAO DE PROPRIEDADES IMOBILIARIAS S.A.</t>
        </is>
      </c>
    </row>
    <row r="1892">
      <c r="B1892" s="55" t="inlineStr">
        <is>
          <t>49.962.721/0001-71</t>
        </is>
      </c>
      <c r="C1892" t="inlineStr">
        <is>
          <t>FAST TENNIS FRANQUEADORA LTDA</t>
        </is>
      </c>
    </row>
    <row r="1893">
      <c r="B1893" s="55" t="inlineStr">
        <is>
          <t>50.035.354/0001-40</t>
        </is>
      </c>
      <c r="C1893" t="inlineStr">
        <is>
          <t>BMM PROMOCAO DE VENDAS LTDA</t>
        </is>
      </c>
    </row>
    <row r="1894">
      <c r="B1894" s="55" t="inlineStr">
        <is>
          <t>50.035.354/0001-40</t>
        </is>
      </c>
      <c r="C1894" t="inlineStr">
        <is>
          <t>BMM PROMOCAO DE VENDAS LTDA</t>
        </is>
      </c>
    </row>
    <row r="1895">
      <c r="B1895" s="55" t="inlineStr">
        <is>
          <t>50.127.881/0001-84</t>
        </is>
      </c>
      <c r="C1895" t="inlineStr">
        <is>
          <t>C. L. DA SILVEIRA LTDA</t>
        </is>
      </c>
    </row>
    <row r="1896">
      <c r="B1896" s="55" t="inlineStr">
        <is>
          <t>50.127.881/0001-84</t>
        </is>
      </c>
      <c r="C1896" t="inlineStr">
        <is>
          <t>C. L. DA SILVEIRA LTDA</t>
        </is>
      </c>
    </row>
    <row r="1897">
      <c r="B1897" s="55" t="inlineStr">
        <is>
          <t>50.277.157/0001-37</t>
        </is>
      </c>
      <c r="C1897" t="inlineStr">
        <is>
          <t>50.277.157 LUIZ GUSTAVO GAZZOLA SANT ANA</t>
        </is>
      </c>
    </row>
    <row r="1898">
      <c r="B1898" s="55" t="inlineStr">
        <is>
          <t>50.316.222/0001-96</t>
        </is>
      </c>
      <c r="C1898" t="inlineStr">
        <is>
          <t>CENTRO DE SERVICOS CONTORNO LTDA</t>
        </is>
      </c>
    </row>
    <row r="1899">
      <c r="B1899" s="55" t="inlineStr">
        <is>
          <t>50.316.222/0001-96</t>
        </is>
      </c>
      <c r="C1899" t="inlineStr">
        <is>
          <t>CENTRO DE SERVICOS CONTORNO LTDA</t>
        </is>
      </c>
    </row>
    <row r="1900">
      <c r="B1900" s="55" t="inlineStr">
        <is>
          <t>50.316.222/0001-96</t>
        </is>
      </c>
      <c r="C1900" t="inlineStr">
        <is>
          <t>CENTRO DE SERVICOS CONTORNO LTDA</t>
        </is>
      </c>
    </row>
    <row r="1901">
      <c r="B1901" s="55" t="inlineStr">
        <is>
          <t>50.316.222/0001-96</t>
        </is>
      </c>
      <c r="C1901" t="inlineStr">
        <is>
          <t>CENTRO DE SERVICOS CONTORNO LTDA</t>
        </is>
      </c>
    </row>
    <row r="1902">
      <c r="B1902" s="55" t="inlineStr">
        <is>
          <t>50.316.222/0001-96</t>
        </is>
      </c>
      <c r="C1902" t="inlineStr">
        <is>
          <t>CENTRO DE SERVICOS CONTORNO LTDA</t>
        </is>
      </c>
    </row>
    <row r="1903">
      <c r="B1903" s="55" t="inlineStr">
        <is>
          <t>50.342.358/0001-70</t>
        </is>
      </c>
      <c r="C1903" t="inlineStr">
        <is>
          <t>ATOMO PAY LTDA</t>
        </is>
      </c>
    </row>
    <row r="1904">
      <c r="B1904" s="55" t="inlineStr">
        <is>
          <t>50.600.904/0001-26</t>
        </is>
      </c>
      <c r="C1904" t="inlineStr">
        <is>
          <t>PAYZU INSTITUICAO DE PAGAMENTO LTDA</t>
        </is>
      </c>
    </row>
    <row r="1905">
      <c r="B1905" s="55" t="inlineStr">
        <is>
          <t>50.786.467/0001-87</t>
        </is>
      </c>
      <c r="C1905" t="inlineStr">
        <is>
          <t>KARAMELLO RIO ROUPAS LTDA</t>
        </is>
      </c>
    </row>
    <row r="1906">
      <c r="B1906" s="55" t="inlineStr">
        <is>
          <t>50.786.467/0001-87</t>
        </is>
      </c>
      <c r="C1906" t="inlineStr">
        <is>
          <t>KARAMELLO RIO ROUPAS LTDA</t>
        </is>
      </c>
    </row>
    <row r="1907">
      <c r="B1907" s="55" t="inlineStr">
        <is>
          <t>50.948.371/0001-78</t>
        </is>
      </c>
      <c r="C1907" t="inlineStr">
        <is>
          <t>IRMAOS BOA LTDA</t>
        </is>
      </c>
    </row>
    <row r="1908">
      <c r="B1908" s="55" t="inlineStr">
        <is>
          <t>50.948.371/0001-78</t>
        </is>
      </c>
      <c r="C1908" t="inlineStr">
        <is>
          <t>IRMAOS BOA LTDA</t>
        </is>
      </c>
    </row>
    <row r="1909">
      <c r="B1909" s="55" t="inlineStr">
        <is>
          <t>50.948.371/0001-78</t>
        </is>
      </c>
      <c r="C1909" t="inlineStr">
        <is>
          <t>IRMAOS BOA LTDA</t>
        </is>
      </c>
    </row>
    <row r="1910">
      <c r="B1910" s="55" t="inlineStr">
        <is>
          <t>50.948.371/0001-78</t>
        </is>
      </c>
      <c r="C1910" t="inlineStr">
        <is>
          <t>IRMAOS BOA LTDA</t>
        </is>
      </c>
    </row>
    <row r="1911">
      <c r="B1911" s="55" t="inlineStr">
        <is>
          <t>51.131.969/0001-32</t>
        </is>
      </c>
      <c r="C1911" t="inlineStr">
        <is>
          <t>TEC LAB MEDICINA DIAGNOSTICA S/A</t>
        </is>
      </c>
    </row>
    <row r="1912">
      <c r="B1912" s="55" t="inlineStr">
        <is>
          <t>51.131.969/0001-32</t>
        </is>
      </c>
      <c r="C1912" t="inlineStr">
        <is>
          <t>TEC LAB MEDICINA DIAGNOSTICA S/A</t>
        </is>
      </c>
    </row>
    <row r="1913">
      <c r="B1913" s="55" t="inlineStr">
        <is>
          <t>51.131.969/0001-32</t>
        </is>
      </c>
      <c r="C1913" t="inlineStr">
        <is>
          <t>TEC LAB MEDICINA DIAGNOSTICA S/A</t>
        </is>
      </c>
    </row>
    <row r="1914">
      <c r="B1914" s="55" t="inlineStr">
        <is>
          <t>51.146.565/0001-12</t>
        </is>
      </c>
      <c r="C1914" t="inlineStr">
        <is>
          <t>MADEL HOME COMERCIO DE MOVEIS E DECORACOES LTDA</t>
        </is>
      </c>
    </row>
    <row r="1915">
      <c r="B1915" s="55" t="inlineStr">
        <is>
          <t>51.146.565/0001-12</t>
        </is>
      </c>
      <c r="C1915" t="inlineStr">
        <is>
          <t>MADEL HOME COMERCIO DE MOVEIS E DECORACOES LTDA</t>
        </is>
      </c>
    </row>
    <row r="1916">
      <c r="B1916" s="55" t="inlineStr">
        <is>
          <t>51.146.565/0001-12</t>
        </is>
      </c>
      <c r="C1916" t="inlineStr">
        <is>
          <t>MADEL HOME COMERCIO DE MOVEIS E DECORACOES LTDA</t>
        </is>
      </c>
    </row>
    <row r="1917">
      <c r="B1917" s="55" t="inlineStr">
        <is>
          <t>51.179.754/0001-91</t>
        </is>
      </c>
      <c r="C1917" t="inlineStr">
        <is>
          <t>IZY TECNOLOGIA E SOLUCOES DE PAGAMENTOS LTDA</t>
        </is>
      </c>
    </row>
    <row r="1918">
      <c r="B1918" s="55" t="inlineStr">
        <is>
          <t>51.200.038/0017-06</t>
        </is>
      </c>
      <c r="C1918" t="inlineStr">
        <is>
          <t>MAGAZINE MUNDIAL LTDA</t>
        </is>
      </c>
    </row>
    <row r="1919">
      <c r="B1919" s="55" t="inlineStr">
        <is>
          <t>51.283.462/0001-02</t>
        </is>
      </c>
      <c r="C1919" t="inlineStr">
        <is>
          <t>PILARIS BEM ESTAR E SAUDE DOMICILIAR LTDA</t>
        </is>
      </c>
    </row>
    <row r="1920">
      <c r="B1920" s="55" t="inlineStr">
        <is>
          <t>51.283.462/0001-02</t>
        </is>
      </c>
      <c r="C1920" t="inlineStr">
        <is>
          <t>PILARIS BEM ESTAR E SAUDE DOMICILIAR LTDA</t>
        </is>
      </c>
    </row>
    <row r="1921">
      <c r="B1921" s="55" t="inlineStr">
        <is>
          <t>51.359.102/0001-39</t>
        </is>
      </c>
      <c r="C1921" t="inlineStr">
        <is>
          <t>SKC DISTRIBUIDORA DE ELETRONICOS LTDA</t>
        </is>
      </c>
    </row>
    <row r="1922">
      <c r="B1922" s="55" t="inlineStr">
        <is>
          <t>51.371.425/0001-48</t>
        </is>
      </c>
      <c r="C1922" t="inlineStr">
        <is>
          <t>ROGERIO SIMOES SUZANO</t>
        </is>
      </c>
    </row>
    <row r="1923">
      <c r="B1923" s="55" t="inlineStr">
        <is>
          <t>51.409.548/0001-20</t>
        </is>
      </c>
      <c r="C1923" t="inlineStr">
        <is>
          <t>DROGAVAL LTDA</t>
        </is>
      </c>
    </row>
    <row r="1924">
      <c r="B1924" s="55" t="inlineStr">
        <is>
          <t>51.409.548/0001-20</t>
        </is>
      </c>
      <c r="C1924" t="inlineStr">
        <is>
          <t>DROGAVAL LTDA</t>
        </is>
      </c>
    </row>
    <row r="1925">
      <c r="B1925" s="55" t="inlineStr">
        <is>
          <t>51.409.548/0001-20</t>
        </is>
      </c>
      <c r="C1925" t="inlineStr">
        <is>
          <t>DROGAVAL LTDA</t>
        </is>
      </c>
    </row>
    <row r="1926">
      <c r="B1926" s="55" t="inlineStr">
        <is>
          <t>51.532.581/0001-43</t>
        </is>
      </c>
      <c r="C1926" t="inlineStr">
        <is>
          <t>AWS COMERCIO DE PECAS E ACESSORIOS PARA VEICULOS LTDA</t>
        </is>
      </c>
    </row>
    <row r="1927">
      <c r="B1927" s="55" t="inlineStr">
        <is>
          <t>51.685.651/0001-01</t>
        </is>
      </c>
      <c r="C1927" t="inlineStr">
        <is>
          <t>BIP LTDA</t>
        </is>
      </c>
    </row>
    <row r="1928">
      <c r="B1928" s="55" t="inlineStr">
        <is>
          <t>51.804.785/0001-96</t>
        </is>
      </c>
      <c r="C1928" t="inlineStr">
        <is>
          <t>MED SOLUTIONS S.A.</t>
        </is>
      </c>
    </row>
    <row r="1929">
      <c r="B1929" s="55" t="inlineStr">
        <is>
          <t>51.931.954/0001-59</t>
        </is>
      </c>
      <c r="C1929" t="inlineStr">
        <is>
          <t>EP ENGENHARIA DO PROCESSO LTDA.</t>
        </is>
      </c>
    </row>
    <row r="1930">
      <c r="B1930" s="55" t="inlineStr">
        <is>
          <t>51.931.954/0001-59</t>
        </is>
      </c>
      <c r="C1930" t="inlineStr">
        <is>
          <t>EP ENGENHARIA DO PROCESSO LTDA.</t>
        </is>
      </c>
    </row>
    <row r="1931">
      <c r="B1931" s="55" t="inlineStr">
        <is>
          <t>52.133.813/0001-53</t>
        </is>
      </c>
      <c r="C1931" t="inlineStr">
        <is>
          <t>DOURAVITA SUPLEMENTOS LTDA</t>
        </is>
      </c>
    </row>
    <row r="1932">
      <c r="B1932" s="55" t="inlineStr">
        <is>
          <t>52.133.813/0001-53</t>
        </is>
      </c>
      <c r="C1932" t="inlineStr">
        <is>
          <t>DOURAVITA SUPLEMENTOS LTDA</t>
        </is>
      </c>
    </row>
    <row r="1933">
      <c r="B1933" s="55" t="inlineStr">
        <is>
          <t>52.133.813/0001-53</t>
        </is>
      </c>
      <c r="C1933" t="inlineStr">
        <is>
          <t>DOURAVITA SUPLEMENTOS LTDA</t>
        </is>
      </c>
    </row>
    <row r="1934">
      <c r="B1934" s="55" t="inlineStr">
        <is>
          <t>52.226.073/0001-08</t>
        </is>
      </c>
      <c r="C1934" t="inlineStr">
        <is>
          <t>BRASIF S/A EXPORTACAO IMPORTACAO</t>
        </is>
      </c>
    </row>
    <row r="1935">
      <c r="B1935" s="55" t="inlineStr">
        <is>
          <t>52.226.073/0001-08</t>
        </is>
      </c>
      <c r="C1935" t="inlineStr">
        <is>
          <t>BRASIF S/A EXPORTACAO IMPORTACAO</t>
        </is>
      </c>
    </row>
    <row r="1936">
      <c r="B1936" s="55" t="inlineStr">
        <is>
          <t>52.226.073/0001-08</t>
        </is>
      </c>
      <c r="C1936" t="inlineStr">
        <is>
          <t>BRASIF S/A EXPORTACAO IMPORTACAO</t>
        </is>
      </c>
    </row>
    <row r="1937">
      <c r="B1937" s="55" t="inlineStr">
        <is>
          <t>52.226.073/0001-08</t>
        </is>
      </c>
      <c r="C1937" t="inlineStr">
        <is>
          <t>BRASIF S/A EXPORTACAO IMPORTACAO</t>
        </is>
      </c>
    </row>
    <row r="1938">
      <c r="B1938" s="55" t="inlineStr">
        <is>
          <t>52.226.073/0001-08</t>
        </is>
      </c>
      <c r="C1938" t="inlineStr">
        <is>
          <t>BRASIF S/A EXPORTACAO IMPORTACAO</t>
        </is>
      </c>
    </row>
    <row r="1939">
      <c r="B1939" s="55" t="inlineStr">
        <is>
          <t>52.226.073/0001-08</t>
        </is>
      </c>
      <c r="C1939" t="inlineStr">
        <is>
          <t>BRASIF S/A EXPORTACAO IMPORTACAO</t>
        </is>
      </c>
    </row>
    <row r="1940">
      <c r="B1940" s="55" t="inlineStr">
        <is>
          <t>52.284.160/0001-03</t>
        </is>
      </c>
      <c r="C1940" t="inlineStr">
        <is>
          <t>B4 CAPITAL PLATAFORMA EXCHANGE S.A.</t>
        </is>
      </c>
    </row>
    <row r="1941">
      <c r="B1941" s="55" t="inlineStr">
        <is>
          <t>52.711.237/0001-84</t>
        </is>
      </c>
      <c r="C1941" t="inlineStr">
        <is>
          <t>DOM DIGITAL LTDA</t>
        </is>
      </c>
    </row>
    <row r="1942">
      <c r="B1942" s="55" t="inlineStr">
        <is>
          <t>53.024.429/0001-85</t>
        </is>
      </c>
      <c r="C1942" t="inlineStr">
        <is>
          <t>ESQUINAO CONVENIENCIA LTDA</t>
        </is>
      </c>
    </row>
    <row r="1943">
      <c r="B1943" s="55" t="inlineStr">
        <is>
          <t>53.024.429/0001-85</t>
        </is>
      </c>
      <c r="C1943" t="inlineStr">
        <is>
          <t>ESQUINAO CONVENIENCIA LTDA</t>
        </is>
      </c>
    </row>
    <row r="1944">
      <c r="B1944" s="55" t="inlineStr">
        <is>
          <t>53.045.266/0001-17</t>
        </is>
      </c>
      <c r="C1944" t="inlineStr">
        <is>
          <t>JAD ZOGHEIB &amp; CIA LTDA</t>
        </is>
      </c>
    </row>
    <row r="1945">
      <c r="B1945" s="55" t="inlineStr">
        <is>
          <t>53.045.266/0001-17</t>
        </is>
      </c>
      <c r="C1945" t="inlineStr">
        <is>
          <t>JAD ZOGHEIB &amp; CIA LTDA</t>
        </is>
      </c>
    </row>
    <row r="1946">
      <c r="B1946" s="55" t="inlineStr">
        <is>
          <t>53.045.266/0001-17</t>
        </is>
      </c>
      <c r="C1946" t="inlineStr">
        <is>
          <t>JAD ZOGHEIB &amp; CIA LTDA</t>
        </is>
      </c>
    </row>
    <row r="1947">
      <c r="B1947" s="55" t="inlineStr">
        <is>
          <t>53.045.266/0001-17</t>
        </is>
      </c>
      <c r="C1947" t="inlineStr">
        <is>
          <t>JAD ZOGHEIB &amp; CIA LTDA</t>
        </is>
      </c>
    </row>
    <row r="1948">
      <c r="B1948" s="55" t="inlineStr">
        <is>
          <t>53.091.203/0001-05</t>
        </is>
      </c>
      <c r="C1948" t="inlineStr">
        <is>
          <t>CASA FERNANDES MATERIAIS PARA CONSTRUCAO LTDA</t>
        </is>
      </c>
    </row>
    <row r="1949">
      <c r="B1949" s="55" t="inlineStr">
        <is>
          <t>53.091.203/0001-05</t>
        </is>
      </c>
      <c r="C1949" t="inlineStr">
        <is>
          <t>CASA FERNANDES MATERIAIS PARA CONSTRUCAO LTDA</t>
        </is>
      </c>
    </row>
    <row r="1950">
      <c r="B1950" s="55" t="inlineStr">
        <is>
          <t>53.091.203/0001-05</t>
        </is>
      </c>
      <c r="C1950" t="inlineStr">
        <is>
          <t>CASA FERNANDES MATERIAIS PARA CONSTRUCAO LTDA</t>
        </is>
      </c>
    </row>
    <row r="1951">
      <c r="B1951" s="55" t="inlineStr">
        <is>
          <t>53.146.760/0001-78</t>
        </is>
      </c>
      <c r="C1951" t="inlineStr">
        <is>
          <t>PRATAPETES JOE COMERCIO DE TAPETES LTDA</t>
        </is>
      </c>
    </row>
    <row r="1952">
      <c r="B1952" s="55" t="inlineStr">
        <is>
          <t>53.153.938/0016-94</t>
        </is>
      </c>
      <c r="C1952" t="inlineStr">
        <is>
          <t>COBASI COMERCIO DE PRODUTOS BASICOS E INDUSTRIALIZADOS S.A.</t>
        </is>
      </c>
    </row>
    <row r="1953">
      <c r="B1953" s="55" t="inlineStr">
        <is>
          <t>53.153.938/0016-94</t>
        </is>
      </c>
      <c r="C1953" t="inlineStr">
        <is>
          <t>COBASI COMERCIO DE PRODUTOS BASICOS E INDUSTRIALIZADOS S.A.</t>
        </is>
      </c>
    </row>
    <row r="1954">
      <c r="B1954" s="55" t="inlineStr">
        <is>
          <t>53.153.938/0016-94</t>
        </is>
      </c>
      <c r="C1954" t="inlineStr">
        <is>
          <t>COBASI COMERCIO DE PRODUTOS BASICOS E INDUSTRIALIZADOS S.A.</t>
        </is>
      </c>
    </row>
    <row r="1955">
      <c r="B1955" s="55" t="inlineStr">
        <is>
          <t>53.258.117/0029-37</t>
        </is>
      </c>
      <c r="C1955" t="inlineStr">
        <is>
          <t>KHELF - MODAS LTDA</t>
        </is>
      </c>
    </row>
    <row r="1956">
      <c r="B1956" s="55" t="inlineStr">
        <is>
          <t>53.258.117/0029-37</t>
        </is>
      </c>
      <c r="C1956" t="inlineStr">
        <is>
          <t>KHELF - MODAS LTDA</t>
        </is>
      </c>
    </row>
    <row r="1957">
      <c r="B1957" s="55" t="inlineStr">
        <is>
          <t>53.258.117/0029-37</t>
        </is>
      </c>
      <c r="C1957" t="inlineStr">
        <is>
          <t>KHELF - MODAS LTDA</t>
        </is>
      </c>
    </row>
    <row r="1958">
      <c r="B1958" s="55" t="inlineStr">
        <is>
          <t>53.258.843/0001-59</t>
        </is>
      </c>
      <c r="C1958" t="inlineStr">
        <is>
          <t>BOXPHARMA 150 LTDA</t>
        </is>
      </c>
    </row>
    <row r="1959">
      <c r="B1959" s="55" t="inlineStr">
        <is>
          <t>53.258.843/0001-59</t>
        </is>
      </c>
      <c r="C1959" t="inlineStr">
        <is>
          <t>BOXPHARMA 150 LTDA</t>
        </is>
      </c>
    </row>
    <row r="1960">
      <c r="B1960" s="55" t="inlineStr">
        <is>
          <t>53.380.285/0001-08</t>
        </is>
      </c>
      <c r="C1960" t="inlineStr">
        <is>
          <t>DIGITAL BEST SELLER LTDA</t>
        </is>
      </c>
    </row>
    <row r="1961">
      <c r="B1961" s="55" t="inlineStr">
        <is>
          <t>53.424.594/0001-24</t>
        </is>
      </c>
      <c r="C1961" t="inlineStr">
        <is>
          <t>IND E COM DE COLCHOES CASTOR LTDA</t>
        </is>
      </c>
    </row>
    <row r="1962">
      <c r="B1962" s="55" t="inlineStr">
        <is>
          <t>53.471.075/0001-17</t>
        </is>
      </c>
      <c r="C1962" t="inlineStr">
        <is>
          <t>PIXINTEGRA SOLUCAO E INTERMEDIACAO DE NEGOCIOS LTDA</t>
        </is>
      </c>
    </row>
    <row r="1963">
      <c r="B1963" s="55" t="inlineStr">
        <is>
          <t>53.471.075/0001-17</t>
        </is>
      </c>
      <c r="C1963" t="inlineStr">
        <is>
          <t>PIXINTEGRA SOLUCAO E INTERMEDIACAO DE NEGOCIOS LTDA</t>
        </is>
      </c>
    </row>
    <row r="1964">
      <c r="B1964" s="55" t="inlineStr">
        <is>
          <t>53.471.075/0001-17</t>
        </is>
      </c>
      <c r="C1964" t="inlineStr">
        <is>
          <t>PIXINTEGRA SOLUCAO E INTERMEDIACAO DE NEGOCIOS LTDA</t>
        </is>
      </c>
    </row>
    <row r="1965">
      <c r="B1965" s="55" t="inlineStr">
        <is>
          <t>53.512.848/0001-66</t>
        </is>
      </c>
      <c r="C1965" t="inlineStr">
        <is>
          <t>ALIGNER SOLUTIONS LTDA</t>
        </is>
      </c>
    </row>
    <row r="1966">
      <c r="B1966" s="55" t="inlineStr">
        <is>
          <t>53.512.848/0001-66</t>
        </is>
      </c>
      <c r="C1966" t="inlineStr">
        <is>
          <t>ALIGNER SOLUTIONS LTDA</t>
        </is>
      </c>
    </row>
    <row r="1967">
      <c r="B1967" s="55" t="inlineStr">
        <is>
          <t>53.726.546/0001-90</t>
        </is>
      </c>
      <c r="C1967" t="inlineStr">
        <is>
          <t>LAR DOCE LAR COMERCIO DE MATERIAL DE CONSTRUCAO LTDA</t>
        </is>
      </c>
    </row>
    <row r="1968">
      <c r="B1968" s="55" t="inlineStr">
        <is>
          <t>53.768.953/0001-60</t>
        </is>
      </c>
      <c r="C1968" t="inlineStr">
        <is>
          <t>VENTUREPAV SISTEMAS LTDA</t>
        </is>
      </c>
    </row>
    <row r="1969">
      <c r="B1969" s="55" t="inlineStr">
        <is>
          <t>53.816.563/0001-19</t>
        </is>
      </c>
      <c r="C1969" t="inlineStr">
        <is>
          <t>MONACO PECAS LTDA</t>
        </is>
      </c>
    </row>
    <row r="1970">
      <c r="B1970" s="55" t="inlineStr">
        <is>
          <t>53.816.563/0001-19</t>
        </is>
      </c>
      <c r="C1970" t="inlineStr">
        <is>
          <t>MONACO PECAS LTDA</t>
        </is>
      </c>
    </row>
    <row r="1971">
      <c r="B1971" s="55" t="inlineStr">
        <is>
          <t>53.816.563/0001-19</t>
        </is>
      </c>
      <c r="C1971" t="inlineStr">
        <is>
          <t>MONACO PECAS LTDA</t>
        </is>
      </c>
    </row>
    <row r="1972">
      <c r="B1972" s="55" t="inlineStr">
        <is>
          <t>53.816.563/0001-19</t>
        </is>
      </c>
      <c r="C1972" t="inlineStr">
        <is>
          <t>MONACO PECAS LTDA</t>
        </is>
      </c>
    </row>
    <row r="1973">
      <c r="B1973" s="55" t="inlineStr">
        <is>
          <t>53.889.242/0001-44</t>
        </is>
      </c>
      <c r="C1973" t="inlineStr">
        <is>
          <t>DROGARIA DROGAPLIS LTDA</t>
        </is>
      </c>
    </row>
    <row r="1974">
      <c r="B1974" s="55" t="inlineStr">
        <is>
          <t>53.889.242/0001-44</t>
        </is>
      </c>
      <c r="C1974" t="inlineStr">
        <is>
          <t>DROGARIA DROGAPLIS LTDA</t>
        </is>
      </c>
    </row>
    <row r="1975">
      <c r="B1975" s="55" t="inlineStr">
        <is>
          <t>53.889.242/0001-44</t>
        </is>
      </c>
      <c r="C1975" t="inlineStr">
        <is>
          <t>DROGARIA DROGAPLIS LTDA</t>
        </is>
      </c>
    </row>
    <row r="1976">
      <c r="B1976" s="55" t="inlineStr">
        <is>
          <t>53.899.320/0001-91</t>
        </is>
      </c>
      <c r="C1976" t="inlineStr">
        <is>
          <t>53.899.320 GIOVANI LUIS ROMAN</t>
        </is>
      </c>
    </row>
    <row r="1977">
      <c r="B1977" s="55" t="inlineStr">
        <is>
          <t>53.977.021/0001-28</t>
        </is>
      </c>
      <c r="C1977" t="inlineStr">
        <is>
          <t>PHB ELETRONICA LTDA</t>
        </is>
      </c>
    </row>
    <row r="1978">
      <c r="B1978" s="55" t="inlineStr">
        <is>
          <t>53.979.097/0001-92</t>
        </is>
      </c>
      <c r="C1978" t="inlineStr">
        <is>
          <t>FUPII MOBILIDADE E SERVICOS LTDA</t>
        </is>
      </c>
    </row>
    <row r="1979">
      <c r="B1979" s="55" t="inlineStr">
        <is>
          <t>54.069.380/0001-40</t>
        </is>
      </c>
      <c r="C1979" t="inlineStr">
        <is>
          <t>FUNDACAO EDITORA DA UNESP</t>
        </is>
      </c>
    </row>
    <row r="1980">
      <c r="B1980" s="55" t="inlineStr">
        <is>
          <t>54.114.128/0001-05</t>
        </is>
      </c>
      <c r="C1980" t="inlineStr">
        <is>
          <t>FARMABELA LTDA</t>
        </is>
      </c>
    </row>
    <row r="1981">
      <c r="B1981" s="55" t="inlineStr">
        <is>
          <t>54.114.128/0001-05</t>
        </is>
      </c>
      <c r="C1981" t="inlineStr">
        <is>
          <t>FARMABELA LTDA</t>
        </is>
      </c>
    </row>
    <row r="1982">
      <c r="B1982" s="55" t="inlineStr">
        <is>
          <t>54.114.128/0001-05</t>
        </is>
      </c>
      <c r="C1982" t="inlineStr">
        <is>
          <t>FARMABELA LTDA</t>
        </is>
      </c>
    </row>
    <row r="1983">
      <c r="B1983" s="55" t="inlineStr">
        <is>
          <t>54.184.076/0001-43</t>
        </is>
      </c>
      <c r="C1983" t="inlineStr">
        <is>
          <t>CLICKPAY SOLUCOES TECNOLOGICAS LTDA</t>
        </is>
      </c>
    </row>
    <row r="1984">
      <c r="B1984" s="55" t="inlineStr">
        <is>
          <t>54.345.860/0001-96</t>
        </is>
      </c>
      <c r="C1984" t="inlineStr">
        <is>
          <t>CMR DISTRIBUIDORA DE MEDICAMENTOS E PRODUTOS VETERINARIOS LTDA</t>
        </is>
      </c>
    </row>
    <row r="1985">
      <c r="B1985" s="55" t="inlineStr">
        <is>
          <t>54.360.623/0062-16</t>
        </is>
      </c>
      <c r="C1985" t="inlineStr">
        <is>
          <t>VIACAO PIRACICABANA S.A.</t>
        </is>
      </c>
    </row>
    <row r="1986">
      <c r="B1986" s="55" t="inlineStr">
        <is>
          <t>54.360.623/0062-16</t>
        </is>
      </c>
      <c r="C1986" t="inlineStr">
        <is>
          <t>VIACAO PIRACICABANA S.A.</t>
        </is>
      </c>
    </row>
    <row r="1987">
      <c r="B1987" s="55" t="inlineStr">
        <is>
          <t>54.375.647/0066-72</t>
        </is>
      </c>
      <c r="C1987" t="inlineStr">
        <is>
          <t>DROGAL FARMACEUTICA LTDA</t>
        </is>
      </c>
    </row>
    <row r="1988">
      <c r="B1988" s="55" t="inlineStr">
        <is>
          <t>54.375.647/0066-72</t>
        </is>
      </c>
      <c r="C1988" t="inlineStr">
        <is>
          <t>DROGAL FARMACEUTICA LTDA</t>
        </is>
      </c>
    </row>
    <row r="1989">
      <c r="B1989" s="55" t="inlineStr">
        <is>
          <t>54.375.647/0066-72</t>
        </is>
      </c>
      <c r="C1989" t="inlineStr">
        <is>
          <t>DROGAL FARMACEUTICA LTDA</t>
        </is>
      </c>
    </row>
    <row r="1990">
      <c r="B1990" s="55" t="inlineStr">
        <is>
          <t>54.375.647/0066-72</t>
        </is>
      </c>
      <c r="C1990" t="inlineStr">
        <is>
          <t>DROGAL FARMACEUTICA LTDA</t>
        </is>
      </c>
    </row>
    <row r="1991">
      <c r="B1991" s="55" t="inlineStr">
        <is>
          <t>54.375.647/0066-72</t>
        </is>
      </c>
      <c r="C1991" t="inlineStr">
        <is>
          <t>DROGAL FARMACEUTICA LTDA</t>
        </is>
      </c>
    </row>
    <row r="1992">
      <c r="B1992" s="55" t="inlineStr">
        <is>
          <t>54.375.647/0066-72</t>
        </is>
      </c>
      <c r="C1992" t="inlineStr">
        <is>
          <t>DROGAL FARMACEUTICA LTDA</t>
        </is>
      </c>
    </row>
    <row r="1993">
      <c r="B1993" s="55" t="inlineStr">
        <is>
          <t>54.375.647/0066-72</t>
        </is>
      </c>
      <c r="C1993" t="inlineStr">
        <is>
          <t>DROGAL FARMACEUTICA LTDA</t>
        </is>
      </c>
    </row>
    <row r="1994">
      <c r="B1994" s="55" t="inlineStr">
        <is>
          <t>54.395.822/0001-48</t>
        </is>
      </c>
      <c r="C1994" t="inlineStr">
        <is>
          <t>BYTE CASH PAGAMENTOS ONLINE LTDA</t>
        </is>
      </c>
    </row>
    <row r="1995">
      <c r="B1995" s="55" t="inlineStr">
        <is>
          <t>54.518.466/0001-02</t>
        </is>
      </c>
      <c r="C1995" t="inlineStr">
        <is>
          <t>RJ SISTEMA E PLATAFORMA EM SAUDE LTDA</t>
        </is>
      </c>
    </row>
    <row r="1996">
      <c r="B1996" s="55" t="inlineStr">
        <is>
          <t>54.536.154/0001-21</t>
        </is>
      </c>
      <c r="C1996" t="inlineStr">
        <is>
          <t>PEDROSOFT FABRICA DE SOFTWARE LTDA.</t>
        </is>
      </c>
    </row>
    <row r="1997">
      <c r="B1997" s="55" t="inlineStr">
        <is>
          <t>54.651.344/0001-90</t>
        </is>
      </c>
      <c r="C1997" t="inlineStr">
        <is>
          <t>3 X PRODUTOS QUIMICOS LTDA</t>
        </is>
      </c>
    </row>
    <row r="1998">
      <c r="B1998" s="55" t="inlineStr">
        <is>
          <t>54.709.015/0001-52</t>
        </is>
      </c>
      <c r="C1998" t="inlineStr">
        <is>
          <t>ELO CONSULTORIA E SOLUCOES LTDA</t>
        </is>
      </c>
    </row>
    <row r="1999">
      <c r="B1999" s="55" t="inlineStr">
        <is>
          <t>54.721.146/0001-55</t>
        </is>
      </c>
      <c r="C1999" t="inlineStr">
        <is>
          <t>PAY PAGAMENTOS SEGURO LTDA</t>
        </is>
      </c>
    </row>
    <row r="2000">
      <c r="B2000" s="55" t="inlineStr">
        <is>
          <t>54.721.146/0001-55</t>
        </is>
      </c>
      <c r="C2000" t="inlineStr">
        <is>
          <t>PAY PAGAMENTOS SEGURO LTDA</t>
        </is>
      </c>
    </row>
    <row r="2001">
      <c r="B2001" s="55" t="inlineStr">
        <is>
          <t>54.792.038/0001-73</t>
        </is>
      </c>
      <c r="C2001" t="inlineStr">
        <is>
          <t>A55 PAYMENTS LTDA</t>
        </is>
      </c>
    </row>
    <row r="2002">
      <c r="B2002" s="55" t="inlineStr">
        <is>
          <t>54.792.038/0001-73</t>
        </is>
      </c>
      <c r="C2002" t="inlineStr">
        <is>
          <t>A55 PAYMENTS LTDA</t>
        </is>
      </c>
    </row>
    <row r="2003">
      <c r="B2003" s="55" t="inlineStr">
        <is>
          <t>54.795.314/0001-57</t>
        </is>
      </c>
      <c r="C2003" t="inlineStr">
        <is>
          <t>FITEX INDUSTRIAL DE MODA LTDA</t>
        </is>
      </c>
    </row>
    <row r="2004">
      <c r="B2004" s="55" t="inlineStr">
        <is>
          <t>54.795.314/0001-57</t>
        </is>
      </c>
      <c r="C2004" t="inlineStr">
        <is>
          <t>FITEX INDUSTRIAL DE MODA LTDA</t>
        </is>
      </c>
    </row>
    <row r="2005">
      <c r="B2005" s="55" t="inlineStr">
        <is>
          <t>54.795.857/0001-74</t>
        </is>
      </c>
      <c r="C2005" t="inlineStr">
        <is>
          <t>SH ELETRONICOS LTDA</t>
        </is>
      </c>
    </row>
    <row r="2006">
      <c r="B2006" s="55" t="inlineStr">
        <is>
          <t>54.801.384/0001-70</t>
        </is>
      </c>
      <c r="C2006" t="inlineStr">
        <is>
          <t>MEEXPAY SERVICOS LTDA</t>
        </is>
      </c>
    </row>
    <row r="2007">
      <c r="B2007" s="55" t="inlineStr">
        <is>
          <t>54.823.600/0001-89</t>
        </is>
      </c>
      <c r="C2007" t="inlineStr">
        <is>
          <t>ACELERAI CONTEUDO E COMUNICACAO LTDA</t>
        </is>
      </c>
    </row>
    <row r="2008">
      <c r="B2008" s="55" t="inlineStr">
        <is>
          <t>54.823.600/0001-89</t>
        </is>
      </c>
      <c r="C2008" t="inlineStr">
        <is>
          <t>ACELERAI CONTEUDO E COMUNICACAO LTDA</t>
        </is>
      </c>
    </row>
    <row r="2009">
      <c r="B2009" s="55" t="inlineStr">
        <is>
          <t>54.829.250/0001-68</t>
        </is>
      </c>
      <c r="C2009" t="inlineStr">
        <is>
          <t>FARMACIA MAGISTRAL DA AMAZONIA LTDA</t>
        </is>
      </c>
    </row>
    <row r="2010">
      <c r="B2010" s="55" t="inlineStr">
        <is>
          <t>54.851.459/0001-28</t>
        </is>
      </c>
      <c r="C2010" t="inlineStr">
        <is>
          <t>ASSOCIACAO DEFESA E APOIO AOS PACIENTES TRATAMENTO COM CANNABIS</t>
        </is>
      </c>
    </row>
    <row r="2011">
      <c r="B2011" s="55" t="inlineStr">
        <is>
          <t>54.851.459/0001-28</t>
        </is>
      </c>
      <c r="C2011" t="inlineStr">
        <is>
          <t>ASSOCIACAO DEFESA E APOIO AOS PACIENTES TRATAMENTO COM CANNABIS</t>
        </is>
      </c>
    </row>
    <row r="2012">
      <c r="B2012" s="55" t="inlineStr">
        <is>
          <t>55.245.500/0001-85</t>
        </is>
      </c>
      <c r="C2012" t="inlineStr">
        <is>
          <t>SCARFACE INDUSTRIA E COMERCIO DE CONFECCOES LTDA</t>
        </is>
      </c>
    </row>
    <row r="2013">
      <c r="B2013" s="55" t="inlineStr">
        <is>
          <t>55.316.324/0001-25</t>
        </is>
      </c>
      <c r="C2013" t="inlineStr">
        <is>
          <t>GF LOJAS COMERCIO DE FLORES E PRESENTES LTDA</t>
        </is>
      </c>
    </row>
    <row r="2014">
      <c r="B2014" s="55" t="inlineStr">
        <is>
          <t>55.377.688/0001-15</t>
        </is>
      </c>
      <c r="C2014" t="inlineStr">
        <is>
          <t>PSIU CLASS LTDA</t>
        </is>
      </c>
    </row>
    <row r="2015">
      <c r="B2015" s="55" t="inlineStr">
        <is>
          <t>55.377.688/0001-15</t>
        </is>
      </c>
      <c r="C2015" t="inlineStr">
        <is>
          <t>PSIU CLASS LTDA</t>
        </is>
      </c>
    </row>
    <row r="2016">
      <c r="B2016" s="55" t="inlineStr">
        <is>
          <t>55.386.577/0001-75</t>
        </is>
      </c>
      <c r="C2016" t="inlineStr">
        <is>
          <t>DIBS MODAS LTDA</t>
        </is>
      </c>
    </row>
    <row r="2017">
      <c r="B2017" s="55" t="inlineStr">
        <is>
          <t>55.395.735/0001-53</t>
        </is>
      </c>
      <c r="C2017" t="inlineStr">
        <is>
          <t>MAZZAROPI HOTEIS E SERVICOS LTDA</t>
        </is>
      </c>
    </row>
    <row r="2018">
      <c r="B2018" s="55" t="inlineStr">
        <is>
          <t>55.395.735/0001-53</t>
        </is>
      </c>
      <c r="C2018" t="inlineStr">
        <is>
          <t>MAZZAROPI HOTEIS E SERVICOS LTDA</t>
        </is>
      </c>
    </row>
    <row r="2019">
      <c r="B2019" s="55" t="inlineStr">
        <is>
          <t>55.619.671/0001-27</t>
        </is>
      </c>
      <c r="C2019" t="inlineStr">
        <is>
          <t>MEDUSA HUB SOLUCOES DE PAGAMENTOS LTDA</t>
        </is>
      </c>
    </row>
    <row r="2020">
      <c r="B2020" s="55" t="inlineStr">
        <is>
          <t>55.862.551/0001-56</t>
        </is>
      </c>
      <c r="C2020" t="inlineStr">
        <is>
          <t>DROGARIA SANTA RITA DE OLIMPIA LTDA</t>
        </is>
      </c>
    </row>
    <row r="2021">
      <c r="B2021" s="55" t="inlineStr">
        <is>
          <t>55.862.551/0001-56</t>
        </is>
      </c>
      <c r="C2021" t="inlineStr">
        <is>
          <t>DROGARIA SANTA RITA DE OLIMPIA LTDA</t>
        </is>
      </c>
    </row>
    <row r="2022">
      <c r="B2022" s="55" t="inlineStr">
        <is>
          <t>55.979.736/0001-45</t>
        </is>
      </c>
      <c r="C2022" t="inlineStr">
        <is>
          <t>ALLIAGE S/A INDUSTRIAS MEDICO ODONTOLOGICA</t>
        </is>
      </c>
    </row>
    <row r="2023">
      <c r="B2023" s="55" t="inlineStr">
        <is>
          <t>55.979.736/0001-45</t>
        </is>
      </c>
      <c r="C2023" t="inlineStr">
        <is>
          <t>ALLIAGE S/A INDUSTRIAS MEDICO ODONTOLOGICA</t>
        </is>
      </c>
    </row>
    <row r="2024">
      <c r="B2024" s="55" t="inlineStr">
        <is>
          <t>55.979.736/0001-45</t>
        </is>
      </c>
      <c r="C2024" t="inlineStr">
        <is>
          <t>ALLIAGE S/A INDUSTRIAS MEDICO ODONTOLOGICA</t>
        </is>
      </c>
    </row>
    <row r="2025">
      <c r="B2025" s="55" t="inlineStr">
        <is>
          <t>55.979.736/0001-45</t>
        </is>
      </c>
      <c r="C2025" t="inlineStr">
        <is>
          <t>ALLIAGE S/A INDUSTRIAS MEDICO ODONTOLOGICA</t>
        </is>
      </c>
    </row>
    <row r="2026">
      <c r="B2026" s="55" t="inlineStr">
        <is>
          <t>56.121.815/0001-83</t>
        </is>
      </c>
      <c r="C2026" t="inlineStr">
        <is>
          <t>MCB DISTRIBUIDORA DE AUTOPECAS LTDA</t>
        </is>
      </c>
    </row>
    <row r="2027">
      <c r="B2027" s="55" t="inlineStr">
        <is>
          <t>56.148.687/0001-61</t>
        </is>
      </c>
      <c r="C2027" t="inlineStr">
        <is>
          <t>FARMACIA BRESCIANI LTDA</t>
        </is>
      </c>
    </row>
    <row r="2028">
      <c r="B2028" s="55" t="inlineStr">
        <is>
          <t>56.148.687/0001-61</t>
        </is>
      </c>
      <c r="C2028" t="inlineStr">
        <is>
          <t>FARMACIA BRESCIANI LTDA</t>
        </is>
      </c>
    </row>
    <row r="2029">
      <c r="B2029" s="55" t="inlineStr">
        <is>
          <t>56.148.687/0001-61</t>
        </is>
      </c>
      <c r="C2029" t="inlineStr">
        <is>
          <t>FARMACIA BRESCIANI LTDA</t>
        </is>
      </c>
    </row>
    <row r="2030">
      <c r="B2030" s="55" t="inlineStr">
        <is>
          <t>57.107.609/0001-81</t>
        </is>
      </c>
      <c r="C2030" t="inlineStr">
        <is>
          <t>RUY R DA ROCHA PRODUTOS CERAMICOS LTDA</t>
        </is>
      </c>
    </row>
    <row r="2031">
      <c r="B2031" s="55" t="inlineStr">
        <is>
          <t>57.225.538/0001-11</t>
        </is>
      </c>
      <c r="C2031" t="inlineStr">
        <is>
          <t>PAYOUT PAGAMENTOS INTELIGENTES LTDA</t>
        </is>
      </c>
    </row>
    <row r="2032">
      <c r="B2032" s="55" t="inlineStr">
        <is>
          <t>57.225.538/0001-11</t>
        </is>
      </c>
      <c r="C2032" t="inlineStr">
        <is>
          <t>PAYOUT PAGAMENTOS INTELIGENTES LTDA</t>
        </is>
      </c>
    </row>
    <row r="2033">
      <c r="B2033" s="55" t="inlineStr">
        <is>
          <t>57.225.538/0001-11</t>
        </is>
      </c>
      <c r="C2033" t="inlineStr">
        <is>
          <t>PAYOUT PAGAMENTOS INTELIGENTES LTDA</t>
        </is>
      </c>
    </row>
    <row r="2034">
      <c r="B2034" s="55" t="inlineStr">
        <is>
          <t>57.315.333/0001-27</t>
        </is>
      </c>
      <c r="C2034" t="inlineStr">
        <is>
          <t>FRUITFY INTERMEDIACOES E PAGAMENTOS LTDA</t>
        </is>
      </c>
    </row>
    <row r="2035">
      <c r="B2035" s="55" t="inlineStr">
        <is>
          <t>57.315.333/0001-27</t>
        </is>
      </c>
      <c r="C2035" t="inlineStr">
        <is>
          <t>FRUITFY INTERMEDIACOES E PAGAMENTOS LTDA</t>
        </is>
      </c>
    </row>
    <row r="2036">
      <c r="B2036" s="55" t="inlineStr">
        <is>
          <t>57.569.304/0001-91</t>
        </is>
      </c>
      <c r="C2036" t="inlineStr">
        <is>
          <t>CLINIQUE LUMIERE ET SANTE LTDA (baixada)</t>
        </is>
      </c>
    </row>
    <row r="2037">
      <c r="B2037" s="55" t="inlineStr">
        <is>
          <t>57.627.806/0001-21</t>
        </is>
      </c>
      <c r="C2037" t="inlineStr">
        <is>
          <t>MARKETPLACE ATIVO LTDA</t>
        </is>
      </c>
    </row>
    <row r="2038">
      <c r="B2038" s="55" t="inlineStr">
        <is>
          <t>57.627.806/0001-21</t>
        </is>
      </c>
      <c r="C2038" t="inlineStr">
        <is>
          <t>MARKETPLACE ATIVO LTDA</t>
        </is>
      </c>
    </row>
    <row r="2039">
      <c r="B2039" s="55" t="inlineStr">
        <is>
          <t>57.633.414/0001-75</t>
        </is>
      </c>
      <c r="C2039" t="inlineStr">
        <is>
          <t>THERMOVAL INDUSTRIA DE VALVULAS LTDA</t>
        </is>
      </c>
    </row>
    <row r="2040">
      <c r="B2040" s="55" t="inlineStr">
        <is>
          <t>57.655.449/0001-05</t>
        </is>
      </c>
      <c r="C2040" t="inlineStr">
        <is>
          <t>SC MAIOLO EQUIPAMENTOS COMERCIAIS LTDA</t>
        </is>
      </c>
    </row>
    <row r="2041">
      <c r="B2041" s="55" t="inlineStr">
        <is>
          <t>57.655.449/0001-05</t>
        </is>
      </c>
      <c r="C2041" t="inlineStr">
        <is>
          <t>SC MAIOLO EQUIPAMENTOS COMERCIAIS LTDA</t>
        </is>
      </c>
    </row>
    <row r="2042">
      <c r="B2042" s="55" t="inlineStr">
        <is>
          <t>57.680.196/0001-20</t>
        </is>
      </c>
      <c r="C2042" t="inlineStr">
        <is>
          <t>EMX FINANCE LTDA</t>
        </is>
      </c>
    </row>
    <row r="2043">
      <c r="B2043" s="55" t="inlineStr">
        <is>
          <t>57.836.156/0001-24</t>
        </is>
      </c>
      <c r="C2043" t="inlineStr">
        <is>
          <t>HOAD PERFORMANCE LTDA</t>
        </is>
      </c>
    </row>
    <row r="2044">
      <c r="B2044" s="55" t="inlineStr">
        <is>
          <t>57.836.156/0001-24</t>
        </is>
      </c>
      <c r="C2044" t="inlineStr">
        <is>
          <t>HOAD PERFORMANCE LTDA</t>
        </is>
      </c>
    </row>
    <row r="2045">
      <c r="B2045" s="55" t="inlineStr">
        <is>
          <t>57.875.492/0001-86</t>
        </is>
      </c>
      <c r="C2045" t="inlineStr">
        <is>
          <t>NURIT ALIMENTOS E PRODUTOS LTDA</t>
        </is>
      </c>
    </row>
    <row r="2046">
      <c r="B2046" s="55" t="inlineStr">
        <is>
          <t>57.897.464/0001-60</t>
        </is>
      </c>
      <c r="C2046" t="inlineStr">
        <is>
          <t>VITAL FARMA ITAPEVA LTDA.</t>
        </is>
      </c>
    </row>
    <row r="2047">
      <c r="B2047" s="55" t="inlineStr">
        <is>
          <t>57.897.464/0001-60</t>
        </is>
      </c>
      <c r="C2047" t="inlineStr">
        <is>
          <t>VITAL FARMA ITAPEVA LTDA.</t>
        </is>
      </c>
    </row>
    <row r="2048">
      <c r="B2048" s="55" t="inlineStr">
        <is>
          <t>57.897.464/0001-60</t>
        </is>
      </c>
      <c r="C2048" t="inlineStr">
        <is>
          <t>VITAL FARMA ITAPEVA LTDA.</t>
        </is>
      </c>
    </row>
    <row r="2049">
      <c r="B2049" s="55" t="inlineStr">
        <is>
          <t>57.966.747/0001-16</t>
        </is>
      </c>
      <c r="C2049" t="inlineStr">
        <is>
          <t>VINCI LABORATORIO MEDICO LTDA</t>
        </is>
      </c>
    </row>
    <row r="2050">
      <c r="B2050" s="55" t="inlineStr">
        <is>
          <t>58.032.423/0001-73</t>
        </is>
      </c>
      <c r="C2050" t="inlineStr">
        <is>
          <t>FINTRAVEL TECNOLOGIA E SERVICOS LTDA</t>
        </is>
      </c>
    </row>
    <row r="2051">
      <c r="B2051" s="55" t="inlineStr">
        <is>
          <t>58.113.812/0001-23</t>
        </is>
      </c>
      <c r="C2051" t="inlineStr">
        <is>
          <t>EMBRACON ADMINISTRADORA DE CONSORCIO LTDA</t>
        </is>
      </c>
    </row>
    <row r="2052">
      <c r="B2052" s="55" t="inlineStr">
        <is>
          <t>58.113.812/0001-23</t>
        </is>
      </c>
      <c r="C2052" t="inlineStr">
        <is>
          <t>EMBRACON ADMINISTRADORA DE CONSORCIO LTDA</t>
        </is>
      </c>
    </row>
    <row r="2053">
      <c r="B2053" s="55" t="inlineStr">
        <is>
          <t>58.113.812/0001-23</t>
        </is>
      </c>
      <c r="C2053" t="inlineStr">
        <is>
          <t>EMBRACON ADMINISTRADORA DE CONSORCIO LTDA</t>
        </is>
      </c>
    </row>
    <row r="2054">
      <c r="B2054" s="55" t="inlineStr">
        <is>
          <t>58.248.352/0001-40</t>
        </is>
      </c>
      <c r="C2054" t="inlineStr">
        <is>
          <t>COBRA ROLAMENTOS E AUTOPECAS S.A.</t>
        </is>
      </c>
    </row>
    <row r="2055">
      <c r="B2055" s="55" t="inlineStr">
        <is>
          <t>58.248.352/0001-40</t>
        </is>
      </c>
      <c r="C2055" t="inlineStr">
        <is>
          <t>COBRA ROLAMENTOS E AUTOPECAS S.A.</t>
        </is>
      </c>
    </row>
    <row r="2056">
      <c r="B2056" s="55" t="inlineStr">
        <is>
          <t>58.282.544/0001-73</t>
        </is>
      </c>
      <c r="C2056" t="inlineStr">
        <is>
          <t>SUPERANGRA TECNOLOGIA LTDA</t>
        </is>
      </c>
    </row>
    <row r="2057">
      <c r="B2057" s="55" t="inlineStr">
        <is>
          <t>58.368.104/0001-33</t>
        </is>
      </c>
      <c r="C2057" t="inlineStr">
        <is>
          <t>SOLAR GARDEN COMERCIO E IMPORTACOES LTDA</t>
        </is>
      </c>
    </row>
    <row r="2058">
      <c r="B2058" s="55" t="inlineStr">
        <is>
          <t>58.368.104/0001-33</t>
        </is>
      </c>
      <c r="C2058" t="inlineStr">
        <is>
          <t>SOLAR GARDEN COMERCIO E IMPORTACOES LTDA</t>
        </is>
      </c>
    </row>
    <row r="2059">
      <c r="B2059" s="55" t="inlineStr">
        <is>
          <t>58.403.242/0001-06</t>
        </is>
      </c>
      <c r="C2059" t="inlineStr">
        <is>
          <t>VANGUARD FARMA LTDA</t>
        </is>
      </c>
    </row>
    <row r="2060">
      <c r="B2060" s="55" t="inlineStr">
        <is>
          <t>58.403.242/0001-06</t>
        </is>
      </c>
      <c r="C2060" t="inlineStr">
        <is>
          <t>VANGUARD FARMA LTDA</t>
        </is>
      </c>
    </row>
    <row r="2061">
      <c r="B2061" s="55" t="inlineStr">
        <is>
          <t>58.450.630/0001-48</t>
        </is>
      </c>
      <c r="C2061" t="inlineStr">
        <is>
          <t>AFTERCLICK SERVICOS INTEGRADOS LTDA</t>
        </is>
      </c>
    </row>
    <row r="2062">
      <c r="B2062" s="55" t="inlineStr">
        <is>
          <t>58.664.982/0001-04</t>
        </is>
      </c>
      <c r="C2062" t="inlineStr">
        <is>
          <t>NOVA TECH SERVICOS TECNOLOGICOS LTDA</t>
        </is>
      </c>
    </row>
    <row r="2063">
      <c r="B2063" s="55" t="inlineStr">
        <is>
          <t>58.664.982/0001-04</t>
        </is>
      </c>
      <c r="C2063" t="inlineStr">
        <is>
          <t>NOVA TECH SERVICOS TECNOLOGICOS LTDA</t>
        </is>
      </c>
    </row>
    <row r="2064">
      <c r="B2064" s="55" t="inlineStr">
        <is>
          <t>58.763.538/0001-38</t>
        </is>
      </c>
      <c r="C2064" t="inlineStr">
        <is>
          <t>VIBRE MAIS COMERCIO DE ARTIGOS LTDA</t>
        </is>
      </c>
    </row>
    <row r="2065">
      <c r="B2065" s="55" t="inlineStr">
        <is>
          <t>58.763.538/0001-38</t>
        </is>
      </c>
      <c r="C2065" t="inlineStr">
        <is>
          <t>VIBRE MAIS COMERCIO DE ARTIGOS LTDA</t>
        </is>
      </c>
    </row>
    <row r="2066">
      <c r="B2066" s="55" t="inlineStr">
        <is>
          <t>58.941.622/0001-02</t>
        </is>
      </c>
      <c r="C2066" t="inlineStr">
        <is>
          <t>THE NEXTSHOP LTDA</t>
        </is>
      </c>
    </row>
    <row r="2067">
      <c r="B2067" s="55" t="inlineStr">
        <is>
          <t>59.059.448/0001-23</t>
        </is>
      </c>
      <c r="C2067" t="inlineStr">
        <is>
          <t>EDUCACAO MINERVA EDITORA LTDA</t>
        </is>
      </c>
    </row>
    <row r="2068">
      <c r="B2068" s="55" t="inlineStr">
        <is>
          <t>59.078.413/0001-31</t>
        </is>
      </c>
      <c r="C2068" t="inlineStr">
        <is>
          <t>APP MESA LTDA</t>
        </is>
      </c>
    </row>
    <row r="2069">
      <c r="B2069" s="55" t="inlineStr">
        <is>
          <t>59.152.240/0001-54</t>
        </is>
      </c>
      <c r="C2069" t="inlineStr">
        <is>
          <t>ASHOU AQUI ANUNCIOS LTDA</t>
        </is>
      </c>
    </row>
    <row r="2070">
      <c r="B2070" s="55" t="inlineStr">
        <is>
          <t>59.264.040/0001-93</t>
        </is>
      </c>
      <c r="C2070" t="inlineStr">
        <is>
          <t>OUTLET 55 LTDA</t>
        </is>
      </c>
    </row>
    <row r="2071">
      <c r="B2071" s="55" t="inlineStr">
        <is>
          <t>59.264.040/0001-93</t>
        </is>
      </c>
      <c r="C2071" t="inlineStr">
        <is>
          <t>OUTLET 55 LTDA</t>
        </is>
      </c>
    </row>
    <row r="2072">
      <c r="B2072" s="55" t="inlineStr">
        <is>
          <t>59.264.684/0001-81</t>
        </is>
      </c>
      <c r="C2072" t="inlineStr">
        <is>
          <t>AROUND FIT WEAR COMERCIO VAREJISTA DE ARTIGOS DO VESTUARIO LTDA</t>
        </is>
      </c>
    </row>
    <row r="2073">
      <c r="B2073" s="55" t="inlineStr">
        <is>
          <t>59.387.728/0001-60</t>
        </is>
      </c>
      <c r="C2073" t="inlineStr">
        <is>
          <t>ACB GIFTS E DECOR LTDA</t>
        </is>
      </c>
    </row>
    <row r="2074">
      <c r="B2074" s="55" t="inlineStr">
        <is>
          <t>59.387.728/0001-60</t>
        </is>
      </c>
      <c r="C2074" t="inlineStr">
        <is>
          <t>ACB GIFTS E DECOR LTDA</t>
        </is>
      </c>
    </row>
    <row r="2075">
      <c r="B2075" s="55" t="inlineStr">
        <is>
          <t>59.392.035/0001-66</t>
        </is>
      </c>
      <c r="C2075" t="inlineStr">
        <is>
          <t>SOCIEDADE BRASILEIRA DE CIRURGIA DERMATOLOGICA</t>
        </is>
      </c>
    </row>
    <row r="2076">
      <c r="B2076" s="55" t="inlineStr">
        <is>
          <t>59.515.022/0001-37</t>
        </is>
      </c>
      <c r="C2076" t="inlineStr">
        <is>
          <t>INOVE ONLINE LTDA</t>
        </is>
      </c>
    </row>
    <row r="2077">
      <c r="B2077" s="55" t="inlineStr">
        <is>
          <t>59.546.515/0001-34</t>
        </is>
      </c>
      <c r="C2077" t="inlineStr">
        <is>
          <t>FISIA COMERCIO DE PRODUTOS ESPORTIVOS S.A.</t>
        </is>
      </c>
    </row>
    <row r="2078">
      <c r="B2078" s="55" t="inlineStr">
        <is>
          <t>59.546.515/0001-34</t>
        </is>
      </c>
      <c r="C2078" t="inlineStr">
        <is>
          <t>FISIA COMERCIO DE PRODUTOS ESPORTIVOS S.A.</t>
        </is>
      </c>
    </row>
    <row r="2079">
      <c r="B2079" s="55" t="inlineStr">
        <is>
          <t>59.557.054/0001-03</t>
        </is>
      </c>
      <c r="C2079" t="inlineStr">
        <is>
          <t>VOLTATTO SUPRIMENTOS LTDA</t>
        </is>
      </c>
    </row>
    <row r="2080">
      <c r="B2080" s="55" t="inlineStr">
        <is>
          <t>59.557.054/0001-03</t>
        </is>
      </c>
      <c r="C2080" t="inlineStr">
        <is>
          <t>VOLTATTO SUPRIMENTOS LTDA</t>
        </is>
      </c>
    </row>
    <row r="2081">
      <c r="B2081" s="55" t="inlineStr">
        <is>
          <t>59.557.054/0001-03</t>
        </is>
      </c>
      <c r="C2081" t="inlineStr">
        <is>
          <t>VOLTATTO SUPRIMENTOS LTDA</t>
        </is>
      </c>
    </row>
    <row r="2082">
      <c r="B2082" s="55" t="inlineStr">
        <is>
          <t>59.557.054/0001-03</t>
        </is>
      </c>
      <c r="C2082" t="inlineStr">
        <is>
          <t>VOLTATTO SUPRIMENTOS LTDA</t>
        </is>
      </c>
    </row>
    <row r="2083">
      <c r="B2083" s="55" t="inlineStr">
        <is>
          <t>59.557.054/0001-03</t>
        </is>
      </c>
      <c r="C2083" t="inlineStr">
        <is>
          <t>VOLTATTO SUPRIMENTOS LTDA</t>
        </is>
      </c>
    </row>
    <row r="2084">
      <c r="B2084" s="55" t="inlineStr">
        <is>
          <t>59.627.567/0001-35</t>
        </is>
      </c>
      <c r="C2084" t="inlineStr">
        <is>
          <t>REBORN TECNOLOGIA E SERVICOS LTDA</t>
        </is>
      </c>
    </row>
    <row r="2085">
      <c r="B2085" s="55" t="inlineStr">
        <is>
          <t>59.753.202/0001-57</t>
        </is>
      </c>
      <c r="C2085" t="inlineStr">
        <is>
          <t>COMERCIAL GIORDANO DE PRESENTES LTDA</t>
        </is>
      </c>
    </row>
    <row r="2086">
      <c r="B2086" s="55" t="inlineStr">
        <is>
          <t>59.753.202/0001-57</t>
        </is>
      </c>
      <c r="C2086" t="inlineStr">
        <is>
          <t>COMERCIAL GIORDANO DE PRESENTES LTDA</t>
        </is>
      </c>
    </row>
    <row r="2087">
      <c r="B2087" s="55" t="inlineStr">
        <is>
          <t>59.769.329/0001-64</t>
        </is>
      </c>
      <c r="C2087" t="inlineStr">
        <is>
          <t>MIC INDUSTRIA DE CONFECCAO LTDA</t>
        </is>
      </c>
    </row>
    <row r="2088">
      <c r="B2088" s="55" t="inlineStr">
        <is>
          <t>59.769.329/0001-64</t>
        </is>
      </c>
      <c r="C2088" t="inlineStr">
        <is>
          <t>MIC INDUSTRIA DE CONFECCAO LTDA</t>
        </is>
      </c>
    </row>
    <row r="2089">
      <c r="B2089" s="55" t="inlineStr">
        <is>
          <t>59.846.116/0001-99</t>
        </is>
      </c>
      <c r="C2089" t="inlineStr">
        <is>
          <t>STEEL GYM ECOMMERCE E DISTRIBUICAO LTDA</t>
        </is>
      </c>
    </row>
    <row r="2090">
      <c r="B2090" s="55" t="inlineStr">
        <is>
          <t>59.846.116/0001-99</t>
        </is>
      </c>
      <c r="C2090" t="inlineStr">
        <is>
          <t>STEEL GYM ECOMMERCE E DISTRIBUICAO LTDA</t>
        </is>
      </c>
    </row>
    <row r="2091">
      <c r="B2091" s="55" t="inlineStr">
        <is>
          <t>59.846.116/0001-99</t>
        </is>
      </c>
      <c r="C2091" t="inlineStr">
        <is>
          <t>STEEL GYM ECOMMERCE E DISTRIBUICAO LTDA</t>
        </is>
      </c>
    </row>
    <row r="2092">
      <c r="B2092" s="55" t="inlineStr">
        <is>
          <t>59.846.116/0001-99</t>
        </is>
      </c>
      <c r="C2092" t="inlineStr">
        <is>
          <t>STEEL GYM ECOMMERCE E DISTRIBUICAO LTDA</t>
        </is>
      </c>
    </row>
    <row r="2093">
      <c r="B2093" s="55" t="inlineStr">
        <is>
          <t>59.846.116/0001-99</t>
        </is>
      </c>
      <c r="C2093" t="inlineStr">
        <is>
          <t>STEEL GYM ECOMMERCE E DISTRIBUICAO LTDA</t>
        </is>
      </c>
    </row>
    <row r="2094">
      <c r="B2094" s="55" t="inlineStr">
        <is>
          <t>59.935.351/0001-37</t>
        </is>
      </c>
      <c r="C2094" t="inlineStr">
        <is>
          <t>ALLUMAIS LTDA</t>
        </is>
      </c>
    </row>
    <row r="2095">
      <c r="B2095" s="55" t="inlineStr">
        <is>
          <t>60.022.921/0001-87</t>
        </is>
      </c>
      <c r="C2095" t="inlineStr">
        <is>
          <t>GOD FIRE INTERMEDIACAO E AGENCIAMENTOS LTDA</t>
        </is>
      </c>
    </row>
    <row r="2096">
      <c r="B2096" s="55" t="inlineStr">
        <is>
          <t>60.022.921/0001-87</t>
        </is>
      </c>
      <c r="C2096" t="inlineStr">
        <is>
          <t>GOD FIRE INTERMEDIACAO E AGENCIAMENTOS LTDA</t>
        </is>
      </c>
    </row>
    <row r="2097">
      <c r="B2097" s="55" t="inlineStr">
        <is>
          <t>60.047.743/0001-49</t>
        </is>
      </c>
      <c r="C2097" t="inlineStr">
        <is>
          <t>EDITORA E LIVRARIA SEFER LTDA</t>
        </is>
      </c>
    </row>
    <row r="2098">
      <c r="B2098" s="55" t="inlineStr">
        <is>
          <t>60.047.743/0001-49</t>
        </is>
      </c>
      <c r="C2098" t="inlineStr">
        <is>
          <t>EDITORA E LIVRARIA SEFER LTDA</t>
        </is>
      </c>
    </row>
    <row r="2099">
      <c r="B2099" s="55" t="inlineStr">
        <is>
          <t>60.061.751/0001-40</t>
        </is>
      </c>
      <c r="C2099" t="inlineStr">
        <is>
          <t>EPICE IMPORTACAO COMERCIO E REPRESENTACOES LTDA</t>
        </is>
      </c>
    </row>
    <row r="2100">
      <c r="B2100" s="55" t="inlineStr">
        <is>
          <t>60.061.751/0001-40</t>
        </is>
      </c>
      <c r="C2100" t="inlineStr">
        <is>
          <t>EPICE IMPORTACAO COMERCIO E REPRESENTACOES LTDA</t>
        </is>
      </c>
    </row>
    <row r="2101">
      <c r="B2101" s="55" t="inlineStr">
        <is>
          <t>60.061.751/0001-40</t>
        </is>
      </c>
      <c r="C2101" t="inlineStr">
        <is>
          <t>EPICE IMPORTACAO COMERCIO E REPRESENTACOES LTDA</t>
        </is>
      </c>
    </row>
    <row r="2102">
      <c r="B2102" s="55" t="inlineStr">
        <is>
          <t>60.170.107/0001-00</t>
        </is>
      </c>
      <c r="C2102" t="inlineStr">
        <is>
          <t>FOCCUS UNIFORMES ESCOLARES E PROFISSIONAIS LTDA</t>
        </is>
      </c>
    </row>
    <row r="2103">
      <c r="B2103" s="55" t="inlineStr">
        <is>
          <t>60.219.112/0001-60</t>
        </is>
      </c>
      <c r="C2103" t="inlineStr">
        <is>
          <t>HOLI4U LTDA</t>
        </is>
      </c>
    </row>
    <row r="2104">
      <c r="B2104" s="55" t="inlineStr">
        <is>
          <t>60.219.112/0001-60</t>
        </is>
      </c>
      <c r="C2104" t="inlineStr">
        <is>
          <t>HOLI4U LTDA</t>
        </is>
      </c>
    </row>
    <row r="2105">
      <c r="B2105" s="55" t="inlineStr">
        <is>
          <t>60.325.660/0001-74</t>
        </is>
      </c>
      <c r="C2105" t="inlineStr">
        <is>
          <t>AMZ COMERCIO DE JOIAS E ACESSORIOS LTDA</t>
        </is>
      </c>
    </row>
    <row r="2106">
      <c r="B2106" s="55" t="inlineStr">
        <is>
          <t>60.325.660/0001-74</t>
        </is>
      </c>
      <c r="C2106" t="inlineStr">
        <is>
          <t>AMZ COMERCIO DE JOIAS E ACESSORIOS LTDA</t>
        </is>
      </c>
    </row>
    <row r="2107">
      <c r="B2107" s="55" t="inlineStr">
        <is>
          <t>60.403.110/0001-26</t>
        </is>
      </c>
      <c r="C2107" t="inlineStr">
        <is>
          <t>NICOM COMERCIO DE MATERIAIS PARA CONSTRUCOES LTDA</t>
        </is>
      </c>
    </row>
    <row r="2108">
      <c r="B2108" s="55" t="inlineStr">
        <is>
          <t>60.403.110/0001-26</t>
        </is>
      </c>
      <c r="C2108" t="inlineStr">
        <is>
          <t>NICOM COMERCIO DE MATERIAIS PARA CONSTRUCOES LTDA</t>
        </is>
      </c>
    </row>
    <row r="2109">
      <c r="B2109" s="55" t="inlineStr">
        <is>
          <t>60.403.110/0001-26</t>
        </is>
      </c>
      <c r="C2109" t="inlineStr">
        <is>
          <t>NICOM COMERCIO DE MATERIAIS PARA CONSTRUCOES LTDA</t>
        </is>
      </c>
    </row>
    <row r="2110">
      <c r="B2110" s="55" t="inlineStr">
        <is>
          <t>60.414.703/0001-98</t>
        </is>
      </c>
      <c r="C2110" t="inlineStr">
        <is>
          <t>FARMACIA CENTRAL DE GUARULHOS LTDA</t>
        </is>
      </c>
    </row>
    <row r="2111">
      <c r="B2111" s="55" t="inlineStr">
        <is>
          <t>60.628.807/0001-03</t>
        </is>
      </c>
      <c r="C2111" t="inlineStr">
        <is>
          <t>STROEBEL &amp; CIA LTDA</t>
        </is>
      </c>
    </row>
    <row r="2112">
      <c r="B2112" s="55" t="inlineStr">
        <is>
          <t>60.657.574/0001-69</t>
        </is>
      </c>
      <c r="C2112" t="inlineStr">
        <is>
          <t>EDITORA DO BRASIL SA</t>
        </is>
      </c>
    </row>
    <row r="2113">
      <c r="B2113" s="55" t="inlineStr">
        <is>
          <t>60.657.574/0001-69</t>
        </is>
      </c>
      <c r="C2113" t="inlineStr">
        <is>
          <t>EDITORA DO BRASIL SA</t>
        </is>
      </c>
    </row>
    <row r="2114">
      <c r="B2114" s="55" t="inlineStr">
        <is>
          <t>60.657.574/0001-69</t>
        </is>
      </c>
      <c r="C2114" t="inlineStr">
        <is>
          <t>EDITORA DO BRASIL SA</t>
        </is>
      </c>
    </row>
    <row r="2115">
      <c r="B2115" s="55" t="inlineStr">
        <is>
          <t>60.711.443/0001-12</t>
        </is>
      </c>
      <c r="C2115" t="inlineStr">
        <is>
          <t>AKKAR MOTORS E NAUTICA LTDA</t>
        </is>
      </c>
    </row>
    <row r="2116">
      <c r="B2116" s="55" t="inlineStr">
        <is>
          <t>60.711.443/0001-12</t>
        </is>
      </c>
      <c r="C2116" t="inlineStr">
        <is>
          <t>AKKAR MOTORS E NAUTICA LTDA</t>
        </is>
      </c>
    </row>
    <row r="2117">
      <c r="B2117" s="55" t="inlineStr">
        <is>
          <t>60.829.684/0001-60</t>
        </is>
      </c>
      <c r="C2117" t="inlineStr">
        <is>
          <t>TRANZZY INTERMEDIACOES LTDA</t>
        </is>
      </c>
    </row>
    <row r="2118">
      <c r="B2118" s="55" t="inlineStr">
        <is>
          <t>60.829.684/0001-60</t>
        </is>
      </c>
      <c r="C2118" t="inlineStr">
        <is>
          <t>TRANZZY INTERMEDIACOES LTDA</t>
        </is>
      </c>
    </row>
    <row r="2119">
      <c r="B2119" s="55" t="inlineStr">
        <is>
          <t>60.858.673/0001-09</t>
        </is>
      </c>
      <c r="C2119" t="inlineStr">
        <is>
          <t>TARASA BRASIL IMPORTACAO E COMERCIALIZACAO DE BEBIDAS LTDA</t>
        </is>
      </c>
    </row>
    <row r="2120">
      <c r="B2120" s="55" t="inlineStr">
        <is>
          <t>60.858.673/0001-09</t>
        </is>
      </c>
      <c r="C2120" t="inlineStr">
        <is>
          <t>TARASA BRASIL IMPORTACAO E COMERCIALIZACAO DE BEBIDAS LTDA</t>
        </is>
      </c>
    </row>
    <row r="2121">
      <c r="B2121" s="55" t="inlineStr">
        <is>
          <t>60.859.119/0001-46</t>
        </is>
      </c>
      <c r="C2121" t="inlineStr">
        <is>
          <t>TAKAMIYA COMERCIO DE MEDICAMENTOS LTDA</t>
        </is>
      </c>
    </row>
    <row r="2122">
      <c r="B2122" s="55" t="inlineStr">
        <is>
          <t>60.859.119/0001-46</t>
        </is>
      </c>
      <c r="C2122" t="inlineStr">
        <is>
          <t>TAKAMIYA COMERCIO DE MEDICAMENTOS LTDA</t>
        </is>
      </c>
    </row>
    <row r="2123">
      <c r="B2123" s="55" t="inlineStr">
        <is>
          <t>60.859.119/0001-46</t>
        </is>
      </c>
      <c r="C2123" t="inlineStr">
        <is>
          <t>TAKAMIYA COMERCIO DE MEDICAMENTOS LTDA</t>
        </is>
      </c>
    </row>
    <row r="2124">
      <c r="B2124" s="55" t="inlineStr">
        <is>
          <t>61.069.373/0001-03</t>
        </is>
      </c>
      <c r="C2124" t="inlineStr">
        <is>
          <t>LEO S.A.</t>
        </is>
      </c>
    </row>
    <row r="2125">
      <c r="B2125" s="55" t="inlineStr">
        <is>
          <t>61.069.373/0001-03</t>
        </is>
      </c>
      <c r="C2125" t="inlineStr">
        <is>
          <t>LEO S.A.</t>
        </is>
      </c>
    </row>
    <row r="2126">
      <c r="B2126" s="55" t="inlineStr">
        <is>
          <t>61.084.342/0001-21</t>
        </is>
      </c>
      <c r="C2126" t="inlineStr">
        <is>
          <t>ALLPES SOLUCOES DE PAGAMENTOS LTDA</t>
        </is>
      </c>
    </row>
    <row r="2127">
      <c r="B2127" s="55" t="inlineStr">
        <is>
          <t>61.118.045/0001-50</t>
        </is>
      </c>
      <c r="C2127" t="inlineStr">
        <is>
          <t>VAI DE PROMO VIAGENS E TURISMO LTDA</t>
        </is>
      </c>
    </row>
    <row r="2128">
      <c r="B2128" s="55" t="inlineStr">
        <is>
          <t>61.118.045/0001-50</t>
        </is>
      </c>
      <c r="C2128" t="inlineStr">
        <is>
          <t>VAI DE PROMO VIAGENS E TURISMO LTDA</t>
        </is>
      </c>
    </row>
    <row r="2129">
      <c r="B2129" s="55" t="inlineStr">
        <is>
          <t>61.118.045/0001-50</t>
        </is>
      </c>
      <c r="C2129" t="inlineStr">
        <is>
          <t>VAI DE PROMO VIAGENS E TURISMO LTDA</t>
        </is>
      </c>
    </row>
    <row r="2130">
      <c r="B2130" s="55" t="inlineStr">
        <is>
          <t>61.136.701/0001-47</t>
        </is>
      </c>
      <c r="C2130" t="inlineStr">
        <is>
          <t>JAHU BORRACHAS E AUTOPECAS LTDA</t>
        </is>
      </c>
    </row>
    <row r="2131">
      <c r="B2131" s="55" t="inlineStr">
        <is>
          <t>61.139.911/0001-99</t>
        </is>
      </c>
      <c r="C2131" t="inlineStr">
        <is>
          <t>ASSOCIACAO BRASILEIRA A HEBRAICA DE SAO PAULO</t>
        </is>
      </c>
    </row>
    <row r="2132">
      <c r="B2132" s="55" t="inlineStr">
        <is>
          <t>61.139.911/0001-99</t>
        </is>
      </c>
      <c r="C2132" t="inlineStr">
        <is>
          <t>ASSOCIACAO BRASILEIRA A HEBRAICA DE SAO PAULO</t>
        </is>
      </c>
    </row>
    <row r="2133">
      <c r="B2133" s="55" t="inlineStr">
        <is>
          <t>61.151.759/0001-60</t>
        </is>
      </c>
      <c r="C2133" t="inlineStr">
        <is>
          <t>NOVAK &amp; GOUVEIA LTDA</t>
        </is>
      </c>
    </row>
    <row r="2134">
      <c r="B2134" s="55" t="inlineStr">
        <is>
          <t>61.231.446/0001-11</t>
        </is>
      </c>
      <c r="C2134" t="inlineStr">
        <is>
          <t>61.231.446 PATRIK DA SILVA PERPETUA</t>
        </is>
      </c>
    </row>
    <row r="2135">
      <c r="B2135" s="55" t="inlineStr">
        <is>
          <t>61.231.446/0001-11</t>
        </is>
      </c>
      <c r="C2135" t="inlineStr">
        <is>
          <t>61.231.446 PATRIK DA SILVA PERPETUA</t>
        </is>
      </c>
    </row>
    <row r="2136">
      <c r="B2136" s="55" t="inlineStr">
        <is>
          <t>61.233.151/0005-08</t>
        </is>
      </c>
      <c r="C2136" t="inlineStr">
        <is>
          <t>COVABRA SUPERMERCADOS LTDA</t>
        </is>
      </c>
    </row>
    <row r="2137">
      <c r="B2137" s="55" t="inlineStr">
        <is>
          <t>61.233.151/0005-08</t>
        </is>
      </c>
      <c r="C2137" t="inlineStr">
        <is>
          <t>COVABRA SUPERMERCADOS LTDA</t>
        </is>
      </c>
    </row>
    <row r="2138">
      <c r="B2138" s="55" t="inlineStr">
        <is>
          <t>61.233.151/0005-08</t>
        </is>
      </c>
      <c r="C2138" t="inlineStr">
        <is>
          <t>COVABRA SUPERMERCADOS LTDA</t>
        </is>
      </c>
    </row>
    <row r="2139">
      <c r="B2139" s="55" t="inlineStr">
        <is>
          <t>61.233.151/0005-08</t>
        </is>
      </c>
      <c r="C2139" t="inlineStr">
        <is>
          <t>COVABRA SUPERMERCADOS LTDA</t>
        </is>
      </c>
    </row>
    <row r="2140">
      <c r="B2140" s="55" t="inlineStr">
        <is>
          <t>61.233.151/0005-08</t>
        </is>
      </c>
      <c r="C2140" t="inlineStr">
        <is>
          <t>COVABRA SUPERMERCADOS LTDA</t>
        </is>
      </c>
    </row>
    <row r="2141">
      <c r="B2141" s="55" t="inlineStr">
        <is>
          <t>61.233.151/0005-08</t>
        </is>
      </c>
      <c r="C2141" t="inlineStr">
        <is>
          <t>COVABRA SUPERMERCADOS LTDA</t>
        </is>
      </c>
    </row>
    <row r="2142">
      <c r="B2142" s="55" t="inlineStr">
        <is>
          <t>61.256.522/0001-43</t>
        </is>
      </c>
      <c r="C2142" t="inlineStr">
        <is>
          <t>ROOTS WELLNESS &amp; PERFORMANCE LTDA.</t>
        </is>
      </c>
    </row>
    <row r="2143">
      <c r="B2143" s="55" t="inlineStr">
        <is>
          <t>61.256.522/0001-43</t>
        </is>
      </c>
      <c r="C2143" t="inlineStr">
        <is>
          <t>ROOTS WELLNESS &amp; PERFORMANCE LTDA.</t>
        </is>
      </c>
    </row>
    <row r="2144">
      <c r="B2144" s="55" t="inlineStr">
        <is>
          <t>61.272.227/0001-80</t>
        </is>
      </c>
      <c r="C2144" t="inlineStr">
        <is>
          <t>BR PAY SOLUCOES DE PAGAMENTOS DIGITAIS LTDA</t>
        </is>
      </c>
    </row>
    <row r="2145">
      <c r="B2145" s="55" t="inlineStr">
        <is>
          <t>61.272.227/0001-80</t>
        </is>
      </c>
      <c r="C2145" t="inlineStr">
        <is>
          <t>BR PAY SOLUCOES DE PAGAMENTOS DIGITAIS LTDA</t>
        </is>
      </c>
    </row>
    <row r="2146">
      <c r="B2146" s="55" t="inlineStr">
        <is>
          <t>61.272.227/0001-80</t>
        </is>
      </c>
      <c r="C2146" t="inlineStr">
        <is>
          <t>BR PAY SOLUCOES DE PAGAMENTOS DIGITAIS LTDA</t>
        </is>
      </c>
    </row>
    <row r="2147">
      <c r="B2147" s="55" t="inlineStr">
        <is>
          <t>61.351.403/0001-70</t>
        </is>
      </c>
      <c r="C2147" t="inlineStr">
        <is>
          <t>VST SOFTWARE LTDA</t>
        </is>
      </c>
    </row>
    <row r="2148">
      <c r="B2148" s="55" t="inlineStr">
        <is>
          <t>61.351.403/0001-70</t>
        </is>
      </c>
      <c r="C2148" t="inlineStr">
        <is>
          <t>VST SOFTWARE LTDA</t>
        </is>
      </c>
    </row>
    <row r="2149">
      <c r="B2149" s="55" t="inlineStr">
        <is>
          <t>61.486.650/0001-83</t>
        </is>
      </c>
      <c r="C2149" t="inlineStr">
        <is>
          <t>DIAGNOSTICOS DA AMERICA S.A .</t>
        </is>
      </c>
    </row>
    <row r="2150">
      <c r="B2150" s="55" t="inlineStr">
        <is>
          <t>61.486.650/0001-83</t>
        </is>
      </c>
      <c r="C2150" t="inlineStr">
        <is>
          <t>DIAGNOSTICOS DA AMERICA S.A .</t>
        </is>
      </c>
    </row>
    <row r="2151">
      <c r="B2151" s="55" t="inlineStr">
        <is>
          <t>61.486.650/0001-83</t>
        </is>
      </c>
      <c r="C2151" t="inlineStr">
        <is>
          <t>DIAGNOSTICOS DA AMERICA S.A .</t>
        </is>
      </c>
    </row>
    <row r="2152">
      <c r="B2152" s="55" t="inlineStr">
        <is>
          <t>61.490.561/0001-00</t>
        </is>
      </c>
      <c r="C2152" t="inlineStr">
        <is>
          <t>DISTRIBUIDORA AUTOMOTIVA S.A.</t>
        </is>
      </c>
    </row>
    <row r="2153">
      <c r="B2153" s="55" t="inlineStr">
        <is>
          <t>61.518.366/0001-41</t>
        </is>
      </c>
      <c r="C2153" t="inlineStr">
        <is>
          <t>ALLECOMM COMERCIO DE ARTIGOS DO VESTUARIO LTDA</t>
        </is>
      </c>
    </row>
    <row r="2154">
      <c r="B2154" s="55" t="inlineStr">
        <is>
          <t>61.518.366/0001-41</t>
        </is>
      </c>
      <c r="C2154" t="inlineStr">
        <is>
          <t>ALLECOMM COMERCIO DE ARTIGOS DO VESTUARIO LTDA</t>
        </is>
      </c>
    </row>
    <row r="2155">
      <c r="B2155" s="55" t="inlineStr">
        <is>
          <t>61.551.778/0001-83</t>
        </is>
      </c>
      <c r="C2155" t="inlineStr">
        <is>
          <t>PRESTOFARMA DROGARIA E PERFUMARIA LTDA</t>
        </is>
      </c>
    </row>
    <row r="2156">
      <c r="B2156" s="55" t="inlineStr">
        <is>
          <t>61.551.778/0001-83</t>
        </is>
      </c>
      <c r="C2156" t="inlineStr">
        <is>
          <t>PRESTOFARMA DROGARIA E PERFUMARIA LTDA</t>
        </is>
      </c>
    </row>
    <row r="2157">
      <c r="B2157" s="55" t="inlineStr">
        <is>
          <t>61.551.778/0001-83</t>
        </is>
      </c>
      <c r="C2157" t="inlineStr">
        <is>
          <t>PRESTOFARMA DROGARIA E PERFUMARIA LTDA</t>
        </is>
      </c>
    </row>
    <row r="2158">
      <c r="B2158" s="55" t="inlineStr">
        <is>
          <t>61.565.222/0001-46</t>
        </is>
      </c>
      <c r="C2158" t="inlineStr">
        <is>
          <t>PARAMOUNT TEXTEIS INDUSTRIA E COMERCIO SA</t>
        </is>
      </c>
    </row>
    <row r="2159">
      <c r="B2159" s="55" t="inlineStr">
        <is>
          <t>61.565.222/0001-46</t>
        </is>
      </c>
      <c r="C2159" t="inlineStr">
        <is>
          <t>PARAMOUNT TEXTEIS INDUSTRIA E COMERCIO SA</t>
        </is>
      </c>
    </row>
    <row r="2160">
      <c r="B2160" s="55" t="inlineStr">
        <is>
          <t>61.665.254/0001-13</t>
        </is>
      </c>
      <c r="C2160" t="inlineStr">
        <is>
          <t>TRICKY COMERCIO DE ALIMENTOS LTDA</t>
        </is>
      </c>
    </row>
    <row r="2161">
      <c r="B2161" s="55" t="inlineStr">
        <is>
          <t>61.669.313/0001-21</t>
        </is>
      </c>
      <c r="C2161" t="inlineStr">
        <is>
          <t>FEDERACAO DOS EMPREGADOS NO COMERCIO DO ESTAD SAO PAULO</t>
        </is>
      </c>
    </row>
    <row r="2162">
      <c r="B2162" s="55" t="inlineStr">
        <is>
          <t>61.742.336/0001-14</t>
        </is>
      </c>
      <c r="C2162" t="inlineStr">
        <is>
          <t>CODIGO TARIFARIO VIAGENS LTDA</t>
        </is>
      </c>
    </row>
    <row r="2163">
      <c r="B2163" s="55" t="inlineStr">
        <is>
          <t>61.777.009/0067-24</t>
        </is>
      </c>
      <c r="C2163" t="inlineStr">
        <is>
          <t>LE SAC COMERCIAL CENTER COUROS LTDA EM RECUPERACAO JUDICIAL</t>
        </is>
      </c>
    </row>
    <row r="2164">
      <c r="B2164" s="55" t="inlineStr">
        <is>
          <t>61.777.009/0067-24</t>
        </is>
      </c>
      <c r="C2164" t="inlineStr">
        <is>
          <t>LE SAC COMERCIAL CENTER COUROS LTDA EM RECUPERACAO JUDICIAL</t>
        </is>
      </c>
    </row>
    <row r="2165">
      <c r="B2165" s="55" t="inlineStr">
        <is>
          <t>61.784.746/0001-28</t>
        </is>
      </c>
      <c r="C2165" t="inlineStr">
        <is>
          <t>CUSTOM LAB PRODUTOS PERSONALIZADOS LTDA</t>
        </is>
      </c>
    </row>
    <row r="2166">
      <c r="B2166" s="55" t="inlineStr">
        <is>
          <t>61.914.070/0001-40</t>
        </is>
      </c>
      <c r="C2166" t="inlineStr">
        <is>
          <t>LOWIFY PAGAMENTO SEGURO LTDA</t>
        </is>
      </c>
    </row>
    <row r="2167">
      <c r="B2167" s="55" t="inlineStr">
        <is>
          <t>61.914.070/0001-40</t>
        </is>
      </c>
      <c r="C2167" t="inlineStr">
        <is>
          <t>LOWIFY PAGAMENTO SEGURO LTDA</t>
        </is>
      </c>
    </row>
    <row r="2168">
      <c r="B2168" s="55" t="inlineStr">
        <is>
          <t>61.914.070/0001-40</t>
        </is>
      </c>
      <c r="C2168" t="inlineStr">
        <is>
          <t>LOWIFY PAGAMENTO SEGURO LTDA</t>
        </is>
      </c>
    </row>
    <row r="2169">
      <c r="B2169" s="55" t="inlineStr">
        <is>
          <t>61.919.643/0001-28</t>
        </is>
      </c>
      <c r="C2169" t="inlineStr">
        <is>
          <t>CONSELHO FEDERAL DE ODONTOLOGIA</t>
        </is>
      </c>
    </row>
    <row r="2170">
      <c r="B2170" s="55" t="inlineStr">
        <is>
          <t>61.919.643/0001-28</t>
        </is>
      </c>
      <c r="C2170" t="inlineStr">
        <is>
          <t>CONSELHO FEDERAL DE ODONTOLOGIA</t>
        </is>
      </c>
    </row>
    <row r="2171">
      <c r="B2171" s="55" t="inlineStr">
        <is>
          <t>62.000.369/0001-51</t>
        </is>
      </c>
      <c r="C2171" t="inlineStr">
        <is>
          <t>SERVI-MIG COMERCIO DE MAQUINAS LTDA</t>
        </is>
      </c>
    </row>
    <row r="2172">
      <c r="B2172" s="55" t="inlineStr">
        <is>
          <t>62.024.133/0001-55</t>
        </is>
      </c>
      <c r="C2172" t="inlineStr">
        <is>
          <t>VAI DE PECAS RESIDENCIAIS LTDA</t>
        </is>
      </c>
    </row>
    <row r="2173">
      <c r="B2173" s="55" t="inlineStr">
        <is>
          <t>62.058.758/0001-38</t>
        </is>
      </c>
      <c r="C2173" t="inlineStr">
        <is>
          <t>AZZAI LAB CONFECCAO LTDA</t>
        </is>
      </c>
    </row>
    <row r="2174">
      <c r="B2174" s="55" t="inlineStr">
        <is>
          <t>62.090.265/0001-85</t>
        </is>
      </c>
      <c r="C2174" t="inlineStr">
        <is>
          <t>GM COMERCIO DE CONFECCOES LTDA</t>
        </is>
      </c>
    </row>
    <row r="2175">
      <c r="B2175" s="55" t="inlineStr">
        <is>
          <t>62.090.265/0001-85</t>
        </is>
      </c>
      <c r="C2175" t="inlineStr">
        <is>
          <t>GM COMERCIO DE CONFECCOES LTDA</t>
        </is>
      </c>
    </row>
    <row r="2176">
      <c r="B2176" s="55" t="inlineStr">
        <is>
          <t>62.140.113/0001-40</t>
        </is>
      </c>
      <c r="C2176" t="inlineStr">
        <is>
          <t>GV VILA MARIANA ACADEMIA LTDA</t>
        </is>
      </c>
    </row>
    <row r="2177">
      <c r="B2177" s="55" t="inlineStr">
        <is>
          <t>62.140.113/0001-40</t>
        </is>
      </c>
      <c r="C2177" t="inlineStr">
        <is>
          <t>GV VILA MARIANA ACADEMIA LTDA</t>
        </is>
      </c>
    </row>
    <row r="2178">
      <c r="B2178" s="55" t="inlineStr">
        <is>
          <t>62.160.739/0001-18</t>
        </is>
      </c>
      <c r="C2178" t="inlineStr">
        <is>
          <t>CREEDX FINANCE LTDA</t>
        </is>
      </c>
    </row>
    <row r="2179">
      <c r="B2179" s="55" t="inlineStr">
        <is>
          <t>62.279.744/0001-44</t>
        </is>
      </c>
      <c r="C2179" t="inlineStr">
        <is>
          <t>HUGO RAMALHO DESENVOLVIMENTO DE SOFTWARE LTDA</t>
        </is>
      </c>
    </row>
    <row r="2180">
      <c r="B2180" s="55" t="inlineStr">
        <is>
          <t>62.422.232/0001-95</t>
        </is>
      </c>
      <c r="C2180" t="inlineStr">
        <is>
          <t>ZION MOVELARIA LTDA</t>
        </is>
      </c>
    </row>
    <row r="2181">
      <c r="B2181" s="55" t="inlineStr">
        <is>
          <t>62.422.232/0001-95</t>
        </is>
      </c>
      <c r="C2181" t="inlineStr">
        <is>
          <t>ZION MOVELARIA LTDA</t>
        </is>
      </c>
    </row>
    <row r="2182">
      <c r="B2182" s="55" t="inlineStr">
        <is>
          <t>62.628.974/0001-71</t>
        </is>
      </c>
      <c r="C2182" t="inlineStr">
        <is>
          <t>ACADEMIA RO LTDA</t>
        </is>
      </c>
    </row>
    <row r="2183">
      <c r="B2183" s="55" t="inlineStr">
        <is>
          <t>62.628.974/0001-71</t>
        </is>
      </c>
      <c r="C2183" t="inlineStr">
        <is>
          <t>ACADEMIA RO LTDA</t>
        </is>
      </c>
    </row>
    <row r="2184">
      <c r="B2184" s="55" t="inlineStr">
        <is>
          <t>62.678.567/0001-79</t>
        </is>
      </c>
      <c r="C2184" t="inlineStr">
        <is>
          <t>MR STORE COMERCIO DE VESTUARIO E ACESSORIOS LTDA</t>
        </is>
      </c>
    </row>
    <row r="2185">
      <c r="B2185" s="55" t="inlineStr">
        <is>
          <t>62.678.567/0001-79</t>
        </is>
      </c>
      <c r="C2185" t="inlineStr">
        <is>
          <t>MR STORE COMERCIO DE VESTUARIO E ACESSORIOS LTDA</t>
        </is>
      </c>
    </row>
    <row r="2186">
      <c r="B2186" s="55" t="inlineStr">
        <is>
          <t>63.114.864/0001-54</t>
        </is>
      </c>
      <c r="C2186" t="inlineStr">
        <is>
          <t>GV MORUMBI ACADEMIA LTDA</t>
        </is>
      </c>
    </row>
    <row r="2187">
      <c r="B2187" s="55" t="inlineStr">
        <is>
          <t>63.114.864/0001-54</t>
        </is>
      </c>
      <c r="C2187" t="inlineStr">
        <is>
          <t>GV MORUMBI ACADEMIA LTDA</t>
        </is>
      </c>
    </row>
    <row r="2188">
      <c r="B2188" s="55" t="inlineStr">
        <is>
          <t>63.208.435/0001-46</t>
        </is>
      </c>
      <c r="C2188" t="inlineStr">
        <is>
          <t>KYPCAR PLATAFORMA DIGITAL LTDA</t>
        </is>
      </c>
    </row>
    <row r="2189">
      <c r="B2189" s="55" t="inlineStr">
        <is>
          <t>63.208.435/0001-46</t>
        </is>
      </c>
      <c r="C2189" t="inlineStr">
        <is>
          <t>KYPCAR PLATAFORMA DIGITAL LTDA</t>
        </is>
      </c>
    </row>
    <row r="2190">
      <c r="B2190" s="55" t="inlineStr">
        <is>
          <t>63.294.409/0001-88</t>
        </is>
      </c>
      <c r="C2190" t="inlineStr">
        <is>
          <t>CR INDUSTRIA COMERCIO DE CONFECCOES LTDA</t>
        </is>
      </c>
    </row>
    <row r="2191">
      <c r="B2191" s="55" t="inlineStr">
        <is>
          <t>63.294.409/0001-88</t>
        </is>
      </c>
      <c r="C2191" t="inlineStr">
        <is>
          <t>CR INDUSTRIA COMERCIO DE CONFECCOES LTDA</t>
        </is>
      </c>
    </row>
    <row r="2192">
      <c r="B2192" s="55" t="inlineStr">
        <is>
          <t>63.294.409/0001-88</t>
        </is>
      </c>
      <c r="C2192" t="inlineStr">
        <is>
          <t>CR INDUSTRIA COMERCIO DE CONFECCOES LTDA</t>
        </is>
      </c>
    </row>
    <row r="2193">
      <c r="B2193" s="55" t="inlineStr">
        <is>
          <t>63.294.409/0001-88</t>
        </is>
      </c>
      <c r="C2193" t="inlineStr">
        <is>
          <t>CR INDUSTRIA COMERCIO DE CONFECCOES LTDA</t>
        </is>
      </c>
    </row>
    <row r="2194">
      <c r="B2194" s="55" t="inlineStr">
        <is>
          <t>63.294.409/0001-88</t>
        </is>
      </c>
      <c r="C2194" t="inlineStr">
        <is>
          <t>CR INDUSTRIA COMERCIO DE CONFECCOES LTDA</t>
        </is>
      </c>
    </row>
    <row r="2195">
      <c r="B2195" s="55" t="inlineStr">
        <is>
          <t>63.473.235/0001-10</t>
        </is>
      </c>
      <c r="C2195" t="inlineStr">
        <is>
          <t>COMERCIAL DE MIUDEZAS FREITAS LTDA</t>
        </is>
      </c>
    </row>
    <row r="2196">
      <c r="B2196" s="55" t="inlineStr">
        <is>
          <t>63.476.808/0001-60</t>
        </is>
      </c>
      <c r="C2196" t="inlineStr">
        <is>
          <t>BEETOP INDUSTRIA E COMERCIO DE CONFECCOES LTDA</t>
        </is>
      </c>
    </row>
    <row r="2197">
      <c r="B2197" s="55" t="inlineStr">
        <is>
          <t>63.476.808/0001-60</t>
        </is>
      </c>
      <c r="C2197" t="inlineStr">
        <is>
          <t>BEETOP INDUSTRIA E COMERCIO DE CONFECCOES LTDA</t>
        </is>
      </c>
    </row>
    <row r="2198">
      <c r="B2198" s="55" t="inlineStr">
        <is>
          <t>63.605.653/0001-14</t>
        </is>
      </c>
      <c r="C2198" t="inlineStr">
        <is>
          <t>ACRE COMERCIO E ADMINISTRACAO LTDA</t>
        </is>
      </c>
    </row>
    <row r="2199">
      <c r="B2199" s="55" t="inlineStr">
        <is>
          <t>63.605.653/0001-14</t>
        </is>
      </c>
      <c r="C2199" t="inlineStr">
        <is>
          <t>ACRE COMERCIO E ADMINISTRACAO LTDA</t>
        </is>
      </c>
    </row>
    <row r="2200">
      <c r="B2200" s="55" t="inlineStr">
        <is>
          <t>63.605.653/0001-14</t>
        </is>
      </c>
      <c r="C2200" t="inlineStr">
        <is>
          <t>ACRE COMERCIO E ADMINISTRACAO LTDA</t>
        </is>
      </c>
    </row>
    <row r="2201">
      <c r="B2201" s="55" t="inlineStr">
        <is>
          <t>63.909.863/0001-04</t>
        </is>
      </c>
      <c r="C2201" t="inlineStr">
        <is>
          <t>VITA INTEGRA SAUDE INTEGRATIVA LTDA</t>
        </is>
      </c>
    </row>
    <row r="2202">
      <c r="B2202" s="55" t="inlineStr">
        <is>
          <t>63.936.441/0001-10</t>
        </is>
      </c>
      <c r="C2202" t="inlineStr">
        <is>
          <t>ECOFILLER LTDA</t>
        </is>
      </c>
    </row>
    <row r="2203">
      <c r="B2203" s="55" t="inlineStr">
        <is>
          <t>63.974.483/0001-45</t>
        </is>
      </c>
      <c r="C2203" t="inlineStr">
        <is>
          <t>MUNDO CARDS LTDA</t>
        </is>
      </c>
    </row>
    <row r="2204">
      <c r="B2204" s="55" t="inlineStr">
        <is>
          <t>63.974.483/0001-45</t>
        </is>
      </c>
      <c r="C2204" t="inlineStr">
        <is>
          <t>MUNDO CARDS LTDA</t>
        </is>
      </c>
    </row>
    <row r="2205">
      <c r="B2205" s="55" t="inlineStr">
        <is>
          <t>63.974.483/0001-45</t>
        </is>
      </c>
      <c r="C2205" t="inlineStr">
        <is>
          <t>MUNDO CARDS LTDA</t>
        </is>
      </c>
    </row>
    <row r="2206">
      <c r="B2206" s="55" t="inlineStr">
        <is>
          <t>64.047.753/0001-35</t>
        </is>
      </c>
      <c r="C2206" t="inlineStr">
        <is>
          <t>MARKETLAV PRODUTOS PARA LAVANDERIA LTDA</t>
        </is>
      </c>
    </row>
    <row r="2207">
      <c r="B2207" s="55" t="inlineStr">
        <is>
          <t>64.178.445/0001-49</t>
        </is>
      </c>
      <c r="C2207" t="inlineStr">
        <is>
          <t>BOTICA CHA DA TERRA LTDA</t>
        </is>
      </c>
    </row>
    <row r="2208">
      <c r="B2208" s="55" t="inlineStr">
        <is>
          <t>64.404.185/0001-82</t>
        </is>
      </c>
      <c r="C2208" t="inlineStr">
        <is>
          <t>GV ALTO DE PINHEIROS ACADEMIA LTDA</t>
        </is>
      </c>
    </row>
    <row r="2209">
      <c r="B2209" s="55" t="inlineStr">
        <is>
          <t>64.404.185/0001-82</t>
        </is>
      </c>
      <c r="C2209" t="inlineStr">
        <is>
          <t>GV ALTO DE PINHEIROS ACADEMIA LTDA</t>
        </is>
      </c>
    </row>
    <row r="2210">
      <c r="B2210" s="55" t="inlineStr">
        <is>
          <t>64.422.892/0001-00</t>
        </is>
      </c>
      <c r="C2210" t="inlineStr">
        <is>
          <t>LIDER INDUSTRIA E COMERCIO DE ESTOFADOS S/A</t>
        </is>
      </c>
    </row>
    <row r="2211">
      <c r="B2211" s="55" t="inlineStr">
        <is>
          <t>64.422.892/0001-00</t>
        </is>
      </c>
      <c r="C2211" t="inlineStr">
        <is>
          <t>LIDER INDUSTRIA E COMERCIO DE ESTOFADOS S/A</t>
        </is>
      </c>
    </row>
    <row r="2212">
      <c r="B2212" s="55" t="inlineStr">
        <is>
          <t>64.484.980/0001-28</t>
        </is>
      </c>
      <c r="C2212" t="inlineStr">
        <is>
          <t>MAIS VENDAS TECNOLOGIA LTDA</t>
        </is>
      </c>
    </row>
    <row r="2213">
      <c r="B2213" s="55" t="inlineStr">
        <is>
          <t>64.548.739/0001-15</t>
        </is>
      </c>
      <c r="C2213" t="inlineStr">
        <is>
          <t>C M BRASIL LTDA</t>
        </is>
      </c>
    </row>
    <row r="2214">
      <c r="B2214" s="55" t="inlineStr">
        <is>
          <t>64.548.739/0001-15</t>
        </is>
      </c>
      <c r="C2214" t="inlineStr">
        <is>
          <t>C M BRASIL LTDA</t>
        </is>
      </c>
    </row>
    <row r="2215">
      <c r="B2215" s="55" t="inlineStr">
        <is>
          <t>64.565.385/0001-17</t>
        </is>
      </c>
      <c r="C2215" t="inlineStr">
        <is>
          <t>BIVIK CONFECCOES LTDA</t>
        </is>
      </c>
    </row>
    <row r="2216">
      <c r="B2216" s="55" t="inlineStr">
        <is>
          <t>64.565.385/0001-17</t>
        </is>
      </c>
      <c r="C2216" t="inlineStr">
        <is>
          <t>BIVIK CONFECCOES LTDA</t>
        </is>
      </c>
    </row>
    <row r="2217">
      <c r="B2217" s="55" t="inlineStr">
        <is>
          <t>64.657.626/0001-58</t>
        </is>
      </c>
      <c r="C2217" t="inlineStr">
        <is>
          <t>FERRONIX DISTRIBUIDORA DE FERRAMENTAS E EQUIPAMENTOS LTDA</t>
        </is>
      </c>
    </row>
    <row r="2218">
      <c r="B2218" s="55" t="inlineStr">
        <is>
          <t>64.657.626/0001-58</t>
        </is>
      </c>
      <c r="C2218" t="inlineStr">
        <is>
          <t>FERRONIX DISTRIBUIDORA DE FERRAMENTAS E EQUIPAMENTOS LTDA</t>
        </is>
      </c>
    </row>
    <row r="2219">
      <c r="B2219" s="55" t="inlineStr">
        <is>
          <t>64.775.567/0001-12</t>
        </is>
      </c>
      <c r="C2219" t="inlineStr">
        <is>
          <t>REMUDE BRAND COMERCIO LTDA</t>
        </is>
      </c>
    </row>
    <row r="2220">
      <c r="B2220" s="55" t="inlineStr">
        <is>
          <t>64.775.567/0001-12</t>
        </is>
      </c>
      <c r="C2220" t="inlineStr">
        <is>
          <t>REMUDE BRAND COMERCIO LTDA</t>
        </is>
      </c>
    </row>
    <row r="2221">
      <c r="B2221" s="55" t="inlineStr">
        <is>
          <t>64.819.246/0008-49</t>
        </is>
      </c>
      <c r="C2221" t="inlineStr">
        <is>
          <t>PRATIC LOJA DE CONVENIENCIA LTDA.</t>
        </is>
      </c>
    </row>
    <row r="2222">
      <c r="B2222" s="55" t="inlineStr">
        <is>
          <t>65.174.909/0001-01</t>
        </is>
      </c>
      <c r="C2222" t="inlineStr">
        <is>
          <t>PODIOTICKET LTDA</t>
        </is>
      </c>
    </row>
    <row r="2223">
      <c r="B2223" s="55" t="inlineStr">
        <is>
          <t>65.174.909/0001-01</t>
        </is>
      </c>
      <c r="C2223" t="inlineStr">
        <is>
          <t>PODIOTICKET LTDA</t>
        </is>
      </c>
    </row>
    <row r="2224">
      <c r="B2224" s="55" t="inlineStr">
        <is>
          <t>65.270.460/0001-85</t>
        </is>
      </c>
      <c r="C2224" t="inlineStr">
        <is>
          <t>FLOWA SMART FLOW LTDA</t>
        </is>
      </c>
    </row>
    <row r="2225">
      <c r="B2225" s="55" t="inlineStr">
        <is>
          <t>65.270.460/0001-85</t>
        </is>
      </c>
      <c r="C2225" t="inlineStr">
        <is>
          <t>FLOWA SMART FLOW LTDA</t>
        </is>
      </c>
    </row>
    <row r="2226">
      <c r="B2226" s="55" t="inlineStr">
        <is>
          <t>65.270.460/0001-85</t>
        </is>
      </c>
      <c r="C2226" t="inlineStr">
        <is>
          <t>FLOWA SMART FLOW LTDA</t>
        </is>
      </c>
    </row>
    <row r="2227">
      <c r="B2227" s="55" t="inlineStr">
        <is>
          <t>65.270.460/0001-85</t>
        </is>
      </c>
      <c r="C2227" t="inlineStr">
        <is>
          <t>FLOWA SMART FLOW LTDA</t>
        </is>
      </c>
    </row>
    <row r="2228">
      <c r="B2228" s="55" t="inlineStr">
        <is>
          <t>65.426.788/0001-48</t>
        </is>
      </c>
      <c r="C2228" t="inlineStr">
        <is>
          <t>VITORIA DISTRIBUIDORA DE BATERIAS LTDA.</t>
        </is>
      </c>
    </row>
    <row r="2229">
      <c r="B2229" s="55" t="inlineStr">
        <is>
          <t>65.503.233/0001-52</t>
        </is>
      </c>
      <c r="C2229" t="inlineStr">
        <is>
          <t>EIMON COMERCIO E DISTRIBUICAO LTDA</t>
        </is>
      </c>
    </row>
    <row r="2230">
      <c r="B2230" s="55" t="inlineStr">
        <is>
          <t>65.650.178/0001-23</t>
        </is>
      </c>
      <c r="C2230" t="inlineStr">
        <is>
          <t>FARMACIA FARMACEUTICA LTDA</t>
        </is>
      </c>
    </row>
    <row r="2231">
      <c r="B2231" s="55" t="inlineStr">
        <is>
          <t>65.650.178/0001-23</t>
        </is>
      </c>
      <c r="C2231" t="inlineStr">
        <is>
          <t>FARMACIA FARMACEUTICA LTDA</t>
        </is>
      </c>
    </row>
    <row r="2232">
      <c r="B2232" s="55" t="inlineStr">
        <is>
          <t>65.650.178/0001-23</t>
        </is>
      </c>
      <c r="C2232" t="inlineStr">
        <is>
          <t>FARMACIA FARMACEUTICA LTDA</t>
        </is>
      </c>
    </row>
    <row r="2233">
      <c r="B2233" s="55" t="inlineStr">
        <is>
          <t>65.815.323/0001-89</t>
        </is>
      </c>
      <c r="C2233" t="inlineStr">
        <is>
          <t>DILUCA IMPORT LTDA</t>
        </is>
      </c>
    </row>
    <row r="2234">
      <c r="B2234" s="55" t="inlineStr">
        <is>
          <t>65.875.114/0001-20</t>
        </is>
      </c>
      <c r="C2234" t="inlineStr">
        <is>
          <t>TGK TURISMO LTDA.</t>
        </is>
      </c>
    </row>
    <row r="2235">
      <c r="B2235" s="55" t="inlineStr">
        <is>
          <t>65.875.114/0001-20</t>
        </is>
      </c>
      <c r="C2235" t="inlineStr">
        <is>
          <t>TGK TURISMO LTDA.</t>
        </is>
      </c>
    </row>
    <row r="2236">
      <c r="B2236" s="55" t="inlineStr">
        <is>
          <t>65.875.114/0001-20</t>
        </is>
      </c>
      <c r="C2236" t="inlineStr">
        <is>
          <t>TGK TURISMO LTDA.</t>
        </is>
      </c>
    </row>
    <row r="2237">
      <c r="B2237" s="55" t="inlineStr">
        <is>
          <t>65.887.427/0001-07</t>
        </is>
      </c>
      <c r="C2237" t="inlineStr">
        <is>
          <t>TOTEM360 DESENVOLVIMENTO DE SOFTWARES LTDA</t>
        </is>
      </c>
    </row>
    <row r="2238">
      <c r="B2238" s="55" t="inlineStr">
        <is>
          <t>65.897.910/0009-11</t>
        </is>
      </c>
      <c r="C2238" t="inlineStr">
        <is>
          <t>TAUSTE SUPERMERCADOS LTDA</t>
        </is>
      </c>
    </row>
    <row r="2239">
      <c r="B2239" s="55" t="inlineStr">
        <is>
          <t>65.897.910/0009-11</t>
        </is>
      </c>
      <c r="C2239" t="inlineStr">
        <is>
          <t>TAUSTE SUPERMERCADOS LTDA</t>
        </is>
      </c>
    </row>
    <row r="2240">
      <c r="B2240" s="55" t="inlineStr">
        <is>
          <t>65.952.109/0001-74</t>
        </is>
      </c>
      <c r="C2240" t="inlineStr">
        <is>
          <t>LUMEN PIXEL DIGITAL SOLUTIONS LTDA</t>
        </is>
      </c>
    </row>
    <row r="2241">
      <c r="B2241" s="55" t="inlineStr">
        <is>
          <t>65.952.109/0001-74</t>
        </is>
      </c>
      <c r="C2241" t="inlineStr">
        <is>
          <t>LUMEN PIXEL DIGITAL SOLUTIONS LTDA</t>
        </is>
      </c>
    </row>
    <row r="2242">
      <c r="B2242" s="55" t="inlineStr">
        <is>
          <t>65.993.453/0035-50</t>
        </is>
      </c>
      <c r="C2242" t="inlineStr">
        <is>
          <t>RODOBENS COMERCIO E LOCACAO DE VEICULOS LTDA.</t>
        </is>
      </c>
    </row>
    <row r="2243">
      <c r="B2243" s="55" t="inlineStr">
        <is>
          <t>65.993.453/0035-50</t>
        </is>
      </c>
      <c r="C2243" t="inlineStr">
        <is>
          <t>RODOBENS COMERCIO E LOCACAO DE VEICULOS LTDA.</t>
        </is>
      </c>
    </row>
    <row r="2244">
      <c r="B2244" s="55" t="inlineStr">
        <is>
          <t>65.993.453/0035-50</t>
        </is>
      </c>
      <c r="C2244" t="inlineStr">
        <is>
          <t>RODOBENS COMERCIO E LOCACAO DE VEICULOS LTDA.</t>
        </is>
      </c>
    </row>
    <row r="2245">
      <c r="B2245" s="55" t="inlineStr">
        <is>
          <t>66.047.643/0001-07</t>
        </is>
      </c>
      <c r="C2245" t="inlineStr">
        <is>
          <t>66.047.643 APARECIDA MENDES GOULART</t>
        </is>
      </c>
    </row>
    <row r="2246">
      <c r="B2246" s="55" t="inlineStr">
        <is>
          <t>66.089.251/0001-00</t>
        </is>
      </c>
      <c r="C2246" t="inlineStr">
        <is>
          <t>SALVIANO JOIAS LTDA</t>
        </is>
      </c>
    </row>
    <row r="2247">
      <c r="B2247" s="55" t="inlineStr">
        <is>
          <t>66.380.084/0001-44</t>
        </is>
      </c>
      <c r="C2247" t="inlineStr">
        <is>
          <t>BASIC &amp; CO LTDA</t>
        </is>
      </c>
    </row>
    <row r="2248">
      <c r="B2248" s="55" t="inlineStr">
        <is>
          <t>66.380.084/0001-44</t>
        </is>
      </c>
      <c r="C2248" t="inlineStr">
        <is>
          <t>BASIC &amp; CO LTDA</t>
        </is>
      </c>
    </row>
    <row r="2249">
      <c r="B2249" s="55" t="inlineStr">
        <is>
          <t>66.380.084/0001-44</t>
        </is>
      </c>
      <c r="C2249" t="inlineStr">
        <is>
          <t>BASIC &amp; CO LTDA</t>
        </is>
      </c>
    </row>
    <row r="2250">
      <c r="B2250" s="55" t="inlineStr">
        <is>
          <t>66.406.609/0001-73</t>
        </is>
      </c>
      <c r="C2250" t="inlineStr">
        <is>
          <t>CAJUPAY TECNOLOGIA E SOLUCOES DIGITAIS LTDA</t>
        </is>
      </c>
    </row>
    <row r="2251">
      <c r="B2251" s="55" t="inlineStr">
        <is>
          <t>66.406.609/0001-73</t>
        </is>
      </c>
      <c r="C2251" t="inlineStr">
        <is>
          <t>CAJUPAY TECNOLOGIA E SOLUCOES DIGITAIS LTDA</t>
        </is>
      </c>
    </row>
    <row r="2252">
      <c r="B2252" s="55" t="inlineStr">
        <is>
          <t>66.406.609/0001-73</t>
        </is>
      </c>
      <c r="C2252" t="inlineStr">
        <is>
          <t>CAJUPAY TECNOLOGIA E SOLUCOES DIGITAIS LTDA</t>
        </is>
      </c>
    </row>
    <row r="2253">
      <c r="B2253" s="55" t="inlineStr">
        <is>
          <t>66.659.215/0001-27</t>
        </is>
      </c>
      <c r="C2253" t="inlineStr">
        <is>
          <t>GRAVA.AI LTDA</t>
        </is>
      </c>
    </row>
    <row r="2254">
      <c r="B2254" s="55" t="inlineStr">
        <is>
          <t>66.990.404/0001-88</t>
        </is>
      </c>
      <c r="C2254" t="inlineStr">
        <is>
          <t>JL IMAGEM E NEGOCIOS DIGITAIS LTDA</t>
        </is>
      </c>
    </row>
    <row r="2255">
      <c r="B2255" s="55" t="inlineStr">
        <is>
          <t>67.584.643/0001-09</t>
        </is>
      </c>
      <c r="C2255" t="inlineStr">
        <is>
          <t>ARKANA EXPERIENCIAS LTDA</t>
        </is>
      </c>
    </row>
    <row r="2256">
      <c r="B2256" s="55" t="inlineStr">
        <is>
          <t>67.620.377/0001-14</t>
        </is>
      </c>
      <c r="C2256" t="inlineStr">
        <is>
          <t>MINERVA S.A.</t>
        </is>
      </c>
    </row>
    <row r="2257">
      <c r="B2257" s="55" t="inlineStr">
        <is>
          <t>67.620.377/0001-14</t>
        </is>
      </c>
      <c r="C2257" t="inlineStr">
        <is>
          <t>MINERVA S.A.</t>
        </is>
      </c>
    </row>
    <row r="2258">
      <c r="B2258" s="55" t="inlineStr">
        <is>
          <t>67.620.377/0001-14</t>
        </is>
      </c>
      <c r="C2258" t="inlineStr">
        <is>
          <t>MINERVA S.A.</t>
        </is>
      </c>
    </row>
    <row r="2259">
      <c r="B2259" s="55" t="inlineStr">
        <is>
          <t>67.620.377/0001-14</t>
        </is>
      </c>
      <c r="C2259" t="inlineStr">
        <is>
          <t>MINERVA S.A.</t>
        </is>
      </c>
    </row>
    <row r="2260">
      <c r="B2260" s="55" t="inlineStr">
        <is>
          <t>67.729.178/0005-72</t>
        </is>
      </c>
      <c r="C2260" t="inlineStr">
        <is>
          <t>COMERCIAL CIRURGICA RIOCLARENSE LTDA</t>
        </is>
      </c>
    </row>
    <row r="2261">
      <c r="B2261" s="55" t="inlineStr">
        <is>
          <t>67.729.178/0005-72</t>
        </is>
      </c>
      <c r="C2261" t="inlineStr">
        <is>
          <t>COMERCIAL CIRURGICA RIOCLARENSE LTDA</t>
        </is>
      </c>
    </row>
    <row r="2262">
      <c r="B2262" s="55" t="inlineStr">
        <is>
          <t>67.729.178/0005-72</t>
        </is>
      </c>
      <c r="C2262" t="inlineStr">
        <is>
          <t>COMERCIAL CIRURGICA RIOCLARENSE LTDA</t>
        </is>
      </c>
    </row>
    <row r="2263">
      <c r="B2263" s="55" t="inlineStr">
        <is>
          <t>67.903.765/0001-02</t>
        </is>
      </c>
      <c r="C2263" t="inlineStr">
        <is>
          <t>RICAMBI TRATORPECAS LTDA.</t>
        </is>
      </c>
    </row>
    <row r="2264">
      <c r="B2264" s="55" t="inlineStr">
        <is>
          <t>67.903.765/0001-02</t>
        </is>
      </c>
      <c r="C2264" t="inlineStr">
        <is>
          <t>RICAMBI TRATORPECAS LTDA.</t>
        </is>
      </c>
    </row>
    <row r="2265">
      <c r="B2265" s="55" t="inlineStr">
        <is>
          <t>68.365.501/0001-05</t>
        </is>
      </c>
      <c r="C2265" t="inlineStr">
        <is>
          <t>PROPARTS COMERCIO DE ARTIGOS ESPORTIVOS E TECNOLOGIA LTDA</t>
        </is>
      </c>
    </row>
    <row r="2266">
      <c r="B2266" s="55" t="inlineStr">
        <is>
          <t>68.866.268/0001-44</t>
        </is>
      </c>
      <c r="C2266" t="inlineStr">
        <is>
          <t>MEGAVEST COMERCIO DE ROUPAS LTDA (baixada)</t>
        </is>
      </c>
    </row>
    <row r="2267">
      <c r="B2267" s="55" t="inlineStr">
        <is>
          <t>68.993.641/0005-51</t>
        </is>
      </c>
      <c r="C2267" t="inlineStr">
        <is>
          <t>AGIS EQUIPAMENTOS E SERVICOS DE INFORMATICA LTDA.</t>
        </is>
      </c>
    </row>
    <row r="2268">
      <c r="B2268" s="55" t="inlineStr">
        <is>
          <t>69.034.668/0001-56</t>
        </is>
      </c>
      <c r="C2268" t="inlineStr">
        <is>
          <t>PLUXEE BENEFICIOS BRASIL S.A.</t>
        </is>
      </c>
    </row>
    <row r="2269">
      <c r="B2269" s="55" t="inlineStr">
        <is>
          <t>69.034.668/0001-56</t>
        </is>
      </c>
      <c r="C2269" t="inlineStr">
        <is>
          <t>PLUXEE BENEFICIOS BRASIL S.A.</t>
        </is>
      </c>
    </row>
    <row r="2270">
      <c r="B2270" s="55" t="inlineStr">
        <is>
          <t>69.069.276/0001-22</t>
        </is>
      </c>
      <c r="C2270" t="inlineStr">
        <is>
          <t>FARMA POPULAR DROGARIA LTDA</t>
        </is>
      </c>
    </row>
    <row r="2271">
      <c r="B2271" s="55" t="inlineStr">
        <is>
          <t>69.069.276/0001-22</t>
        </is>
      </c>
      <c r="C2271" t="inlineStr">
        <is>
          <t>FARMA POPULAR DROGARIA LTDA</t>
        </is>
      </c>
    </row>
    <row r="2272">
      <c r="B2272" s="55" t="inlineStr">
        <is>
          <t>71.322.150/0001-60</t>
        </is>
      </c>
      <c r="C2272" t="inlineStr">
        <is>
          <t>SAVEGNAGO-SUPERMERCADOS LTDA</t>
        </is>
      </c>
    </row>
    <row r="2273">
      <c r="B2273" s="55" t="inlineStr">
        <is>
          <t>71.322.150/0001-60</t>
        </is>
      </c>
      <c r="C2273" t="inlineStr">
        <is>
          <t>SAVEGNAGO-SUPERMERCADOS LTDA</t>
        </is>
      </c>
    </row>
    <row r="2274">
      <c r="B2274" s="55" t="inlineStr">
        <is>
          <t>71.322.150/0001-60</t>
        </is>
      </c>
      <c r="C2274" t="inlineStr">
        <is>
          <t>SAVEGNAGO-SUPERMERCADOS LTDA</t>
        </is>
      </c>
    </row>
    <row r="2275">
      <c r="B2275" s="55" t="inlineStr">
        <is>
          <t>71.322.150/0001-60</t>
        </is>
      </c>
      <c r="C2275" t="inlineStr">
        <is>
          <t>SAVEGNAGO-SUPERMERCADOS LTDA</t>
        </is>
      </c>
    </row>
    <row r="2276">
      <c r="B2276" s="55" t="inlineStr">
        <is>
          <t>71.385.637/0001-91</t>
        </is>
      </c>
      <c r="C2276" t="inlineStr">
        <is>
          <t>SUPERMERCADO SUPER LUNA S.A</t>
        </is>
      </c>
    </row>
    <row r="2277">
      <c r="B2277" s="55" t="inlineStr">
        <is>
          <t>71.676.316/0001-46</t>
        </is>
      </c>
      <c r="C2277" t="inlineStr">
        <is>
          <t>SUPERMERCADOS MAMBO LTDA.</t>
        </is>
      </c>
    </row>
    <row r="2278">
      <c r="B2278" s="55" t="inlineStr">
        <is>
          <t>71.676.316/0001-46</t>
        </is>
      </c>
      <c r="C2278" t="inlineStr">
        <is>
          <t>SUPERMERCADOS MAMBO LTDA.</t>
        </is>
      </c>
    </row>
    <row r="2279">
      <c r="B2279" s="55" t="inlineStr">
        <is>
          <t>71.676.316/0001-46</t>
        </is>
      </c>
      <c r="C2279" t="inlineStr">
        <is>
          <t>SUPERMERCADOS MAMBO LTDA.</t>
        </is>
      </c>
    </row>
    <row r="2280">
      <c r="B2280" s="55" t="inlineStr">
        <is>
          <t>71.676.316/0001-46</t>
        </is>
      </c>
      <c r="C2280" t="inlineStr">
        <is>
          <t>SUPERMERCADOS MAMBO LTDA.</t>
        </is>
      </c>
    </row>
    <row r="2281">
      <c r="B2281" s="55" t="inlineStr">
        <is>
          <t>72.094.642/0001-08</t>
        </is>
      </c>
      <c r="C2281" t="inlineStr">
        <is>
          <t>MATV SUL ELETRONICOS LTDA</t>
        </is>
      </c>
    </row>
    <row r="2282">
      <c r="B2282" s="55" t="inlineStr">
        <is>
          <t>72.675.028/0004-82</t>
        </is>
      </c>
      <c r="C2282" t="inlineStr">
        <is>
          <t>TREVILUB COMERCIO DE LUBRIFICANTES LTDA</t>
        </is>
      </c>
    </row>
    <row r="2283">
      <c r="B2283" s="55" t="inlineStr">
        <is>
          <t>72.675.028/0004-82</t>
        </is>
      </c>
      <c r="C2283" t="inlineStr">
        <is>
          <t>TREVILUB COMERCIO DE LUBRIFICANTES LTDA</t>
        </is>
      </c>
    </row>
    <row r="2284">
      <c r="B2284" s="55" t="inlineStr">
        <is>
          <t>72.675.028/0004-82</t>
        </is>
      </c>
      <c r="C2284" t="inlineStr">
        <is>
          <t>TREVILUB COMERCIO DE LUBRIFICANTES LTDA</t>
        </is>
      </c>
    </row>
    <row r="2285">
      <c r="B2285" s="55" t="inlineStr">
        <is>
          <t>72.675.028/0004-82</t>
        </is>
      </c>
      <c r="C2285" t="inlineStr">
        <is>
          <t>TREVILUB COMERCIO DE LUBRIFICANTES LTDA</t>
        </is>
      </c>
    </row>
    <row r="2286">
      <c r="B2286" s="55" t="inlineStr">
        <is>
          <t>72.675.028/0004-82</t>
        </is>
      </c>
      <c r="C2286" t="inlineStr">
        <is>
          <t>TREVILUB COMERCIO DE LUBRIFICANTES LTDA</t>
        </is>
      </c>
    </row>
    <row r="2287">
      <c r="B2287" s="55" t="inlineStr">
        <is>
          <t>72.739.543/0021-80</t>
        </is>
      </c>
      <c r="C2287" t="inlineStr">
        <is>
          <t>MANFRIN , CASSEB &amp; CIA LTDA</t>
        </is>
      </c>
    </row>
    <row r="2288">
      <c r="B2288" s="55" t="inlineStr">
        <is>
          <t>72.739.543/0021-80</t>
        </is>
      </c>
      <c r="C2288" t="inlineStr">
        <is>
          <t>MANFRIN , CASSEB &amp; CIA LTDA</t>
        </is>
      </c>
    </row>
    <row r="2289">
      <c r="B2289" s="55" t="inlineStr">
        <is>
          <t>72.962.327/0001-55</t>
        </is>
      </c>
      <c r="C2289" t="inlineStr">
        <is>
          <t>SOLUA COMERCIAL LTDA.</t>
        </is>
      </c>
    </row>
    <row r="2290">
      <c r="B2290" s="55" t="inlineStr">
        <is>
          <t>73.073.165/0001-67</t>
        </is>
      </c>
      <c r="C2290" t="inlineStr">
        <is>
          <t>SUPER MERCADO TIBURCIO DE SOUZA LTDA</t>
        </is>
      </c>
    </row>
    <row r="2291">
      <c r="B2291" s="55" t="inlineStr">
        <is>
          <t>73.073.165/0001-67</t>
        </is>
      </c>
      <c r="C2291" t="inlineStr">
        <is>
          <t>SUPER MERCADO TIBURCIO DE SOUZA LTDA</t>
        </is>
      </c>
    </row>
    <row r="2292">
      <c r="B2292" s="55" t="inlineStr">
        <is>
          <t>73.073.165/0001-67</t>
        </is>
      </c>
      <c r="C2292" t="inlineStr">
        <is>
          <t>SUPER MERCADO TIBURCIO DE SOUZA LTDA</t>
        </is>
      </c>
    </row>
    <row r="2293">
      <c r="B2293" s="55" t="inlineStr">
        <is>
          <t>73.141.095/0001-37</t>
        </is>
      </c>
      <c r="C2293" t="inlineStr">
        <is>
          <t>HOTEL DA FAZENDA DONA CAROLINA LTDA</t>
        </is>
      </c>
    </row>
    <row r="2294">
      <c r="B2294" s="55" t="inlineStr">
        <is>
          <t>73.230.674/0001-56</t>
        </is>
      </c>
      <c r="C2294" t="inlineStr">
        <is>
          <t>ADMINISTRADORA DE CONSORCIO RCI BRASIL LTDA</t>
        </is>
      </c>
    </row>
    <row r="2295">
      <c r="B2295" s="55" t="inlineStr">
        <is>
          <t>73.230.674/0001-56</t>
        </is>
      </c>
      <c r="C2295" t="inlineStr">
        <is>
          <t>ADMINISTRADORA DE CONSORCIO RCI BRASIL LTDA</t>
        </is>
      </c>
    </row>
    <row r="2296">
      <c r="B2296" s="55" t="inlineStr">
        <is>
          <t>73.230.674/0001-56</t>
        </is>
      </c>
      <c r="C2296" t="inlineStr">
        <is>
          <t>ADMINISTRADORA DE CONSORCIO RCI BRASIL LTDA</t>
        </is>
      </c>
    </row>
    <row r="2297">
      <c r="B2297" s="55" t="inlineStr">
        <is>
          <t>73.410.326/0055-53</t>
        </is>
      </c>
      <c r="C2297" t="inlineStr">
        <is>
          <t>CERVEJARIA PETROPOLIS S/A - EM RECUPERACAO JUDICIAL</t>
        </is>
      </c>
    </row>
    <row r="2298">
      <c r="B2298" s="55" t="inlineStr">
        <is>
          <t>73.445.454/0005-73</t>
        </is>
      </c>
      <c r="C2298" t="inlineStr">
        <is>
          <t>MARTIPLAST INDUSTRIA E COMERCIO DE PLASTICOS LTDA</t>
        </is>
      </c>
    </row>
    <row r="2299">
      <c r="B2299" s="55" t="inlineStr">
        <is>
          <t>73.690.653/0001-13</t>
        </is>
      </c>
      <c r="C2299" t="inlineStr">
        <is>
          <t>AMO PROMO VIAGENS E TURISMO LTDA</t>
        </is>
      </c>
    </row>
    <row r="2300">
      <c r="B2300" s="55" t="inlineStr">
        <is>
          <t>73.690.653/0001-13</t>
        </is>
      </c>
      <c r="C2300" t="inlineStr">
        <is>
          <t>AMO PROMO VIAGENS E TURISMO LTDA</t>
        </is>
      </c>
    </row>
    <row r="2301">
      <c r="B2301" s="55" t="inlineStr">
        <is>
          <t>73.690.653/0001-13</t>
        </is>
      </c>
      <c r="C2301" t="inlineStr">
        <is>
          <t>AMO PROMO VIAGENS E TURISMO LTDA</t>
        </is>
      </c>
    </row>
    <row r="2302">
      <c r="B2302" s="55" t="inlineStr">
        <is>
          <t>73.846.347/0001-23</t>
        </is>
      </c>
      <c r="C2302" t="inlineStr">
        <is>
          <t>DANIELA TOMBINI INDUSTRIA E COMERCIO DE CONFECCOES LTDA</t>
        </is>
      </c>
    </row>
    <row r="2303">
      <c r="B2303" s="55" t="inlineStr">
        <is>
          <t>73.846.347/0001-23</t>
        </is>
      </c>
      <c r="C2303" t="inlineStr">
        <is>
          <t>DANIELA TOMBINI INDUSTRIA E COMERCIO DE CONFECCOES LTDA</t>
        </is>
      </c>
    </row>
    <row r="2304">
      <c r="B2304" s="55" t="inlineStr">
        <is>
          <t>73.846.347/0001-23</t>
        </is>
      </c>
      <c r="C2304" t="inlineStr">
        <is>
          <t>DANIELA TOMBINI INDUSTRIA E COMERCIO DE CONFECCOES LTDA</t>
        </is>
      </c>
    </row>
    <row r="2305">
      <c r="B2305" s="55" t="inlineStr">
        <is>
          <t>73.846.347/0001-23</t>
        </is>
      </c>
      <c r="C2305" t="inlineStr">
        <is>
          <t>DANIELA TOMBINI INDUSTRIA E COMERCIO DE CONFECCOES LTDA</t>
        </is>
      </c>
    </row>
    <row r="2306">
      <c r="B2306" s="55" t="inlineStr">
        <is>
          <t>74.052.085/0019-17</t>
        </is>
      </c>
      <c r="C2306" t="inlineStr">
        <is>
          <t>HOT SAT TELECOMUNICACOES LTDA</t>
        </is>
      </c>
    </row>
    <row r="2307">
      <c r="B2307" s="55" t="inlineStr">
        <is>
          <t>74.052.085/0019-17</t>
        </is>
      </c>
      <c r="C2307" t="inlineStr">
        <is>
          <t>HOT SAT TELECOMUNICACOES LTDA</t>
        </is>
      </c>
    </row>
    <row r="2308">
      <c r="B2308" s="55" t="inlineStr">
        <is>
          <t>74.052.085/0019-17</t>
        </is>
      </c>
      <c r="C2308" t="inlineStr">
        <is>
          <t>HOT SAT TELECOMUNICACOES LTDA</t>
        </is>
      </c>
    </row>
    <row r="2309">
      <c r="B2309" s="55" t="inlineStr">
        <is>
          <t>74.072.513/0001-44</t>
        </is>
      </c>
      <c r="C2309" t="inlineStr">
        <is>
          <t>AGRO-COMERCIAL AFUBRA LTDA</t>
        </is>
      </c>
    </row>
    <row r="2310">
      <c r="B2310" s="55" t="inlineStr">
        <is>
          <t>74.261.884/0001-74</t>
        </is>
      </c>
      <c r="C2310" t="inlineStr">
        <is>
          <t>CROCS BRASIL COMERCIO DE CALCADOS LTDA.</t>
        </is>
      </c>
    </row>
    <row r="2311">
      <c r="B2311" s="55" t="inlineStr">
        <is>
          <t>74.590.373/0001-04</t>
        </is>
      </c>
      <c r="C2311" t="inlineStr">
        <is>
          <t>SHOPPING EDUCATIVO KUMON LTDA</t>
        </is>
      </c>
    </row>
    <row r="2312">
      <c r="B2312" s="55" t="inlineStr">
        <is>
          <t>74.607.839/0001-29</t>
        </is>
      </c>
      <c r="C2312" t="inlineStr">
        <is>
          <t>DIPECARR DISTRIBUIDORA DE PECAS E ACESSORIOS PARA CARRETAS LTDA</t>
        </is>
      </c>
    </row>
    <row r="2313">
      <c r="B2313" s="55" t="inlineStr">
        <is>
          <t>74.607.839/0001-29</t>
        </is>
      </c>
      <c r="C2313" t="inlineStr">
        <is>
          <t>DIPECARR DISTRIBUIDORA DE PECAS E ACESSORIOS PARA CARRETAS LTDA</t>
        </is>
      </c>
    </row>
    <row r="2314">
      <c r="B2314" s="55" t="inlineStr">
        <is>
          <t>74.607.839/0001-29</t>
        </is>
      </c>
      <c r="C2314" t="inlineStr">
        <is>
          <t>DIPECARR DISTRIBUIDORA DE PECAS E ACESSORIOS PARA CARRETAS LTDA</t>
        </is>
      </c>
    </row>
    <row r="2315">
      <c r="B2315" s="55" t="inlineStr">
        <is>
          <t>74.607.839/0001-29</t>
        </is>
      </c>
      <c r="C2315" t="inlineStr">
        <is>
          <t>DIPECARR DISTRIBUIDORA DE PECAS E ACESSORIOS PARA CARRETAS LTDA</t>
        </is>
      </c>
    </row>
    <row r="2316">
      <c r="B2316" s="55" t="inlineStr">
        <is>
          <t>74.607.839/0001-29</t>
        </is>
      </c>
      <c r="C2316" t="inlineStr">
        <is>
          <t>DIPECARR DISTRIBUIDORA DE PECAS E ACESSORIOS PARA CARRETAS LTDA</t>
        </is>
      </c>
    </row>
    <row r="2317">
      <c r="B2317" s="55" t="inlineStr">
        <is>
          <t>74.607.839/0001-29</t>
        </is>
      </c>
      <c r="C2317" t="inlineStr">
        <is>
          <t>DIPECARR DISTRIBUIDORA DE PECAS E ACESSORIOS PARA CARRETAS LTDA</t>
        </is>
      </c>
    </row>
    <row r="2318">
      <c r="B2318" s="55" t="inlineStr">
        <is>
          <t>75.315.333/0001-09</t>
        </is>
      </c>
      <c r="C2318" t="inlineStr">
        <is>
          <t>ATACADAO S.A.</t>
        </is>
      </c>
    </row>
    <row r="2319">
      <c r="B2319" s="55" t="inlineStr">
        <is>
          <t>75.315.333/0001-09</t>
        </is>
      </c>
      <c r="C2319" t="inlineStr">
        <is>
          <t>ATACADAO S.A.</t>
        </is>
      </c>
    </row>
    <row r="2320">
      <c r="B2320" s="55" t="inlineStr">
        <is>
          <t>75.364.570/0007-55</t>
        </is>
      </c>
      <c r="C2320" t="inlineStr">
        <is>
          <t>AMC TEXTIL LTDA</t>
        </is>
      </c>
    </row>
    <row r="2321">
      <c r="B2321" s="55" t="inlineStr">
        <is>
          <t>75.364.570/0007-55</t>
        </is>
      </c>
      <c r="C2321" t="inlineStr">
        <is>
          <t>AMC TEXTIL LTDA</t>
        </is>
      </c>
    </row>
    <row r="2322">
      <c r="B2322" s="55" t="inlineStr">
        <is>
          <t>75.364.570/0007-55</t>
        </is>
      </c>
      <c r="C2322" t="inlineStr">
        <is>
          <t>AMC TEXTIL LTDA</t>
        </is>
      </c>
    </row>
    <row r="2323">
      <c r="B2323" s="55" t="inlineStr">
        <is>
          <t>75.923.185/0001-05</t>
        </is>
      </c>
      <c r="C2323" t="inlineStr">
        <is>
          <t>VALDAR MOVEIS LTDA</t>
        </is>
      </c>
    </row>
    <row r="2324">
      <c r="B2324" s="55" t="inlineStr">
        <is>
          <t>76.541.127/0001-80</t>
        </is>
      </c>
      <c r="C2324" t="inlineStr">
        <is>
          <t>MEGA EVENTOS E PRODUCOES LTDA</t>
        </is>
      </c>
    </row>
    <row r="2325">
      <c r="B2325" s="55" t="inlineStr">
        <is>
          <t>76.541.127/0001-80</t>
        </is>
      </c>
      <c r="C2325" t="inlineStr">
        <is>
          <t>MEGA EVENTOS E PRODUCOES LTDA</t>
        </is>
      </c>
    </row>
    <row r="2326">
      <c r="B2326" s="55" t="inlineStr">
        <is>
          <t>76.657.030/0001-37</t>
        </is>
      </c>
      <c r="C2326" t="inlineStr">
        <is>
          <t>BARION INDUSTRIA E COMERCIO DE ALIMENTOS S/A EM RECUPERACAO JUDICIAL</t>
        </is>
      </c>
    </row>
    <row r="2327">
      <c r="B2327" s="55" t="inlineStr">
        <is>
          <t>76.659.820/0003-13</t>
        </is>
      </c>
      <c r="C2327" t="inlineStr">
        <is>
          <t>ASSOCIACAO PARANAENSE DE CULTURA - APC</t>
        </is>
      </c>
    </row>
    <row r="2328">
      <c r="B2328" s="55" t="inlineStr">
        <is>
          <t>77.044.618/0001-88</t>
        </is>
      </c>
      <c r="C2328" t="inlineStr">
        <is>
          <t>BALAROTI - COMERCIO DE MATERIAIS DE CONSTRUCAO S.A.</t>
        </is>
      </c>
    </row>
    <row r="2329">
      <c r="B2329" s="55" t="inlineStr">
        <is>
          <t>77.044.618/0001-88</t>
        </is>
      </c>
      <c r="C2329" t="inlineStr">
        <is>
          <t>BALAROTI - COMERCIO DE MATERIAIS DE CONSTRUCAO S.A.</t>
        </is>
      </c>
    </row>
    <row r="2330">
      <c r="B2330" s="55" t="inlineStr">
        <is>
          <t>77.373.025/0001-65</t>
        </is>
      </c>
      <c r="C2330" t="inlineStr">
        <is>
          <t>FARMACIA DERMATOLOGICA LTDA</t>
        </is>
      </c>
    </row>
    <row r="2331">
      <c r="B2331" s="55" t="inlineStr">
        <is>
          <t>77.373.025/0001-65</t>
        </is>
      </c>
      <c r="C2331" t="inlineStr">
        <is>
          <t>FARMACIA DERMATOLOGICA LTDA</t>
        </is>
      </c>
    </row>
    <row r="2332">
      <c r="B2332" s="55" t="inlineStr">
        <is>
          <t>77.424.992/0002-90</t>
        </is>
      </c>
      <c r="C2332" t="inlineStr">
        <is>
          <t>AGUATIVA GOLF RESORT S/A</t>
        </is>
      </c>
    </row>
    <row r="2333">
      <c r="B2333" s="55" t="inlineStr">
        <is>
          <t>77.488.385/0001-02</t>
        </is>
      </c>
      <c r="C2333" t="inlineStr">
        <is>
          <t>COSTAFERRO COSTA TEIXEIRA FERRO E ACO LTDA</t>
        </is>
      </c>
    </row>
    <row r="2334">
      <c r="B2334" s="55" t="inlineStr">
        <is>
          <t>77.488.385/0001-02</t>
        </is>
      </c>
      <c r="C2334" t="inlineStr">
        <is>
          <t>COSTAFERRO COSTA TEIXEIRA FERRO E ACO LTDA</t>
        </is>
      </c>
    </row>
    <row r="2335">
      <c r="B2335" s="55" t="inlineStr">
        <is>
          <t>77.488.385/0001-02</t>
        </is>
      </c>
      <c r="C2335" t="inlineStr">
        <is>
          <t>COSTAFERRO COSTA TEIXEIRA FERRO E ACO LTDA</t>
        </is>
      </c>
    </row>
    <row r="2336">
      <c r="B2336" s="55" t="inlineStr">
        <is>
          <t>77.488.385/0001-02</t>
        </is>
      </c>
      <c r="C2336" t="inlineStr">
        <is>
          <t>COSTAFERRO COSTA TEIXEIRA FERRO E ACO LTDA</t>
        </is>
      </c>
    </row>
    <row r="2337">
      <c r="B2337" s="55" t="inlineStr">
        <is>
          <t>77.488.385/0001-02</t>
        </is>
      </c>
      <c r="C2337" t="inlineStr">
        <is>
          <t>COSTAFERRO COSTA TEIXEIRA FERRO E ACO LTDA</t>
        </is>
      </c>
    </row>
    <row r="2338">
      <c r="B2338" s="55" t="inlineStr">
        <is>
          <t>77.500.049/0003-08</t>
        </is>
      </c>
      <c r="C2338" t="inlineStr">
        <is>
          <t>MERCADOMOVEIS LTDA</t>
        </is>
      </c>
    </row>
    <row r="2339">
      <c r="B2339" s="55" t="inlineStr">
        <is>
          <t>77.941.490/0001-55</t>
        </is>
      </c>
      <c r="C2339" t="inlineStr">
        <is>
          <t>GAZIN INDUSTRIA E COMERCIO DE MOVEIS E ELETRODOMESTICOS S.A</t>
        </is>
      </c>
    </row>
    <row r="2340">
      <c r="B2340" s="55" t="inlineStr">
        <is>
          <t>77.941.490/0001-55</t>
        </is>
      </c>
      <c r="C2340" t="inlineStr">
        <is>
          <t>GAZIN INDUSTRIA E COMERCIO DE MOVEIS E ELETRODOMESTICOS S.A</t>
        </is>
      </c>
    </row>
    <row r="2341">
      <c r="B2341" s="55" t="inlineStr">
        <is>
          <t>77.941.490/0001-55</t>
        </is>
      </c>
      <c r="C2341" t="inlineStr">
        <is>
          <t>GAZIN INDUSTRIA E COMERCIO DE MOVEIS E ELETRODOMESTICOS S.A</t>
        </is>
      </c>
    </row>
    <row r="2342">
      <c r="B2342" s="55" t="inlineStr">
        <is>
          <t>77.941.490/0001-55</t>
        </is>
      </c>
      <c r="C2342" t="inlineStr">
        <is>
          <t>GAZIN INDUSTRIA E COMERCIO DE MOVEIS E ELETRODOMESTICOS S.A</t>
        </is>
      </c>
    </row>
    <row r="2343">
      <c r="B2343" s="55" t="inlineStr">
        <is>
          <t>77.941.490/0001-55</t>
        </is>
      </c>
      <c r="C2343" t="inlineStr">
        <is>
          <t>GAZIN INDUSTRIA E COMERCIO DE MOVEIS E ELETRODOMESTICOS S.A</t>
        </is>
      </c>
    </row>
    <row r="2344">
      <c r="B2344" s="55" t="inlineStr">
        <is>
          <t>77.941.490/0001-55</t>
        </is>
      </c>
      <c r="C2344" t="inlineStr">
        <is>
          <t>GAZIN INDUSTRIA E COMERCIO DE MOVEIS E ELETRODOMESTICOS S.A</t>
        </is>
      </c>
    </row>
    <row r="2345">
      <c r="B2345" s="55" t="inlineStr">
        <is>
          <t>78.333.051/0001-22</t>
        </is>
      </c>
      <c r="C2345" t="inlineStr">
        <is>
          <t>FLAVIO ANTERO ROXO FARMACIA LTDA</t>
        </is>
      </c>
    </row>
    <row r="2346">
      <c r="B2346" s="55" t="inlineStr">
        <is>
          <t>78.333.051/0001-22</t>
        </is>
      </c>
      <c r="C2346" t="inlineStr">
        <is>
          <t>FLAVIO ANTERO ROXO FARMACIA LTDA</t>
        </is>
      </c>
    </row>
    <row r="2347">
      <c r="B2347" s="55" t="inlineStr">
        <is>
          <t>78.333.051/0001-22</t>
        </is>
      </c>
      <c r="C2347" t="inlineStr">
        <is>
          <t>FLAVIO ANTERO ROXO FARMACIA LTDA</t>
        </is>
      </c>
    </row>
    <row r="2348">
      <c r="B2348" s="55" t="inlineStr">
        <is>
          <t>78.613.841/0001-61</t>
        </is>
      </c>
      <c r="C2348" t="inlineStr">
        <is>
          <t>ASSOCIACAO EVANGELICA BENEFICENTE DE LONDRINA</t>
        </is>
      </c>
    </row>
    <row r="2349">
      <c r="B2349" s="55" t="inlineStr">
        <is>
          <t>78.613.841/0001-61</t>
        </is>
      </c>
      <c r="C2349" t="inlineStr">
        <is>
          <t>ASSOCIACAO EVANGELICA BENEFICENTE DE LONDRINA</t>
        </is>
      </c>
    </row>
    <row r="2350">
      <c r="B2350" s="55" t="inlineStr">
        <is>
          <t>79.080.602/0021-08</t>
        </is>
      </c>
      <c r="C2350" t="inlineStr">
        <is>
          <t>UNIAO SUL BRASILEIRA DA IGREJA ADVENTISTA DO SETIMO DIA</t>
        </is>
      </c>
    </row>
    <row r="2351">
      <c r="B2351" s="55" t="inlineStr">
        <is>
          <t>79.427.696/0001-97</t>
        </is>
      </c>
      <c r="C2351" t="inlineStr">
        <is>
          <t>CHARRY - INDUSTRIA E COMERCIO DE CONFECCOES LTDA</t>
        </is>
      </c>
    </row>
    <row r="2352">
      <c r="B2352" s="55" t="inlineStr">
        <is>
          <t>79.491.650/0001-37</t>
        </is>
      </c>
      <c r="C2352" t="inlineStr">
        <is>
          <t>FARMACIA GRASIANE LTDA</t>
        </is>
      </c>
    </row>
    <row r="2353">
      <c r="B2353" s="55" t="inlineStr">
        <is>
          <t>79.491.650/0001-37</t>
        </is>
      </c>
      <c r="C2353" t="inlineStr">
        <is>
          <t>FARMACIA GRASIANE LTDA</t>
        </is>
      </c>
    </row>
    <row r="2354">
      <c r="B2354" s="55" t="inlineStr">
        <is>
          <t>79.491.650/0001-37</t>
        </is>
      </c>
      <c r="C2354" t="inlineStr">
        <is>
          <t>FARMACIA GRASIANE LTDA</t>
        </is>
      </c>
    </row>
    <row r="2355">
      <c r="B2355" s="55" t="inlineStr">
        <is>
          <t>79.565.180/0002-90</t>
        </is>
      </c>
      <c r="C2355" t="inlineStr">
        <is>
          <t>SAN JUAN HOTEIS E EMPREENDIMENTOS LTDA</t>
        </is>
      </c>
    </row>
    <row r="2356">
      <c r="B2356" s="55" t="inlineStr">
        <is>
          <t>79.644.845/0001-70</t>
        </is>
      </c>
      <c r="C2356" t="inlineStr">
        <is>
          <t>FARMACIA DALILA LTDA</t>
        </is>
      </c>
    </row>
    <row r="2357">
      <c r="B2357" s="55" t="inlineStr">
        <is>
          <t>79.644.845/0001-70</t>
        </is>
      </c>
      <c r="C2357" t="inlineStr">
        <is>
          <t>FARMACIA DALILA LTDA</t>
        </is>
      </c>
    </row>
    <row r="2358">
      <c r="B2358" s="55" t="inlineStr">
        <is>
          <t>79.644.845/0001-70</t>
        </is>
      </c>
      <c r="C2358" t="inlineStr">
        <is>
          <t>FARMACIA DALILA LTDA</t>
        </is>
      </c>
    </row>
    <row r="2359">
      <c r="B2359" s="55" t="inlineStr">
        <is>
          <t>81.170.003/0001-75</t>
        </is>
      </c>
      <c r="C2359" t="inlineStr">
        <is>
          <t>UNIMED DE CASCAVEL - COOPERATIVA DE TRABALHO MEDICO</t>
        </is>
      </c>
    </row>
    <row r="2360">
      <c r="B2360" s="55" t="inlineStr">
        <is>
          <t>81.170.003/0001-75</t>
        </is>
      </c>
      <c r="C2360" t="inlineStr">
        <is>
          <t>UNIMED DE CASCAVEL - COOPERATIVA DE TRABALHO MEDICO</t>
        </is>
      </c>
    </row>
    <row r="2361">
      <c r="B2361" s="55" t="inlineStr">
        <is>
          <t>82.113.515/0001-62</t>
        </is>
      </c>
      <c r="C2361" t="inlineStr">
        <is>
          <t>VOLPHI FARMACIA E DROGARIA LTDA</t>
        </is>
      </c>
    </row>
    <row r="2362">
      <c r="B2362" s="55" t="inlineStr">
        <is>
          <t>82.113.515/0001-62</t>
        </is>
      </c>
      <c r="C2362" t="inlineStr">
        <is>
          <t>VOLPHI FARMACIA E DROGARIA LTDA</t>
        </is>
      </c>
    </row>
    <row r="2363">
      <c r="B2363" s="55" t="inlineStr">
        <is>
          <t>82.132.556/0007-91</t>
        </is>
      </c>
      <c r="C2363" t="inlineStr">
        <is>
          <t>LOJAS ADELINO LTDA</t>
        </is>
      </c>
    </row>
    <row r="2364">
      <c r="B2364" s="55" t="inlineStr">
        <is>
          <t>82.132.556/0007-91</t>
        </is>
      </c>
      <c r="C2364" t="inlineStr">
        <is>
          <t>LOJAS ADELINO LTDA</t>
        </is>
      </c>
    </row>
    <row r="2365">
      <c r="B2365" s="55" t="inlineStr">
        <is>
          <t>82.200.205/0001-85</t>
        </is>
      </c>
      <c r="C2365" t="inlineStr">
        <is>
          <t>FARMACIA FENELON LTDA</t>
        </is>
      </c>
    </row>
    <row r="2366">
      <c r="B2366" s="55" t="inlineStr">
        <is>
          <t>82.200.205/0001-85</t>
        </is>
      </c>
      <c r="C2366" t="inlineStr">
        <is>
          <t>FARMACIA FENELON LTDA</t>
        </is>
      </c>
    </row>
    <row r="2367">
      <c r="B2367" s="55" t="inlineStr">
        <is>
          <t>82.200.205/0001-85</t>
        </is>
      </c>
      <c r="C2367" t="inlineStr">
        <is>
          <t>FARMACIA FENELON LTDA</t>
        </is>
      </c>
    </row>
    <row r="2368">
      <c r="B2368" s="55" t="inlineStr">
        <is>
          <t>82.641.325/0001-18</t>
        </is>
      </c>
      <c r="C2368" t="inlineStr">
        <is>
          <t>CREMER S.A.</t>
        </is>
      </c>
    </row>
    <row r="2369">
      <c r="B2369" s="55" t="inlineStr">
        <is>
          <t>82.682.584/0001-97</t>
        </is>
      </c>
      <c r="C2369" t="inlineStr">
        <is>
          <t>TADEU IMOTO &amp; CIA LTDA</t>
        </is>
      </c>
    </row>
    <row r="2370">
      <c r="B2370" s="55" t="inlineStr">
        <is>
          <t>82.682.584/0001-97</t>
        </is>
      </c>
      <c r="C2370" t="inlineStr">
        <is>
          <t>TADEU IMOTO &amp; CIA LTDA</t>
        </is>
      </c>
    </row>
    <row r="2371">
      <c r="B2371" s="55" t="inlineStr">
        <is>
          <t>82.682.584/0001-97</t>
        </is>
      </c>
      <c r="C2371" t="inlineStr">
        <is>
          <t>TADEU IMOTO &amp; CIA LTDA</t>
        </is>
      </c>
    </row>
    <row r="2372">
      <c r="B2372" s="55" t="inlineStr">
        <is>
          <t>82.833.559/0001-67</t>
        </is>
      </c>
      <c r="C2372" t="inlineStr">
        <is>
          <t>MECANICA DE VEICULOS PICARRAS LTDA</t>
        </is>
      </c>
    </row>
    <row r="2373">
      <c r="B2373" s="55" t="inlineStr">
        <is>
          <t>82.833.559/0001-67</t>
        </is>
      </c>
      <c r="C2373" t="inlineStr">
        <is>
          <t>MECANICA DE VEICULOS PICARRAS LTDA</t>
        </is>
      </c>
    </row>
    <row r="2374">
      <c r="B2374" s="55" t="inlineStr">
        <is>
          <t>83.115.048/0001-72</t>
        </is>
      </c>
      <c r="C2374" t="inlineStr">
        <is>
          <t>HOTEL GUMZ LTDA</t>
        </is>
      </c>
    </row>
    <row r="2375">
      <c r="B2375" s="55" t="inlineStr">
        <is>
          <t>83.115.048/0001-72</t>
        </is>
      </c>
      <c r="C2375" t="inlineStr">
        <is>
          <t>HOTEL GUMZ LTDA</t>
        </is>
      </c>
    </row>
    <row r="2376">
      <c r="B2376" s="55" t="inlineStr">
        <is>
          <t>83.310.441/0054-29</t>
        </is>
      </c>
      <c r="C2376" t="inlineStr">
        <is>
          <t>COOPERATIVA CENTRAL AURORA ALIMENTOS</t>
        </is>
      </c>
    </row>
    <row r="2377">
      <c r="B2377" s="55" t="inlineStr">
        <is>
          <t>83.310.441/0054-29</t>
        </is>
      </c>
      <c r="C2377" t="inlineStr">
        <is>
          <t>COOPERATIVA CENTRAL AURORA ALIMENTOS</t>
        </is>
      </c>
    </row>
    <row r="2378">
      <c r="B2378" s="55" t="inlineStr">
        <is>
          <t>83.310.441/0054-29</t>
        </is>
      </c>
      <c r="C2378" t="inlineStr">
        <is>
          <t>COOPERATIVA CENTRAL AURORA ALIMENTOS</t>
        </is>
      </c>
    </row>
    <row r="2379">
      <c r="B2379" s="55" t="inlineStr">
        <is>
          <t>83.310.441/0054-29</t>
        </is>
      </c>
      <c r="C2379" t="inlineStr">
        <is>
          <t>COOPERATIVA CENTRAL AURORA ALIMENTOS</t>
        </is>
      </c>
    </row>
    <row r="2380">
      <c r="B2380" s="55" t="inlineStr">
        <is>
          <t>83.310.441/0054-29</t>
        </is>
      </c>
      <c r="C2380" t="inlineStr">
        <is>
          <t>COOPERATIVA CENTRAL AURORA ALIMENTOS</t>
        </is>
      </c>
    </row>
    <row r="2381">
      <c r="B2381" s="55" t="inlineStr">
        <is>
          <t>83.310.441/0054-29</t>
        </is>
      </c>
      <c r="C2381" t="inlineStr">
        <is>
          <t>COOPERATIVA CENTRAL AURORA ALIMENTOS</t>
        </is>
      </c>
    </row>
    <row r="2382">
      <c r="B2382" s="55" t="inlineStr">
        <is>
          <t>83.310.441/0054-29</t>
        </is>
      </c>
      <c r="C2382" t="inlineStr">
        <is>
          <t>COOPERATIVA CENTRAL AURORA ALIMENTOS</t>
        </is>
      </c>
    </row>
    <row r="2383">
      <c r="B2383" s="55" t="inlineStr">
        <is>
          <t>83.310.441/0054-29</t>
        </is>
      </c>
      <c r="C2383" t="inlineStr">
        <is>
          <t>COOPERATIVA CENTRAL AURORA ALIMENTOS</t>
        </is>
      </c>
    </row>
    <row r="2384">
      <c r="B2384" s="55" t="inlineStr">
        <is>
          <t>83.494.427/0001-10</t>
        </is>
      </c>
      <c r="C2384" t="inlineStr">
        <is>
          <t>FARMED COMERCIO DE MEDICAMENTOS E PERFUMARIAS LTDA</t>
        </is>
      </c>
    </row>
    <row r="2385">
      <c r="B2385" s="55" t="inlineStr">
        <is>
          <t>83.494.427/0001-10</t>
        </is>
      </c>
      <c r="C2385" t="inlineStr">
        <is>
          <t>FARMED COMERCIO DE MEDICAMENTOS E PERFUMARIAS LTDA</t>
        </is>
      </c>
    </row>
    <row r="2386">
      <c r="B2386" s="55" t="inlineStr">
        <is>
          <t>83.648.477/0001-05</t>
        </is>
      </c>
      <c r="C2386" t="inlineStr">
        <is>
          <t>GIASSI &amp; CIA LTDA</t>
        </is>
      </c>
    </row>
    <row r="2387">
      <c r="B2387" s="55" t="inlineStr">
        <is>
          <t>83.648.477/0001-05</t>
        </is>
      </c>
      <c r="C2387" t="inlineStr">
        <is>
          <t>GIASSI &amp; CIA LTDA</t>
        </is>
      </c>
    </row>
    <row r="2388">
      <c r="B2388" s="55" t="inlineStr">
        <is>
          <t>83.648.477/0001-05</t>
        </is>
      </c>
      <c r="C2388" t="inlineStr">
        <is>
          <t>GIASSI &amp; CIA LTDA</t>
        </is>
      </c>
    </row>
    <row r="2389">
      <c r="B2389" s="55" t="inlineStr">
        <is>
          <t>84.046.101/0001-93</t>
        </is>
      </c>
      <c r="C2389" t="inlineStr">
        <is>
          <t>BUNGE ALIMENTOS S/A</t>
        </is>
      </c>
    </row>
    <row r="2390">
      <c r="B2390" s="55" t="inlineStr">
        <is>
          <t>84.046.101/0001-93</t>
        </is>
      </c>
      <c r="C2390" t="inlineStr">
        <is>
          <t>BUNGE ALIMENTOS S/A</t>
        </is>
      </c>
    </row>
    <row r="2391">
      <c r="B2391" s="55" t="inlineStr">
        <is>
          <t>84.046.101/0001-93</t>
        </is>
      </c>
      <c r="C2391" t="inlineStr">
        <is>
          <t>BUNGE ALIMENTOS S/A</t>
        </is>
      </c>
    </row>
    <row r="2392">
      <c r="B2392" s="55" t="inlineStr">
        <is>
          <t>84.932.979/0013-60</t>
        </is>
      </c>
      <c r="C2392" t="inlineStr">
        <is>
          <t>BONA FARMA LTDA</t>
        </is>
      </c>
    </row>
    <row r="2393">
      <c r="B2393" s="55" t="inlineStr">
        <is>
          <t>84.932.979/0013-60</t>
        </is>
      </c>
      <c r="C2393" t="inlineStr">
        <is>
          <t>BONA FARMA LTDA</t>
        </is>
      </c>
    </row>
    <row r="2394">
      <c r="B2394" s="55" t="inlineStr">
        <is>
          <t>84.932.979/0013-60</t>
        </is>
      </c>
      <c r="C2394" t="inlineStr">
        <is>
          <t>BONA FARMA LTDA</t>
        </is>
      </c>
    </row>
    <row r="2395">
      <c r="B2395" s="55" t="inlineStr">
        <is>
          <t>84.932.979/0013-60</t>
        </is>
      </c>
      <c r="C2395" t="inlineStr">
        <is>
          <t>BONA FARMA LTDA</t>
        </is>
      </c>
    </row>
    <row r="2396">
      <c r="B2396" s="55" t="inlineStr">
        <is>
          <t>85.248.987/0001-10</t>
        </is>
      </c>
      <c r="C2396" t="inlineStr">
        <is>
          <t>J.B.WORLD ENTRETENIMENTOS S/A</t>
        </is>
      </c>
    </row>
    <row r="2397">
      <c r="B2397" s="55" t="inlineStr">
        <is>
          <t>85.248.987/0001-10</t>
        </is>
      </c>
      <c r="C2397" t="inlineStr">
        <is>
          <t>J.B.WORLD ENTRETENIMENTOS S/A</t>
        </is>
      </c>
    </row>
    <row r="2398">
      <c r="B2398" s="55" t="inlineStr">
        <is>
          <t>85.248.987/0001-10</t>
        </is>
      </c>
      <c r="C2398" t="inlineStr">
        <is>
          <t>J.B.WORLD ENTRETENIMENTOS S/A</t>
        </is>
      </c>
    </row>
    <row r="2399">
      <c r="B2399" s="55" t="inlineStr">
        <is>
          <t>86.852.613/0001-72</t>
        </is>
      </c>
      <c r="C2399" t="inlineStr">
        <is>
          <t>REDE DROGARIAS ULTRA POPULAR LTDA</t>
        </is>
      </c>
    </row>
    <row r="2400">
      <c r="B2400" s="55" t="inlineStr">
        <is>
          <t>86.852.613/0001-72</t>
        </is>
      </c>
      <c r="C2400" t="inlineStr">
        <is>
          <t>REDE DROGARIAS ULTRA POPULAR LTDA</t>
        </is>
      </c>
    </row>
    <row r="2401">
      <c r="B2401" s="55" t="inlineStr">
        <is>
          <t>86.852.613/0002-53</t>
        </is>
      </c>
      <c r="C2401" t="inlineStr">
        <is>
          <t>REDE DROGARIAS ULTRA POPULAR LTDA</t>
        </is>
      </c>
    </row>
    <row r="2402">
      <c r="B2402" s="55" t="inlineStr">
        <is>
          <t>86.852.613/0002-53</t>
        </is>
      </c>
      <c r="C2402" t="inlineStr">
        <is>
          <t>REDE DROGARIAS ULTRA POPULAR LTDA</t>
        </is>
      </c>
    </row>
    <row r="2403">
      <c r="B2403" s="55" t="inlineStr">
        <is>
          <t>86.852.613/0003-34</t>
        </is>
      </c>
      <c r="C2403" t="inlineStr">
        <is>
          <t>REDE DROGARIAS ULTRA POPULAR LTDA</t>
        </is>
      </c>
    </row>
    <row r="2404">
      <c r="B2404" s="55" t="inlineStr">
        <is>
          <t>86.852.613/0003-34</t>
        </is>
      </c>
      <c r="C2404" t="inlineStr">
        <is>
          <t>REDE DROGARIAS ULTRA POPULAR LTDA</t>
        </is>
      </c>
    </row>
    <row r="2405">
      <c r="B2405" s="55" t="inlineStr">
        <is>
          <t>87.163.234/0001-38</t>
        </is>
      </c>
      <c r="C2405" t="inlineStr">
        <is>
          <t>SABEMI SEGURADORA SA</t>
        </is>
      </c>
    </row>
    <row r="2406">
      <c r="B2406" s="55" t="inlineStr">
        <is>
          <t>87.163.234/0001-38</t>
        </is>
      </c>
      <c r="C2406" t="inlineStr">
        <is>
          <t>SABEMI SEGURADORA SA</t>
        </is>
      </c>
    </row>
    <row r="2407">
      <c r="B2407" s="55" t="inlineStr">
        <is>
          <t>87.163.234/0001-38</t>
        </is>
      </c>
      <c r="C2407" t="inlineStr">
        <is>
          <t>SABEMI SEGURADORA SA</t>
        </is>
      </c>
    </row>
    <row r="2408">
      <c r="B2408" s="55" t="inlineStr">
        <is>
          <t>87.163.234/0001-38</t>
        </is>
      </c>
      <c r="C2408" t="inlineStr">
        <is>
          <t>SABEMI SEGURADORA SA</t>
        </is>
      </c>
    </row>
    <row r="2409">
      <c r="B2409" s="55" t="inlineStr">
        <is>
          <t>87.163.234/0001-38</t>
        </is>
      </c>
      <c r="C2409" t="inlineStr">
        <is>
          <t>SABEMI SEGURADORA SA</t>
        </is>
      </c>
    </row>
    <row r="2410">
      <c r="B2410" s="55" t="inlineStr">
        <is>
          <t>87.547.188/0001-70</t>
        </is>
      </c>
      <c r="C2410" t="inlineStr">
        <is>
          <t>COOPERATIVA VINICOLA AURORA LTDA</t>
        </is>
      </c>
    </row>
    <row r="2411">
      <c r="B2411" s="55" t="inlineStr">
        <is>
          <t>87.854.006/0002-95</t>
        </is>
      </c>
      <c r="C2411" t="inlineStr">
        <is>
          <t>CHOCOLATE CASEIRO GRAMADO LTDA</t>
        </is>
      </c>
    </row>
    <row r="2412">
      <c r="B2412" s="55" t="inlineStr">
        <is>
          <t>87.927.661/0001-45</t>
        </is>
      </c>
      <c r="C2412" t="inlineStr">
        <is>
          <t>DIMESUL - GESTAO IMOBILIARIA LTDA</t>
        </is>
      </c>
    </row>
    <row r="2413">
      <c r="B2413" s="55" t="inlineStr">
        <is>
          <t>88.082.837/0001-78</t>
        </is>
      </c>
      <c r="C2413" t="inlineStr">
        <is>
          <t>DENTI TECNOLOGIA DIGITAL LTDA</t>
        </is>
      </c>
    </row>
    <row r="2414">
      <c r="B2414" s="55" t="inlineStr">
        <is>
          <t>88.297.544/0001-08</t>
        </is>
      </c>
      <c r="C2414" t="inlineStr">
        <is>
          <t>CIMAFER COMERCIO DE MATERIAL CONSTRUCAO LTDA</t>
        </is>
      </c>
    </row>
    <row r="2415">
      <c r="B2415" s="55" t="inlineStr">
        <is>
          <t>88.297.544/0001-08</t>
        </is>
      </c>
      <c r="C2415" t="inlineStr">
        <is>
          <t>CIMAFER COMERCIO DE MATERIAL CONSTRUCAO LTDA</t>
        </is>
      </c>
    </row>
    <row r="2416">
      <c r="B2416" s="55" t="inlineStr">
        <is>
          <t>88.297.544/0001-08</t>
        </is>
      </c>
      <c r="C2416" t="inlineStr">
        <is>
          <t>CIMAFER COMERCIO DE MATERIAL CONSTRUCAO LTDA</t>
        </is>
      </c>
    </row>
    <row r="2417">
      <c r="B2417" s="55" t="inlineStr">
        <is>
          <t>88.613.922/0012-78</t>
        </is>
      </c>
      <c r="C2417" t="inlineStr">
        <is>
          <t>IMDEPA ROLAMENTOS IMPORTACAO E COMERCIO LTDA</t>
        </is>
      </c>
    </row>
    <row r="2418">
      <c r="B2418" s="55" t="inlineStr">
        <is>
          <t>88.887.021/0001-11</t>
        </is>
      </c>
      <c r="C2418" t="inlineStr">
        <is>
          <t>CALCADOS MARTE LTDA</t>
        </is>
      </c>
    </row>
    <row r="2419">
      <c r="B2419" s="55" t="inlineStr">
        <is>
          <t>88.887.021/0001-11</t>
        </is>
      </c>
      <c r="C2419" t="inlineStr">
        <is>
          <t>CALCADOS MARTE LTDA</t>
        </is>
      </c>
    </row>
    <row r="2420">
      <c r="B2420" s="55" t="inlineStr">
        <is>
          <t>89.777.692/0105-89</t>
        </is>
      </c>
      <c r="C2420" t="inlineStr">
        <is>
          <t>COOPERATIVA REGIONAL DE DESENVOLVIMENTO TEUTONIA - CERTEL</t>
        </is>
      </c>
    </row>
    <row r="2421">
      <c r="B2421" s="55" t="inlineStr">
        <is>
          <t>89.777.692/0105-89</t>
        </is>
      </c>
      <c r="C2421" t="inlineStr">
        <is>
          <t>COOPERATIVA REGIONAL DE DESENVOLVIMENTO TEUTONIA - CERTEL</t>
        </is>
      </c>
    </row>
    <row r="2422">
      <c r="B2422" s="55" t="inlineStr">
        <is>
          <t>90.627.332/0001-93</t>
        </is>
      </c>
      <c r="C2422" t="inlineStr">
        <is>
          <t>DISTRIBUIDORA MERIDIONAL DE MOTORES CUMMINS LTDA</t>
        </is>
      </c>
    </row>
    <row r="2423">
      <c r="B2423" s="55" t="inlineStr">
        <is>
          <t>90.627.332/0001-93</t>
        </is>
      </c>
      <c r="C2423" t="inlineStr">
        <is>
          <t>DISTRIBUIDORA MERIDIONAL DE MOTORES CUMMINS LTDA</t>
        </is>
      </c>
    </row>
    <row r="2424">
      <c r="B2424" s="55" t="inlineStr">
        <is>
          <t>90.627.332/0001-93</t>
        </is>
      </c>
      <c r="C2424" t="inlineStr">
        <is>
          <t>DISTRIBUIDORA MERIDIONAL DE MOTORES CUMMINS LTDA</t>
        </is>
      </c>
    </row>
    <row r="2425">
      <c r="B2425" s="55" t="inlineStr">
        <is>
          <t>91.362.590/0062-70</t>
        </is>
      </c>
      <c r="C2425" t="inlineStr">
        <is>
          <t>SOLAR COMERCIO E AGROINDUSTRIA LTDA</t>
        </is>
      </c>
    </row>
    <row r="2426">
      <c r="B2426" s="55" t="inlineStr">
        <is>
          <t>91.362.590/0062-70</t>
        </is>
      </c>
      <c r="C2426" t="inlineStr">
        <is>
          <t>SOLAR COMERCIO E AGROINDUSTRIA LTDA</t>
        </is>
      </c>
    </row>
    <row r="2427">
      <c r="B2427" s="55" t="inlineStr">
        <is>
          <t>91.362.590/0062-70</t>
        </is>
      </c>
      <c r="C2427" t="inlineStr">
        <is>
          <t>SOLAR COMERCIO E AGROINDUSTRIA LTDA</t>
        </is>
      </c>
    </row>
    <row r="2428">
      <c r="B2428" s="55" t="inlineStr">
        <is>
          <t>91.389.072/0001-28</t>
        </is>
      </c>
      <c r="C2428" t="inlineStr">
        <is>
          <t>J K PELES E CONFECCOES LTDA</t>
        </is>
      </c>
    </row>
    <row r="2429">
      <c r="B2429" s="55" t="inlineStr">
        <is>
          <t>91.495.549/0028-70</t>
        </is>
      </c>
      <c r="C2429" t="inlineStr">
        <is>
          <t>COTRIJAL COOPERATIVA AGROPECUARIA E INDUSTRIAL</t>
        </is>
      </c>
    </row>
    <row r="2430">
      <c r="B2430" s="55" t="inlineStr">
        <is>
          <t>91.982.496/0001-00</t>
        </is>
      </c>
      <c r="C2430" t="inlineStr">
        <is>
          <t>COTRIPAL AGROPECUARIA COOPERATIVA</t>
        </is>
      </c>
    </row>
    <row r="2431">
      <c r="B2431" s="55" t="inlineStr">
        <is>
          <t>91.982.496/0011-73</t>
        </is>
      </c>
      <c r="C2431" t="inlineStr">
        <is>
          <t>COTRIPAL AGROPECUARIA COOPERATIVA</t>
        </is>
      </c>
    </row>
    <row r="2432">
      <c r="B2432" s="55" t="inlineStr">
        <is>
          <t>92.306.257/0007-80</t>
        </is>
      </c>
      <c r="C2432" t="inlineStr">
        <is>
          <t>MV INFORMATICA NORDESTE LTDA</t>
        </is>
      </c>
    </row>
    <row r="2433">
      <c r="B2433" s="55" t="inlineStr">
        <is>
          <t>92.306.257/0007-80</t>
        </is>
      </c>
      <c r="C2433" t="inlineStr">
        <is>
          <t>MV INFORMATICA NORDESTE LTDA</t>
        </is>
      </c>
    </row>
    <row r="2434">
      <c r="B2434" s="55" t="inlineStr">
        <is>
          <t>92.502.210/0001-04</t>
        </is>
      </c>
      <c r="C2434" t="inlineStr">
        <is>
          <t>ERVATEIRA SEIVA PURA LTDA</t>
        </is>
      </c>
    </row>
    <row r="2435">
      <c r="B2435" s="55" t="inlineStr">
        <is>
          <t>92.502.210/0001-04</t>
        </is>
      </c>
      <c r="C2435" t="inlineStr">
        <is>
          <t>ERVATEIRA SEIVA PURA LTDA</t>
        </is>
      </c>
    </row>
    <row r="2436">
      <c r="B2436" s="55" t="inlineStr">
        <is>
          <t>92.665.611/0001-77</t>
        </is>
      </c>
      <c r="C2436" t="inlineStr">
        <is>
          <t>DIMED S/A - DISTRIBUIDORA DE MEDICAMENTOS</t>
        </is>
      </c>
    </row>
    <row r="2437">
      <c r="B2437" s="55" t="inlineStr">
        <is>
          <t>92.665.611/0001-77</t>
        </is>
      </c>
      <c r="C2437" t="inlineStr">
        <is>
          <t>DIMED S/A - DISTRIBUIDORA DE MEDICAMENTOS</t>
        </is>
      </c>
    </row>
    <row r="2438">
      <c r="B2438" s="55" t="inlineStr">
        <is>
          <t>92.665.611/0001-77</t>
        </is>
      </c>
      <c r="C2438" t="inlineStr">
        <is>
          <t>DIMED S/A - DISTRIBUIDORA DE MEDICAMENTOS</t>
        </is>
      </c>
    </row>
    <row r="2439">
      <c r="B2439" s="55" t="inlineStr">
        <is>
          <t>92.685.833/0001-51</t>
        </is>
      </c>
      <c r="C2439" t="inlineStr">
        <is>
          <t>ASSOCIACAO HOSPITALAR MOINHOS DE VENTO</t>
        </is>
      </c>
    </row>
    <row r="2440">
      <c r="B2440" s="55" t="inlineStr">
        <is>
          <t>92.954.106/0001-42</t>
        </is>
      </c>
      <c r="C2440" t="inlineStr">
        <is>
          <t>VIACAO OURO E PRATA SA</t>
        </is>
      </c>
    </row>
    <row r="2441">
      <c r="B2441" s="55" t="inlineStr">
        <is>
          <t>92.954.106/0001-42</t>
        </is>
      </c>
      <c r="C2441" t="inlineStr">
        <is>
          <t>VIACAO OURO E PRATA SA</t>
        </is>
      </c>
    </row>
    <row r="2442">
      <c r="B2442" s="55" t="inlineStr">
        <is>
          <t>92.954.106/0001-42</t>
        </is>
      </c>
      <c r="C2442" t="inlineStr">
        <is>
          <t>VIACAO OURO E PRATA SA</t>
        </is>
      </c>
    </row>
    <row r="2443">
      <c r="B2443" s="55" t="inlineStr">
        <is>
          <t>92.954.106/0001-42</t>
        </is>
      </c>
      <c r="C2443" t="inlineStr">
        <is>
          <t>VIACAO OURO E PRATA SA</t>
        </is>
      </c>
    </row>
    <row r="2444">
      <c r="B2444" s="55" t="inlineStr">
        <is>
          <t>92.954.106/0001-42</t>
        </is>
      </c>
      <c r="C2444" t="inlineStr">
        <is>
          <t>VIACAO OURO E PRATA SA</t>
        </is>
      </c>
    </row>
    <row r="2445">
      <c r="B2445" s="55" t="inlineStr">
        <is>
          <t>92.954.106/0001-42</t>
        </is>
      </c>
      <c r="C2445" t="inlineStr">
        <is>
          <t>VIACAO OURO E PRATA SA</t>
        </is>
      </c>
    </row>
    <row r="2446">
      <c r="B2446" s="55" t="inlineStr">
        <is>
          <t>92.954.106/0001-42</t>
        </is>
      </c>
      <c r="C2446" t="inlineStr">
        <is>
          <t>VIACAO OURO E PRATA SA</t>
        </is>
      </c>
    </row>
    <row r="2447">
      <c r="B2447" s="55" t="inlineStr">
        <is>
          <t>92.954.106/0001-42</t>
        </is>
      </c>
      <c r="C2447" t="inlineStr">
        <is>
          <t>VIACAO OURO E PRATA SA</t>
        </is>
      </c>
    </row>
    <row r="2448">
      <c r="B2448" s="55" t="inlineStr">
        <is>
          <t>94.673.480/0001-03</t>
        </is>
      </c>
      <c r="C2448" t="inlineStr">
        <is>
          <t>CAR HOUSE VEICULOS LTDA</t>
        </is>
      </c>
    </row>
    <row r="2449">
      <c r="B2449" s="55" t="inlineStr">
        <is>
          <t>94.673.480/0001-03</t>
        </is>
      </c>
      <c r="C2449" t="inlineStr">
        <is>
          <t>CAR HOUSE VEICULOS LTDA</t>
        </is>
      </c>
    </row>
    <row r="2450">
      <c r="B2450" s="55" t="inlineStr">
        <is>
          <t>94.673.480/0001-03</t>
        </is>
      </c>
      <c r="C2450" t="inlineStr">
        <is>
          <t>CAR HOUSE VEICULOS LTDA</t>
        </is>
      </c>
    </row>
    <row r="2451">
      <c r="B2451" s="55" t="inlineStr">
        <is>
          <t>94.865.680/0001-50</t>
        </is>
      </c>
      <c r="C2451" t="inlineStr">
        <is>
          <t>JALS COMERCIO DE CEREAIS LTDA</t>
        </is>
      </c>
    </row>
    <row r="2452">
      <c r="B2452" s="55" t="inlineStr">
        <is>
          <t>94.929.734/0001-01</t>
        </is>
      </c>
      <c r="C2452" t="inlineStr">
        <is>
          <t>GIORDANI TURISMO LTDA</t>
        </is>
      </c>
    </row>
    <row r="2453">
      <c r="B2453" s="55" t="inlineStr">
        <is>
          <t>94.929.734/0001-01</t>
        </is>
      </c>
      <c r="C2453" t="inlineStr">
        <is>
          <t>GIORDANI TURISMO LTDA</t>
        </is>
      </c>
    </row>
    <row r="2454">
      <c r="B2454" s="55" t="inlineStr">
        <is>
          <t>94.929.734/0001-01</t>
        </is>
      </c>
      <c r="C2454" t="inlineStr">
        <is>
          <t>GIORDANI TURISMO LTDA</t>
        </is>
      </c>
    </row>
    <row r="2455">
      <c r="B2455" s="55" t="inlineStr">
        <is>
          <t>94.929.734/0001-01</t>
        </is>
      </c>
      <c r="C2455" t="inlineStr">
        <is>
          <t>GIORDANI TURISMO LTDA</t>
        </is>
      </c>
    </row>
    <row r="2456">
      <c r="B2456" s="55" t="inlineStr">
        <is>
          <t>95.422.218/0001-40</t>
        </is>
      </c>
      <c r="C2456" t="inlineStr">
        <is>
          <t>METALURGICA MOR SA</t>
        </is>
      </c>
    </row>
    <row r="2457">
      <c r="B2457" s="55" t="inlineStr">
        <is>
          <t>95.422.218/0001-40</t>
        </is>
      </c>
      <c r="C2457" t="inlineStr">
        <is>
          <t>METALURGICA MOR SA</t>
        </is>
      </c>
    </row>
    <row r="2458">
      <c r="B2458" s="55" t="inlineStr">
        <is>
          <t>96.727.482/0001-55</t>
        </is>
      </c>
      <c r="C2458" t="inlineStr">
        <is>
          <t>FARME BRITO LTDA</t>
        </is>
      </c>
    </row>
    <row r="2459">
      <c r="B2459" s="55" t="inlineStr">
        <is>
          <t>96.727.482/0001-55</t>
        </is>
      </c>
      <c r="C2459" t="inlineStr">
        <is>
          <t>FARME BRITO LTDA</t>
        </is>
      </c>
    </row>
    <row r="2460">
      <c r="B2460" s="55" t="inlineStr">
        <is>
          <t>96.727.482/0001-55</t>
        </is>
      </c>
      <c r="C2460" t="inlineStr">
        <is>
          <t>FARME BRITO LTDA</t>
        </is>
      </c>
    </row>
    <row r="2461">
      <c r="B2461" s="55" t="inlineStr">
        <is>
          <t>97.512.966/0003-01</t>
        </is>
      </c>
      <c r="C2461" t="inlineStr">
        <is>
          <t>SCHEER CHURRASQUEIRAS E ACESSORIOS LTDA</t>
        </is>
      </c>
    </row>
    <row r="2462">
      <c r="B2462" s="55" t="inlineStr">
        <is>
          <t>97.512.966/0003-01</t>
        </is>
      </c>
      <c r="C2462" t="inlineStr">
        <is>
          <t>SCHEER CHURRASQUEIRAS E ACESSORIOS LTDA</t>
        </is>
      </c>
    </row>
    <row r="2463">
      <c r="B2463" s="55" t="inlineStr">
        <is>
          <t>97.533.479/0001-63</t>
        </is>
      </c>
      <c r="C2463" t="inlineStr">
        <is>
          <t>AQUABRAZIL OUTDOORS PESCA E NAUTICA LTDA</t>
        </is>
      </c>
    </row>
    <row r="2464">
      <c r="B2464" s="55" t="inlineStr">
        <is>
          <t>97.533.479/0001-63</t>
        </is>
      </c>
      <c r="C2464" t="inlineStr">
        <is>
          <t>AQUABRAZIL OUTDOORS PESCA E NAUTICA LTDA</t>
        </is>
      </c>
    </row>
    <row r="2465">
      <c r="B2465" t="inlineStr">
        <is>
          <t>00.000.000/0001-00</t>
        </is>
      </c>
      <c r="C2465" t="inlineStr">
        <is>
          <t>Cybersource S/A.</t>
        </is>
      </c>
    </row>
    <row r="2466">
      <c r="B2466" t="inlineStr">
        <is>
          <t>00.000.000/0001-00</t>
        </is>
      </c>
      <c r="C2466" t="inlineStr">
        <is>
          <t>Cybersource S/A.</t>
        </is>
      </c>
    </row>
    <row r="2467">
      <c r="B2467" t="inlineStr">
        <is>
          <t>00.000.000/0001-00</t>
        </is>
      </c>
      <c r="C2467" t="inlineStr">
        <is>
          <t>Cybersource S/A.</t>
        </is>
      </c>
    </row>
    <row r="2468">
      <c r="B2468" t="inlineStr">
        <is>
          <t>00.000.000/0001-00</t>
        </is>
      </c>
      <c r="C2468" t="inlineStr">
        <is>
          <t>Nestlé de Colombia S.A</t>
        </is>
      </c>
    </row>
    <row r="2469">
      <c r="B2469" t="inlineStr">
        <is>
          <t>00.000.000/0001-00</t>
        </is>
      </c>
      <c r="C2469" t="inlineStr">
        <is>
          <t>Nestlé de Colombia S.A</t>
        </is>
      </c>
    </row>
    <row r="2470">
      <c r="B2470" t="inlineStr">
        <is>
          <t>00.000.000/0001-00</t>
        </is>
      </c>
      <c r="C2470" t="inlineStr">
        <is>
          <t>Nestlé de Colombia S.A</t>
        </is>
      </c>
    </row>
    <row r="2471">
      <c r="B2471" t="inlineStr">
        <is>
          <t>00.027.571/0001-10</t>
        </is>
      </c>
      <c r="C2471" t="inlineStr">
        <is>
          <t>ASSIST CARD DO BRASIL LTDA</t>
        </is>
      </c>
    </row>
    <row r="2472">
      <c r="B2472" t="inlineStr">
        <is>
          <t>00.027.571/0001-10</t>
        </is>
      </c>
      <c r="C2472" t="inlineStr">
        <is>
          <t>ASSIST CARD DO BRASIL LTDA</t>
        </is>
      </c>
    </row>
    <row r="2473">
      <c r="B2473" t="inlineStr">
        <is>
          <t>00.027.571/0001-10</t>
        </is>
      </c>
      <c r="C2473" t="inlineStr">
        <is>
          <t>ASSIST CARD DO BRASIL LTDA</t>
        </is>
      </c>
    </row>
    <row r="2474">
      <c r="B2474" t="inlineStr">
        <is>
          <t>00.285.753/0001-90</t>
        </is>
      </c>
      <c r="C2474" t="inlineStr">
        <is>
          <t>VENANCIO PRODUTOS FARMACEUTICOS LTDA.</t>
        </is>
      </c>
    </row>
    <row r="2475">
      <c r="B2475" t="inlineStr">
        <is>
          <t>00.285.753/0001-90</t>
        </is>
      </c>
      <c r="C2475" t="inlineStr">
        <is>
          <t>VENANCIO PRODUTOS FARMACEUTICOS LTDA.</t>
        </is>
      </c>
    </row>
    <row r="2476">
      <c r="B2476" t="inlineStr">
        <is>
          <t>00.285.753/0001-90</t>
        </is>
      </c>
      <c r="C2476" t="inlineStr">
        <is>
          <t>VENANCIO PRODUTOS FARMACEUTICOS LTDA.</t>
        </is>
      </c>
    </row>
    <row r="2477">
      <c r="B2477" t="inlineStr">
        <is>
          <t>00.292.858/0001-77</t>
        </is>
      </c>
      <c r="C2477" t="inlineStr">
        <is>
          <t>HERBALIFE INTERNATIONAL DO BRASIL LTDA</t>
        </is>
      </c>
    </row>
    <row r="2478">
      <c r="B2478" t="inlineStr">
        <is>
          <t>00.292.858/0001-77</t>
        </is>
      </c>
      <c r="C2478" t="inlineStr">
        <is>
          <t>HERBALIFE INTERNATIONAL DO BRASIL LTDA</t>
        </is>
      </c>
    </row>
    <row r="2479">
      <c r="B2479" t="inlineStr">
        <is>
          <t>00.415.789/0001-41</t>
        </is>
      </c>
      <c r="C2479" t="inlineStr">
        <is>
          <t>E REALIZACOES EDITORA, LIVRARIA E DISTRIBUIDORA LTDA - EM LIQUIDACAO EM LIQUIDACAO</t>
        </is>
      </c>
    </row>
    <row r="2480">
      <c r="B2480" t="inlineStr">
        <is>
          <t>00.486.423/0001-63</t>
        </is>
      </c>
      <c r="C2480" t="inlineStr">
        <is>
          <t>FARMACOTECNICA INST DE MANIPULACOES FARMACEUTICAS LTDA</t>
        </is>
      </c>
    </row>
    <row r="2481">
      <c r="B2481" t="inlineStr">
        <is>
          <t>00.486.423/0001-63</t>
        </is>
      </c>
      <c r="C2481" t="inlineStr">
        <is>
          <t>FARMACOTECNICA INST DE MANIPULACOES FARMACEUTICAS LTDA</t>
        </is>
      </c>
    </row>
    <row r="2482">
      <c r="B2482" t="inlineStr">
        <is>
          <t>00.486.423/0001-63</t>
        </is>
      </c>
      <c r="C2482" t="inlineStr">
        <is>
          <t>FARMACOTECNICA INST DE MANIPULACOES FARMACEUTICAS LTDA</t>
        </is>
      </c>
    </row>
    <row r="2483">
      <c r="B2483" t="inlineStr">
        <is>
          <t>00.489.050/0002-65</t>
        </is>
      </c>
      <c r="C2483" t="inlineStr">
        <is>
          <t>JJGC INDUSTRIA E COMERCIO DE MATERIAIS DENTARIOS S.A</t>
        </is>
      </c>
    </row>
    <row r="2484">
      <c r="B2484" t="inlineStr">
        <is>
          <t>00.545.378/0001-70</t>
        </is>
      </c>
      <c r="C2484" t="inlineStr">
        <is>
          <t>SERRA AZUL WATER PARK S/A</t>
        </is>
      </c>
    </row>
    <row r="2485">
      <c r="B2485" t="inlineStr">
        <is>
          <t>00.545.378/0001-70</t>
        </is>
      </c>
      <c r="C2485" t="inlineStr">
        <is>
          <t>SERRA AZUL WATER PARK S/A</t>
        </is>
      </c>
    </row>
    <row r="2486">
      <c r="B2486" t="inlineStr">
        <is>
          <t>00.545.378/0001-70</t>
        </is>
      </c>
      <c r="C2486" t="inlineStr">
        <is>
          <t>SERRA AZUL WATER PARK S/A</t>
        </is>
      </c>
    </row>
    <row r="2487">
      <c r="B2487" t="inlineStr">
        <is>
          <t>00.779.721/0001-41</t>
        </is>
      </c>
      <c r="C2487" t="inlineStr">
        <is>
          <t>CINEMARK BRASIL S.A.</t>
        </is>
      </c>
    </row>
    <row r="2488">
      <c r="B2488" t="inlineStr">
        <is>
          <t>00.779.721/0001-41</t>
        </is>
      </c>
      <c r="C2488" t="inlineStr">
        <is>
          <t>CINEMARK BRASIL S.A.</t>
        </is>
      </c>
    </row>
    <row r="2489">
      <c r="B2489" t="inlineStr">
        <is>
          <t>00.779.721/0001-41</t>
        </is>
      </c>
      <c r="C2489" t="inlineStr">
        <is>
          <t>CINEMARK BRASIL S.A.</t>
        </is>
      </c>
    </row>
    <row r="2490">
      <c r="B2490" t="inlineStr">
        <is>
          <t>00.779.721/0001-41</t>
        </is>
      </c>
      <c r="C2490" t="inlineStr">
        <is>
          <t>CINEMARK BRASIL S.A.</t>
        </is>
      </c>
    </row>
    <row r="2491">
      <c r="B2491" t="inlineStr">
        <is>
          <t>00.779.721/0001-41</t>
        </is>
      </c>
      <c r="C2491" t="inlineStr">
        <is>
          <t>CINEMARK BRASIL S.A.</t>
        </is>
      </c>
    </row>
    <row r="2492">
      <c r="B2492" t="inlineStr">
        <is>
          <t>00.779.721/0001-41</t>
        </is>
      </c>
      <c r="C2492" t="inlineStr">
        <is>
          <t>CINEMARK BRASIL S.A.</t>
        </is>
      </c>
    </row>
    <row r="2493">
      <c r="B2493" t="inlineStr">
        <is>
          <t>00.797.026/0001-02</t>
        </is>
      </c>
      <c r="C2493" t="inlineStr">
        <is>
          <t>TTW BRASIL OPERACOES TURISTICAS LTDA</t>
        </is>
      </c>
    </row>
    <row r="2494">
      <c r="B2494" t="inlineStr">
        <is>
          <t>00.804.304/0001-01</t>
        </is>
      </c>
      <c r="C2494" t="inlineStr">
        <is>
          <t>EMBARQUE TURISMO LTDA</t>
        </is>
      </c>
    </row>
    <row r="2495">
      <c r="B2495" t="inlineStr">
        <is>
          <t>00.804.304/0001-01</t>
        </is>
      </c>
      <c r="C2495" t="inlineStr">
        <is>
          <t>EMBARQUE TURISMO LTDA</t>
        </is>
      </c>
    </row>
    <row r="2496">
      <c r="B2496" t="inlineStr">
        <is>
          <t>01.020.029/0001-06</t>
        </is>
      </c>
      <c r="C2496" t="inlineStr">
        <is>
          <t>EUROP ASSISTANCE BRASIL SERVICOS DE ASSISTENCIA S/A.</t>
        </is>
      </c>
    </row>
    <row r="2497">
      <c r="B2497" t="inlineStr">
        <is>
          <t>01.020.029/0001-06</t>
        </is>
      </c>
      <c r="C2497" t="inlineStr">
        <is>
          <t>EUROP ASSISTANCE BRASIL SERVICOS DE ASSISTENCIA S/A.</t>
        </is>
      </c>
    </row>
    <row r="2498">
      <c r="B2498" t="inlineStr">
        <is>
          <t>01.020.029/0001-06</t>
        </is>
      </c>
      <c r="C2498" t="inlineStr">
        <is>
          <t>EUROP ASSISTANCE BRASIL SERVICOS DE ASSISTENCIA S/A.</t>
        </is>
      </c>
    </row>
    <row r="2499">
      <c r="B2499" t="inlineStr">
        <is>
          <t>01.020.029/0001-06</t>
        </is>
      </c>
      <c r="C2499" t="inlineStr">
        <is>
          <t>EUROP ASSISTANCE BRASIL SERVICOS DE ASSISTENCIA S/A.</t>
        </is>
      </c>
    </row>
    <row r="2500">
      <c r="B2500" t="inlineStr">
        <is>
          <t>01.020.029/0001-06</t>
        </is>
      </c>
      <c r="C2500" t="inlineStr">
        <is>
          <t>EUROP ASSISTANCE BRASIL SERVICOS DE ASSISTENCIA S/A.</t>
        </is>
      </c>
    </row>
    <row r="2501">
      <c r="B2501" t="inlineStr">
        <is>
          <t>01.027.058/0001-91</t>
        </is>
      </c>
      <c r="C2501" t="inlineStr">
        <is>
          <t>CIELO S.A - INSTITUICAO DE PAGAMENTO</t>
        </is>
      </c>
    </row>
    <row r="2502">
      <c r="B2502" t="inlineStr">
        <is>
          <t>01.027.058/0001-91</t>
        </is>
      </c>
      <c r="C2502" t="inlineStr">
        <is>
          <t>CIELO S.A - INSTITUICAO DE PAGAMENTO</t>
        </is>
      </c>
    </row>
    <row r="2503">
      <c r="B2503" t="inlineStr">
        <is>
          <t>01.027.058/0001-91</t>
        </is>
      </c>
      <c r="C2503" t="inlineStr">
        <is>
          <t>CIELO S.A - INSTITUICAO DE PAGAMENTO</t>
        </is>
      </c>
    </row>
    <row r="2504">
      <c r="B2504" t="inlineStr">
        <is>
          <t>01.027.058/0001-91</t>
        </is>
      </c>
      <c r="C2504" t="inlineStr">
        <is>
          <t>CIELO S.A - INSTITUICAO DE PAGAMENTO</t>
        </is>
      </c>
    </row>
    <row r="2505">
      <c r="B2505" t="inlineStr">
        <is>
          <t>01.027.058/0001-91</t>
        </is>
      </c>
      <c r="C2505" t="inlineStr">
        <is>
          <t>CIELO S.A - INSTITUICAO DE PAGAMENTO</t>
        </is>
      </c>
    </row>
    <row r="2506">
      <c r="B2506" t="inlineStr">
        <is>
          <t>01.027.058/0001-91</t>
        </is>
      </c>
      <c r="C2506" t="inlineStr">
        <is>
          <t>CIELO S.A - INSTITUICAO DE PAGAMENTO</t>
        </is>
      </c>
    </row>
    <row r="2507">
      <c r="B2507" t="inlineStr">
        <is>
          <t>01.027.058/0001-91</t>
        </is>
      </c>
      <c r="C2507" t="inlineStr">
        <is>
          <t>CIELO S.A - INSTITUICAO DE PAGAMENTO</t>
        </is>
      </c>
    </row>
    <row r="2508">
      <c r="B2508" t="inlineStr">
        <is>
          <t>01.027.058/0001-91</t>
        </is>
      </c>
      <c r="C2508" t="inlineStr">
        <is>
          <t>CIELO S.A - INSTITUICAO DE PAGAMENTO</t>
        </is>
      </c>
    </row>
    <row r="2509">
      <c r="B2509" t="inlineStr">
        <is>
          <t>01.027.058/0001-91</t>
        </is>
      </c>
      <c r="C2509" t="inlineStr">
        <is>
          <t>CIELO S.A - INSTITUICAO DE PAGAMENTO</t>
        </is>
      </c>
    </row>
    <row r="2510">
      <c r="B2510" t="inlineStr">
        <is>
          <t>01.027.058/0001-91</t>
        </is>
      </c>
      <c r="C2510" t="inlineStr">
        <is>
          <t>CIELO S.A - INSTITUICAO DE PAGAMENTO</t>
        </is>
      </c>
    </row>
    <row r="2511">
      <c r="B2511" t="inlineStr">
        <is>
          <t>01.027.058/0001-91</t>
        </is>
      </c>
      <c r="C2511" t="inlineStr">
        <is>
          <t>CIELO S.A - INSTITUICAO DE PAGAMENTO</t>
        </is>
      </c>
    </row>
    <row r="2512">
      <c r="B2512" t="inlineStr">
        <is>
          <t>01.027.058/0001-91</t>
        </is>
      </c>
      <c r="C2512" t="inlineStr">
        <is>
          <t>CIELO S.A - INSTITUICAO DE PAGAMENTO</t>
        </is>
      </c>
    </row>
    <row r="2513">
      <c r="B2513" t="inlineStr">
        <is>
          <t>01.027.058/0001-91</t>
        </is>
      </c>
      <c r="C2513" t="inlineStr">
        <is>
          <t>CIELO S.A - INSTITUICAO DE PAGAMENTO</t>
        </is>
      </c>
    </row>
    <row r="2514">
      <c r="B2514" t="inlineStr">
        <is>
          <t>01.027.058/0001-91</t>
        </is>
      </c>
      <c r="C2514" t="inlineStr">
        <is>
          <t>CIELO S.A - INSTITUICAO DE PAGAMENTO</t>
        </is>
      </c>
    </row>
    <row r="2515">
      <c r="B2515" t="inlineStr">
        <is>
          <t>01.027.058/0001-91</t>
        </is>
      </c>
      <c r="C2515" t="inlineStr">
        <is>
          <t>CIELO S.A - INSTITUICAO DE PAGAMENTO</t>
        </is>
      </c>
    </row>
    <row r="2516">
      <c r="B2516" t="inlineStr">
        <is>
          <t>01.027.058/0001-91</t>
        </is>
      </c>
      <c r="C2516" t="inlineStr">
        <is>
          <t>CIELO S.A - INSTITUICAO DE PAGAMENTO</t>
        </is>
      </c>
    </row>
    <row r="2517">
      <c r="B2517" t="inlineStr">
        <is>
          <t>01.027.058/0001-91</t>
        </is>
      </c>
      <c r="C2517" t="inlineStr">
        <is>
          <t>CIELO S.A - INSTITUICAO DE PAGAMENTO</t>
        </is>
      </c>
    </row>
    <row r="2518">
      <c r="B2518" t="inlineStr">
        <is>
          <t>01.027.058/0001-91</t>
        </is>
      </c>
      <c r="C2518" t="inlineStr">
        <is>
          <t>CIELO S.A - INSTITUICAO DE PAGAMENTO</t>
        </is>
      </c>
    </row>
    <row r="2519">
      <c r="B2519" t="inlineStr">
        <is>
          <t>01.027.058/0001-91</t>
        </is>
      </c>
      <c r="C2519" t="inlineStr">
        <is>
          <t>CIELO S.A - INSTITUICAO DE PAGAMENTO</t>
        </is>
      </c>
    </row>
    <row r="2520">
      <c r="B2520" t="inlineStr">
        <is>
          <t>01.027.058/0001-91</t>
        </is>
      </c>
      <c r="C2520" t="inlineStr">
        <is>
          <t>CIELO S.A - INSTITUICAO DE PAGAMENTO</t>
        </is>
      </c>
    </row>
    <row r="2521">
      <c r="B2521" t="inlineStr">
        <is>
          <t>01.027.058/0001-91</t>
        </is>
      </c>
      <c r="C2521" t="inlineStr">
        <is>
          <t>CIELO S.A - INSTITUICAO DE PAGAMENTO</t>
        </is>
      </c>
    </row>
    <row r="2522">
      <c r="B2522" t="inlineStr">
        <is>
          <t>01.027.058/0001-91</t>
        </is>
      </c>
      <c r="C2522" t="inlineStr">
        <is>
          <t>CIELO S.A - INSTITUICAO DE PAGAMENTO</t>
        </is>
      </c>
    </row>
    <row r="2523">
      <c r="B2523" t="inlineStr">
        <is>
          <t>01.027.058/0001-91</t>
        </is>
      </c>
      <c r="C2523" t="inlineStr">
        <is>
          <t>CIELO S.A - INSTITUICAO DE PAGAMENTO</t>
        </is>
      </c>
    </row>
    <row r="2524">
      <c r="B2524" t="inlineStr">
        <is>
          <t>01.027.058/0001-91</t>
        </is>
      </c>
      <c r="C2524" t="inlineStr">
        <is>
          <t>CIELO S.A - INSTITUICAO DE PAGAMENTO</t>
        </is>
      </c>
    </row>
    <row r="2525">
      <c r="B2525" t="inlineStr">
        <is>
          <t>01.027.058/0001-91</t>
        </is>
      </c>
      <c r="C2525" t="inlineStr">
        <is>
          <t>CIELO S.A - INSTITUICAO DE PAGAMENTO</t>
        </is>
      </c>
    </row>
    <row r="2526">
      <c r="B2526" t="inlineStr">
        <is>
          <t>01.027.058/0001-91</t>
        </is>
      </c>
      <c r="C2526" t="inlineStr">
        <is>
          <t>CIELO S.A - INSTITUICAO DE PAGAMENTO</t>
        </is>
      </c>
    </row>
    <row r="2527">
      <c r="B2527" t="inlineStr">
        <is>
          <t>01.027.058/0001-91</t>
        </is>
      </c>
      <c r="C2527" t="inlineStr">
        <is>
          <t>CIELO S.A - INSTITUICAO DE PAGAMENTO</t>
        </is>
      </c>
    </row>
    <row r="2528">
      <c r="B2528" t="inlineStr">
        <is>
          <t>01.027.058/0001-91</t>
        </is>
      </c>
      <c r="C2528" t="inlineStr">
        <is>
          <t>CIELO S.A - INSTITUICAO DE PAGAMENTO</t>
        </is>
      </c>
    </row>
    <row r="2529">
      <c r="B2529" t="inlineStr">
        <is>
          <t>01.027.058/0001-91</t>
        </is>
      </c>
      <c r="C2529" t="inlineStr">
        <is>
          <t>CIELO S.A - INSTITUICAO DE PAGAMENTO</t>
        </is>
      </c>
    </row>
    <row r="2530">
      <c r="B2530" t="inlineStr">
        <is>
          <t>01.027.058/0001-91</t>
        </is>
      </c>
      <c r="C2530" t="inlineStr">
        <is>
          <t>CIELO S.A - INSTITUICAO DE PAGAMENTO</t>
        </is>
      </c>
    </row>
    <row r="2531">
      <c r="B2531" t="inlineStr">
        <is>
          <t>01.027.058/0001-91</t>
        </is>
      </c>
      <c r="C2531" t="inlineStr">
        <is>
          <t>CIELO S.A - INSTITUICAO DE PAGAMENTO</t>
        </is>
      </c>
    </row>
    <row r="2532">
      <c r="B2532" t="inlineStr">
        <is>
          <t>01.146.603/0001-69</t>
        </is>
      </c>
      <c r="C2532" t="inlineStr">
        <is>
          <t>GACC - GRUPO DE ASSISTENCIA A CRIANCA COM CANCER</t>
        </is>
      </c>
    </row>
    <row r="2533">
      <c r="B2533" t="inlineStr">
        <is>
          <t>01.146.603/0001-69</t>
        </is>
      </c>
      <c r="C2533" t="inlineStr">
        <is>
          <t>GACC - GRUPO DE ASSISTENCIA A CRIANCA COM CANCER</t>
        </is>
      </c>
    </row>
    <row r="2534">
      <c r="B2534" t="inlineStr">
        <is>
          <t>01.146.603/0001-69</t>
        </is>
      </c>
      <c r="C2534" t="inlineStr">
        <is>
          <t>GACC - GRUPO DE ASSISTENCIA A CRIANCA COM CANCER</t>
        </is>
      </c>
    </row>
    <row r="2535">
      <c r="B2535" t="inlineStr">
        <is>
          <t>01.239.313/0001-60</t>
        </is>
      </c>
      <c r="C2535" t="inlineStr">
        <is>
          <t>CAMPOS FLORIDOS COMERCIO DE COSMETICOS LTDA</t>
        </is>
      </c>
    </row>
    <row r="2536">
      <c r="B2536" t="inlineStr">
        <is>
          <t>01.239.313/0001-60</t>
        </is>
      </c>
      <c r="C2536" t="inlineStr">
        <is>
          <t>CAMPOS FLORIDOS COMERCIO DE COSMETICOS LTDA</t>
        </is>
      </c>
    </row>
    <row r="2537">
      <c r="B2537" t="inlineStr">
        <is>
          <t>01.336.140/0001-06</t>
        </is>
      </c>
      <c r="C2537" t="inlineStr">
        <is>
          <t>BRAVIUM S.A</t>
        </is>
      </c>
    </row>
    <row r="2538">
      <c r="B2538" t="inlineStr">
        <is>
          <t>01.336.140/0001-06</t>
        </is>
      </c>
      <c r="C2538" t="inlineStr">
        <is>
          <t>BRAVIUM S.A</t>
        </is>
      </c>
    </row>
    <row r="2539">
      <c r="B2539" t="inlineStr">
        <is>
          <t>01.336.140/0001-06</t>
        </is>
      </c>
      <c r="C2539" t="inlineStr">
        <is>
          <t>BRAVIUM S.A</t>
        </is>
      </c>
    </row>
    <row r="2540">
      <c r="B2540" t="inlineStr">
        <is>
          <t>01.336.140/0001-06</t>
        </is>
      </c>
      <c r="C2540" t="inlineStr">
        <is>
          <t>BRAVIUM S.A</t>
        </is>
      </c>
    </row>
    <row r="2541">
      <c r="B2541" t="inlineStr">
        <is>
          <t>01.354.395/0001-93</t>
        </is>
      </c>
      <c r="C2541" t="inlineStr">
        <is>
          <t>DOT DIGITAL GROUP LTDA</t>
        </is>
      </c>
    </row>
    <row r="2542">
      <c r="B2542" t="inlineStr">
        <is>
          <t>01.354.395/0001-93</t>
        </is>
      </c>
      <c r="C2542" t="inlineStr">
        <is>
          <t>DOT DIGITAL GROUP LTDA</t>
        </is>
      </c>
    </row>
    <row r="2543">
      <c r="B2543" t="inlineStr">
        <is>
          <t>01.354.395/0001-93</t>
        </is>
      </c>
      <c r="C2543" t="inlineStr">
        <is>
          <t>DOT DIGITAL GROUP LTDA</t>
        </is>
      </c>
    </row>
    <row r="2544">
      <c r="B2544" t="inlineStr">
        <is>
          <t>01.354.395/0001-93</t>
        </is>
      </c>
      <c r="C2544" t="inlineStr">
        <is>
          <t>DOT DIGITAL GROUP LTDA</t>
        </is>
      </c>
    </row>
    <row r="2545">
      <c r="B2545" t="inlineStr">
        <is>
          <t>01.536.754/0001-23</t>
        </is>
      </c>
      <c r="C2545" t="inlineStr">
        <is>
          <t>J. CAMARA &amp; IRMAOS LTDA</t>
        </is>
      </c>
    </row>
    <row r="2546">
      <c r="B2546" t="inlineStr">
        <is>
          <t>01.536.754/0001-23</t>
        </is>
      </c>
      <c r="C2546" t="inlineStr">
        <is>
          <t>J. CAMARA &amp; IRMAOS LTDA</t>
        </is>
      </c>
    </row>
    <row r="2547">
      <c r="B2547" t="inlineStr">
        <is>
          <t>01.536.754/0001-23</t>
        </is>
      </c>
      <c r="C2547" t="inlineStr">
        <is>
          <t>J. CAMARA &amp; IRMAOS LTDA</t>
        </is>
      </c>
    </row>
    <row r="2548">
      <c r="B2548" t="inlineStr">
        <is>
          <t>01.536.754/0001-23</t>
        </is>
      </c>
      <c r="C2548" t="inlineStr">
        <is>
          <t>J. CAMARA &amp; IRMAOS LTDA</t>
        </is>
      </c>
    </row>
    <row r="2549">
      <c r="B2549" t="inlineStr">
        <is>
          <t>01.554.285/0001-75</t>
        </is>
      </c>
      <c r="C2549" t="inlineStr">
        <is>
          <t>CERTISIGN CERTIFICADORA DIGITAL S.A</t>
        </is>
      </c>
    </row>
    <row r="2550">
      <c r="B2550" t="inlineStr">
        <is>
          <t>01.554.285/0001-75</t>
        </is>
      </c>
      <c r="C2550" t="inlineStr">
        <is>
          <t>CERTISIGN CERTIFICADORA DIGITAL S.A</t>
        </is>
      </c>
    </row>
    <row r="2551">
      <c r="B2551" t="inlineStr">
        <is>
          <t>01.554.285/0001-75</t>
        </is>
      </c>
      <c r="C2551" t="inlineStr">
        <is>
          <t>CERTISIGN CERTIFICADORA DIGITAL S.A</t>
        </is>
      </c>
    </row>
    <row r="2552">
      <c r="B2552" t="inlineStr">
        <is>
          <t>01.637.895/0001-32</t>
        </is>
      </c>
      <c r="C2552" t="inlineStr">
        <is>
          <t>VOTORANTIM CIMENTOS S.A.</t>
        </is>
      </c>
    </row>
    <row r="2553">
      <c r="B2553" t="inlineStr">
        <is>
          <t>01.637.895/0001-32</t>
        </is>
      </c>
      <c r="C2553" t="inlineStr">
        <is>
          <t>VOTORANTIM CIMENTOS S.A.</t>
        </is>
      </c>
    </row>
    <row r="2554">
      <c r="B2554" t="inlineStr">
        <is>
          <t>01.637.895/0001-32</t>
        </is>
      </c>
      <c r="C2554" t="inlineStr">
        <is>
          <t>VOTORANTIM CIMENTOS S.A.</t>
        </is>
      </c>
    </row>
    <row r="2555">
      <c r="B2555" t="inlineStr">
        <is>
          <t>01.637.895/0001-32</t>
        </is>
      </c>
      <c r="C2555" t="inlineStr">
        <is>
          <t>VOTORANTIM CIMENTOS S.A.</t>
        </is>
      </c>
    </row>
    <row r="2556">
      <c r="B2556" t="inlineStr">
        <is>
          <t>01.937.635/0029-83</t>
        </is>
      </c>
      <c r="C2556" t="inlineStr">
        <is>
          <t>SONDA SUPERMERCADOS EXPORTACAO E IMPORTACAO S.A.</t>
        </is>
      </c>
    </row>
    <row r="2557">
      <c r="B2557" t="inlineStr">
        <is>
          <t>01.937.635/0029-83</t>
        </is>
      </c>
      <c r="C2557" t="inlineStr">
        <is>
          <t>SONDA SUPERMERCADOS EXPORTACAO E IMPORTACAO S.A.</t>
        </is>
      </c>
    </row>
    <row r="2558">
      <c r="B2558" t="inlineStr">
        <is>
          <t>01.937.635/0029-83</t>
        </is>
      </c>
      <c r="C2558" t="inlineStr">
        <is>
          <t>SONDA SUPERMERCADOS EXPORTACAO E IMPORTACAO S.A.</t>
        </is>
      </c>
    </row>
    <row r="2559">
      <c r="B2559" t="inlineStr">
        <is>
          <t>01.944.380/0001-85</t>
        </is>
      </c>
      <c r="C2559" t="inlineStr">
        <is>
          <t>VIGILANTES DO PESO MARKETING LTDA.</t>
        </is>
      </c>
    </row>
    <row r="2560">
      <c r="B2560" t="inlineStr">
        <is>
          <t>02.012.862/0001-60</t>
        </is>
      </c>
      <c r="C2560" t="inlineStr">
        <is>
          <t>TAM LINHAS AEREAS S/A.</t>
        </is>
      </c>
    </row>
    <row r="2561">
      <c r="B2561" t="inlineStr">
        <is>
          <t>02.012.862/0001-60</t>
        </is>
      </c>
      <c r="C2561" t="inlineStr">
        <is>
          <t>TAM LINHAS AEREAS S/A.</t>
        </is>
      </c>
    </row>
    <row r="2562">
      <c r="B2562" t="inlineStr">
        <is>
          <t>02.012.862/0001-60</t>
        </is>
      </c>
      <c r="C2562" t="inlineStr">
        <is>
          <t>TAM LINHAS AEREAS S/A.</t>
        </is>
      </c>
    </row>
    <row r="2563">
      <c r="B2563" t="inlineStr">
        <is>
          <t>02.012.862/0001-60</t>
        </is>
      </c>
      <c r="C2563" t="inlineStr">
        <is>
          <t>TAM LINHAS AEREAS S/A.</t>
        </is>
      </c>
    </row>
    <row r="2564">
      <c r="B2564" t="inlineStr">
        <is>
          <t>02.012.862/0001-60</t>
        </is>
      </c>
      <c r="C2564" t="inlineStr">
        <is>
          <t>TAM LINHAS AEREAS S/A.</t>
        </is>
      </c>
    </row>
    <row r="2565">
      <c r="B2565" t="inlineStr">
        <is>
          <t>02.012.862/0001-60</t>
        </is>
      </c>
      <c r="C2565" t="inlineStr">
        <is>
          <t>TAM LINHAS AEREAS S/A.</t>
        </is>
      </c>
    </row>
    <row r="2566">
      <c r="B2566" t="inlineStr">
        <is>
          <t>02.012.862/0001-60</t>
        </is>
      </c>
      <c r="C2566" t="inlineStr">
        <is>
          <t>TAM LINHAS AEREAS S/A.</t>
        </is>
      </c>
    </row>
    <row r="2567">
      <c r="B2567" t="inlineStr">
        <is>
          <t>02.012.862/0001-60</t>
        </is>
      </c>
      <c r="C2567" t="inlineStr">
        <is>
          <t>TAM LINHAS AEREAS S/A.</t>
        </is>
      </c>
    </row>
    <row r="2568">
      <c r="B2568" t="inlineStr">
        <is>
          <t>02.102.498/0001-29</t>
        </is>
      </c>
      <c r="C2568" t="inlineStr">
        <is>
          <t>METROPOLITAN LIFE SEGUROS E PREVIDENCIA PRIVADA SA</t>
        </is>
      </c>
    </row>
    <row r="2569">
      <c r="B2569" t="inlineStr">
        <is>
          <t>02.102.498/0001-29</t>
        </is>
      </c>
      <c r="C2569" t="inlineStr">
        <is>
          <t>METROPOLITAN LIFE SEGUROS E PREVIDENCIA PRIVADA SA</t>
        </is>
      </c>
    </row>
    <row r="2570">
      <c r="B2570" t="inlineStr">
        <is>
          <t>02.102.498/0001-29</t>
        </is>
      </c>
      <c r="C2570" t="inlineStr">
        <is>
          <t>METROPOLITAN LIFE SEGUROS E PREVIDENCIA PRIVADA SA</t>
        </is>
      </c>
    </row>
    <row r="2571">
      <c r="B2571" t="inlineStr">
        <is>
          <t>02.292.931/0002-17</t>
        </is>
      </c>
      <c r="C2571" t="inlineStr">
        <is>
          <t>RM FITNESS CENTER - ACADEMIA DE GINASTICA LTDA</t>
        </is>
      </c>
    </row>
    <row r="2572">
      <c r="B2572" t="inlineStr">
        <is>
          <t>02.292.931/0002-17</t>
        </is>
      </c>
      <c r="C2572" t="inlineStr">
        <is>
          <t>RM FITNESS CENTER - ACADEMIA DE GINASTICA LTDA</t>
        </is>
      </c>
    </row>
    <row r="2573">
      <c r="B2573" t="inlineStr">
        <is>
          <t>02.292.931/0002-17</t>
        </is>
      </c>
      <c r="C2573" t="inlineStr">
        <is>
          <t>RM FITNESS CENTER - ACADEMIA DE GINASTICA LTDA</t>
        </is>
      </c>
    </row>
    <row r="2574">
      <c r="B2574" t="inlineStr">
        <is>
          <t>02.447.949/0001-60</t>
        </is>
      </c>
      <c r="C2574" t="inlineStr">
        <is>
          <t>IE INTERNATIONAL EDUCATION S.A.</t>
        </is>
      </c>
    </row>
    <row r="2575">
      <c r="B2575" t="inlineStr">
        <is>
          <t>02.447.949/0001-60</t>
        </is>
      </c>
      <c r="C2575" t="inlineStr">
        <is>
          <t>IE INTERNATIONAL EDUCATION S.A.</t>
        </is>
      </c>
    </row>
    <row r="2576">
      <c r="B2576" t="inlineStr">
        <is>
          <t>02.447.949/0001-60</t>
        </is>
      </c>
      <c r="C2576" t="inlineStr">
        <is>
          <t>IE INTERNATIONAL EDUCATION S.A.</t>
        </is>
      </c>
    </row>
    <row r="2577">
      <c r="B2577" t="inlineStr">
        <is>
          <t>02.447.949/0001-60</t>
        </is>
      </c>
      <c r="C2577" t="inlineStr">
        <is>
          <t>IE INTERNATIONAL EDUCATION S.A.</t>
        </is>
      </c>
    </row>
    <row r="2578">
      <c r="B2578" t="inlineStr">
        <is>
          <t>02.447.949/0001-60</t>
        </is>
      </c>
      <c r="C2578" t="inlineStr">
        <is>
          <t>IE INTERNATIONAL EDUCATION S.A.</t>
        </is>
      </c>
    </row>
    <row r="2579">
      <c r="B2579" t="inlineStr">
        <is>
          <t>02.788.458/0001-82</t>
        </is>
      </c>
      <c r="C2579" t="inlineStr">
        <is>
          <t>MOBILITY TURISMO S/A</t>
        </is>
      </c>
    </row>
    <row r="2580">
      <c r="B2580" t="inlineStr">
        <is>
          <t>02.788.458/0001-82</t>
        </is>
      </c>
      <c r="C2580" t="inlineStr">
        <is>
          <t>MOBILITY TURISMO S/A</t>
        </is>
      </c>
    </row>
    <row r="2581">
      <c r="B2581" t="inlineStr">
        <is>
          <t>02.797.469/0002-00</t>
        </is>
      </c>
      <c r="C2581" t="inlineStr">
        <is>
          <t>DOM BOSCO ENSINO SUPERIOR LTDA.</t>
        </is>
      </c>
    </row>
    <row r="2582">
      <c r="B2582" t="inlineStr">
        <is>
          <t>02.797.469/0002-00</t>
        </is>
      </c>
      <c r="C2582" t="inlineStr">
        <is>
          <t>DOM BOSCO ENSINO SUPERIOR LTDA.</t>
        </is>
      </c>
    </row>
    <row r="2583">
      <c r="B2583" t="inlineStr">
        <is>
          <t>02.825.033/0004-49</t>
        </is>
      </c>
      <c r="C2583" t="inlineStr">
        <is>
          <t>SANTUARIO NACIONAL DE NOSSA SENHORA DA CONCEICAO APARECIDA</t>
        </is>
      </c>
    </row>
    <row r="2584">
      <c r="B2584" t="inlineStr">
        <is>
          <t>02.831.172/0002-13</t>
        </is>
      </c>
      <c r="C2584" t="inlineStr">
        <is>
          <t>KOCH HIPERMERCADO S/A</t>
        </is>
      </c>
    </row>
    <row r="2585">
      <c r="B2585" t="inlineStr">
        <is>
          <t>02.831.172/0002-13</t>
        </is>
      </c>
      <c r="C2585" t="inlineStr">
        <is>
          <t>KOCH HIPERMERCADO S/A</t>
        </is>
      </c>
    </row>
    <row r="2586">
      <c r="B2586" t="inlineStr">
        <is>
          <t>02.914.460/0422-36</t>
        </is>
      </c>
      <c r="C2586" t="inlineStr">
        <is>
          <t>SEARA ALIMENTOS LTDA</t>
        </is>
      </c>
    </row>
    <row r="2587">
      <c r="B2587" t="inlineStr">
        <is>
          <t>02.914.460/0422-36</t>
        </is>
      </c>
      <c r="C2587" t="inlineStr">
        <is>
          <t>SEARA ALIMENTOS LTDA</t>
        </is>
      </c>
    </row>
    <row r="2588">
      <c r="B2588" t="inlineStr">
        <is>
          <t>02.931.209/0001-02</t>
        </is>
      </c>
      <c r="C2588" t="inlineStr">
        <is>
          <t>HIGH-TOUR OPERADORA DE TURISMO E EVENTOS LTDA</t>
        </is>
      </c>
    </row>
    <row r="2589">
      <c r="B2589" t="inlineStr">
        <is>
          <t>02.931.209/0001-02</t>
        </is>
      </c>
      <c r="C2589" t="inlineStr">
        <is>
          <t>HIGH-TOUR OPERADORA DE TURISMO E EVENTOS LTDA</t>
        </is>
      </c>
    </row>
    <row r="2590">
      <c r="B2590" t="inlineStr">
        <is>
          <t>02.931.209/0001-02</t>
        </is>
      </c>
      <c r="C2590" t="inlineStr">
        <is>
          <t>HIGH-TOUR OPERADORA DE TURISMO E EVENTOS LTDA</t>
        </is>
      </c>
    </row>
    <row r="2591">
      <c r="B2591" t="inlineStr">
        <is>
          <t>02.967.773/0001-77</t>
        </is>
      </c>
      <c r="C2591" t="inlineStr">
        <is>
          <t>YAHOO DO BRASIL INTERNET LTDA</t>
        </is>
      </c>
    </row>
    <row r="2592">
      <c r="B2592" t="inlineStr">
        <is>
          <t>03.007.698/0001-65</t>
        </is>
      </c>
      <c r="C2592" t="inlineStr">
        <is>
          <t>SKY TEAM AGENCIA DE VIAGENS E TURISMO LTDA</t>
        </is>
      </c>
    </row>
    <row r="2593">
      <c r="B2593" t="inlineStr">
        <is>
          <t>03.206.500/0001-72</t>
        </is>
      </c>
      <c r="C2593" t="inlineStr">
        <is>
          <t>FARMAGRI FARMACIA DE MANIPULACAO LTDA</t>
        </is>
      </c>
    </row>
    <row r="2594">
      <c r="B2594" t="inlineStr">
        <is>
          <t>03.533.726/0001-88</t>
        </is>
      </c>
      <c r="C2594" t="inlineStr">
        <is>
          <t>UNIMED CUIABA COOPERATIVA DE TRABALHO MEDICO</t>
        </is>
      </c>
    </row>
    <row r="2595">
      <c r="B2595" t="inlineStr">
        <is>
          <t>03.533.726/0001-88</t>
        </is>
      </c>
      <c r="C2595" t="inlineStr">
        <is>
          <t>UNIMED CUIABA COOPERATIVA DE TRABALHO MEDICO</t>
        </is>
      </c>
    </row>
    <row r="2596">
      <c r="B2596" t="inlineStr">
        <is>
          <t>03.541.088/0033-24</t>
        </is>
      </c>
      <c r="C2596" t="inlineStr">
        <is>
          <t>SERVICO NACIONAL DE APRENDIZAGEM COMERCIAL</t>
        </is>
      </c>
    </row>
    <row r="2597">
      <c r="B2597" t="inlineStr">
        <is>
          <t>03.541.088/0033-24</t>
        </is>
      </c>
      <c r="C2597" t="inlineStr">
        <is>
          <t>SERVICO NACIONAL DE APRENDIZAGEM COMERCIAL</t>
        </is>
      </c>
    </row>
    <row r="2598">
      <c r="B2598" t="inlineStr">
        <is>
          <t>03.585.974/0001-72</t>
        </is>
      </c>
      <c r="C2598" t="inlineStr">
        <is>
          <t>OMNILINK TECNOLOGIA S.A.</t>
        </is>
      </c>
    </row>
    <row r="2599">
      <c r="B2599" t="inlineStr">
        <is>
          <t>03.585.974/0001-72</t>
        </is>
      </c>
      <c r="C2599" t="inlineStr">
        <is>
          <t>OMNILINK TECNOLOGIA S.A.</t>
        </is>
      </c>
    </row>
    <row r="2600">
      <c r="B2600" t="inlineStr">
        <is>
          <t>03.585.974/0001-72</t>
        </is>
      </c>
      <c r="C2600" t="inlineStr">
        <is>
          <t>OMNILINK TECNOLOGIA S.A.</t>
        </is>
      </c>
    </row>
    <row r="2601">
      <c r="B2601" t="inlineStr">
        <is>
          <t>03.585.974/0001-72</t>
        </is>
      </c>
      <c r="C2601" t="inlineStr">
        <is>
          <t>OMNILINK TECNOLOGIA S.A.</t>
        </is>
      </c>
    </row>
    <row r="2602">
      <c r="B2602" t="inlineStr">
        <is>
          <t>03.585.974/0001-72</t>
        </is>
      </c>
      <c r="C2602" t="inlineStr">
        <is>
          <t>OMNILINK TECNOLOGIA S.A.</t>
        </is>
      </c>
    </row>
    <row r="2603">
      <c r="B2603" t="inlineStr">
        <is>
          <t>03.585.974/0001-72</t>
        </is>
      </c>
      <c r="C2603" t="inlineStr">
        <is>
          <t>OMNILINK TECNOLOGIA S.A.</t>
        </is>
      </c>
    </row>
    <row r="2604">
      <c r="B2604" t="inlineStr">
        <is>
          <t>03.608.306/0002-02</t>
        </is>
      </c>
      <c r="C2604" t="inlineStr">
        <is>
          <t>LIVRARIA INTERNACIONAL-SBS LTDA.</t>
        </is>
      </c>
    </row>
    <row r="2605">
      <c r="B2605" t="inlineStr">
        <is>
          <t>03.608.306/0002-02</t>
        </is>
      </c>
      <c r="C2605" t="inlineStr">
        <is>
          <t>LIVRARIA INTERNACIONAL-SBS LTDA.</t>
        </is>
      </c>
    </row>
    <row r="2606">
      <c r="B2606" t="inlineStr">
        <is>
          <t>03.608.306/0002-02</t>
        </is>
      </c>
      <c r="C2606" t="inlineStr">
        <is>
          <t>LIVRARIA INTERNACIONAL-SBS LTDA.</t>
        </is>
      </c>
    </row>
    <row r="2607">
      <c r="B2607" t="inlineStr">
        <is>
          <t>03.608.306/0002-02</t>
        </is>
      </c>
      <c r="C2607" t="inlineStr">
        <is>
          <t>LIVRARIA INTERNACIONAL-SBS LTDA.</t>
        </is>
      </c>
    </row>
    <row r="2608">
      <c r="B2608" t="inlineStr">
        <is>
          <t>03.662.136/0001-55</t>
        </is>
      </c>
      <c r="C2608" t="inlineStr">
        <is>
          <t>DENTAL SORRIA LTDA</t>
        </is>
      </c>
    </row>
    <row r="2609">
      <c r="B2609" t="inlineStr">
        <is>
          <t>03.662.136/0001-55</t>
        </is>
      </c>
      <c r="C2609" t="inlineStr">
        <is>
          <t>DENTAL SORRIA LTDA</t>
        </is>
      </c>
    </row>
    <row r="2610">
      <c r="B2610" t="inlineStr">
        <is>
          <t>03.690.751/0001-75</t>
        </is>
      </c>
      <c r="C2610" t="inlineStr">
        <is>
          <t>BAZAR RIO 2005 CANTINA E ARTIGOS ESCOLARES LTDA</t>
        </is>
      </c>
    </row>
    <row r="2611">
      <c r="B2611" t="inlineStr">
        <is>
          <t>03.690.751/0001-75</t>
        </is>
      </c>
      <c r="C2611" t="inlineStr">
        <is>
          <t>BAZAR RIO 2005 CANTINA E ARTIGOS ESCOLARES LTDA</t>
        </is>
      </c>
    </row>
    <row r="2612">
      <c r="B2612" t="inlineStr">
        <is>
          <t>03.690.751/0001-75</t>
        </is>
      </c>
      <c r="C2612" t="inlineStr">
        <is>
          <t>BAZAR RIO 2005 CANTINA E ARTIGOS ESCOLARES LTDA</t>
        </is>
      </c>
    </row>
    <row r="2613">
      <c r="B2613" t="inlineStr">
        <is>
          <t>03.690.751/0001-75</t>
        </is>
      </c>
      <c r="C2613" t="inlineStr">
        <is>
          <t>BAZAR RIO 2005 CANTINA E ARTIGOS ESCOLARES LTDA</t>
        </is>
      </c>
    </row>
    <row r="2614">
      <c r="B2614" t="inlineStr">
        <is>
          <t>03.690.751/0001-75</t>
        </is>
      </c>
      <c r="C2614" t="inlineStr">
        <is>
          <t>BAZAR RIO 2005 CANTINA E ARTIGOS ESCOLARES LTDA</t>
        </is>
      </c>
    </row>
    <row r="2615">
      <c r="B2615" t="inlineStr">
        <is>
          <t>03.815.831/0001-00</t>
        </is>
      </c>
      <c r="C2615" t="inlineStr">
        <is>
          <t>FHS ADMINISTRACAO, PARTICIPACOES E SERVICOS S.A.</t>
        </is>
      </c>
    </row>
    <row r="2616">
      <c r="B2616" t="inlineStr">
        <is>
          <t>03.815.831/0001-00</t>
        </is>
      </c>
      <c r="C2616" t="inlineStr">
        <is>
          <t>FHS ADMINISTRACAO, PARTICIPACOES E SERVICOS S.A.</t>
        </is>
      </c>
    </row>
    <row r="2617">
      <c r="B2617" t="inlineStr">
        <is>
          <t>03.815.831/0001-00</t>
        </is>
      </c>
      <c r="C2617" t="inlineStr">
        <is>
          <t>FHS ADMINISTRACAO, PARTICIPACOES E SERVICOS S.A.</t>
        </is>
      </c>
    </row>
    <row r="2618">
      <c r="B2618" t="inlineStr">
        <is>
          <t>03.823.704/0001-52</t>
        </is>
      </c>
      <c r="C2618" t="inlineStr">
        <is>
          <t>ASSURANT SEGURADORA S.A.</t>
        </is>
      </c>
    </row>
    <row r="2619">
      <c r="B2619" t="inlineStr">
        <is>
          <t>03.823.704/0001-52</t>
        </is>
      </c>
      <c r="C2619" t="inlineStr">
        <is>
          <t>ASSURANT SEGURADORA S.A.</t>
        </is>
      </c>
    </row>
    <row r="2620">
      <c r="B2620" t="inlineStr">
        <is>
          <t>03.823.704/0001-52</t>
        </is>
      </c>
      <c r="C2620" t="inlineStr">
        <is>
          <t>ASSURANT SEGURADORA S.A.</t>
        </is>
      </c>
    </row>
    <row r="2621">
      <c r="B2621" t="inlineStr">
        <is>
          <t>03.832.130/0001-89</t>
        </is>
      </c>
      <c r="C2621" t="inlineStr">
        <is>
          <t>TRIADE SOLUCOES INTELIGENTES INFORMATICA LTDA</t>
        </is>
      </c>
    </row>
    <row r="2622">
      <c r="B2622" t="inlineStr">
        <is>
          <t>03.914.917/0001-90</t>
        </is>
      </c>
      <c r="C2622" t="inlineStr">
        <is>
          <t>SEGSAT TECNOLOGIA S.A.</t>
        </is>
      </c>
    </row>
    <row r="2623">
      <c r="B2623" t="inlineStr">
        <is>
          <t>03.914.917/0001-90</t>
        </is>
      </c>
      <c r="C2623" t="inlineStr">
        <is>
          <t>SEGSAT TECNOLOGIA S.A.</t>
        </is>
      </c>
    </row>
    <row r="2624">
      <c r="B2624" t="inlineStr">
        <is>
          <t>03.914.917/0001-90</t>
        </is>
      </c>
      <c r="C2624" t="inlineStr">
        <is>
          <t>SEGSAT TECNOLOGIA S.A.</t>
        </is>
      </c>
    </row>
    <row r="2625">
      <c r="B2625" t="inlineStr">
        <is>
          <t>03.973.259/0001-07</t>
        </is>
      </c>
      <c r="C2625" t="inlineStr">
        <is>
          <t>LUSANOVA DO BRASIL OPERADORA DE TURISMO LIMITADA</t>
        </is>
      </c>
    </row>
    <row r="2626">
      <c r="B2626" t="inlineStr">
        <is>
          <t>03.973.259/0001-07</t>
        </is>
      </c>
      <c r="C2626" t="inlineStr">
        <is>
          <t>LUSANOVA DO BRASIL OPERADORA DE TURISMO LIMITADA</t>
        </is>
      </c>
    </row>
    <row r="2627">
      <c r="B2627" t="inlineStr">
        <is>
          <t>03.973.259/0001-07</t>
        </is>
      </c>
      <c r="C2627" t="inlineStr">
        <is>
          <t>LUSANOVA DO BRASIL OPERADORA DE TURISMO LIMITADA</t>
        </is>
      </c>
    </row>
    <row r="2628">
      <c r="B2628" t="inlineStr">
        <is>
          <t>04.067.191/0001-60</t>
        </is>
      </c>
      <c r="C2628" t="inlineStr">
        <is>
          <t>EDITORA GLOBO S/A</t>
        </is>
      </c>
    </row>
    <row r="2629">
      <c r="B2629" t="inlineStr">
        <is>
          <t>04.067.191/0001-60</t>
        </is>
      </c>
      <c r="C2629" t="inlineStr">
        <is>
          <t>EDITORA GLOBO S/A</t>
        </is>
      </c>
    </row>
    <row r="2630">
      <c r="B2630" t="inlineStr">
        <is>
          <t>04.078.995/0001-64</t>
        </is>
      </c>
      <c r="C2630" t="inlineStr">
        <is>
          <t>5 A SEC DO BRASIL FRANCHISING LTDA</t>
        </is>
      </c>
    </row>
    <row r="2631">
      <c r="B2631" t="inlineStr">
        <is>
          <t>04.078.995/0001-64</t>
        </is>
      </c>
      <c r="C2631" t="inlineStr">
        <is>
          <t>5 A SEC DO BRASIL FRANCHISING LTDA</t>
        </is>
      </c>
    </row>
    <row r="2632">
      <c r="B2632" t="inlineStr">
        <is>
          <t>04.088.208/0001-65</t>
        </is>
      </c>
      <c r="C2632" t="inlineStr">
        <is>
          <t>SEM PARAR INSTITUICAO DE PAGAMENTO LTDA</t>
        </is>
      </c>
    </row>
    <row r="2633">
      <c r="B2633" t="inlineStr">
        <is>
          <t>04.201.876/0001-57</t>
        </is>
      </c>
      <c r="C2633" t="inlineStr">
        <is>
          <t>SAL - EMPREENDIMENTOS LTDA</t>
        </is>
      </c>
    </row>
    <row r="2634">
      <c r="B2634" t="inlineStr">
        <is>
          <t>04.201.876/0001-57</t>
        </is>
      </c>
      <c r="C2634" t="inlineStr">
        <is>
          <t>SAL - EMPREENDIMENTOS LTDA</t>
        </is>
      </c>
    </row>
    <row r="2635">
      <c r="B2635" t="inlineStr">
        <is>
          <t>04.201.876/0001-57</t>
        </is>
      </c>
      <c r="C2635" t="inlineStr">
        <is>
          <t>SAL - EMPREENDIMENTOS LTDA</t>
        </is>
      </c>
    </row>
    <row r="2636">
      <c r="B2636" t="inlineStr">
        <is>
          <t>04.227.467/0061-60</t>
        </is>
      </c>
      <c r="C2636" t="inlineStr">
        <is>
          <t>GENTIL NEGOCIOS COMERCIO E FRANCHISING LTDA</t>
        </is>
      </c>
    </row>
    <row r="2637">
      <c r="B2637" t="inlineStr">
        <is>
          <t>04.380.004/0001-01</t>
        </is>
      </c>
      <c r="C2637" t="inlineStr">
        <is>
          <t>MEDICINAL FARMACIA E MANIPULACAO LTDA</t>
        </is>
      </c>
    </row>
    <row r="2638">
      <c r="B2638" t="inlineStr">
        <is>
          <t>04.380.004/0001-01</t>
        </is>
      </c>
      <c r="C2638" t="inlineStr">
        <is>
          <t>MEDICINAL FARMACIA E MANIPULACAO LTDA</t>
        </is>
      </c>
    </row>
    <row r="2639">
      <c r="B2639" t="inlineStr">
        <is>
          <t>04.380.004/0001-01</t>
        </is>
      </c>
      <c r="C2639" t="inlineStr">
        <is>
          <t>MEDICINAL FARMACIA E MANIPULACAO LTDA</t>
        </is>
      </c>
    </row>
    <row r="2640">
      <c r="B2640" t="inlineStr">
        <is>
          <t>04.380.004/0001-01</t>
        </is>
      </c>
      <c r="C2640" t="inlineStr">
        <is>
          <t>MEDICINAL FARMACIA E MANIPULACAO LTDA</t>
        </is>
      </c>
    </row>
    <row r="2641">
      <c r="B2641" t="inlineStr">
        <is>
          <t>04.380.004/0001-01</t>
        </is>
      </c>
      <c r="C2641" t="inlineStr">
        <is>
          <t>MEDICINAL FARMACIA E MANIPULACAO LTDA</t>
        </is>
      </c>
    </row>
    <row r="2642">
      <c r="B2642" t="inlineStr">
        <is>
          <t>04.471.426/0001-84</t>
        </is>
      </c>
      <c r="C2642" t="inlineStr">
        <is>
          <t>SUNCOASTUSA VIAGENS E TURISMO LTDA</t>
        </is>
      </c>
    </row>
    <row r="2643">
      <c r="B2643" t="inlineStr">
        <is>
          <t>04.471.426/0001-84</t>
        </is>
      </c>
      <c r="C2643" t="inlineStr">
        <is>
          <t>SUNCOASTUSA VIAGENS E TURISMO LTDA</t>
        </is>
      </c>
    </row>
    <row r="2644">
      <c r="B2644" t="inlineStr">
        <is>
          <t>04.471.426/0001-84</t>
        </is>
      </c>
      <c r="C2644" t="inlineStr">
        <is>
          <t>SUNCOASTUSA VIAGENS E TURISMO LTDA</t>
        </is>
      </c>
    </row>
    <row r="2645">
      <c r="B2645" t="inlineStr">
        <is>
          <t>04.471.426/0001-84</t>
        </is>
      </c>
      <c r="C2645" t="inlineStr">
        <is>
          <t>SUNCOASTUSA VIAGENS E TURISMO LTDA</t>
        </is>
      </c>
    </row>
    <row r="2646">
      <c r="B2646" t="inlineStr">
        <is>
          <t>04.565.289/0001-47</t>
        </is>
      </c>
      <c r="C2646" t="inlineStr">
        <is>
          <t>BEMOL S/A</t>
        </is>
      </c>
    </row>
    <row r="2647">
      <c r="B2647" t="inlineStr">
        <is>
          <t>04.565.289/0001-47</t>
        </is>
      </c>
      <c r="C2647" t="inlineStr">
        <is>
          <t>BEMOL S/A</t>
        </is>
      </c>
    </row>
    <row r="2648">
      <c r="B2648" t="inlineStr">
        <is>
          <t>04.565.289/0001-47</t>
        </is>
      </c>
      <c r="C2648" t="inlineStr">
        <is>
          <t>BEMOL S/A</t>
        </is>
      </c>
    </row>
    <row r="2649">
      <c r="B2649" t="inlineStr">
        <is>
          <t>04.565.289/0001-47</t>
        </is>
      </c>
      <c r="C2649" t="inlineStr">
        <is>
          <t>BEMOL S/A</t>
        </is>
      </c>
    </row>
    <row r="2650">
      <c r="B2650" t="inlineStr">
        <is>
          <t>04.565.289/0001-47</t>
        </is>
      </c>
      <c r="C2650" t="inlineStr">
        <is>
          <t>BEMOL S/A</t>
        </is>
      </c>
    </row>
    <row r="2651">
      <c r="B2651" t="inlineStr">
        <is>
          <t>04.565.289/0001-47</t>
        </is>
      </c>
      <c r="C2651" t="inlineStr">
        <is>
          <t>BEMOL S/A</t>
        </is>
      </c>
    </row>
    <row r="2652">
      <c r="B2652" t="inlineStr">
        <is>
          <t>04.624.699/0001-11</t>
        </is>
      </c>
      <c r="C2652" t="inlineStr">
        <is>
          <t>POINTER NETWORKS S.A (baixada)</t>
        </is>
      </c>
    </row>
    <row r="2653">
      <c r="B2653" t="inlineStr">
        <is>
          <t>04.628.426/0001-45</t>
        </is>
      </c>
      <c r="C2653" t="inlineStr">
        <is>
          <t>TECHNOS DA AMAZONIA INDUSTRIA E COMERCIO S.A.</t>
        </is>
      </c>
    </row>
    <row r="2654">
      <c r="B2654" t="inlineStr">
        <is>
          <t>04.628.426/0001-45</t>
        </is>
      </c>
      <c r="C2654" t="inlineStr">
        <is>
          <t>TECHNOS DA AMAZONIA INDUSTRIA E COMERCIO S.A.</t>
        </is>
      </c>
    </row>
    <row r="2655">
      <c r="B2655" t="inlineStr">
        <is>
          <t>04.740.876/0001-25</t>
        </is>
      </c>
      <c r="C2655" t="inlineStr">
        <is>
          <t>ALELO INSTITUICAO DE PAGAMENTO SA</t>
        </is>
      </c>
    </row>
    <row r="2656">
      <c r="B2656" t="inlineStr">
        <is>
          <t>04.740.876/0001-25</t>
        </is>
      </c>
      <c r="C2656" t="inlineStr">
        <is>
          <t>ALELO INSTITUICAO DE PAGAMENTO SA</t>
        </is>
      </c>
    </row>
    <row r="2657">
      <c r="B2657" t="inlineStr">
        <is>
          <t>04.740.876/0001-25</t>
        </is>
      </c>
      <c r="C2657" t="inlineStr">
        <is>
          <t>ALELO INSTITUICAO DE PAGAMENTO SA</t>
        </is>
      </c>
    </row>
    <row r="2658">
      <c r="B2658" t="inlineStr">
        <is>
          <t>04.740.876/0001-25</t>
        </is>
      </c>
      <c r="C2658" t="inlineStr">
        <is>
          <t>ALELO INSTITUICAO DE PAGAMENTO SA</t>
        </is>
      </c>
    </row>
    <row r="2659">
      <c r="B2659" t="inlineStr">
        <is>
          <t>04.740.876/0001-25</t>
        </is>
      </c>
      <c r="C2659" t="inlineStr">
        <is>
          <t>ALELO INSTITUICAO DE PAGAMENTO SA</t>
        </is>
      </c>
    </row>
    <row r="2660">
      <c r="B2660" t="inlineStr">
        <is>
          <t>04.740.876/0001-25</t>
        </is>
      </c>
      <c r="C2660" t="inlineStr">
        <is>
          <t>ALELO INSTITUICAO DE PAGAMENTO SA</t>
        </is>
      </c>
    </row>
    <row r="2661">
      <c r="B2661" t="inlineStr">
        <is>
          <t>04.740.876/0001-25</t>
        </is>
      </c>
      <c r="C2661" t="inlineStr">
        <is>
          <t>ALELO INSTITUICAO DE PAGAMENTO SA</t>
        </is>
      </c>
    </row>
    <row r="2662">
      <c r="B2662" t="inlineStr">
        <is>
          <t>04.772.434/0001-60</t>
        </is>
      </c>
      <c r="C2662" t="inlineStr">
        <is>
          <t>PORTAL 8 COMERCIO E IMPORTACAO LTDA</t>
        </is>
      </c>
    </row>
    <row r="2663">
      <c r="B2663" t="inlineStr">
        <is>
          <t>04.789.159/0001-98</t>
        </is>
      </c>
      <c r="C2663" t="inlineStr">
        <is>
          <t>CORIS BRASIL TURISMO VIAGENS E ASSISTENCIA INTERNACIONAL LTDA</t>
        </is>
      </c>
    </row>
    <row r="2664">
      <c r="B2664" t="inlineStr">
        <is>
          <t>04.789.159/0001-98</t>
        </is>
      </c>
      <c r="C2664" t="inlineStr">
        <is>
          <t>CORIS BRASIL TURISMO VIAGENS E ASSISTENCIA INTERNACIONAL LTDA</t>
        </is>
      </c>
    </row>
    <row r="2665">
      <c r="B2665" t="inlineStr">
        <is>
          <t>04.789.159/0001-98</t>
        </is>
      </c>
      <c r="C2665" t="inlineStr">
        <is>
          <t>CORIS BRASIL TURISMO VIAGENS E ASSISTENCIA INTERNACIONAL LTDA</t>
        </is>
      </c>
    </row>
    <row r="2666">
      <c r="B2666" t="inlineStr">
        <is>
          <t>04.789.159/0001-98</t>
        </is>
      </c>
      <c r="C2666" t="inlineStr">
        <is>
          <t>CORIS BRASIL TURISMO VIAGENS E ASSISTENCIA INTERNACIONAL LTDA</t>
        </is>
      </c>
    </row>
    <row r="2667">
      <c r="B2667" t="inlineStr">
        <is>
          <t>04.798.925/0001-80</t>
        </is>
      </c>
      <c r="C2667" t="inlineStr">
        <is>
          <t>ART FARMA LTDA EM RECUPERACAO JUDICIAL</t>
        </is>
      </c>
    </row>
    <row r="2668">
      <c r="B2668" t="inlineStr">
        <is>
          <t>04.798.925/0001-80</t>
        </is>
      </c>
      <c r="C2668" t="inlineStr">
        <is>
          <t>ART FARMA LTDA EM RECUPERACAO JUDICIAL</t>
        </is>
      </c>
    </row>
    <row r="2669">
      <c r="B2669" t="inlineStr">
        <is>
          <t>04.798.925/0001-80</t>
        </is>
      </c>
      <c r="C2669" t="inlineStr">
        <is>
          <t>ART FARMA LTDA EM RECUPERACAO JUDICIAL</t>
        </is>
      </c>
    </row>
    <row r="2670">
      <c r="B2670" t="inlineStr">
        <is>
          <t>04.908.757/0001-39</t>
        </is>
      </c>
      <c r="C2670" t="inlineStr">
        <is>
          <t>COSTAO DO SANTINHO TURISMO E LAZER S.A.</t>
        </is>
      </c>
    </row>
    <row r="2671">
      <c r="B2671" t="inlineStr">
        <is>
          <t>04.908.757/0001-39</t>
        </is>
      </c>
      <c r="C2671" t="inlineStr">
        <is>
          <t>COSTAO DO SANTINHO TURISMO E LAZER S.A.</t>
        </is>
      </c>
    </row>
    <row r="2672">
      <c r="B2672" t="inlineStr">
        <is>
          <t>04.908.757/0001-39</t>
        </is>
      </c>
      <c r="C2672" t="inlineStr">
        <is>
          <t>COSTAO DO SANTINHO TURISMO E LAZER S.A.</t>
        </is>
      </c>
    </row>
    <row r="2673">
      <c r="B2673" t="inlineStr">
        <is>
          <t>04.908.757/0001-39</t>
        </is>
      </c>
      <c r="C2673" t="inlineStr">
        <is>
          <t>COSTAO DO SANTINHO TURISMO E LAZER S.A.</t>
        </is>
      </c>
    </row>
    <row r="2674">
      <c r="B2674" t="inlineStr">
        <is>
          <t>04.908.757/0001-39</t>
        </is>
      </c>
      <c r="C2674" t="inlineStr">
        <is>
          <t>COSTAO DO SANTINHO TURISMO E LAZER S.A.</t>
        </is>
      </c>
    </row>
    <row r="2675">
      <c r="B2675" t="inlineStr">
        <is>
          <t>04.942.346/0001-60</t>
        </is>
      </c>
      <c r="C2675" t="inlineStr">
        <is>
          <t>CHEBIB CONTROL TECNOLOGIAS LTDA</t>
        </is>
      </c>
    </row>
    <row r="2676">
      <c r="B2676" t="inlineStr">
        <is>
          <t>04.942.346/0001-60</t>
        </is>
      </c>
      <c r="C2676" t="inlineStr">
        <is>
          <t>CHEBIB CONTROL TECNOLOGIAS LTDA</t>
        </is>
      </c>
    </row>
    <row r="2677">
      <c r="B2677" t="inlineStr">
        <is>
          <t>04.942.346/0001-60</t>
        </is>
      </c>
      <c r="C2677" t="inlineStr">
        <is>
          <t>CHEBIB CONTROL TECNOLOGIAS LTDA</t>
        </is>
      </c>
    </row>
    <row r="2678">
      <c r="B2678" t="inlineStr">
        <is>
          <t>05.008.876/0001-06</t>
        </is>
      </c>
      <c r="C2678" t="inlineStr">
        <is>
          <t>VIAGENS PROMO TURISMO LTDA</t>
        </is>
      </c>
    </row>
    <row r="2679">
      <c r="B2679" t="inlineStr">
        <is>
          <t>05.008.876/0001-06</t>
        </is>
      </c>
      <c r="C2679" t="inlineStr">
        <is>
          <t>VIAGENS PROMO TURISMO LTDA</t>
        </is>
      </c>
    </row>
    <row r="2680">
      <c r="B2680" t="inlineStr">
        <is>
          <t>05.027.195/0043-36</t>
        </is>
      </c>
      <c r="C2680" t="inlineStr">
        <is>
          <t>ZINZANE COMERCIO E CONFECCAO DE VESTUARIO LTDA</t>
        </is>
      </c>
    </row>
    <row r="2681">
      <c r="B2681" t="inlineStr">
        <is>
          <t>05.027.195/0043-36</t>
        </is>
      </c>
      <c r="C2681" t="inlineStr">
        <is>
          <t>ZINZANE COMERCIO E CONFECCAO DE VESTUARIO LTDA</t>
        </is>
      </c>
    </row>
    <row r="2682">
      <c r="B2682" t="inlineStr">
        <is>
          <t>05.027.195/0043-36</t>
        </is>
      </c>
      <c r="C2682" t="inlineStr">
        <is>
          <t>ZINZANE COMERCIO E CONFECCAO DE VESTUARIO LTDA</t>
        </is>
      </c>
    </row>
    <row r="2683">
      <c r="B2683" t="inlineStr">
        <is>
          <t>05.164.667/0001-43</t>
        </is>
      </c>
      <c r="C2683" t="inlineStr">
        <is>
          <t>CENTER MEGA COMERCIO DE MATERIAIS PARA CONSTRUCAO LTDA</t>
        </is>
      </c>
    </row>
    <row r="2684">
      <c r="B2684" t="inlineStr">
        <is>
          <t>05.164.667/0001-43</t>
        </is>
      </c>
      <c r="C2684" t="inlineStr">
        <is>
          <t>CENTER MEGA COMERCIO DE MATERIAIS PARA CONSTRUCAO LTDA</t>
        </is>
      </c>
    </row>
    <row r="2685">
      <c r="B2685" t="inlineStr">
        <is>
          <t>05.164.667/0001-43</t>
        </is>
      </c>
      <c r="C2685" t="inlineStr">
        <is>
          <t>CENTER MEGA COMERCIO DE MATERIAIS PARA CONSTRUCAO LTDA</t>
        </is>
      </c>
    </row>
    <row r="2686">
      <c r="B2686" t="inlineStr">
        <is>
          <t>05.217.384/0002-01</t>
        </is>
      </c>
      <c r="C2686" t="inlineStr">
        <is>
          <t>H PLUS ADMINISTRACAO E HOTELARIA LTDA</t>
        </is>
      </c>
    </row>
    <row r="2687">
      <c r="B2687" t="inlineStr">
        <is>
          <t>05.217.384/0002-01</t>
        </is>
      </c>
      <c r="C2687" t="inlineStr">
        <is>
          <t>H PLUS ADMINISTRACAO E HOTELARIA LTDA</t>
        </is>
      </c>
    </row>
    <row r="2688">
      <c r="B2688" t="inlineStr">
        <is>
          <t>05.217.384/0002-01</t>
        </is>
      </c>
      <c r="C2688" t="inlineStr">
        <is>
          <t>H PLUS ADMINISTRACAO E HOTELARIA LTDA</t>
        </is>
      </c>
    </row>
    <row r="2689">
      <c r="B2689" t="inlineStr">
        <is>
          <t>05.217.384/0002-01</t>
        </is>
      </c>
      <c r="C2689" t="inlineStr">
        <is>
          <t>H PLUS ADMINISTRACAO E HOTELARIA LTDA</t>
        </is>
      </c>
    </row>
    <row r="2690">
      <c r="B2690" t="inlineStr">
        <is>
          <t>05.217.384/0005-46</t>
        </is>
      </c>
      <c r="C2690" t="inlineStr">
        <is>
          <t>H PLUS ADMINISTRACAO E HOTELARIA LTDA</t>
        </is>
      </c>
    </row>
    <row r="2691">
      <c r="B2691" t="inlineStr">
        <is>
          <t>05.217.384/0005-46</t>
        </is>
      </c>
      <c r="C2691" t="inlineStr">
        <is>
          <t>H PLUS ADMINISTRACAO E HOTELARIA LTDA</t>
        </is>
      </c>
    </row>
    <row r="2692">
      <c r="B2692" t="inlineStr">
        <is>
          <t>05.217.384/0005-46</t>
        </is>
      </c>
      <c r="C2692" t="inlineStr">
        <is>
          <t>H PLUS ADMINISTRACAO E HOTELARIA LTDA</t>
        </is>
      </c>
    </row>
    <row r="2693">
      <c r="B2693" t="inlineStr">
        <is>
          <t>05.217.384/0005-46</t>
        </is>
      </c>
      <c r="C2693" t="inlineStr">
        <is>
          <t>H PLUS ADMINISTRACAO E HOTELARIA LTDA</t>
        </is>
      </c>
    </row>
    <row r="2694">
      <c r="B2694" t="inlineStr">
        <is>
          <t>05.217.384/0006-27</t>
        </is>
      </c>
      <c r="C2694" t="inlineStr">
        <is>
          <t>H PLUS ADMINISTRACAO E HOTELARIA LTDA</t>
        </is>
      </c>
    </row>
    <row r="2695">
      <c r="B2695" t="inlineStr">
        <is>
          <t>05.217.384/0006-27</t>
        </is>
      </c>
      <c r="C2695" t="inlineStr">
        <is>
          <t>H PLUS ADMINISTRACAO E HOTELARIA LTDA</t>
        </is>
      </c>
    </row>
    <row r="2696">
      <c r="B2696" t="inlineStr">
        <is>
          <t>05.217.384/0006-27</t>
        </is>
      </c>
      <c r="C2696" t="inlineStr">
        <is>
          <t>H PLUS ADMINISTRACAO E HOTELARIA LTDA</t>
        </is>
      </c>
    </row>
    <row r="2697">
      <c r="B2697" t="inlineStr">
        <is>
          <t>05.217.384/0006-27</t>
        </is>
      </c>
      <c r="C2697" t="inlineStr">
        <is>
          <t>H PLUS ADMINISTRACAO E HOTELARIA LTDA</t>
        </is>
      </c>
    </row>
    <row r="2698">
      <c r="B2698" t="inlineStr">
        <is>
          <t>05.217.384/0010-03</t>
        </is>
      </c>
      <c r="C2698" t="inlineStr">
        <is>
          <t>H PLUS ADMINISTRACAO E HOTELARIA LTDA</t>
        </is>
      </c>
    </row>
    <row r="2699">
      <c r="B2699" t="inlineStr">
        <is>
          <t>05.217.384/0010-03</t>
        </is>
      </c>
      <c r="C2699" t="inlineStr">
        <is>
          <t>H PLUS ADMINISTRACAO E HOTELARIA LTDA</t>
        </is>
      </c>
    </row>
    <row r="2700">
      <c r="B2700" t="inlineStr">
        <is>
          <t>05.217.384/0010-03</t>
        </is>
      </c>
      <c r="C2700" t="inlineStr">
        <is>
          <t>H PLUS ADMINISTRACAO E HOTELARIA LTDA</t>
        </is>
      </c>
    </row>
    <row r="2701">
      <c r="B2701" t="inlineStr">
        <is>
          <t>05.217.384/0010-03</t>
        </is>
      </c>
      <c r="C2701" t="inlineStr">
        <is>
          <t>H PLUS ADMINISTRACAO E HOTELARIA LTDA</t>
        </is>
      </c>
    </row>
    <row r="2702">
      <c r="B2702" t="inlineStr">
        <is>
          <t>05.217.384/0011-94</t>
        </is>
      </c>
      <c r="C2702" t="inlineStr">
        <is>
          <t>H PLUS ADMINISTRACAO E HOTELARIA LTDA</t>
        </is>
      </c>
    </row>
    <row r="2703">
      <c r="B2703" t="inlineStr">
        <is>
          <t>05.217.384/0011-94</t>
        </is>
      </c>
      <c r="C2703" t="inlineStr">
        <is>
          <t>H PLUS ADMINISTRACAO E HOTELARIA LTDA</t>
        </is>
      </c>
    </row>
    <row r="2704">
      <c r="B2704" t="inlineStr">
        <is>
          <t>05.217.384/0011-94</t>
        </is>
      </c>
      <c r="C2704" t="inlineStr">
        <is>
          <t>H PLUS ADMINISTRACAO E HOTELARIA LTDA</t>
        </is>
      </c>
    </row>
    <row r="2705">
      <c r="B2705" t="inlineStr">
        <is>
          <t>05.217.384/0011-94</t>
        </is>
      </c>
      <c r="C2705" t="inlineStr">
        <is>
          <t>H PLUS ADMINISTRACAO E HOTELARIA LTDA</t>
        </is>
      </c>
    </row>
    <row r="2706">
      <c r="B2706" t="inlineStr">
        <is>
          <t>05.326.792/0001-02</t>
        </is>
      </c>
      <c r="C2706" t="inlineStr">
        <is>
          <t>GCS COMERCIO DE PNEUS LTDA</t>
        </is>
      </c>
    </row>
    <row r="2707">
      <c r="B2707" t="inlineStr">
        <is>
          <t>05.326.792/0001-02</t>
        </is>
      </c>
      <c r="C2707" t="inlineStr">
        <is>
          <t>GCS COMERCIO DE PNEUS LTDA</t>
        </is>
      </c>
    </row>
    <row r="2708">
      <c r="B2708" t="inlineStr">
        <is>
          <t>05.326.792/0001-02</t>
        </is>
      </c>
      <c r="C2708" t="inlineStr">
        <is>
          <t>GCS COMERCIO DE PNEUS LTDA</t>
        </is>
      </c>
    </row>
    <row r="2709">
      <c r="B2709" t="inlineStr">
        <is>
          <t>05.342.337/0001-09</t>
        </is>
      </c>
      <c r="C2709" t="inlineStr">
        <is>
          <t>MARYLIN KULKES CONSULTORIA EM ARTIGOS DE JOALHERIA LTDA</t>
        </is>
      </c>
    </row>
    <row r="2710">
      <c r="B2710" t="inlineStr">
        <is>
          <t>05.342.337/0001-09</t>
        </is>
      </c>
      <c r="C2710" t="inlineStr">
        <is>
          <t>MARYLIN KULKES CONSULTORIA EM ARTIGOS DE JOALHERIA LTDA</t>
        </is>
      </c>
    </row>
    <row r="2711">
      <c r="B2711" t="inlineStr">
        <is>
          <t>05.342.337/0001-09</t>
        </is>
      </c>
      <c r="C2711" t="inlineStr">
        <is>
          <t>MARYLIN KULKES CONSULTORIA EM ARTIGOS DE JOALHERIA LTDA</t>
        </is>
      </c>
    </row>
    <row r="2712">
      <c r="B2712" t="inlineStr">
        <is>
          <t>05.515.179/0001-33</t>
        </is>
      </c>
      <c r="C2712" t="inlineStr">
        <is>
          <t>GALLICA MANIPULACAO FARMACEUTICA LTDA</t>
        </is>
      </c>
    </row>
    <row r="2713">
      <c r="B2713" t="inlineStr">
        <is>
          <t>05.515.179/0001-33</t>
        </is>
      </c>
      <c r="C2713" t="inlineStr">
        <is>
          <t>GALLICA MANIPULACAO FARMACEUTICA LTDA</t>
        </is>
      </c>
    </row>
    <row r="2714">
      <c r="B2714" t="inlineStr">
        <is>
          <t>05.515.179/0001-33</t>
        </is>
      </c>
      <c r="C2714" t="inlineStr">
        <is>
          <t>GALLICA MANIPULACAO FARMACEUTICA LTDA</t>
        </is>
      </c>
    </row>
    <row r="2715">
      <c r="B2715" t="inlineStr">
        <is>
          <t>05.536.273/0001-79</t>
        </is>
      </c>
      <c r="C2715" t="inlineStr">
        <is>
          <t>FOCUS FITNESS ACADEMIA DE GINASTICA LTDA</t>
        </is>
      </c>
    </row>
    <row r="2716">
      <c r="B2716" t="inlineStr">
        <is>
          <t>05.536.273/0001-79</t>
        </is>
      </c>
      <c r="C2716" t="inlineStr">
        <is>
          <t>FOCUS FITNESS ACADEMIA DE GINASTICA LTDA</t>
        </is>
      </c>
    </row>
    <row r="2717">
      <c r="B2717" t="inlineStr">
        <is>
          <t>05.536.273/0001-79</t>
        </is>
      </c>
      <c r="C2717" t="inlineStr">
        <is>
          <t>FOCUS FITNESS ACADEMIA DE GINASTICA LTDA</t>
        </is>
      </c>
    </row>
    <row r="2718">
      <c r="B2718" t="inlineStr">
        <is>
          <t>05.558.568/0001-46</t>
        </is>
      </c>
      <c r="C2718" t="inlineStr">
        <is>
          <t>RESERVA FEITA TURISMO, EVENTOS E TECNOLOGIA LTDA</t>
        </is>
      </c>
    </row>
    <row r="2719">
      <c r="B2719" t="inlineStr">
        <is>
          <t>05.558.568/0001-46</t>
        </is>
      </c>
      <c r="C2719" t="inlineStr">
        <is>
          <t>RESERVA FEITA TURISMO, EVENTOS E TECNOLOGIA LTDA</t>
        </is>
      </c>
    </row>
    <row r="2720">
      <c r="B2720" t="inlineStr">
        <is>
          <t>05.558.568/0001-46</t>
        </is>
      </c>
      <c r="C2720" t="inlineStr">
        <is>
          <t>RESERVA FEITA TURISMO, EVENTOS E TECNOLOGIA LTDA</t>
        </is>
      </c>
    </row>
    <row r="2721">
      <c r="B2721" t="inlineStr">
        <is>
          <t>05.577.343/0001-37</t>
        </is>
      </c>
      <c r="C2721" t="inlineStr">
        <is>
          <t>MASTERCARD BRASIL SOLUCOES DE PAGAMENTO LTDA.</t>
        </is>
      </c>
    </row>
    <row r="2722">
      <c r="B2722" t="inlineStr">
        <is>
          <t>05.623.256/0001-79</t>
        </is>
      </c>
      <c r="C2722" t="inlineStr">
        <is>
          <t>INSIDE SISTEMAS LTDA</t>
        </is>
      </c>
    </row>
    <row r="2723">
      <c r="B2723" t="inlineStr">
        <is>
          <t>05.623.256/0001-79</t>
        </is>
      </c>
      <c r="C2723" t="inlineStr">
        <is>
          <t>INSIDE SISTEMAS LTDA</t>
        </is>
      </c>
    </row>
    <row r="2724">
      <c r="B2724" t="inlineStr">
        <is>
          <t>05.623.256/0001-79</t>
        </is>
      </c>
      <c r="C2724" t="inlineStr">
        <is>
          <t>INSIDE SISTEMAS LTDA</t>
        </is>
      </c>
    </row>
    <row r="2725">
      <c r="B2725" t="inlineStr">
        <is>
          <t>05.639.032/0001-55</t>
        </is>
      </c>
      <c r="C2725" t="inlineStr">
        <is>
          <t>CURANTE - FARMACIA DE MANIPULACAO LTDA</t>
        </is>
      </c>
    </row>
    <row r="2726">
      <c r="B2726" t="inlineStr">
        <is>
          <t>05.639.032/0001-55</t>
        </is>
      </c>
      <c r="C2726" t="inlineStr">
        <is>
          <t>CURANTE - FARMACIA DE MANIPULACAO LTDA</t>
        </is>
      </c>
    </row>
    <row r="2727">
      <c r="B2727" t="inlineStr">
        <is>
          <t>05.639.032/0001-55</t>
        </is>
      </c>
      <c r="C2727" t="inlineStr">
        <is>
          <t>CURANTE - FARMACIA DE MANIPULACAO LTDA</t>
        </is>
      </c>
    </row>
    <row r="2728">
      <c r="B2728" t="inlineStr">
        <is>
          <t>05.648.257/0031-93</t>
        </is>
      </c>
      <c r="C2728" t="inlineStr">
        <is>
          <t>BRASIL EDUCACAO S/A</t>
        </is>
      </c>
    </row>
    <row r="2729">
      <c r="B2729" t="inlineStr">
        <is>
          <t>05.648.257/0031-93</t>
        </is>
      </c>
      <c r="C2729" t="inlineStr">
        <is>
          <t>BRASIL EDUCACAO S/A</t>
        </is>
      </c>
    </row>
    <row r="2730">
      <c r="B2730" t="inlineStr">
        <is>
          <t>05.648.257/0031-93</t>
        </is>
      </c>
      <c r="C2730" t="inlineStr">
        <is>
          <t>BRASIL EDUCACAO S/A</t>
        </is>
      </c>
    </row>
    <row r="2731">
      <c r="B2731" t="inlineStr">
        <is>
          <t>05.648.257/0031-93</t>
        </is>
      </c>
      <c r="C2731" t="inlineStr">
        <is>
          <t>BRASIL EDUCACAO S/A</t>
        </is>
      </c>
    </row>
    <row r="2732">
      <c r="B2732" t="inlineStr">
        <is>
          <t>05.763.136/0001-77</t>
        </is>
      </c>
      <c r="C2732" t="inlineStr">
        <is>
          <t>MIV FARMACIA DE MANIPULACAO LTDA</t>
        </is>
      </c>
    </row>
    <row r="2733">
      <c r="B2733" t="inlineStr">
        <is>
          <t>05.763.136/0001-77</t>
        </is>
      </c>
      <c r="C2733" t="inlineStr">
        <is>
          <t>MIV FARMACIA DE MANIPULACAO LTDA</t>
        </is>
      </c>
    </row>
    <row r="2734">
      <c r="B2734" t="inlineStr">
        <is>
          <t>05.763.136/0001-77</t>
        </is>
      </c>
      <c r="C2734" t="inlineStr">
        <is>
          <t>MIV FARMACIA DE MANIPULACAO LTDA</t>
        </is>
      </c>
    </row>
    <row r="2735">
      <c r="B2735" t="inlineStr">
        <is>
          <t>05.763.136/0001-77</t>
        </is>
      </c>
      <c r="C2735" t="inlineStr">
        <is>
          <t>MIV FARMACIA DE MANIPULACAO LTDA</t>
        </is>
      </c>
    </row>
    <row r="2736">
      <c r="B2736" t="inlineStr">
        <is>
          <t>05.939.187/0001-07</t>
        </is>
      </c>
      <c r="C2736" t="inlineStr">
        <is>
          <t>MGTECH INFORMATICA E TECNOLOGIA LTDA</t>
        </is>
      </c>
    </row>
    <row r="2737">
      <c r="B2737" t="inlineStr">
        <is>
          <t>05.984.457/0001-00</t>
        </is>
      </c>
      <c r="C2737" t="inlineStr">
        <is>
          <t>NTS DO BRASIL COMERCIO DE MAQUINAS E FERRAMENTAS LTDA</t>
        </is>
      </c>
    </row>
    <row r="2738">
      <c r="B2738" t="inlineStr">
        <is>
          <t>05.984.457/0001-00</t>
        </is>
      </c>
      <c r="C2738" t="inlineStr">
        <is>
          <t>NTS DO BRASIL COMERCIO DE MAQUINAS E FERRAMENTAS LTDA</t>
        </is>
      </c>
    </row>
    <row r="2739">
      <c r="B2739" t="inlineStr">
        <is>
          <t>06.026.537/0001-07</t>
        </is>
      </c>
      <c r="C2739" t="inlineStr">
        <is>
          <t>SOCARRAO WEB SOLUTIONS LTDA</t>
        </is>
      </c>
    </row>
    <row r="2740">
      <c r="B2740" t="inlineStr">
        <is>
          <t>06.026.537/0001-07</t>
        </is>
      </c>
      <c r="C2740" t="inlineStr">
        <is>
          <t>SOCARRAO WEB SOLUTIONS LTDA</t>
        </is>
      </c>
    </row>
    <row r="2741">
      <c r="B2741" t="inlineStr">
        <is>
          <t>06.064.114/0001-81</t>
        </is>
      </c>
      <c r="C2741" t="inlineStr">
        <is>
          <t>COGRA DISTRIBUIDORA LTDA</t>
        </is>
      </c>
    </row>
    <row r="2742">
      <c r="B2742" t="inlineStr">
        <is>
          <t>06.064.114/0001-81</t>
        </is>
      </c>
      <c r="C2742" t="inlineStr">
        <is>
          <t>COGRA DISTRIBUIDORA LTDA</t>
        </is>
      </c>
    </row>
    <row r="2743">
      <c r="B2743" t="inlineStr">
        <is>
          <t>06.064.114/0001-81</t>
        </is>
      </c>
      <c r="C2743" t="inlineStr">
        <is>
          <t>COGRA DISTRIBUIDORA LTDA</t>
        </is>
      </c>
    </row>
    <row r="2744">
      <c r="B2744" t="inlineStr">
        <is>
          <t>06.253.931/0001-88</t>
        </is>
      </c>
      <c r="C2744" t="inlineStr">
        <is>
          <t>DOMESTICA LEGAL FOLHAS DE PAGAMENTO ONLINE LTDA</t>
        </is>
      </c>
    </row>
    <row r="2745">
      <c r="B2745" t="inlineStr">
        <is>
          <t>06.253.931/0001-88</t>
        </is>
      </c>
      <c r="C2745" t="inlineStr">
        <is>
          <t>DOMESTICA LEGAL FOLHAS DE PAGAMENTO ONLINE LTDA</t>
        </is>
      </c>
    </row>
    <row r="2746">
      <c r="B2746" t="inlineStr">
        <is>
          <t>06.253.931/0001-88</t>
        </is>
      </c>
      <c r="C2746" t="inlineStr">
        <is>
          <t>DOMESTICA LEGAL FOLHAS DE PAGAMENTO ONLINE LTDA</t>
        </is>
      </c>
    </row>
    <row r="2747">
      <c r="B2747" t="inlineStr">
        <is>
          <t>06.253.931/0001-88</t>
        </is>
      </c>
      <c r="C2747" t="inlineStr">
        <is>
          <t>DOMESTICA LEGAL FOLHAS DE PAGAMENTO ONLINE LTDA</t>
        </is>
      </c>
    </row>
    <row r="2748">
      <c r="B2748" t="inlineStr">
        <is>
          <t>06.253.931/0001-88</t>
        </is>
      </c>
      <c r="C2748" t="inlineStr">
        <is>
          <t>DOMESTICA LEGAL FOLHAS DE PAGAMENTO ONLINE LTDA</t>
        </is>
      </c>
    </row>
    <row r="2749">
      <c r="B2749" t="inlineStr">
        <is>
          <t>06.267.630/0001-03</t>
        </is>
      </c>
      <c r="C2749" t="inlineStr">
        <is>
          <t>COMPANHIA BRASILEIRA DE EDUCACAO E SISTEMAS DE ENSINO S.A</t>
        </is>
      </c>
    </row>
    <row r="2750">
      <c r="B2750" t="inlineStr">
        <is>
          <t>06.267.630/0001-03</t>
        </is>
      </c>
      <c r="C2750" t="inlineStr">
        <is>
          <t>COMPANHIA BRASILEIRA DE EDUCACAO E SISTEMAS DE ENSINO S.A</t>
        </is>
      </c>
    </row>
    <row r="2751">
      <c r="B2751" t="inlineStr">
        <is>
          <t>06.267.630/0027-42</t>
        </is>
      </c>
      <c r="C2751" t="inlineStr">
        <is>
          <t>COMPANHIA BRASILEIRA DE EDUCACAO E SISTEMAS DE ENSINO S.A</t>
        </is>
      </c>
    </row>
    <row r="2752">
      <c r="B2752" t="inlineStr">
        <is>
          <t>06.267.630/0027-42</t>
        </is>
      </c>
      <c r="C2752" t="inlineStr">
        <is>
          <t>COMPANHIA BRASILEIRA DE EDUCACAO E SISTEMAS DE ENSINO S.A</t>
        </is>
      </c>
    </row>
    <row r="2753">
      <c r="B2753" t="inlineStr">
        <is>
          <t>06.626.253/0001-51</t>
        </is>
      </c>
      <c r="C2753" t="inlineStr">
        <is>
          <t>EMPREENDIMENTOS PAGUE MENOS S/A</t>
        </is>
      </c>
    </row>
    <row r="2754">
      <c r="B2754" t="inlineStr">
        <is>
          <t>06.626.253/0001-51</t>
        </is>
      </c>
      <c r="C2754" t="inlineStr">
        <is>
          <t>EMPREENDIMENTOS PAGUE MENOS S/A</t>
        </is>
      </c>
    </row>
    <row r="2755">
      <c r="B2755" t="inlineStr">
        <is>
          <t>06.626.253/0001-51</t>
        </is>
      </c>
      <c r="C2755" t="inlineStr">
        <is>
          <t>EMPREENDIMENTOS PAGUE MENOS S/A</t>
        </is>
      </c>
    </row>
    <row r="2756">
      <c r="B2756" t="inlineStr">
        <is>
          <t>06.626.253/0001-51</t>
        </is>
      </c>
      <c r="C2756" t="inlineStr">
        <is>
          <t>EMPREENDIMENTOS PAGUE MENOS S/A</t>
        </is>
      </c>
    </row>
    <row r="2757">
      <c r="B2757" t="inlineStr">
        <is>
          <t>06.626.253/0001-51</t>
        </is>
      </c>
      <c r="C2757" t="inlineStr">
        <is>
          <t>EMPREENDIMENTOS PAGUE MENOS S/A</t>
        </is>
      </c>
    </row>
    <row r="2758">
      <c r="B2758" t="inlineStr">
        <is>
          <t>06.626.253/0001-51</t>
        </is>
      </c>
      <c r="C2758" t="inlineStr">
        <is>
          <t>EMPREENDIMENTOS PAGUE MENOS S/A</t>
        </is>
      </c>
    </row>
    <row r="2759">
      <c r="B2759" t="inlineStr">
        <is>
          <t>06.626.253/0001-51</t>
        </is>
      </c>
      <c r="C2759" t="inlineStr">
        <is>
          <t>EMPREENDIMENTOS PAGUE MENOS S/A</t>
        </is>
      </c>
    </row>
    <row r="2760">
      <c r="B2760" t="inlineStr">
        <is>
          <t>06.626.253/0001-51</t>
        </is>
      </c>
      <c r="C2760" t="inlineStr">
        <is>
          <t>EMPREENDIMENTOS PAGUE MENOS S/A</t>
        </is>
      </c>
    </row>
    <row r="2761">
      <c r="B2761" t="inlineStr">
        <is>
          <t>06.626.253/0001-51</t>
        </is>
      </c>
      <c r="C2761" t="inlineStr">
        <is>
          <t>EMPREENDIMENTOS PAGUE MENOS S/A</t>
        </is>
      </c>
    </row>
    <row r="2762">
      <c r="B2762" t="inlineStr">
        <is>
          <t>06.893.786/0001-08</t>
        </is>
      </c>
      <c r="C2762" t="inlineStr">
        <is>
          <t>SAINT PAUL EDUCACIONAL LTDA.</t>
        </is>
      </c>
    </row>
    <row r="2763">
      <c r="B2763" t="inlineStr">
        <is>
          <t>06.893.786/0001-08</t>
        </is>
      </c>
      <c r="C2763" t="inlineStr">
        <is>
          <t>SAINT PAUL EDUCACIONAL LTDA.</t>
        </is>
      </c>
    </row>
    <row r="2764">
      <c r="B2764" t="inlineStr">
        <is>
          <t>06.893.786/0001-08</t>
        </is>
      </c>
      <c r="C2764" t="inlineStr">
        <is>
          <t>SAINT PAUL EDUCACIONAL LTDA.</t>
        </is>
      </c>
    </row>
    <row r="2765">
      <c r="B2765" t="inlineStr">
        <is>
          <t>06.913.480/0001-68</t>
        </is>
      </c>
      <c r="C2765" t="inlineStr">
        <is>
          <t>DIMENSIONAL BRASIL SOLUCOES LTDA</t>
        </is>
      </c>
    </row>
    <row r="2766">
      <c r="B2766" t="inlineStr">
        <is>
          <t>06.913.480/0001-68</t>
        </is>
      </c>
      <c r="C2766" t="inlineStr">
        <is>
          <t>DIMENSIONAL BRASIL SOLUCOES LTDA</t>
        </is>
      </c>
    </row>
    <row r="2767">
      <c r="B2767" t="inlineStr">
        <is>
          <t>06.913.480/0001-68</t>
        </is>
      </c>
      <c r="C2767" t="inlineStr">
        <is>
          <t>DIMENSIONAL BRASIL SOLUCOES LTDA</t>
        </is>
      </c>
    </row>
    <row r="2768">
      <c r="B2768" t="inlineStr">
        <is>
          <t>06.913.480/0001-68</t>
        </is>
      </c>
      <c r="C2768" t="inlineStr">
        <is>
          <t>DIMENSIONAL BRASIL SOLUCOES LTDA</t>
        </is>
      </c>
    </row>
    <row r="2769">
      <c r="B2769" t="inlineStr">
        <is>
          <t>06.913.480/0001-68</t>
        </is>
      </c>
      <c r="C2769" t="inlineStr">
        <is>
          <t>DIMENSIONAL BRASIL SOLUCOES LTDA</t>
        </is>
      </c>
    </row>
    <row r="2770">
      <c r="B2770" t="inlineStr">
        <is>
          <t>07.015.691/0001-46</t>
        </is>
      </c>
      <c r="C2770" t="inlineStr">
        <is>
          <t>4 BIO MEDICAMENTOS S.A.</t>
        </is>
      </c>
    </row>
    <row r="2771">
      <c r="B2771" t="inlineStr">
        <is>
          <t>07.015.691/0001-46</t>
        </is>
      </c>
      <c r="C2771" t="inlineStr">
        <is>
          <t>4 BIO MEDICAMENTOS S.A.</t>
        </is>
      </c>
    </row>
    <row r="2772">
      <c r="B2772" t="inlineStr">
        <is>
          <t>07.015.691/0001-46</t>
        </is>
      </c>
      <c r="C2772" t="inlineStr">
        <is>
          <t>4 BIO MEDICAMENTOS S.A.</t>
        </is>
      </c>
    </row>
    <row r="2773">
      <c r="B2773" t="inlineStr">
        <is>
          <t>07.015.691/0001-46</t>
        </is>
      </c>
      <c r="C2773" t="inlineStr">
        <is>
          <t>4 BIO MEDICAMENTOS S.A.</t>
        </is>
      </c>
    </row>
    <row r="2774">
      <c r="B2774" t="inlineStr">
        <is>
          <t>07.015.691/0001-46</t>
        </is>
      </c>
      <c r="C2774" t="inlineStr">
        <is>
          <t>4 BIO MEDICAMENTOS S.A.</t>
        </is>
      </c>
    </row>
    <row r="2775">
      <c r="B2775" t="inlineStr">
        <is>
          <t>07.061.124/0001-26</t>
        </is>
      </c>
      <c r="C2775" t="inlineStr">
        <is>
          <t>CAMAQUA DISTRIBUIDORA LTDA</t>
        </is>
      </c>
    </row>
    <row r="2776">
      <c r="B2776" t="inlineStr">
        <is>
          <t>07.061.124/0001-26</t>
        </is>
      </c>
      <c r="C2776" t="inlineStr">
        <is>
          <t>CAMAQUA DISTRIBUIDORA LTDA</t>
        </is>
      </c>
    </row>
    <row r="2777">
      <c r="B2777" t="inlineStr">
        <is>
          <t>07.221.340/0001-91</t>
        </is>
      </c>
      <c r="C2777" t="inlineStr">
        <is>
          <t>LOWELL COSMETICOS DO BRASIL LTDA</t>
        </is>
      </c>
    </row>
    <row r="2778">
      <c r="B2778" t="inlineStr">
        <is>
          <t>07.221.340/0001-91</t>
        </is>
      </c>
      <c r="C2778" t="inlineStr">
        <is>
          <t>LOWELL COSMETICOS DO BRASIL LTDA</t>
        </is>
      </c>
    </row>
    <row r="2779">
      <c r="B2779" t="inlineStr">
        <is>
          <t>07.221.340/0001-91</t>
        </is>
      </c>
      <c r="C2779" t="inlineStr">
        <is>
          <t>LOWELL COSMETICOS DO BRASIL LTDA</t>
        </is>
      </c>
    </row>
    <row r="2780">
      <c r="B2780" t="inlineStr">
        <is>
          <t>07.221.340/0001-91</t>
        </is>
      </c>
      <c r="C2780" t="inlineStr">
        <is>
          <t>LOWELL COSMETICOS DO BRASIL LTDA</t>
        </is>
      </c>
    </row>
    <row r="2781">
      <c r="B2781" t="inlineStr">
        <is>
          <t>07.687.928/0001-35</t>
        </is>
      </c>
      <c r="C2781" t="inlineStr">
        <is>
          <t>WISH S.A.</t>
        </is>
      </c>
    </row>
    <row r="2782">
      <c r="B2782" t="inlineStr">
        <is>
          <t>07.687.928/0001-35</t>
        </is>
      </c>
      <c r="C2782" t="inlineStr">
        <is>
          <t>WISH S.A.</t>
        </is>
      </c>
    </row>
    <row r="2783">
      <c r="B2783" t="inlineStr">
        <is>
          <t>07.687.928/0001-35</t>
        </is>
      </c>
      <c r="C2783" t="inlineStr">
        <is>
          <t>WISH S.A.</t>
        </is>
      </c>
    </row>
    <row r="2784">
      <c r="B2784" t="inlineStr">
        <is>
          <t>07.718.633/0001-89</t>
        </is>
      </c>
      <c r="C2784" t="inlineStr">
        <is>
          <t>UNIDASUL DISTRIBUIDORA ALIMENTICIA S/A</t>
        </is>
      </c>
    </row>
    <row r="2785">
      <c r="B2785" t="inlineStr">
        <is>
          <t>07.718.633/0001-89</t>
        </is>
      </c>
      <c r="C2785" t="inlineStr">
        <is>
          <t>UNIDASUL DISTRIBUIDORA ALIMENTICIA S/A</t>
        </is>
      </c>
    </row>
    <row r="2786">
      <c r="B2786" t="inlineStr">
        <is>
          <t>07.718.633/0001-89</t>
        </is>
      </c>
      <c r="C2786" t="inlineStr">
        <is>
          <t>UNIDASUL DISTRIBUIDORA ALIMENTICIA S/A</t>
        </is>
      </c>
    </row>
    <row r="2787">
      <c r="B2787" t="inlineStr">
        <is>
          <t>07.737.623/0001-90</t>
        </is>
      </c>
      <c r="C2787" t="inlineStr">
        <is>
          <t>A ! BODYTECH PARTICIPACOES S.A</t>
        </is>
      </c>
    </row>
    <row r="2788">
      <c r="B2788" t="inlineStr">
        <is>
          <t>07.737.623/0001-90</t>
        </is>
      </c>
      <c r="C2788" t="inlineStr">
        <is>
          <t>A ! BODYTECH PARTICIPACOES S.A</t>
        </is>
      </c>
    </row>
    <row r="2789">
      <c r="B2789" t="inlineStr">
        <is>
          <t>07.737.623/0001-90</t>
        </is>
      </c>
      <c r="C2789" t="inlineStr">
        <is>
          <t>A ! BODYTECH PARTICIPACOES S.A</t>
        </is>
      </c>
    </row>
    <row r="2790">
      <c r="B2790" t="inlineStr">
        <is>
          <t>07.737.623/0001-90</t>
        </is>
      </c>
      <c r="C2790" t="inlineStr">
        <is>
          <t>A ! BODYTECH PARTICIPACOES S.A</t>
        </is>
      </c>
    </row>
    <row r="2791">
      <c r="B2791" t="inlineStr">
        <is>
          <t>07.756.995/0001-64</t>
        </is>
      </c>
      <c r="C2791" t="inlineStr">
        <is>
          <t>INFOJOBS BRASIL ATIVIDADES DE INTERNET LTDA.</t>
        </is>
      </c>
    </row>
    <row r="2792">
      <c r="B2792" t="inlineStr">
        <is>
          <t>07.756.995/0001-64</t>
        </is>
      </c>
      <c r="C2792" t="inlineStr">
        <is>
          <t>INFOJOBS BRASIL ATIVIDADES DE INTERNET LTDA.</t>
        </is>
      </c>
    </row>
    <row r="2793">
      <c r="B2793" t="inlineStr">
        <is>
          <t>07.756.995/0001-64</t>
        </is>
      </c>
      <c r="C2793" t="inlineStr">
        <is>
          <t>INFOJOBS BRASIL ATIVIDADES DE INTERNET LTDA.</t>
        </is>
      </c>
    </row>
    <row r="2794">
      <c r="B2794" t="inlineStr">
        <is>
          <t>07.760.188/0001-15</t>
        </is>
      </c>
      <c r="C2794" t="inlineStr">
        <is>
          <t>SM TRAVEL AGENCIA DE VIAGENS E TURISMO LTDA</t>
        </is>
      </c>
    </row>
    <row r="2795">
      <c r="B2795" t="inlineStr">
        <is>
          <t>07.760.188/0001-15</t>
        </is>
      </c>
      <c r="C2795" t="inlineStr">
        <is>
          <t>SM TRAVEL AGENCIA DE VIAGENS E TURISMO LTDA</t>
        </is>
      </c>
    </row>
    <row r="2796">
      <c r="B2796" t="inlineStr">
        <is>
          <t>07.760.188/0001-15</t>
        </is>
      </c>
      <c r="C2796" t="inlineStr">
        <is>
          <t>SM TRAVEL AGENCIA DE VIAGENS E TURISMO LTDA</t>
        </is>
      </c>
    </row>
    <row r="2797">
      <c r="B2797" t="inlineStr">
        <is>
          <t>07.760.299/0001-21</t>
        </is>
      </c>
      <c r="C2797" t="inlineStr">
        <is>
          <t>SOFACIL TECNOLOGIA LTDA</t>
        </is>
      </c>
    </row>
    <row r="2798">
      <c r="B2798" t="inlineStr">
        <is>
          <t>07.900.208/0001-06</t>
        </is>
      </c>
      <c r="C2798" t="inlineStr">
        <is>
          <t>ZZAB COMERCIO DE CALCADOS LTDA.</t>
        </is>
      </c>
    </row>
    <row r="2799">
      <c r="B2799" t="inlineStr">
        <is>
          <t>08.044.832/0001-11</t>
        </is>
      </c>
      <c r="C2799" t="inlineStr">
        <is>
          <t>FORMULA ACADEMIA LTDA</t>
        </is>
      </c>
    </row>
    <row r="2800">
      <c r="B2800" t="inlineStr">
        <is>
          <t>08.044.832/0001-11</t>
        </is>
      </c>
      <c r="C2800" t="inlineStr">
        <is>
          <t>FORMULA ACADEMIA LTDA</t>
        </is>
      </c>
    </row>
    <row r="2801">
      <c r="B2801" t="inlineStr">
        <is>
          <t>08.044.832/0001-11</t>
        </is>
      </c>
      <c r="C2801" t="inlineStr">
        <is>
          <t>FORMULA ACADEMIA LTDA</t>
        </is>
      </c>
    </row>
    <row r="2802">
      <c r="B2802" t="inlineStr">
        <is>
          <t>08.382.929/0001-34</t>
        </is>
      </c>
      <c r="C2802" t="inlineStr">
        <is>
          <t>RIQUENA NETO AR CONDICIONADO LTDA</t>
        </is>
      </c>
    </row>
    <row r="2803">
      <c r="B2803" t="inlineStr">
        <is>
          <t>08.382.929/0001-34</t>
        </is>
      </c>
      <c r="C2803" t="inlineStr">
        <is>
          <t>RIQUENA NETO AR CONDICIONADO LTDA</t>
        </is>
      </c>
    </row>
    <row r="2804">
      <c r="B2804" t="inlineStr">
        <is>
          <t>08.382.929/0001-34</t>
        </is>
      </c>
      <c r="C2804" t="inlineStr">
        <is>
          <t>RIQUENA NETO AR CONDICIONADO LTDA</t>
        </is>
      </c>
    </row>
    <row r="2805">
      <c r="B2805" t="inlineStr">
        <is>
          <t>08.412.977/0001-28</t>
        </is>
      </c>
      <c r="C2805" t="inlineStr">
        <is>
          <t>GIOSTRI EDITORA LTDA</t>
        </is>
      </c>
    </row>
    <row r="2806">
      <c r="B2806" t="inlineStr">
        <is>
          <t>08.412.977/0001-28</t>
        </is>
      </c>
      <c r="C2806" t="inlineStr">
        <is>
          <t>GIOSTRI EDITORA LTDA</t>
        </is>
      </c>
    </row>
    <row r="2807">
      <c r="B2807" t="inlineStr">
        <is>
          <t>08.412.977/0001-28</t>
        </is>
      </c>
      <c r="C2807" t="inlineStr">
        <is>
          <t>GIOSTRI EDITORA LTDA</t>
        </is>
      </c>
    </row>
    <row r="2808">
      <c r="B2808" t="inlineStr">
        <is>
          <t>08.476.852/0001-61</t>
        </is>
      </c>
      <c r="C2808" t="inlineStr">
        <is>
          <t>JCMP HOTEIS E COMERCIO LTDA</t>
        </is>
      </c>
    </row>
    <row r="2809">
      <c r="B2809" t="inlineStr">
        <is>
          <t>08.476.852/0001-61</t>
        </is>
      </c>
      <c r="C2809" t="inlineStr">
        <is>
          <t>JCMP HOTEIS E COMERCIO LTDA</t>
        </is>
      </c>
    </row>
    <row r="2810">
      <c r="B2810" t="inlineStr">
        <is>
          <t>08.476.852/0001-61</t>
        </is>
      </c>
      <c r="C2810" t="inlineStr">
        <is>
          <t>JCMP HOTEIS E COMERCIO LTDA</t>
        </is>
      </c>
    </row>
    <row r="2811">
      <c r="B2811" t="inlineStr">
        <is>
          <t>08.476.852/0001-61</t>
        </is>
      </c>
      <c r="C2811" t="inlineStr">
        <is>
          <t>JCMP HOTEIS E COMERCIO LTDA</t>
        </is>
      </c>
    </row>
    <row r="2812">
      <c r="B2812" t="inlineStr">
        <is>
          <t>08.476.852/0001-61</t>
        </is>
      </c>
      <c r="C2812" t="inlineStr">
        <is>
          <t>JCMP HOTEIS E COMERCIO LTDA</t>
        </is>
      </c>
    </row>
    <row r="2813">
      <c r="B2813" t="inlineStr">
        <is>
          <t>08.561.701/0001-01</t>
        </is>
      </c>
      <c r="C2813" t="inlineStr">
        <is>
          <t>PAGSEGURO INTERNET INSTITUICAO DE PAGAMENTO S.A.</t>
        </is>
      </c>
    </row>
    <row r="2814">
      <c r="B2814" t="inlineStr">
        <is>
          <t>08.613.254/0001-97</t>
        </is>
      </c>
      <c r="C2814" t="inlineStr">
        <is>
          <t>TB COMERCIO DE PRESENTES S.A.</t>
        </is>
      </c>
    </row>
    <row r="2815">
      <c r="B2815" t="inlineStr">
        <is>
          <t>08.613.254/0001-97</t>
        </is>
      </c>
      <c r="C2815" t="inlineStr">
        <is>
          <t>TB COMERCIO DE PRESENTES S.A.</t>
        </is>
      </c>
    </row>
    <row r="2816">
      <c r="B2816" t="inlineStr">
        <is>
          <t>08.621.379/0001-69</t>
        </is>
      </c>
      <c r="C2816" t="inlineStr">
        <is>
          <t>BRDF FITNESS CENTER - ACADEMIA DE GINASTICA S.A.</t>
        </is>
      </c>
    </row>
    <row r="2817">
      <c r="B2817" t="inlineStr">
        <is>
          <t>08.621.379/0001-69</t>
        </is>
      </c>
      <c r="C2817" t="inlineStr">
        <is>
          <t>BRDF FITNESS CENTER - ACADEMIA DE GINASTICA S.A.</t>
        </is>
      </c>
    </row>
    <row r="2818">
      <c r="B2818" t="inlineStr">
        <is>
          <t>08.621.379/0001-69</t>
        </is>
      </c>
      <c r="C2818" t="inlineStr">
        <is>
          <t>BRDF FITNESS CENTER - ACADEMIA DE GINASTICA S.A.</t>
        </is>
      </c>
    </row>
    <row r="2819">
      <c r="B2819" t="inlineStr">
        <is>
          <t>08.734.301/0001-50</t>
        </is>
      </c>
      <c r="C2819" t="inlineStr">
        <is>
          <t>QATAR AIRWAYS GROUP (Q.C.S.C.)</t>
        </is>
      </c>
    </row>
    <row r="2820">
      <c r="B2820" t="inlineStr">
        <is>
          <t>08.734.301/0001-50</t>
        </is>
      </c>
      <c r="C2820" t="inlineStr">
        <is>
          <t>QATAR AIRWAYS GROUP (Q.C.S.C.)</t>
        </is>
      </c>
    </row>
    <row r="2821">
      <c r="B2821" t="inlineStr">
        <is>
          <t>08.734.301/0001-50</t>
        </is>
      </c>
      <c r="C2821" t="inlineStr">
        <is>
          <t>QATAR AIRWAYS GROUP (Q.C.S.C.)</t>
        </is>
      </c>
    </row>
    <row r="2822">
      <c r="B2822" t="inlineStr">
        <is>
          <t>08.798.103/0001-50</t>
        </is>
      </c>
      <c r="C2822" t="inlineStr">
        <is>
          <t>BEST DISTRIBUIDORA DE BEBIDAS LTDA (baixada)</t>
        </is>
      </c>
    </row>
    <row r="2823">
      <c r="B2823" t="inlineStr">
        <is>
          <t>08.798.103/0001-50</t>
        </is>
      </c>
      <c r="C2823" t="inlineStr">
        <is>
          <t>BEST DISTRIBUIDORA DE BEBIDAS LTDA (baixada)</t>
        </is>
      </c>
    </row>
    <row r="2824">
      <c r="B2824" t="inlineStr">
        <is>
          <t>08.798.103/0001-50</t>
        </is>
      </c>
      <c r="C2824" t="inlineStr">
        <is>
          <t>BEST DISTRIBUIDORA DE BEBIDAS LTDA (baixada)</t>
        </is>
      </c>
    </row>
    <row r="2825">
      <c r="B2825" t="inlineStr">
        <is>
          <t>08.857.016/0001-27</t>
        </is>
      </c>
      <c r="C2825" t="inlineStr">
        <is>
          <t>EUROPLUS VIAGENS E TURISMO LTDA</t>
        </is>
      </c>
    </row>
    <row r="2826">
      <c r="B2826" t="inlineStr">
        <is>
          <t>08.857.016/0001-27</t>
        </is>
      </c>
      <c r="C2826" t="inlineStr">
        <is>
          <t>EUROPLUS VIAGENS E TURISMO LTDA</t>
        </is>
      </c>
    </row>
    <row r="2827">
      <c r="B2827" t="inlineStr">
        <is>
          <t>09.026.659/0001-91</t>
        </is>
      </c>
      <c r="C2827" t="inlineStr">
        <is>
          <t>SEAWAY CONFECCOES LTDA</t>
        </is>
      </c>
    </row>
    <row r="2828">
      <c r="B2828" t="inlineStr">
        <is>
          <t>09.026.659/0001-91</t>
        </is>
      </c>
      <c r="C2828" t="inlineStr">
        <is>
          <t>SEAWAY CONFECCOES LTDA</t>
        </is>
      </c>
    </row>
    <row r="2829">
      <c r="B2829" t="inlineStr">
        <is>
          <t>09.026.659/0001-91</t>
        </is>
      </c>
      <c r="C2829" t="inlineStr">
        <is>
          <t>SEAWAY CONFECCOES LTDA</t>
        </is>
      </c>
    </row>
    <row r="2830">
      <c r="B2830" t="inlineStr">
        <is>
          <t>09.026.659/0001-91</t>
        </is>
      </c>
      <c r="C2830" t="inlineStr">
        <is>
          <t>SEAWAY CONFECCOES LTDA</t>
        </is>
      </c>
    </row>
    <row r="2831">
      <c r="B2831" t="inlineStr">
        <is>
          <t>09.054.385/0001-44</t>
        </is>
      </c>
      <c r="C2831" t="inlineStr">
        <is>
          <t>INBRANDS S.A</t>
        </is>
      </c>
    </row>
    <row r="2832">
      <c r="B2832" t="inlineStr">
        <is>
          <t>09.054.385/0001-44</t>
        </is>
      </c>
      <c r="C2832" t="inlineStr">
        <is>
          <t>INBRANDS S.A</t>
        </is>
      </c>
    </row>
    <row r="2833">
      <c r="B2833" t="inlineStr">
        <is>
          <t>09.054.385/0001-44</t>
        </is>
      </c>
      <c r="C2833" t="inlineStr">
        <is>
          <t>INBRANDS S.A</t>
        </is>
      </c>
    </row>
    <row r="2834">
      <c r="B2834" t="inlineStr">
        <is>
          <t>09.054.385/0001-44</t>
        </is>
      </c>
      <c r="C2834" t="inlineStr">
        <is>
          <t>INBRANDS S.A</t>
        </is>
      </c>
    </row>
    <row r="2835">
      <c r="B2835" t="inlineStr">
        <is>
          <t>09.054.385/0001-44</t>
        </is>
      </c>
      <c r="C2835" t="inlineStr">
        <is>
          <t>INBRANDS S.A</t>
        </is>
      </c>
    </row>
    <row r="2836">
      <c r="B2836" t="inlineStr">
        <is>
          <t>09.054.385/0001-44</t>
        </is>
      </c>
      <c r="C2836" t="inlineStr">
        <is>
          <t>INBRANDS S.A</t>
        </is>
      </c>
    </row>
    <row r="2837">
      <c r="B2837" t="inlineStr">
        <is>
          <t>09.054.385/0001-44</t>
        </is>
      </c>
      <c r="C2837" t="inlineStr">
        <is>
          <t>INBRANDS S.A</t>
        </is>
      </c>
    </row>
    <row r="2838">
      <c r="B2838" t="inlineStr">
        <is>
          <t>09.089.849/0001-58</t>
        </is>
      </c>
      <c r="C2838" t="inlineStr">
        <is>
          <t>OSMAG-RIO E STOCK FRIO COMERCIO DE REFRIGERACAO LTDA</t>
        </is>
      </c>
    </row>
    <row r="2839">
      <c r="B2839" t="inlineStr">
        <is>
          <t>09.089.849/0001-58</t>
        </is>
      </c>
      <c r="C2839" t="inlineStr">
        <is>
          <t>OSMAG-RIO E STOCK FRIO COMERCIO DE REFRIGERACAO LTDA</t>
        </is>
      </c>
    </row>
    <row r="2840">
      <c r="B2840" t="inlineStr">
        <is>
          <t>09.089.849/0001-58</t>
        </is>
      </c>
      <c r="C2840" t="inlineStr">
        <is>
          <t>OSMAG-RIO E STOCK FRIO COMERCIO DE REFRIGERACAO LTDA</t>
        </is>
      </c>
    </row>
    <row r="2841">
      <c r="B2841" t="inlineStr">
        <is>
          <t>09.089.849/0001-58</t>
        </is>
      </c>
      <c r="C2841" t="inlineStr">
        <is>
          <t>OSMAG-RIO E STOCK FRIO COMERCIO DE REFRIGERACAO LTDA</t>
        </is>
      </c>
    </row>
    <row r="2842">
      <c r="B2842" t="inlineStr">
        <is>
          <t>09.127.271/0001-87</t>
        </is>
      </c>
      <c r="C2842" t="inlineStr">
        <is>
          <t>EHTL VIAGENS LTDA</t>
        </is>
      </c>
    </row>
    <row r="2843">
      <c r="B2843" t="inlineStr">
        <is>
          <t>09.127.271/0001-87</t>
        </is>
      </c>
      <c r="C2843" t="inlineStr">
        <is>
          <t>EHTL VIAGENS LTDA</t>
        </is>
      </c>
    </row>
    <row r="2844">
      <c r="B2844" t="inlineStr">
        <is>
          <t>09.127.271/0001-87</t>
        </is>
      </c>
      <c r="C2844" t="inlineStr">
        <is>
          <t>EHTL VIAGENS LTDA</t>
        </is>
      </c>
    </row>
    <row r="2845">
      <c r="B2845" t="inlineStr">
        <is>
          <t>09.127.271/0001-87</t>
        </is>
      </c>
      <c r="C2845" t="inlineStr">
        <is>
          <t>EHTL VIAGENS LTDA</t>
        </is>
      </c>
    </row>
    <row r="2846">
      <c r="B2846" t="inlineStr">
        <is>
          <t>09.180.505/0001-50</t>
        </is>
      </c>
      <c r="C2846" t="inlineStr">
        <is>
          <t>USEBENS SEGUROS S/A</t>
        </is>
      </c>
    </row>
    <row r="2847">
      <c r="B2847" t="inlineStr">
        <is>
          <t>09.180.505/0001-50</t>
        </is>
      </c>
      <c r="C2847" t="inlineStr">
        <is>
          <t>USEBENS SEGUROS S/A</t>
        </is>
      </c>
    </row>
    <row r="2848">
      <c r="B2848" t="inlineStr">
        <is>
          <t>09.180.505/0001-50</t>
        </is>
      </c>
      <c r="C2848" t="inlineStr">
        <is>
          <t>USEBENS SEGUROS S/A</t>
        </is>
      </c>
    </row>
    <row r="2849">
      <c r="B2849" t="inlineStr">
        <is>
          <t>09.204.187/0001-10</t>
        </is>
      </c>
      <c r="C2849" t="inlineStr">
        <is>
          <t>LATAM DISTRIBUIDORA DE COSMETICOS LTDA</t>
        </is>
      </c>
    </row>
    <row r="2850">
      <c r="B2850" t="inlineStr">
        <is>
          <t>09.204.187/0001-10</t>
        </is>
      </c>
      <c r="C2850" t="inlineStr">
        <is>
          <t>LATAM DISTRIBUIDORA DE COSMETICOS LTDA</t>
        </is>
      </c>
    </row>
    <row r="2851">
      <c r="B2851" t="inlineStr">
        <is>
          <t>09.204.187/0001-10</t>
        </is>
      </c>
      <c r="C2851" t="inlineStr">
        <is>
          <t>LATAM DISTRIBUIDORA DE COSMETICOS LTDA</t>
        </is>
      </c>
    </row>
    <row r="2852">
      <c r="B2852" t="inlineStr">
        <is>
          <t>09.204.187/0001-10</t>
        </is>
      </c>
      <c r="C2852" t="inlineStr">
        <is>
          <t>LATAM DISTRIBUIDORA DE COSMETICOS LTDA</t>
        </is>
      </c>
    </row>
    <row r="2853">
      <c r="B2853" t="inlineStr">
        <is>
          <t>09.204.187/0001-10</t>
        </is>
      </c>
      <c r="C2853" t="inlineStr">
        <is>
          <t>LATAM DISTRIBUIDORA DE COSMETICOS LTDA</t>
        </is>
      </c>
    </row>
    <row r="2854">
      <c r="B2854" t="inlineStr">
        <is>
          <t>09.317.212/0001-71</t>
        </is>
      </c>
      <c r="C2854" t="inlineStr">
        <is>
          <t>ELITE TRAVEL ASSESSORIA DE VIAGEM E OPERADORA TURISTICA LTDA</t>
        </is>
      </c>
    </row>
    <row r="2855">
      <c r="B2855" t="inlineStr">
        <is>
          <t>09.317.212/0001-71</t>
        </is>
      </c>
      <c r="C2855" t="inlineStr">
        <is>
          <t>ELITE TRAVEL ASSESSORIA DE VIAGEM E OPERADORA TURISTICA LTDA</t>
        </is>
      </c>
    </row>
    <row r="2856">
      <c r="B2856" t="inlineStr">
        <is>
          <t>09.317.212/0001-71</t>
        </is>
      </c>
      <c r="C2856" t="inlineStr">
        <is>
          <t>ELITE TRAVEL ASSESSORIA DE VIAGEM E OPERADORA TURISTICA LTDA</t>
        </is>
      </c>
    </row>
    <row r="2857">
      <c r="B2857" t="inlineStr">
        <is>
          <t>09.317.212/0001-71</t>
        </is>
      </c>
      <c r="C2857" t="inlineStr">
        <is>
          <t>ELITE TRAVEL ASSESSORIA DE VIAGEM E OPERADORA TURISTICA LTDA</t>
        </is>
      </c>
    </row>
    <row r="2858">
      <c r="B2858" t="inlineStr">
        <is>
          <t>09.338.704/0001-43</t>
        </is>
      </c>
      <c r="C2858" t="inlineStr">
        <is>
          <t>ASSOCIACAO EDUCACIONAL AFAM</t>
        </is>
      </c>
    </row>
    <row r="2859">
      <c r="B2859" t="inlineStr">
        <is>
          <t>09.338.704/0001-43</t>
        </is>
      </c>
      <c r="C2859" t="inlineStr">
        <is>
          <t>ASSOCIACAO EDUCACIONAL AFAM</t>
        </is>
      </c>
    </row>
    <row r="2860">
      <c r="B2860" t="inlineStr">
        <is>
          <t>09.338.704/0001-43</t>
        </is>
      </c>
      <c r="C2860" t="inlineStr">
        <is>
          <t>ASSOCIACAO EDUCACIONAL AFAM</t>
        </is>
      </c>
    </row>
    <row r="2861">
      <c r="B2861" t="inlineStr">
        <is>
          <t>09.339.936/0001-16</t>
        </is>
      </c>
      <c r="C2861" t="inlineStr">
        <is>
          <t>NS2.COM INTERNET S.A.</t>
        </is>
      </c>
    </row>
    <row r="2862">
      <c r="B2862" t="inlineStr">
        <is>
          <t>09.339.936/0001-16</t>
        </is>
      </c>
      <c r="C2862" t="inlineStr">
        <is>
          <t>NS2.COM INTERNET S.A.</t>
        </is>
      </c>
    </row>
    <row r="2863">
      <c r="B2863" t="inlineStr">
        <is>
          <t>09.339.936/0001-16</t>
        </is>
      </c>
      <c r="C2863" t="inlineStr">
        <is>
          <t>NS2.COM INTERNET S.A.</t>
        </is>
      </c>
    </row>
    <row r="2864">
      <c r="B2864" t="inlineStr">
        <is>
          <t>09.451.214/0001-59</t>
        </is>
      </c>
      <c r="C2864" t="inlineStr">
        <is>
          <t>DISTRIBUIDORA DE MOVEIS IPANEMA LTDA</t>
        </is>
      </c>
    </row>
    <row r="2865">
      <c r="B2865" t="inlineStr">
        <is>
          <t>09.451.214/0001-59</t>
        </is>
      </c>
      <c r="C2865" t="inlineStr">
        <is>
          <t>DISTRIBUIDORA DE MOVEIS IPANEMA LTDA</t>
        </is>
      </c>
    </row>
    <row r="2866">
      <c r="B2866" t="inlineStr">
        <is>
          <t>09.451.214/0001-59</t>
        </is>
      </c>
      <c r="C2866" t="inlineStr">
        <is>
          <t>DISTRIBUIDORA DE MOVEIS IPANEMA LTDA</t>
        </is>
      </c>
    </row>
    <row r="2867">
      <c r="B2867" t="inlineStr">
        <is>
          <t>09.509.549/0001-80</t>
        </is>
      </c>
      <c r="C2867" t="inlineStr">
        <is>
          <t>LATINOAMERICA TOUR VIAGENS E TURISMO LTDA</t>
        </is>
      </c>
    </row>
    <row r="2868">
      <c r="B2868" t="inlineStr">
        <is>
          <t>09.509.549/0001-80</t>
        </is>
      </c>
      <c r="C2868" t="inlineStr">
        <is>
          <t>LATINOAMERICA TOUR VIAGENS E TURISMO LTDA</t>
        </is>
      </c>
    </row>
    <row r="2869">
      <c r="B2869" t="inlineStr">
        <is>
          <t>09.813.204/0002-05</t>
        </is>
      </c>
      <c r="C2869" t="inlineStr">
        <is>
          <t>W2W E-COMMERCE DE VINHOS S/A</t>
        </is>
      </c>
    </row>
    <row r="2870">
      <c r="B2870" t="inlineStr">
        <is>
          <t>09.813.204/0002-05</t>
        </is>
      </c>
      <c r="C2870" t="inlineStr">
        <is>
          <t>W2W E-COMMERCE DE VINHOS S/A</t>
        </is>
      </c>
    </row>
    <row r="2871">
      <c r="B2871" t="inlineStr">
        <is>
          <t>10.140.643/0001-94</t>
        </is>
      </c>
      <c r="C2871" t="inlineStr">
        <is>
          <t>FARMACIA VIA SAUDE LTDA</t>
        </is>
      </c>
    </row>
    <row r="2872">
      <c r="B2872" t="inlineStr">
        <is>
          <t>10.140.643/0001-94</t>
        </is>
      </c>
      <c r="C2872" t="inlineStr">
        <is>
          <t>FARMACIA VIA SAUDE LTDA</t>
        </is>
      </c>
    </row>
    <row r="2873">
      <c r="B2873" t="inlineStr">
        <is>
          <t>10.140.643/0001-94</t>
        </is>
      </c>
      <c r="C2873" t="inlineStr">
        <is>
          <t>FARMACIA VIA SAUDE LTDA</t>
        </is>
      </c>
    </row>
    <row r="2874">
      <c r="B2874" t="inlineStr">
        <is>
          <t>10.158.838/0001-61</t>
        </is>
      </c>
      <c r="C2874" t="inlineStr">
        <is>
          <t>ISABELA FLORES INTERMEDIACOES LTDA</t>
        </is>
      </c>
    </row>
    <row r="2875">
      <c r="B2875" t="inlineStr">
        <is>
          <t>10.158.838/0001-61</t>
        </is>
      </c>
      <c r="C2875" t="inlineStr">
        <is>
          <t>ISABELA FLORES INTERMEDIACOES LTDA</t>
        </is>
      </c>
    </row>
    <row r="2876">
      <c r="B2876" t="inlineStr">
        <is>
          <t>10.158.838/0001-61</t>
        </is>
      </c>
      <c r="C2876" t="inlineStr">
        <is>
          <t>ISABELA FLORES INTERMEDIACOES LTDA</t>
        </is>
      </c>
    </row>
    <row r="2877">
      <c r="B2877" t="inlineStr">
        <is>
          <t>10.221.279/0001-97</t>
        </is>
      </c>
      <c r="C2877" t="inlineStr">
        <is>
          <t>CBSM - COMPANHIA BRASILEIRA DE SOLUCOES DE MARKETING</t>
        </is>
      </c>
    </row>
    <row r="2878">
      <c r="B2878" t="inlineStr">
        <is>
          <t>10.221.279/0001-97</t>
        </is>
      </c>
      <c r="C2878" t="inlineStr">
        <is>
          <t>CBSM - COMPANHIA BRASILEIRA DE SOLUCOES DE MARKETING</t>
        </is>
      </c>
    </row>
    <row r="2879">
      <c r="B2879" t="inlineStr">
        <is>
          <t>10.221.279/0001-97</t>
        </is>
      </c>
      <c r="C2879" t="inlineStr">
        <is>
          <t>CBSM - COMPANHIA BRASILEIRA DE SOLUCOES DE MARKETING</t>
        </is>
      </c>
    </row>
    <row r="2880">
      <c r="B2880" t="inlineStr">
        <is>
          <t>10.221.279/0001-97</t>
        </is>
      </c>
      <c r="C2880" t="inlineStr">
        <is>
          <t>CBSM - COMPANHIA BRASILEIRA DE SOLUCOES DE MARKETING</t>
        </is>
      </c>
    </row>
    <row r="2881">
      <c r="B2881" t="inlineStr">
        <is>
          <t>10.221.279/0001-97</t>
        </is>
      </c>
      <c r="C2881" t="inlineStr">
        <is>
          <t>CBSM - COMPANHIA BRASILEIRA DE SOLUCOES DE MARKETING</t>
        </is>
      </c>
    </row>
    <row r="2882">
      <c r="B2882" t="inlineStr">
        <is>
          <t>10.221.279/0001-97</t>
        </is>
      </c>
      <c r="C2882" t="inlineStr">
        <is>
          <t>CBSM - COMPANHIA BRASILEIRA DE SOLUCOES DE MARKETING</t>
        </is>
      </c>
    </row>
    <row r="2883">
      <c r="B2883" t="inlineStr">
        <is>
          <t>10.226.996/0001-01</t>
        </is>
      </c>
      <c r="C2883" t="inlineStr">
        <is>
          <t>CLARITYSOFT LTDA</t>
        </is>
      </c>
    </row>
    <row r="2884">
      <c r="B2884" t="inlineStr">
        <is>
          <t>10.230.480/0019-60</t>
        </is>
      </c>
      <c r="C2884" t="inlineStr">
        <is>
          <t>FERREIRA COSTA &amp; CIA LTDA</t>
        </is>
      </c>
    </row>
    <row r="2885">
      <c r="B2885" t="inlineStr">
        <is>
          <t>10.230.480/0019-60</t>
        </is>
      </c>
      <c r="C2885" t="inlineStr">
        <is>
          <t>FERREIRA COSTA &amp; CIA LTDA</t>
        </is>
      </c>
    </row>
    <row r="2886">
      <c r="B2886" t="inlineStr">
        <is>
          <t>10.316.298/0001-05</t>
        </is>
      </c>
      <c r="C2886" t="inlineStr">
        <is>
          <t>TICKET360 TECNOLOGIA E SOLUCOES LTDA</t>
        </is>
      </c>
    </row>
    <row r="2887">
      <c r="B2887" t="inlineStr">
        <is>
          <t>10.316.298/0001-05</t>
        </is>
      </c>
      <c r="C2887" t="inlineStr">
        <is>
          <t>TICKET360 TECNOLOGIA E SOLUCOES LTDA</t>
        </is>
      </c>
    </row>
    <row r="2888">
      <c r="B2888" t="inlineStr">
        <is>
          <t>10.348.318/0003-83</t>
        </is>
      </c>
      <c r="C2888" t="inlineStr">
        <is>
          <t>WINDSOR ADMINISTRACAO DE HOTEIS E SERVICOS S.A.</t>
        </is>
      </c>
    </row>
    <row r="2889">
      <c r="B2889" t="inlineStr">
        <is>
          <t>10.348.318/0003-83</t>
        </is>
      </c>
      <c r="C2889" t="inlineStr">
        <is>
          <t>WINDSOR ADMINISTRACAO DE HOTEIS E SERVICOS S.A.</t>
        </is>
      </c>
    </row>
    <row r="2890">
      <c r="B2890" t="inlineStr">
        <is>
          <t>10.348.318/0003-83</t>
        </is>
      </c>
      <c r="C2890" t="inlineStr">
        <is>
          <t>WINDSOR ADMINISTRACAO DE HOTEIS E SERVICOS S.A.</t>
        </is>
      </c>
    </row>
    <row r="2891">
      <c r="B2891" t="inlineStr">
        <is>
          <t>10.348.318/0003-83</t>
        </is>
      </c>
      <c r="C2891" t="inlineStr">
        <is>
          <t>WINDSOR ADMINISTRACAO DE HOTEIS E SERVICOS S.A.</t>
        </is>
      </c>
    </row>
    <row r="2892">
      <c r="B2892" t="inlineStr">
        <is>
          <t>10.348.318/0003-83</t>
        </is>
      </c>
      <c r="C2892" t="inlineStr">
        <is>
          <t>WINDSOR ADMINISTRACAO DE HOTEIS E SERVICOS S.A.</t>
        </is>
      </c>
    </row>
    <row r="2893">
      <c r="B2893" t="inlineStr">
        <is>
          <t>10.348.318/0003-83</t>
        </is>
      </c>
      <c r="C2893" t="inlineStr">
        <is>
          <t>WINDSOR ADMINISTRACAO DE HOTEIS E SERVICOS S.A.</t>
        </is>
      </c>
    </row>
    <row r="2894">
      <c r="B2894" t="inlineStr">
        <is>
          <t>10.490.181/0001-35</t>
        </is>
      </c>
      <c r="C2894" t="inlineStr">
        <is>
          <t>MADEIRAMADEIRA COMERCIO ELETRONICO S/A</t>
        </is>
      </c>
    </row>
    <row r="2895">
      <c r="B2895" t="inlineStr">
        <is>
          <t>10.490.181/0001-35</t>
        </is>
      </c>
      <c r="C2895" t="inlineStr">
        <is>
          <t>MADEIRAMADEIRA COMERCIO ELETRONICO S/A</t>
        </is>
      </c>
    </row>
    <row r="2896">
      <c r="B2896" t="inlineStr">
        <is>
          <t>10.490.181/0001-35</t>
        </is>
      </c>
      <c r="C2896" t="inlineStr">
        <is>
          <t>MADEIRAMADEIRA COMERCIO ELETRONICO S/A</t>
        </is>
      </c>
    </row>
    <row r="2897">
      <c r="B2897" t="inlineStr">
        <is>
          <t>10.490.181/0001-35</t>
        </is>
      </c>
      <c r="C2897" t="inlineStr">
        <is>
          <t>MADEIRAMADEIRA COMERCIO ELETRONICO S/A</t>
        </is>
      </c>
    </row>
    <row r="2898">
      <c r="B2898" t="inlineStr">
        <is>
          <t>10.555.312/0001-15</t>
        </is>
      </c>
      <c r="C2898" t="inlineStr">
        <is>
          <t>DENTAL PARTNER COMERCIO DE PRODUTOS E EQUIPAMENTOS ODONTOLOGICOS LTDA.</t>
        </is>
      </c>
    </row>
    <row r="2899">
      <c r="B2899" t="inlineStr">
        <is>
          <t>10.555.312/0001-15</t>
        </is>
      </c>
      <c r="C2899" t="inlineStr">
        <is>
          <t>DENTAL PARTNER COMERCIO DE PRODUTOS E EQUIPAMENTOS ODONTOLOGICOS LTDA.</t>
        </is>
      </c>
    </row>
    <row r="2900">
      <c r="B2900" t="inlineStr">
        <is>
          <t>10.555.312/0001-15</t>
        </is>
      </c>
      <c r="C2900" t="inlineStr">
        <is>
          <t>DENTAL PARTNER COMERCIO DE PRODUTOS E EQUIPAMENTOS ODONTOLOGICOS LTDA.</t>
        </is>
      </c>
    </row>
    <row r="2901">
      <c r="B2901" t="inlineStr">
        <is>
          <t>10.574.198/0001-70</t>
        </is>
      </c>
      <c r="C2901" t="inlineStr">
        <is>
          <t>AAX ACADEMIA DE EDUCACAO FISICA LTDA</t>
        </is>
      </c>
    </row>
    <row r="2902">
      <c r="B2902" t="inlineStr">
        <is>
          <t>10.574.198/0001-70</t>
        </is>
      </c>
      <c r="C2902" t="inlineStr">
        <is>
          <t>AAX ACADEMIA DE EDUCACAO FISICA LTDA</t>
        </is>
      </c>
    </row>
    <row r="2903">
      <c r="B2903" t="inlineStr">
        <is>
          <t>10.574.198/0001-70</t>
        </is>
      </c>
      <c r="C2903" t="inlineStr">
        <is>
          <t>AAX ACADEMIA DE EDUCACAO FISICA LTDA</t>
        </is>
      </c>
    </row>
    <row r="2904">
      <c r="B2904" t="inlineStr">
        <is>
          <t>10.733.184/0002-33</t>
        </is>
      </c>
      <c r="C2904" t="inlineStr">
        <is>
          <t>DAV ATACADISTA DE ARTIGOS DE VIAGEM LTDA</t>
        </is>
      </c>
    </row>
    <row r="2905">
      <c r="B2905" t="inlineStr">
        <is>
          <t>10.733.184/0002-33</t>
        </is>
      </c>
      <c r="C2905" t="inlineStr">
        <is>
          <t>DAV ATACADISTA DE ARTIGOS DE VIAGEM LTDA</t>
        </is>
      </c>
    </row>
    <row r="2906">
      <c r="B2906" t="inlineStr">
        <is>
          <t>10.733.184/0002-33</t>
        </is>
      </c>
      <c r="C2906" t="inlineStr">
        <is>
          <t>DAV ATACADISTA DE ARTIGOS DE VIAGEM LTDA</t>
        </is>
      </c>
    </row>
    <row r="2907">
      <c r="B2907" t="inlineStr">
        <is>
          <t>11.023.174/0130-93</t>
        </is>
      </c>
      <c r="C2907" t="inlineStr">
        <is>
          <t>PANDORA DO BRASIL COMERCIO LTDA</t>
        </is>
      </c>
    </row>
    <row r="2908">
      <c r="B2908" t="inlineStr">
        <is>
          <t>11.023.174/0130-93</t>
        </is>
      </c>
      <c r="C2908" t="inlineStr">
        <is>
          <t>PANDORA DO BRASIL COMERCIO LTDA</t>
        </is>
      </c>
    </row>
    <row r="2909">
      <c r="B2909" t="inlineStr">
        <is>
          <t>11.118.781/0001-30</t>
        </is>
      </c>
      <c r="C2909" t="inlineStr">
        <is>
          <t>MERCADO MAQUINAS LTDA</t>
        </is>
      </c>
    </row>
    <row r="2910">
      <c r="B2910" t="inlineStr">
        <is>
          <t>11.118.781/0001-30</t>
        </is>
      </c>
      <c r="C2910" t="inlineStr">
        <is>
          <t>MERCADO MAQUINAS LTDA</t>
        </is>
      </c>
    </row>
    <row r="2911">
      <c r="B2911" t="inlineStr">
        <is>
          <t>11.118.781/0001-30</t>
        </is>
      </c>
      <c r="C2911" t="inlineStr">
        <is>
          <t>MERCADO MAQUINAS LTDA</t>
        </is>
      </c>
    </row>
    <row r="2912">
      <c r="B2912" t="inlineStr">
        <is>
          <t>11.173.469/0001-49</t>
        </is>
      </c>
      <c r="C2912" t="inlineStr">
        <is>
          <t>DENILSON BARBOSA DA SILVA PAIVA JUNIOR</t>
        </is>
      </c>
    </row>
    <row r="2913">
      <c r="B2913" t="inlineStr">
        <is>
          <t>11.188.916/0001-33</t>
        </is>
      </c>
      <c r="C2913" t="inlineStr">
        <is>
          <t>TRAVEL PARTNER BRASIL AGENCIA DE TURISMO E VIAGENS LTDA.</t>
        </is>
      </c>
    </row>
    <row r="2914">
      <c r="B2914" t="inlineStr">
        <is>
          <t>11.188.916/0001-33</t>
        </is>
      </c>
      <c r="C2914" t="inlineStr">
        <is>
          <t>TRAVEL PARTNER BRASIL AGENCIA DE TURISMO E VIAGENS LTDA.</t>
        </is>
      </c>
    </row>
    <row r="2915">
      <c r="B2915" t="inlineStr">
        <is>
          <t>11.188.916/0001-33</t>
        </is>
      </c>
      <c r="C2915" t="inlineStr">
        <is>
          <t>TRAVEL PARTNER BRASIL AGENCIA DE TURISMO E VIAGENS LTDA.</t>
        </is>
      </c>
    </row>
    <row r="2916">
      <c r="B2916" t="inlineStr">
        <is>
          <t>11.188.916/0001-33</t>
        </is>
      </c>
      <c r="C2916" t="inlineStr">
        <is>
          <t>TRAVEL PARTNER BRASIL AGENCIA DE TURISMO E VIAGENS LTDA.</t>
        </is>
      </c>
    </row>
    <row r="2917">
      <c r="B2917" t="inlineStr">
        <is>
          <t>11.188.916/0001-33</t>
        </is>
      </c>
      <c r="C2917" t="inlineStr">
        <is>
          <t>TRAVEL PARTNER BRASIL AGENCIA DE TURISMO E VIAGENS LTDA.</t>
        </is>
      </c>
    </row>
    <row r="2918">
      <c r="B2918" t="inlineStr">
        <is>
          <t>11.188.916/0001-33</t>
        </is>
      </c>
      <c r="C2918" t="inlineStr">
        <is>
          <t>TRAVEL PARTNER BRASIL AGENCIA DE TURISMO E VIAGENS LTDA.</t>
        </is>
      </c>
    </row>
    <row r="2919">
      <c r="B2919" t="inlineStr">
        <is>
          <t>11.188.916/0001-33</t>
        </is>
      </c>
      <c r="C2919" t="inlineStr">
        <is>
          <t>TRAVEL PARTNER BRASIL AGENCIA DE TURISMO E VIAGENS LTDA.</t>
        </is>
      </c>
    </row>
    <row r="2920">
      <c r="B2920" t="inlineStr">
        <is>
          <t>11.188.916/0001-33</t>
        </is>
      </c>
      <c r="C2920" t="inlineStr">
        <is>
          <t>TRAVEL PARTNER BRASIL AGENCIA DE TURISMO E VIAGENS LTDA.</t>
        </is>
      </c>
    </row>
    <row r="2921">
      <c r="B2921" t="inlineStr">
        <is>
          <t>11.316.763/0001-62</t>
        </is>
      </c>
      <c r="C2921" t="inlineStr">
        <is>
          <t>MD EDUCACIONAL LTDA</t>
        </is>
      </c>
    </row>
    <row r="2922">
      <c r="B2922" t="inlineStr">
        <is>
          <t>11.316.763/0001-62</t>
        </is>
      </c>
      <c r="C2922" t="inlineStr">
        <is>
          <t>MD EDUCACIONAL LTDA</t>
        </is>
      </c>
    </row>
    <row r="2923">
      <c r="B2923" t="inlineStr">
        <is>
          <t>11.316.763/0001-62</t>
        </is>
      </c>
      <c r="C2923" t="inlineStr">
        <is>
          <t>MD EDUCACIONAL LTDA</t>
        </is>
      </c>
    </row>
    <row r="2924">
      <c r="B2924" t="inlineStr">
        <is>
          <t>11.319.526/0001-55</t>
        </is>
      </c>
      <c r="C2924" t="inlineStr">
        <is>
          <t>VSTP EDUCACAO S.A.</t>
        </is>
      </c>
    </row>
    <row r="2925">
      <c r="B2925" t="inlineStr">
        <is>
          <t>11.319.526/0001-55</t>
        </is>
      </c>
      <c r="C2925" t="inlineStr">
        <is>
          <t>VSTP EDUCACAO S.A.</t>
        </is>
      </c>
    </row>
    <row r="2926">
      <c r="B2926" t="inlineStr">
        <is>
          <t>11.319.526/0001-55</t>
        </is>
      </c>
      <c r="C2926" t="inlineStr">
        <is>
          <t>VSTP EDUCACAO S.A.</t>
        </is>
      </c>
    </row>
    <row r="2927">
      <c r="B2927" t="inlineStr">
        <is>
          <t>11.319.526/0001-55</t>
        </is>
      </c>
      <c r="C2927" t="inlineStr">
        <is>
          <t>VSTP EDUCACAO S.A.</t>
        </is>
      </c>
    </row>
    <row r="2928">
      <c r="B2928" t="inlineStr">
        <is>
          <t>11.426.381/0001-91</t>
        </is>
      </c>
      <c r="C2928" t="inlineStr">
        <is>
          <t>GAMA FITNESS CENTER - ACADEMIA DE GINASTICA S.A.</t>
        </is>
      </c>
    </row>
    <row r="2929">
      <c r="B2929" t="inlineStr">
        <is>
          <t>11.426.381/0001-91</t>
        </is>
      </c>
      <c r="C2929" t="inlineStr">
        <is>
          <t>GAMA FITNESS CENTER - ACADEMIA DE GINASTICA S.A.</t>
        </is>
      </c>
    </row>
    <row r="2930">
      <c r="B2930" t="inlineStr">
        <is>
          <t>11.426.381/0001-91</t>
        </is>
      </c>
      <c r="C2930" t="inlineStr">
        <is>
          <t>GAMA FITNESS CENTER - ACADEMIA DE GINASTICA S.A.</t>
        </is>
      </c>
    </row>
    <row r="2931">
      <c r="B2931" t="inlineStr">
        <is>
          <t>11.442.110/0001-20</t>
        </is>
      </c>
      <c r="C2931" t="inlineStr">
        <is>
          <t>ART VIAGENS E TURISMO LTDA  EM RECUPERACAO JUDICIAL</t>
        </is>
      </c>
    </row>
    <row r="2932">
      <c r="B2932" t="inlineStr">
        <is>
          <t>11.442.110/0001-20</t>
        </is>
      </c>
      <c r="C2932" t="inlineStr">
        <is>
          <t>ART VIAGENS E TURISMO LTDA  EM RECUPERACAO JUDICIAL</t>
        </is>
      </c>
    </row>
    <row r="2933">
      <c r="B2933" t="inlineStr">
        <is>
          <t>11.442.110/0001-20</t>
        </is>
      </c>
      <c r="C2933" t="inlineStr">
        <is>
          <t>ART VIAGENS E TURISMO LTDA  EM RECUPERACAO JUDICIAL</t>
        </is>
      </c>
    </row>
    <row r="2934">
      <c r="B2934" t="inlineStr">
        <is>
          <t>11.522.823/0001-01</t>
        </is>
      </c>
      <c r="C2934" t="inlineStr">
        <is>
          <t>BEFLY CONECTA AGENCIA DE VIAGENS E TURISMO LTDA</t>
        </is>
      </c>
    </row>
    <row r="2935">
      <c r="B2935" t="inlineStr">
        <is>
          <t>11.522.823/0001-01</t>
        </is>
      </c>
      <c r="C2935" t="inlineStr">
        <is>
          <t>BEFLY CONECTA AGENCIA DE VIAGENS E TURISMO LTDA</t>
        </is>
      </c>
    </row>
    <row r="2936">
      <c r="B2936" t="inlineStr">
        <is>
          <t>11.623.920/0001-82</t>
        </is>
      </c>
      <c r="C2936" t="inlineStr">
        <is>
          <t>VANNUCCI AUTOPECAS DO BRASIL LTDA</t>
        </is>
      </c>
    </row>
    <row r="2937">
      <c r="B2937" t="inlineStr">
        <is>
          <t>11.725.176/0001-27</t>
        </is>
      </c>
      <c r="C2937" t="inlineStr">
        <is>
          <t>BOA VISTA SERVICOS S.A.</t>
        </is>
      </c>
    </row>
    <row r="2938">
      <c r="B2938" t="inlineStr">
        <is>
          <t>11.725.176/0001-27</t>
        </is>
      </c>
      <c r="C2938" t="inlineStr">
        <is>
          <t>BOA VISTA SERVICOS S.A.</t>
        </is>
      </c>
    </row>
    <row r="2939">
      <c r="B2939" t="inlineStr">
        <is>
          <t>11.725.176/0001-27</t>
        </is>
      </c>
      <c r="C2939" t="inlineStr">
        <is>
          <t>BOA VISTA SERVICOS S.A.</t>
        </is>
      </c>
    </row>
    <row r="2940">
      <c r="B2940" t="inlineStr">
        <is>
          <t>11.805.397/0001-05</t>
        </is>
      </c>
      <c r="C2940" t="inlineStr">
        <is>
          <t>BEACH PARK HOTEIS E TURISMO S/A</t>
        </is>
      </c>
    </row>
    <row r="2941">
      <c r="B2941" t="inlineStr">
        <is>
          <t>11.805.397/0001-05</t>
        </is>
      </c>
      <c r="C2941" t="inlineStr">
        <is>
          <t>BEACH PARK HOTEIS E TURISMO S/A</t>
        </is>
      </c>
    </row>
    <row r="2942">
      <c r="B2942" t="inlineStr">
        <is>
          <t>11.805.397/0001-05</t>
        </is>
      </c>
      <c r="C2942" t="inlineStr">
        <is>
          <t>BEACH PARK HOTEIS E TURISMO S/A</t>
        </is>
      </c>
    </row>
    <row r="2943">
      <c r="B2943" t="inlineStr">
        <is>
          <t>11.911.525/0001-03</t>
        </is>
      </c>
      <c r="C2943" t="inlineStr">
        <is>
          <t>FARMACIA M.L.G. LTDA</t>
        </is>
      </c>
    </row>
    <row r="2944">
      <c r="B2944" t="inlineStr">
        <is>
          <t>11.911.525/0001-03</t>
        </is>
      </c>
      <c r="C2944" t="inlineStr">
        <is>
          <t>FARMACIA M.L.G. LTDA</t>
        </is>
      </c>
    </row>
    <row r="2945">
      <c r="B2945" t="inlineStr">
        <is>
          <t>11.911.525/0001-03</t>
        </is>
      </c>
      <c r="C2945" t="inlineStr">
        <is>
          <t>FARMACIA M.L.G. LTDA</t>
        </is>
      </c>
    </row>
    <row r="2946">
      <c r="B2946" t="inlineStr">
        <is>
          <t>12.356.100/0039-07</t>
        </is>
      </c>
      <c r="C2946" t="inlineStr">
        <is>
          <t>BMP UTILIDADES DOMESTICAS S.A.</t>
        </is>
      </c>
    </row>
    <row r="2947">
      <c r="B2947" t="inlineStr">
        <is>
          <t>12.356.100/0039-07</t>
        </is>
      </c>
      <c r="C2947" t="inlineStr">
        <is>
          <t>BMP UTILIDADES DOMESTICAS S.A.</t>
        </is>
      </c>
    </row>
    <row r="2948">
      <c r="B2948" t="inlineStr">
        <is>
          <t>12.455.479/0001-30</t>
        </is>
      </c>
      <c r="C2948" t="inlineStr">
        <is>
          <t>TORO INVESTIMENTOS S/A</t>
        </is>
      </c>
    </row>
    <row r="2949">
      <c r="B2949" t="inlineStr">
        <is>
          <t>12.455.479/0001-30</t>
        </is>
      </c>
      <c r="C2949" t="inlineStr">
        <is>
          <t>TORO INVESTIMENTOS S/A</t>
        </is>
      </c>
    </row>
    <row r="2950">
      <c r="B2950" t="inlineStr">
        <is>
          <t>12.455.479/0001-30</t>
        </is>
      </c>
      <c r="C2950" t="inlineStr">
        <is>
          <t>TORO INVESTIMENTOS S/A</t>
        </is>
      </c>
    </row>
    <row r="2951">
      <c r="B2951" t="inlineStr">
        <is>
          <t>12.659.502/0001-08</t>
        </is>
      </c>
      <c r="C2951" t="inlineStr">
        <is>
          <t>LSC INDUSTRIA E COMERCIO LTDA</t>
        </is>
      </c>
    </row>
    <row r="2952">
      <c r="B2952" t="inlineStr">
        <is>
          <t>12.888.241/0001-06</t>
        </is>
      </c>
      <c r="C2952" t="inlineStr">
        <is>
          <t>LIVELO S.A.</t>
        </is>
      </c>
    </row>
    <row r="2953">
      <c r="B2953" t="inlineStr">
        <is>
          <t>12.888.241/0001-06</t>
        </is>
      </c>
      <c r="C2953" t="inlineStr">
        <is>
          <t>LIVELO S.A.</t>
        </is>
      </c>
    </row>
    <row r="2954">
      <c r="B2954" t="inlineStr">
        <is>
          <t>12.888.241/0001-06</t>
        </is>
      </c>
      <c r="C2954" t="inlineStr">
        <is>
          <t>LIVELO S.A.</t>
        </is>
      </c>
    </row>
    <row r="2955">
      <c r="B2955" t="inlineStr">
        <is>
          <t>12.888.241/0001-06</t>
        </is>
      </c>
      <c r="C2955" t="inlineStr">
        <is>
          <t>LIVELO S.A.</t>
        </is>
      </c>
    </row>
    <row r="2956">
      <c r="B2956" t="inlineStr">
        <is>
          <t>12.960.020/0001-93</t>
        </is>
      </c>
      <c r="C2956" t="inlineStr">
        <is>
          <t>GD COMERCIO DE PRODUTOS FARMACEUTICOS LTDA</t>
        </is>
      </c>
    </row>
    <row r="2957">
      <c r="B2957" t="inlineStr">
        <is>
          <t>12.960.020/0001-93</t>
        </is>
      </c>
      <c r="C2957" t="inlineStr">
        <is>
          <t>GD COMERCIO DE PRODUTOS FARMACEUTICOS LTDA</t>
        </is>
      </c>
    </row>
    <row r="2958">
      <c r="B2958" t="inlineStr">
        <is>
          <t>12.960.020/0001-93</t>
        </is>
      </c>
      <c r="C2958" t="inlineStr">
        <is>
          <t>GD COMERCIO DE PRODUTOS FARMACEUTICOS LTDA</t>
        </is>
      </c>
    </row>
    <row r="2959">
      <c r="B2959" t="inlineStr">
        <is>
          <t>13.284.872/0001-70</t>
        </is>
      </c>
      <c r="C2959" t="inlineStr">
        <is>
          <t>IBR INSTITUTO BRANDAO DE REABILITACAO LTDA</t>
        </is>
      </c>
    </row>
    <row r="2960">
      <c r="B2960" t="inlineStr">
        <is>
          <t>13.331.495/0001-83</t>
        </is>
      </c>
      <c r="C2960" t="inlineStr">
        <is>
          <t>FLORES SHOP LTDA</t>
        </is>
      </c>
    </row>
    <row r="2961">
      <c r="B2961" t="inlineStr">
        <is>
          <t>13.399.454/0001-29</t>
        </is>
      </c>
      <c r="C2961" t="inlineStr">
        <is>
          <t>CYBERSOURCE SERVICOS DE PAGAMENTO LTDA.</t>
        </is>
      </c>
    </row>
    <row r="2962">
      <c r="B2962" t="inlineStr">
        <is>
          <t>13.415.304/0001-61</t>
        </is>
      </c>
      <c r="C2962" t="inlineStr">
        <is>
          <t>TAUA HOTEL E CONVENTION ATIBAIA LTDA</t>
        </is>
      </c>
    </row>
    <row r="2963">
      <c r="B2963" t="inlineStr">
        <is>
          <t>13.415.304/0001-61</t>
        </is>
      </c>
      <c r="C2963" t="inlineStr">
        <is>
          <t>TAUA HOTEL E CONVENTION ATIBAIA LTDA</t>
        </is>
      </c>
    </row>
    <row r="2964">
      <c r="B2964" t="inlineStr">
        <is>
          <t>13.415.304/0001-61</t>
        </is>
      </c>
      <c r="C2964" t="inlineStr">
        <is>
          <t>TAUA HOTEL E CONVENTION ATIBAIA LTDA</t>
        </is>
      </c>
    </row>
    <row r="2965">
      <c r="B2965" t="inlineStr">
        <is>
          <t>13.507.575/0001-47</t>
        </is>
      </c>
      <c r="C2965" t="inlineStr">
        <is>
          <t>AVIAREPS ASSESSORIA EM TURISMO LTDA.</t>
        </is>
      </c>
    </row>
    <row r="2966">
      <c r="B2966" t="inlineStr">
        <is>
          <t>13.507.575/0001-47</t>
        </is>
      </c>
      <c r="C2966" t="inlineStr">
        <is>
          <t>AVIAREPS ASSESSORIA EM TURISMO LTDA.</t>
        </is>
      </c>
    </row>
    <row r="2967">
      <c r="B2967" t="inlineStr">
        <is>
          <t>13.507.575/0001-47</t>
        </is>
      </c>
      <c r="C2967" t="inlineStr">
        <is>
          <t>AVIAREPS ASSESSORIA EM TURISMO LTDA.</t>
        </is>
      </c>
    </row>
    <row r="2968">
      <c r="B2968" t="inlineStr">
        <is>
          <t>13.612.214/0001-60</t>
        </is>
      </c>
      <c r="C2968" t="inlineStr">
        <is>
          <t>QUANTITY SERVICOS E COMERCIO DE PRODUTOS PARA SAUDE S.A.</t>
        </is>
      </c>
    </row>
    <row r="2969">
      <c r="B2969" t="inlineStr">
        <is>
          <t>13.612.214/0001-60</t>
        </is>
      </c>
      <c r="C2969" t="inlineStr">
        <is>
          <t>QUANTITY SERVICOS E COMERCIO DE PRODUTOS PARA SAUDE S.A.</t>
        </is>
      </c>
    </row>
    <row r="2970">
      <c r="B2970" t="inlineStr">
        <is>
          <t>13.612.214/0001-60</t>
        </is>
      </c>
      <c r="C2970" t="inlineStr">
        <is>
          <t>QUANTITY SERVICOS E COMERCIO DE PRODUTOS PARA SAUDE S.A.</t>
        </is>
      </c>
    </row>
    <row r="2971">
      <c r="B2971" t="inlineStr">
        <is>
          <t>13.612.214/0001-60</t>
        </is>
      </c>
      <c r="C2971" t="inlineStr">
        <is>
          <t>QUANTITY SERVICOS E COMERCIO DE PRODUTOS PARA SAUDE S.A.</t>
        </is>
      </c>
    </row>
    <row r="2972">
      <c r="B2972" t="inlineStr">
        <is>
          <t>13.781.692/0001-02</t>
        </is>
      </c>
      <c r="C2972" t="inlineStr">
        <is>
          <t>SOUTO DIAS COMERCIO, IMPORTACAO E EXPORTACAO LTDA EM RECUPERACAO JUDICIAL EM RECUPERACAO JUDICIAL</t>
        </is>
      </c>
    </row>
    <row r="2973">
      <c r="B2973" t="inlineStr">
        <is>
          <t>13.781.692/0001-02</t>
        </is>
      </c>
      <c r="C2973" t="inlineStr">
        <is>
          <t>SOUTO DIAS COMERCIO, IMPORTACAO E EXPORTACAO LTDA EM RECUPERACAO JUDICIAL EM RECUPERACAO JUDICIAL</t>
        </is>
      </c>
    </row>
    <row r="2974">
      <c r="B2974" t="inlineStr">
        <is>
          <t>13.781.692/0001-02</t>
        </is>
      </c>
      <c r="C2974" t="inlineStr">
        <is>
          <t>SOUTO DIAS COMERCIO, IMPORTACAO E EXPORTACAO LTDA EM RECUPERACAO JUDICIAL EM RECUPERACAO JUDICIAL</t>
        </is>
      </c>
    </row>
    <row r="2975">
      <c r="B2975" t="inlineStr">
        <is>
          <t>13.810.372/0001-25</t>
        </is>
      </c>
      <c r="C2975" t="inlineStr">
        <is>
          <t>BAHIA FITNESS CENTER - ACADEMIA DE GINASTICA LTDA</t>
        </is>
      </c>
    </row>
    <row r="2976">
      <c r="B2976" t="inlineStr">
        <is>
          <t>13.810.372/0001-25</t>
        </is>
      </c>
      <c r="C2976" t="inlineStr">
        <is>
          <t>BAHIA FITNESS CENTER - ACADEMIA DE GINASTICA LTDA</t>
        </is>
      </c>
    </row>
    <row r="2977">
      <c r="B2977" t="inlineStr">
        <is>
          <t>13.810.372/0001-25</t>
        </is>
      </c>
      <c r="C2977" t="inlineStr">
        <is>
          <t>BAHIA FITNESS CENTER - ACADEMIA DE GINASTICA LTDA</t>
        </is>
      </c>
    </row>
    <row r="2978">
      <c r="B2978" t="inlineStr">
        <is>
          <t>13.813.395/0002-74</t>
        </is>
      </c>
      <c r="C2978" t="inlineStr">
        <is>
          <t>BT01 FITNESS CENTER - ACADEMIA DE GINASTICA S.A.</t>
        </is>
      </c>
    </row>
    <row r="2979">
      <c r="B2979" t="inlineStr">
        <is>
          <t>13.813.395/0002-74</t>
        </is>
      </c>
      <c r="C2979" t="inlineStr">
        <is>
          <t>BT01 FITNESS CENTER - ACADEMIA DE GINASTICA S.A.</t>
        </is>
      </c>
    </row>
    <row r="2980">
      <c r="B2980" t="inlineStr">
        <is>
          <t>13.813.395/0002-74</t>
        </is>
      </c>
      <c r="C2980" t="inlineStr">
        <is>
          <t>BT01 FITNESS CENTER - ACADEMIA DE GINASTICA S.A.</t>
        </is>
      </c>
    </row>
    <row r="2981">
      <c r="B2981" t="inlineStr">
        <is>
          <t>13.882.847/0001-99</t>
        </is>
      </c>
      <c r="C2981" t="inlineStr">
        <is>
          <t>FERNANDA VENTURINI ESPORTE E BEM ESTAR LTDA</t>
        </is>
      </c>
    </row>
    <row r="2982">
      <c r="B2982" t="inlineStr">
        <is>
          <t>13.882.847/0001-99</t>
        </is>
      </c>
      <c r="C2982" t="inlineStr">
        <is>
          <t>FERNANDA VENTURINI ESPORTE E BEM ESTAR LTDA</t>
        </is>
      </c>
    </row>
    <row r="2983">
      <c r="B2983" t="inlineStr">
        <is>
          <t>13.882.847/0001-99</t>
        </is>
      </c>
      <c r="C2983" t="inlineStr">
        <is>
          <t>FERNANDA VENTURINI ESPORTE E BEM ESTAR LTDA</t>
        </is>
      </c>
    </row>
    <row r="2984">
      <c r="B2984" t="inlineStr">
        <is>
          <t>13.884.775/0001-19</t>
        </is>
      </c>
      <c r="C2984" t="inlineStr">
        <is>
          <t>MAGALUPAY INSTITUICAO DE PAGAMENTO S.A.</t>
        </is>
      </c>
    </row>
    <row r="2985">
      <c r="B2985" t="inlineStr">
        <is>
          <t>14.119.387/0001-04</t>
        </is>
      </c>
      <c r="C2985" t="inlineStr">
        <is>
          <t>DOUGLAS SANTOS TORRES DE OLIVEIRA</t>
        </is>
      </c>
    </row>
    <row r="2986">
      <c r="B2986" t="inlineStr">
        <is>
          <t>14.121.957/0001-09</t>
        </is>
      </c>
      <c r="C2986" t="inlineStr">
        <is>
          <t>VALID CERTIFICADORA DIGITAL LTDA.</t>
        </is>
      </c>
    </row>
    <row r="2987">
      <c r="B2987" t="inlineStr">
        <is>
          <t>14.378.093/0001-05</t>
        </is>
      </c>
      <c r="C2987" t="inlineStr">
        <is>
          <t>GLOBAL TRAVEL ADVISORS AGENCIA DE VIAGENS E TURISMO LTDA</t>
        </is>
      </c>
    </row>
    <row r="2988">
      <c r="B2988" t="inlineStr">
        <is>
          <t>14.378.093/0001-05</t>
        </is>
      </c>
      <c r="C2988" t="inlineStr">
        <is>
          <t>GLOBAL TRAVEL ADVISORS AGENCIA DE VIAGENS E TURISMO LTDA</t>
        </is>
      </c>
    </row>
    <row r="2989">
      <c r="B2989" t="inlineStr">
        <is>
          <t>14.378.093/0001-05</t>
        </is>
      </c>
      <c r="C2989" t="inlineStr">
        <is>
          <t>GLOBAL TRAVEL ADVISORS AGENCIA DE VIAGENS E TURISMO LTDA</t>
        </is>
      </c>
    </row>
    <row r="2990">
      <c r="B2990" t="inlineStr">
        <is>
          <t>14.764.367/0001-96</t>
        </is>
      </c>
      <c r="C2990" t="inlineStr">
        <is>
          <t>IOS COMERCIO DE ROUPAS LTDA</t>
        </is>
      </c>
    </row>
    <row r="2991">
      <c r="B2991" t="inlineStr">
        <is>
          <t>14.764.367/0001-96</t>
        </is>
      </c>
      <c r="C2991" t="inlineStr">
        <is>
          <t>IOS COMERCIO DE ROUPAS LTDA</t>
        </is>
      </c>
    </row>
    <row r="2992">
      <c r="B2992" t="inlineStr">
        <is>
          <t>14.773.721/0001-49</t>
        </is>
      </c>
      <c r="C2992" t="inlineStr">
        <is>
          <t>MALAI MANSO HOTEL RESORT S.A.</t>
        </is>
      </c>
    </row>
    <row r="2993">
      <c r="B2993" t="inlineStr">
        <is>
          <t>14.773.721/0001-49</t>
        </is>
      </c>
      <c r="C2993" t="inlineStr">
        <is>
          <t>MALAI MANSO HOTEL RESORT S.A.</t>
        </is>
      </c>
    </row>
    <row r="2994">
      <c r="B2994" t="inlineStr">
        <is>
          <t>14.773.721/0001-49</t>
        </is>
      </c>
      <c r="C2994" t="inlineStr">
        <is>
          <t>MALAI MANSO HOTEL RESORT S.A.</t>
        </is>
      </c>
    </row>
    <row r="2995">
      <c r="B2995" t="inlineStr">
        <is>
          <t>14.773.721/0001-49</t>
        </is>
      </c>
      <c r="C2995" t="inlineStr">
        <is>
          <t>MALAI MANSO HOTEL RESORT S.A.</t>
        </is>
      </c>
    </row>
    <row r="2996">
      <c r="B2996" t="inlineStr">
        <is>
          <t>14.773.721/0001-49</t>
        </is>
      </c>
      <c r="C2996" t="inlineStr">
        <is>
          <t>MALAI MANSO HOTEL RESORT S.A.</t>
        </is>
      </c>
    </row>
    <row r="2997">
      <c r="B2997" t="inlineStr">
        <is>
          <t>14.799.060/0001-20</t>
        </is>
      </c>
      <c r="C2997" t="inlineStr">
        <is>
          <t>TAYAYA ADMINISTRACAO E PARTICIPACOES LTDA</t>
        </is>
      </c>
    </row>
    <row r="2998">
      <c r="B2998" t="inlineStr">
        <is>
          <t>14.799.060/0001-20</t>
        </is>
      </c>
      <c r="C2998" t="inlineStr">
        <is>
          <t>TAYAYA ADMINISTRACAO E PARTICIPACOES LTDA</t>
        </is>
      </c>
    </row>
    <row r="2999">
      <c r="B2999" t="inlineStr">
        <is>
          <t>14.799.060/0001-20</t>
        </is>
      </c>
      <c r="C2999" t="inlineStr">
        <is>
          <t>TAYAYA ADMINISTRACAO E PARTICIPACOES LTDA</t>
        </is>
      </c>
    </row>
    <row r="3000">
      <c r="B3000" t="inlineStr">
        <is>
          <t>14.799.060/0001-20</t>
        </is>
      </c>
      <c r="C3000" t="inlineStr">
        <is>
          <t>TAYAYA ADMINISTRACAO E PARTICIPACOES LTDA</t>
        </is>
      </c>
    </row>
    <row r="3001">
      <c r="B3001" t="inlineStr">
        <is>
          <t>14.799.060/0001-20</t>
        </is>
      </c>
      <c r="C3001" t="inlineStr">
        <is>
          <t>TAYAYA ADMINISTRACAO E PARTICIPACOES LTDA</t>
        </is>
      </c>
    </row>
    <row r="3002">
      <c r="B3002" t="inlineStr">
        <is>
          <t>14.863.783/0001-41</t>
        </is>
      </c>
      <c r="C3002" t="inlineStr">
        <is>
          <t>GO FIT ACADEMIA E ESPORTES LTDA</t>
        </is>
      </c>
    </row>
    <row r="3003">
      <c r="B3003" t="inlineStr">
        <is>
          <t>14.863.783/0001-41</t>
        </is>
      </c>
      <c r="C3003" t="inlineStr">
        <is>
          <t>GO FIT ACADEMIA E ESPORTES LTDA</t>
        </is>
      </c>
    </row>
    <row r="3004">
      <c r="B3004" t="inlineStr">
        <is>
          <t>14.863.783/0001-41</t>
        </is>
      </c>
      <c r="C3004" t="inlineStr">
        <is>
          <t>GO FIT ACADEMIA E ESPORTES LTDA</t>
        </is>
      </c>
    </row>
    <row r="3005">
      <c r="B3005" t="inlineStr">
        <is>
          <t>14.868.712/0001-31</t>
        </is>
      </c>
      <c r="C3005" t="inlineStr">
        <is>
          <t>AKAD SEGUROS S.A.</t>
        </is>
      </c>
    </row>
    <row r="3006">
      <c r="B3006" t="inlineStr">
        <is>
          <t>14.868.712/0001-31</t>
        </is>
      </c>
      <c r="C3006" t="inlineStr">
        <is>
          <t>AKAD SEGUROS S.A.</t>
        </is>
      </c>
    </row>
    <row r="3007">
      <c r="B3007" t="inlineStr">
        <is>
          <t>15.218.102/0001-55</t>
        </is>
      </c>
      <c r="C3007" t="inlineStr">
        <is>
          <t>BELLADONNAS PHARMA FARMACIA DE MANIPULACAO LTDA</t>
        </is>
      </c>
    </row>
    <row r="3008">
      <c r="B3008" t="inlineStr">
        <is>
          <t>15.218.102/0001-55</t>
        </is>
      </c>
      <c r="C3008" t="inlineStr">
        <is>
          <t>BELLADONNAS PHARMA FARMACIA DE MANIPULACAO LTDA</t>
        </is>
      </c>
    </row>
    <row r="3009">
      <c r="B3009" t="inlineStr">
        <is>
          <t>15.218.102/0001-55</t>
        </is>
      </c>
      <c r="C3009" t="inlineStr">
        <is>
          <t>BELLADONNAS PHARMA FARMACIA DE MANIPULACAO LTDA</t>
        </is>
      </c>
    </row>
    <row r="3010">
      <c r="B3010" t="inlineStr">
        <is>
          <t>15.428.902/0001-09</t>
        </is>
      </c>
      <c r="C3010" t="inlineStr">
        <is>
          <t>SDM COMERCIALIZADORA DE PRODUTOS ORGANICOS LTDA</t>
        </is>
      </c>
    </row>
    <row r="3011">
      <c r="B3011" t="inlineStr">
        <is>
          <t>15.428.902/0001-09</t>
        </is>
      </c>
      <c r="C3011" t="inlineStr">
        <is>
          <t>SDM COMERCIALIZADORA DE PRODUTOS ORGANICOS LTDA</t>
        </is>
      </c>
    </row>
    <row r="3012">
      <c r="B3012" t="inlineStr">
        <is>
          <t>15.428.902/0001-09</t>
        </is>
      </c>
      <c r="C3012" t="inlineStr">
        <is>
          <t>SDM COMERCIALIZADORA DE PRODUTOS ORGANICOS LTDA</t>
        </is>
      </c>
    </row>
    <row r="3013">
      <c r="B3013" t="inlineStr">
        <is>
          <t>15.590.335/0001-84</t>
        </is>
      </c>
      <c r="C3013" t="inlineStr">
        <is>
          <t>ALVO ACADEMIA LTDA</t>
        </is>
      </c>
    </row>
    <row r="3014">
      <c r="B3014" t="inlineStr">
        <is>
          <t>15.590.335/0001-84</t>
        </is>
      </c>
      <c r="C3014" t="inlineStr">
        <is>
          <t>ALVO ACADEMIA LTDA</t>
        </is>
      </c>
    </row>
    <row r="3015">
      <c r="B3015" t="inlineStr">
        <is>
          <t>15.590.335/0001-84</t>
        </is>
      </c>
      <c r="C3015" t="inlineStr">
        <is>
          <t>ALVO ACADEMIA LTDA</t>
        </is>
      </c>
    </row>
    <row r="3016">
      <c r="B3016" t="inlineStr">
        <is>
          <t>15.754.475/0001-40</t>
        </is>
      </c>
      <c r="C3016" t="inlineStr">
        <is>
          <t>HOSTGATOR BRASIL LTDA.</t>
        </is>
      </c>
    </row>
    <row r="3017">
      <c r="B3017" t="inlineStr">
        <is>
          <t>15.754.475/0001-40</t>
        </is>
      </c>
      <c r="C3017" t="inlineStr">
        <is>
          <t>HOSTGATOR BRASIL LTDA.</t>
        </is>
      </c>
    </row>
    <row r="3018">
      <c r="B3018" t="inlineStr">
        <is>
          <t>15.754.475/0001-40</t>
        </is>
      </c>
      <c r="C3018" t="inlineStr">
        <is>
          <t>HOSTGATOR BRASIL LTDA.</t>
        </is>
      </c>
    </row>
    <row r="3019">
      <c r="B3019" t="inlineStr">
        <is>
          <t>15.754.475/0001-40</t>
        </is>
      </c>
      <c r="C3019" t="inlineStr">
        <is>
          <t>HOSTGATOR BRASIL LTDA.</t>
        </is>
      </c>
    </row>
    <row r="3020">
      <c r="B3020" t="inlineStr">
        <is>
          <t>15.754.475/0001-40</t>
        </is>
      </c>
      <c r="C3020" t="inlineStr">
        <is>
          <t>HOSTGATOR BRASIL LTDA.</t>
        </is>
      </c>
    </row>
    <row r="3021">
      <c r="B3021" t="inlineStr">
        <is>
          <t>15.754.475/0001-40</t>
        </is>
      </c>
      <c r="C3021" t="inlineStr">
        <is>
          <t>HOSTGATOR BRASIL LTDA.</t>
        </is>
      </c>
    </row>
    <row r="3022">
      <c r="B3022" t="inlineStr">
        <is>
          <t>15.767.893/0001-72</t>
        </is>
      </c>
      <c r="C3022" t="inlineStr">
        <is>
          <t>MFC ACADEMIA LTDA</t>
        </is>
      </c>
    </row>
    <row r="3023">
      <c r="B3023" t="inlineStr">
        <is>
          <t>15.767.893/0001-72</t>
        </is>
      </c>
      <c r="C3023" t="inlineStr">
        <is>
          <t>MFC ACADEMIA LTDA</t>
        </is>
      </c>
    </row>
    <row r="3024">
      <c r="B3024" t="inlineStr">
        <is>
          <t>15.767.893/0001-72</t>
        </is>
      </c>
      <c r="C3024" t="inlineStr">
        <is>
          <t>MFC ACADEMIA LTDA</t>
        </is>
      </c>
    </row>
    <row r="3025">
      <c r="B3025" t="inlineStr">
        <is>
          <t>16.219.099/0001-57</t>
        </is>
      </c>
      <c r="C3025" t="inlineStr">
        <is>
          <t>BRUMAR FARMACIA DE MANIPULACAO LTDA</t>
        </is>
      </c>
    </row>
    <row r="3026">
      <c r="B3026" t="inlineStr">
        <is>
          <t>16.219.099/0001-57</t>
        </is>
      </c>
      <c r="C3026" t="inlineStr">
        <is>
          <t>BRUMAR FARMACIA DE MANIPULACAO LTDA</t>
        </is>
      </c>
    </row>
    <row r="3027">
      <c r="B3027" t="inlineStr">
        <is>
          <t>16.219.099/0001-57</t>
        </is>
      </c>
      <c r="C3027" t="inlineStr">
        <is>
          <t>BRUMAR FARMACIA DE MANIPULACAO LTDA</t>
        </is>
      </c>
    </row>
    <row r="3028">
      <c r="B3028" t="inlineStr">
        <is>
          <t>16.219.099/0001-57</t>
        </is>
      </c>
      <c r="C3028" t="inlineStr">
        <is>
          <t>BRUMAR FARMACIA DE MANIPULACAO LTDA</t>
        </is>
      </c>
    </row>
    <row r="3029">
      <c r="B3029" t="inlineStr">
        <is>
          <t>16.912.899/0001-59</t>
        </is>
      </c>
      <c r="C3029" t="inlineStr">
        <is>
          <t>BSB SERVICOS DE INTERMEDIACAO DE NEGOCIOS E SOLUCOES WEB LTDA</t>
        </is>
      </c>
    </row>
    <row r="3030">
      <c r="B3030" t="inlineStr">
        <is>
          <t>16.912.899/0001-59</t>
        </is>
      </c>
      <c r="C3030" t="inlineStr">
        <is>
          <t>BSB SERVICOS DE INTERMEDIACAO DE NEGOCIOS E SOLUCOES WEB LTDA</t>
        </is>
      </c>
    </row>
    <row r="3031">
      <c r="B3031" t="inlineStr">
        <is>
          <t>16.912.899/0001-59</t>
        </is>
      </c>
      <c r="C3031" t="inlineStr">
        <is>
          <t>BSB SERVICOS DE INTERMEDIACAO DE NEGOCIOS E SOLUCOES WEB LTDA</t>
        </is>
      </c>
    </row>
    <row r="3032">
      <c r="B3032" t="inlineStr">
        <is>
          <t>16.912.899/0001-59</t>
        </is>
      </c>
      <c r="C3032" t="inlineStr">
        <is>
          <t>BSB SERVICOS DE INTERMEDIACAO DE NEGOCIOS E SOLUCOES WEB LTDA</t>
        </is>
      </c>
    </row>
    <row r="3033">
      <c r="B3033" t="inlineStr">
        <is>
          <t>16.912.899/0001-59</t>
        </is>
      </c>
      <c r="C3033" t="inlineStr">
        <is>
          <t>BSB SERVICOS DE INTERMEDIACAO DE NEGOCIOS E SOLUCOES WEB LTDA</t>
        </is>
      </c>
    </row>
    <row r="3034">
      <c r="B3034" t="inlineStr">
        <is>
          <t>16.912.899/0001-59</t>
        </is>
      </c>
      <c r="C3034" t="inlineStr">
        <is>
          <t>BSB SERVICOS DE INTERMEDIACAO DE NEGOCIOS E SOLUCOES WEB LTDA</t>
        </is>
      </c>
    </row>
    <row r="3035">
      <c r="B3035" t="inlineStr">
        <is>
          <t>16.991.645/0001-73</t>
        </is>
      </c>
      <c r="C3035" t="inlineStr">
        <is>
          <t>HSYSTEM TECNOLOGIA LTDA</t>
        </is>
      </c>
    </row>
    <row r="3036">
      <c r="B3036" t="inlineStr">
        <is>
          <t>16.991.645/0001-73</t>
        </is>
      </c>
      <c r="C3036" t="inlineStr">
        <is>
          <t>HSYSTEM TECNOLOGIA LTDA</t>
        </is>
      </c>
    </row>
    <row r="3037">
      <c r="B3037" t="inlineStr">
        <is>
          <t>16.991.645/0001-73</t>
        </is>
      </c>
      <c r="C3037" t="inlineStr">
        <is>
          <t>HSYSTEM TECNOLOGIA LTDA</t>
        </is>
      </c>
    </row>
    <row r="3038">
      <c r="B3038" t="inlineStr">
        <is>
          <t>17.062.326/0001-46</t>
        </is>
      </c>
      <c r="C3038" t="inlineStr">
        <is>
          <t>R C FITNESS CENTER LTDA</t>
        </is>
      </c>
    </row>
    <row r="3039">
      <c r="B3039" t="inlineStr">
        <is>
          <t>17.062.326/0001-46</t>
        </is>
      </c>
      <c r="C3039" t="inlineStr">
        <is>
          <t>R C FITNESS CENTER LTDA</t>
        </is>
      </c>
    </row>
    <row r="3040">
      <c r="B3040" t="inlineStr">
        <is>
          <t>17.062.326/0001-46</t>
        </is>
      </c>
      <c r="C3040" t="inlineStr">
        <is>
          <t>R C FITNESS CENTER LTDA</t>
        </is>
      </c>
    </row>
    <row r="3041">
      <c r="B3041" t="inlineStr">
        <is>
          <t>17.197.385/0001-21</t>
        </is>
      </c>
      <c r="C3041" t="inlineStr">
        <is>
          <t>ZURICH MINAS BRASIL SEGUROS S.A.</t>
        </is>
      </c>
    </row>
    <row r="3042">
      <c r="B3042" t="inlineStr">
        <is>
          <t>17.197.385/0001-21</t>
        </is>
      </c>
      <c r="C3042" t="inlineStr">
        <is>
          <t>ZURICH MINAS BRASIL SEGUROS S.A.</t>
        </is>
      </c>
    </row>
    <row r="3043">
      <c r="B3043" t="inlineStr">
        <is>
          <t>17.197.385/0001-21</t>
        </is>
      </c>
      <c r="C3043" t="inlineStr">
        <is>
          <t>ZURICH MINAS BRASIL SEGUROS S.A.</t>
        </is>
      </c>
    </row>
    <row r="3044">
      <c r="B3044" t="inlineStr">
        <is>
          <t>17.197.385/0001-21</t>
        </is>
      </c>
      <c r="C3044" t="inlineStr">
        <is>
          <t>ZURICH MINAS BRASIL SEGUROS S.A.</t>
        </is>
      </c>
    </row>
    <row r="3045">
      <c r="B3045" t="inlineStr">
        <is>
          <t>17.245.051/0001-86</t>
        </is>
      </c>
      <c r="C3045" t="inlineStr">
        <is>
          <t>INCOMFRAL - INDUSTRIA E COMERCIO DE FRALDAS LTDA</t>
        </is>
      </c>
    </row>
    <row r="3046">
      <c r="B3046" t="inlineStr">
        <is>
          <t>17.245.051/0001-86</t>
        </is>
      </c>
      <c r="C3046" t="inlineStr">
        <is>
          <t>INCOMFRAL - INDUSTRIA E COMERCIO DE FRALDAS LTDA</t>
        </is>
      </c>
    </row>
    <row r="3047">
      <c r="B3047" t="inlineStr">
        <is>
          <t>17.245.051/0001-86</t>
        </is>
      </c>
      <c r="C3047" t="inlineStr">
        <is>
          <t>INCOMFRAL - INDUSTRIA E COMERCIO DE FRALDAS LTDA</t>
        </is>
      </c>
    </row>
    <row r="3048">
      <c r="B3048" t="inlineStr">
        <is>
          <t>17.245.051/0001-86</t>
        </is>
      </c>
      <c r="C3048" t="inlineStr">
        <is>
          <t>INCOMFRAL - INDUSTRIA E COMERCIO DE FRALDAS LTDA</t>
        </is>
      </c>
    </row>
    <row r="3049">
      <c r="B3049" t="inlineStr">
        <is>
          <t>17.400.505/0001-46</t>
        </is>
      </c>
      <c r="C3049" t="inlineStr">
        <is>
          <t>ARTIA DESENVOLVIMENTO DE SISTEMAS LTDA</t>
        </is>
      </c>
    </row>
    <row r="3050">
      <c r="B3050" t="inlineStr">
        <is>
          <t>17.400.505/0001-46</t>
        </is>
      </c>
      <c r="C3050" t="inlineStr">
        <is>
          <t>ARTIA DESENVOLVIMENTO DE SISTEMAS LTDA</t>
        </is>
      </c>
    </row>
    <row r="3051">
      <c r="B3051" t="inlineStr">
        <is>
          <t>17.400.505/0001-46</t>
        </is>
      </c>
      <c r="C3051" t="inlineStr">
        <is>
          <t>ARTIA DESENVOLVIMENTO DE SISTEMAS LTDA</t>
        </is>
      </c>
    </row>
    <row r="3052">
      <c r="B3052" t="inlineStr">
        <is>
          <t>17.400.505/0001-46</t>
        </is>
      </c>
      <c r="C3052" t="inlineStr">
        <is>
          <t>ARTIA DESENVOLVIMENTO DE SISTEMAS LTDA</t>
        </is>
      </c>
    </row>
    <row r="3053">
      <c r="B3053" t="inlineStr">
        <is>
          <t>18.483.322/0001-02</t>
        </is>
      </c>
      <c r="C3053" t="inlineStr">
        <is>
          <t>ONESHOP DISTRIBUIDORA LTDA</t>
        </is>
      </c>
    </row>
    <row r="3054">
      <c r="B3054" t="inlineStr">
        <is>
          <t>18.483.322/0001-02</t>
        </is>
      </c>
      <c r="C3054" t="inlineStr">
        <is>
          <t>ONESHOP DISTRIBUIDORA LTDA</t>
        </is>
      </c>
    </row>
    <row r="3055">
      <c r="B3055" t="inlineStr">
        <is>
          <t>18.483.322/0001-02</t>
        </is>
      </c>
      <c r="C3055" t="inlineStr">
        <is>
          <t>ONESHOP DISTRIBUIDORA LTDA</t>
        </is>
      </c>
    </row>
    <row r="3056">
      <c r="B3056" t="inlineStr">
        <is>
          <t>18.483.322/0001-02</t>
        </is>
      </c>
      <c r="C3056" t="inlineStr">
        <is>
          <t>ONESHOP DISTRIBUIDORA LTDA</t>
        </is>
      </c>
    </row>
    <row r="3057">
      <c r="B3057" t="inlineStr">
        <is>
          <t>18.653.891/0001-40</t>
        </is>
      </c>
      <c r="C3057" t="inlineStr">
        <is>
          <t>FORMULA TIJU FITNESS CENTER - ACADEMIA DE GINASTICA LTDA</t>
        </is>
      </c>
    </row>
    <row r="3058">
      <c r="B3058" t="inlineStr">
        <is>
          <t>18.653.891/0001-40</t>
        </is>
      </c>
      <c r="C3058" t="inlineStr">
        <is>
          <t>FORMULA TIJU FITNESS CENTER - ACADEMIA DE GINASTICA LTDA</t>
        </is>
      </c>
    </row>
    <row r="3059">
      <c r="B3059" t="inlineStr">
        <is>
          <t>18.653.891/0001-40</t>
        </is>
      </c>
      <c r="C3059" t="inlineStr">
        <is>
          <t>FORMULA TIJU FITNESS CENTER - ACADEMIA DE GINASTICA LTDA</t>
        </is>
      </c>
    </row>
    <row r="3060">
      <c r="B3060" t="inlineStr">
        <is>
          <t>18.836.589/0001-28</t>
        </is>
      </c>
      <c r="C3060" t="inlineStr">
        <is>
          <t>BESTBUYHOTEL VIAGENS E TURISMO LTDA.</t>
        </is>
      </c>
    </row>
    <row r="3061">
      <c r="B3061" t="inlineStr">
        <is>
          <t>18.836.589/0001-28</t>
        </is>
      </c>
      <c r="C3061" t="inlineStr">
        <is>
          <t>BESTBUYHOTEL VIAGENS E TURISMO LTDA.</t>
        </is>
      </c>
    </row>
    <row r="3062">
      <c r="B3062" t="inlineStr">
        <is>
          <t>18.836.589/0001-28</t>
        </is>
      </c>
      <c r="C3062" t="inlineStr">
        <is>
          <t>BESTBUYHOTEL VIAGENS E TURISMO LTDA.</t>
        </is>
      </c>
    </row>
    <row r="3063">
      <c r="B3063" t="inlineStr">
        <is>
          <t>18.937.972/0001-72</t>
        </is>
      </c>
      <c r="C3063" t="inlineStr">
        <is>
          <t>MF STORE LTDA</t>
        </is>
      </c>
    </row>
    <row r="3064">
      <c r="B3064" t="inlineStr">
        <is>
          <t>19.266.668/0001-03</t>
        </is>
      </c>
      <c r="C3064" t="inlineStr">
        <is>
          <t>GRECIA ACADEMIA LTDA</t>
        </is>
      </c>
    </row>
    <row r="3065">
      <c r="B3065" t="inlineStr">
        <is>
          <t>19.266.668/0001-03</t>
        </is>
      </c>
      <c r="C3065" t="inlineStr">
        <is>
          <t>GRECIA ACADEMIA LTDA</t>
        </is>
      </c>
    </row>
    <row r="3066">
      <c r="B3066" t="inlineStr">
        <is>
          <t>19.266.668/0001-03</t>
        </is>
      </c>
      <c r="C3066" t="inlineStr">
        <is>
          <t>GRECIA ACADEMIA LTDA</t>
        </is>
      </c>
    </row>
    <row r="3067">
      <c r="B3067" t="inlineStr">
        <is>
          <t>19.668.272/0001-92</t>
        </is>
      </c>
      <c r="C3067" t="inlineStr">
        <is>
          <t>ATLETA E CIA LTDA</t>
        </is>
      </c>
    </row>
    <row r="3068">
      <c r="B3068" t="inlineStr">
        <is>
          <t>19.668.272/0001-92</t>
        </is>
      </c>
      <c r="C3068" t="inlineStr">
        <is>
          <t>ATLETA E CIA LTDA</t>
        </is>
      </c>
    </row>
    <row r="3069">
      <c r="B3069" t="inlineStr">
        <is>
          <t>19.668.272/0001-92</t>
        </is>
      </c>
      <c r="C3069" t="inlineStr">
        <is>
          <t>ATLETA E CIA LTDA</t>
        </is>
      </c>
    </row>
    <row r="3070">
      <c r="B3070" t="inlineStr">
        <is>
          <t>19.726.111/0001-08</t>
        </is>
      </c>
      <c r="C3070" t="inlineStr">
        <is>
          <t>CONCESSIONARIA AEROPORTO RIO DE JANEIRO S.A.</t>
        </is>
      </c>
    </row>
    <row r="3071">
      <c r="B3071" t="inlineStr">
        <is>
          <t>19.836.887/0001-80</t>
        </is>
      </c>
      <c r="C3071" t="inlineStr">
        <is>
          <t>DLP ACADEMIA LTDA</t>
        </is>
      </c>
    </row>
    <row r="3072">
      <c r="B3072" t="inlineStr">
        <is>
          <t>19.836.887/0001-80</t>
        </is>
      </c>
      <c r="C3072" t="inlineStr">
        <is>
          <t>DLP ACADEMIA LTDA</t>
        </is>
      </c>
    </row>
    <row r="3073">
      <c r="B3073" t="inlineStr">
        <is>
          <t>19.836.887/0001-80</t>
        </is>
      </c>
      <c r="C3073" t="inlineStr">
        <is>
          <t>DLP ACADEMIA LTDA</t>
        </is>
      </c>
    </row>
    <row r="3074">
      <c r="B3074" t="inlineStr">
        <is>
          <t>19.853.291/0001-99</t>
        </is>
      </c>
      <c r="C3074" t="inlineStr">
        <is>
          <t>POUSADA ARTE DA NATUREZA LTDA</t>
        </is>
      </c>
    </row>
    <row r="3075">
      <c r="B3075" t="inlineStr">
        <is>
          <t>19.853.291/0001-99</t>
        </is>
      </c>
      <c r="C3075" t="inlineStr">
        <is>
          <t>POUSADA ARTE DA NATUREZA LTDA</t>
        </is>
      </c>
    </row>
    <row r="3076">
      <c r="B3076" t="inlineStr">
        <is>
          <t>19.853.291/0001-99</t>
        </is>
      </c>
      <c r="C3076" t="inlineStr">
        <is>
          <t>POUSADA ARTE DA NATUREZA LTDA</t>
        </is>
      </c>
    </row>
    <row r="3077">
      <c r="B3077" t="inlineStr">
        <is>
          <t>19.939.987/0001-32</t>
        </is>
      </c>
      <c r="C3077" t="inlineStr">
        <is>
          <t>VRUNNY TECNOLOGIA LTDA</t>
        </is>
      </c>
    </row>
    <row r="3078">
      <c r="B3078" t="inlineStr">
        <is>
          <t>19.962.272/0001-09</t>
        </is>
      </c>
      <c r="C3078" t="inlineStr">
        <is>
          <t>BRASILDENTAL OPERADORA DE PLANOS ODONTOLOGICOS S.A.</t>
        </is>
      </c>
    </row>
    <row r="3079">
      <c r="B3079" t="inlineStr">
        <is>
          <t>19.962.272/0001-09</t>
        </is>
      </c>
      <c r="C3079" t="inlineStr">
        <is>
          <t>BRASILDENTAL OPERADORA DE PLANOS ODONTOLOGICOS S.A.</t>
        </is>
      </c>
    </row>
    <row r="3080">
      <c r="B3080" t="inlineStr">
        <is>
          <t>19.962.272/0001-09</t>
        </is>
      </c>
      <c r="C3080" t="inlineStr">
        <is>
          <t>BRASILDENTAL OPERADORA DE PLANOS ODONTOLOGICOS S.A.</t>
        </is>
      </c>
    </row>
    <row r="3081">
      <c r="B3081" t="inlineStr">
        <is>
          <t>20.646.890/0001-10</t>
        </is>
      </c>
      <c r="C3081" t="inlineStr">
        <is>
          <t>OMINT SEGUROS S.A.</t>
        </is>
      </c>
    </row>
    <row r="3082">
      <c r="B3082" t="inlineStr">
        <is>
          <t>20.646.890/0001-10</t>
        </is>
      </c>
      <c r="C3082" t="inlineStr">
        <is>
          <t>OMINT SEGUROS S.A.</t>
        </is>
      </c>
    </row>
    <row r="3083">
      <c r="B3083" t="inlineStr">
        <is>
          <t>20.992.373/0001-01</t>
        </is>
      </c>
      <c r="C3083" t="inlineStr">
        <is>
          <t>ACADEMIA DE GINASTICA NOVACENTER LTDA.</t>
        </is>
      </c>
    </row>
    <row r="3084">
      <c r="B3084" t="inlineStr">
        <is>
          <t>20.992.373/0001-01</t>
        </is>
      </c>
      <c r="C3084" t="inlineStr">
        <is>
          <t>ACADEMIA DE GINASTICA NOVACENTER LTDA.</t>
        </is>
      </c>
    </row>
    <row r="3085">
      <c r="B3085" t="inlineStr">
        <is>
          <t>20.992.373/0001-01</t>
        </is>
      </c>
      <c r="C3085" t="inlineStr">
        <is>
          <t>ACADEMIA DE GINASTICA NOVACENTER LTDA.</t>
        </is>
      </c>
    </row>
    <row r="3086">
      <c r="B3086" t="inlineStr">
        <is>
          <t>21.083.433/0001-28</t>
        </is>
      </c>
      <c r="C3086" t="inlineStr">
        <is>
          <t>VENTURA LEGNER COMERCIO E SERVICOS LTDA.</t>
        </is>
      </c>
    </row>
    <row r="3087">
      <c r="B3087" t="inlineStr">
        <is>
          <t>21.182.935/0001-06</t>
        </is>
      </c>
      <c r="C3087" t="inlineStr">
        <is>
          <t>ITERPEC SERVICOS EM TURISMO LTDA</t>
        </is>
      </c>
    </row>
    <row r="3088">
      <c r="B3088" t="inlineStr">
        <is>
          <t>21.182.935/0001-06</t>
        </is>
      </c>
      <c r="C3088" t="inlineStr">
        <is>
          <t>ITERPEC SERVICOS EM TURISMO LTDA</t>
        </is>
      </c>
    </row>
    <row r="3089">
      <c r="B3089" t="inlineStr">
        <is>
          <t>21.182.935/0001-06</t>
        </is>
      </c>
      <c r="C3089" t="inlineStr">
        <is>
          <t>ITERPEC SERVICOS EM TURISMO LTDA</t>
        </is>
      </c>
    </row>
    <row r="3090">
      <c r="B3090" t="inlineStr">
        <is>
          <t>21.261.563/0001-03</t>
        </is>
      </c>
      <c r="C3090" t="inlineStr">
        <is>
          <t>VP FITNESS CENTER ACADEMIA DE GINASTICA LTDA</t>
        </is>
      </c>
    </row>
    <row r="3091">
      <c r="B3091" t="inlineStr">
        <is>
          <t>21.261.563/0001-03</t>
        </is>
      </c>
      <c r="C3091" t="inlineStr">
        <is>
          <t>VP FITNESS CENTER ACADEMIA DE GINASTICA LTDA</t>
        </is>
      </c>
    </row>
    <row r="3092">
      <c r="B3092" t="inlineStr">
        <is>
          <t>21.261.563/0001-03</t>
        </is>
      </c>
      <c r="C3092" t="inlineStr">
        <is>
          <t>VP FITNESS CENTER ACADEMIA DE GINASTICA LTDA</t>
        </is>
      </c>
    </row>
    <row r="3093">
      <c r="B3093" t="inlineStr">
        <is>
          <t>21.406.359/0001-33</t>
        </is>
      </c>
      <c r="C3093" t="inlineStr">
        <is>
          <t>GOLD FITNESS LTDA</t>
        </is>
      </c>
    </row>
    <row r="3094">
      <c r="B3094" t="inlineStr">
        <is>
          <t>21.406.359/0001-33</t>
        </is>
      </c>
      <c r="C3094" t="inlineStr">
        <is>
          <t>GOLD FITNESS LTDA</t>
        </is>
      </c>
    </row>
    <row r="3095">
      <c r="B3095" t="inlineStr">
        <is>
          <t>21.406.359/0001-33</t>
        </is>
      </c>
      <c r="C3095" t="inlineStr">
        <is>
          <t>GOLD FITNESS LTDA</t>
        </is>
      </c>
    </row>
    <row r="3096">
      <c r="B3096" t="inlineStr">
        <is>
          <t>21.561.725/0001-29</t>
        </is>
      </c>
      <c r="C3096" t="inlineStr">
        <is>
          <t>SOLAR COMUNICACOES S.A. EM RECUPERACAO JUDICIAL</t>
        </is>
      </c>
    </row>
    <row r="3097">
      <c r="B3097" t="inlineStr">
        <is>
          <t>21.561.725/0001-29</t>
        </is>
      </c>
      <c r="C3097" t="inlineStr">
        <is>
          <t>SOLAR COMUNICACOES S.A. EM RECUPERACAO JUDICIAL</t>
        </is>
      </c>
    </row>
    <row r="3098">
      <c r="B3098" t="inlineStr">
        <is>
          <t>21.561.725/0001-29</t>
        </is>
      </c>
      <c r="C3098" t="inlineStr">
        <is>
          <t>SOLAR COMUNICACOES S.A. EM RECUPERACAO JUDICIAL</t>
        </is>
      </c>
    </row>
    <row r="3099">
      <c r="B3099" t="inlineStr">
        <is>
          <t>21.768.442/0001-52</t>
        </is>
      </c>
      <c r="C3099" t="inlineStr">
        <is>
          <t>INNER COMERCIO DE VINHOS LTDA</t>
        </is>
      </c>
    </row>
    <row r="3100">
      <c r="B3100" t="inlineStr">
        <is>
          <t>21.768.442/0001-52</t>
        </is>
      </c>
      <c r="C3100" t="inlineStr">
        <is>
          <t>INNER COMERCIO DE VINHOS LTDA</t>
        </is>
      </c>
    </row>
    <row r="3101">
      <c r="B3101" t="inlineStr">
        <is>
          <t>21.768.442/0001-52</t>
        </is>
      </c>
      <c r="C3101" t="inlineStr">
        <is>
          <t>INNER COMERCIO DE VINHOS LTDA</t>
        </is>
      </c>
    </row>
    <row r="3102">
      <c r="B3102" t="inlineStr">
        <is>
          <t>21.768.442/0001-52</t>
        </is>
      </c>
      <c r="C3102" t="inlineStr">
        <is>
          <t>INNER COMERCIO DE VINHOS LTDA</t>
        </is>
      </c>
    </row>
    <row r="3103">
      <c r="B3103" t="inlineStr">
        <is>
          <t>21.988.733/0001-56</t>
        </is>
      </c>
      <c r="C3103" t="inlineStr">
        <is>
          <t>RIO POTY BT FITNESS LTDA</t>
        </is>
      </c>
    </row>
    <row r="3104">
      <c r="B3104" t="inlineStr">
        <is>
          <t>21.988.733/0001-56</t>
        </is>
      </c>
      <c r="C3104" t="inlineStr">
        <is>
          <t>RIO POTY BT FITNESS LTDA</t>
        </is>
      </c>
    </row>
    <row r="3105">
      <c r="B3105" t="inlineStr">
        <is>
          <t>21.988.733/0001-56</t>
        </is>
      </c>
      <c r="C3105" t="inlineStr">
        <is>
          <t>RIO POTY BT FITNESS LTDA</t>
        </is>
      </c>
    </row>
    <row r="3106">
      <c r="B3106" t="inlineStr">
        <is>
          <t>22.020.994/0002-21</t>
        </is>
      </c>
      <c r="C3106" t="inlineStr">
        <is>
          <t>PRODUTOS FARMACEUTICOS BORGES LTDA</t>
        </is>
      </c>
    </row>
    <row r="3107">
      <c r="B3107" t="inlineStr">
        <is>
          <t>22.020.994/0002-21</t>
        </is>
      </c>
      <c r="C3107" t="inlineStr">
        <is>
          <t>PRODUTOS FARMACEUTICOS BORGES LTDA</t>
        </is>
      </c>
    </row>
    <row r="3108">
      <c r="B3108" t="inlineStr">
        <is>
          <t>22.020.994/0002-21</t>
        </is>
      </c>
      <c r="C3108" t="inlineStr">
        <is>
          <t>PRODUTOS FARMACEUTICOS BORGES LTDA</t>
        </is>
      </c>
    </row>
    <row r="3109">
      <c r="B3109" t="inlineStr">
        <is>
          <t>22.542.876/0001-00</t>
        </is>
      </c>
      <c r="C3109" t="inlineStr">
        <is>
          <t>E-BLOCK LOCACOES LTDA</t>
        </is>
      </c>
    </row>
    <row r="3110">
      <c r="B3110" t="inlineStr">
        <is>
          <t>22.542.876/0001-00</t>
        </is>
      </c>
      <c r="C3110" t="inlineStr">
        <is>
          <t>E-BLOCK LOCACOES LTDA</t>
        </is>
      </c>
    </row>
    <row r="3111">
      <c r="B3111" t="inlineStr">
        <is>
          <t>22.662.069/0001-13</t>
        </is>
      </c>
      <c r="C3111" t="inlineStr">
        <is>
          <t>TRANSFER SERVICOS EMPRESARIAIS LTDA</t>
        </is>
      </c>
    </row>
    <row r="3112">
      <c r="B3112" t="inlineStr">
        <is>
          <t>22.662.069/0001-13</t>
        </is>
      </c>
      <c r="C3112" t="inlineStr">
        <is>
          <t>TRANSFER SERVICOS EMPRESARIAIS LTDA</t>
        </is>
      </c>
    </row>
    <row r="3113">
      <c r="B3113" t="inlineStr">
        <is>
          <t>22.662.069/0001-13</t>
        </is>
      </c>
      <c r="C3113" t="inlineStr">
        <is>
          <t>TRANSFER SERVICOS EMPRESARIAIS LTDA</t>
        </is>
      </c>
    </row>
    <row r="3114">
      <c r="B3114" t="inlineStr">
        <is>
          <t>22.662.069/0001-13</t>
        </is>
      </c>
      <c r="C3114" t="inlineStr">
        <is>
          <t>TRANSFER SERVICOS EMPRESARIAIS LTDA</t>
        </is>
      </c>
    </row>
    <row r="3115">
      <c r="B3115" t="inlineStr">
        <is>
          <t>23.079.033/0001-74</t>
        </is>
      </c>
      <c r="C3115" t="inlineStr">
        <is>
          <t>JIREH ACADEMIA DE GINASTICA LTDA</t>
        </is>
      </c>
    </row>
    <row r="3116">
      <c r="B3116" t="inlineStr">
        <is>
          <t>23.079.033/0001-74</t>
        </is>
      </c>
      <c r="C3116" t="inlineStr">
        <is>
          <t>JIREH ACADEMIA DE GINASTICA LTDA</t>
        </is>
      </c>
    </row>
    <row r="3117">
      <c r="B3117" t="inlineStr">
        <is>
          <t>23.079.033/0001-74</t>
        </is>
      </c>
      <c r="C3117" t="inlineStr">
        <is>
          <t>JIREH ACADEMIA DE GINASTICA LTDA</t>
        </is>
      </c>
    </row>
    <row r="3118">
      <c r="B3118" t="inlineStr">
        <is>
          <t>23.209.013/0001-70</t>
        </is>
      </c>
      <c r="C3118" t="inlineStr">
        <is>
          <t>DIS COMERCIO DE ELETRODOMESTICOS S.A</t>
        </is>
      </c>
    </row>
    <row r="3119">
      <c r="B3119" t="inlineStr">
        <is>
          <t>23.209.013/0001-70</t>
        </is>
      </c>
      <c r="C3119" t="inlineStr">
        <is>
          <t>DIS COMERCIO DE ELETRODOMESTICOS S.A</t>
        </is>
      </c>
    </row>
    <row r="3120">
      <c r="B3120" t="inlineStr">
        <is>
          <t>23.209.013/0001-70</t>
        </is>
      </c>
      <c r="C3120" t="inlineStr">
        <is>
          <t>DIS COMERCIO DE ELETRODOMESTICOS S.A</t>
        </is>
      </c>
    </row>
    <row r="3121">
      <c r="B3121" t="inlineStr">
        <is>
          <t>23.209.013/0001-70</t>
        </is>
      </c>
      <c r="C3121" t="inlineStr">
        <is>
          <t>DIS COMERCIO DE ELETRODOMESTICOS S.A</t>
        </is>
      </c>
    </row>
    <row r="3122">
      <c r="B3122" t="inlineStr">
        <is>
          <t>23.209.013/0001-70</t>
        </is>
      </c>
      <c r="C3122" t="inlineStr">
        <is>
          <t>DIS COMERCIO DE ELETRODOMESTICOS S.A</t>
        </is>
      </c>
    </row>
    <row r="3123">
      <c r="B3123" t="inlineStr">
        <is>
          <t>23.306.928/0001-02</t>
        </is>
      </c>
      <c r="C3123" t="inlineStr">
        <is>
          <t>TBO HOLIDAYS BRASIL AGENCIA DE VIAGENS E RESERVAS LTDA.</t>
        </is>
      </c>
    </row>
    <row r="3124">
      <c r="B3124" t="inlineStr">
        <is>
          <t>23.306.928/0001-02</t>
        </is>
      </c>
      <c r="C3124" t="inlineStr">
        <is>
          <t>TBO HOLIDAYS BRASIL AGENCIA DE VIAGENS E RESERVAS LTDA.</t>
        </is>
      </c>
    </row>
    <row r="3125">
      <c r="B3125" t="inlineStr">
        <is>
          <t>23.306.928/0001-02</t>
        </is>
      </c>
      <c r="C3125" t="inlineStr">
        <is>
          <t>TBO HOLIDAYS BRASIL AGENCIA DE VIAGENS E RESERVAS LTDA.</t>
        </is>
      </c>
    </row>
    <row r="3126">
      <c r="B3126" t="inlineStr">
        <is>
          <t>23.306.928/0001-02</t>
        </is>
      </c>
      <c r="C3126" t="inlineStr">
        <is>
          <t>TBO HOLIDAYS BRASIL AGENCIA DE VIAGENS E RESERVAS LTDA.</t>
        </is>
      </c>
    </row>
    <row r="3127">
      <c r="B3127" t="inlineStr">
        <is>
          <t>23.568.551/0001-51</t>
        </is>
      </c>
      <c r="C3127" t="inlineStr">
        <is>
          <t>JPMC ACADEMIA DE GINASTICA LTDA.</t>
        </is>
      </c>
    </row>
    <row r="3128">
      <c r="B3128" t="inlineStr">
        <is>
          <t>23.568.551/0001-51</t>
        </is>
      </c>
      <c r="C3128" t="inlineStr">
        <is>
          <t>JPMC ACADEMIA DE GINASTICA LTDA.</t>
        </is>
      </c>
    </row>
    <row r="3129">
      <c r="B3129" t="inlineStr">
        <is>
          <t>23.568.551/0001-51</t>
        </is>
      </c>
      <c r="C3129" t="inlineStr">
        <is>
          <t>JPMC ACADEMIA DE GINASTICA LTDA.</t>
        </is>
      </c>
    </row>
    <row r="3130">
      <c r="B3130" t="inlineStr">
        <is>
          <t>23.806.945/0001-09</t>
        </is>
      </c>
      <c r="C3130" t="inlineStr">
        <is>
          <t>ALIANCA HOTEIS E EMPREENDIMENTOS LTDA</t>
        </is>
      </c>
    </row>
    <row r="3131">
      <c r="B3131" t="inlineStr">
        <is>
          <t>23.806.945/0001-09</t>
        </is>
      </c>
      <c r="C3131" t="inlineStr">
        <is>
          <t>ALIANCA HOTEIS E EMPREENDIMENTOS LTDA</t>
        </is>
      </c>
    </row>
    <row r="3132">
      <c r="B3132" t="inlineStr">
        <is>
          <t>23.806.945/0001-09</t>
        </is>
      </c>
      <c r="C3132" t="inlineStr">
        <is>
          <t>ALIANCA HOTEIS E EMPREENDIMENTOS LTDA</t>
        </is>
      </c>
    </row>
    <row r="3133">
      <c r="B3133" t="inlineStr">
        <is>
          <t>23.806.945/0001-09</t>
        </is>
      </c>
      <c r="C3133" t="inlineStr">
        <is>
          <t>ALIANCA HOTEIS E EMPREENDIMENTOS LTDA</t>
        </is>
      </c>
    </row>
    <row r="3134">
      <c r="B3134" t="inlineStr">
        <is>
          <t>24.073.694/0001-55</t>
        </is>
      </c>
      <c r="C3134" t="inlineStr">
        <is>
          <t>CIL - COMERCIO DE INFORMATICA LTDA</t>
        </is>
      </c>
    </row>
    <row r="3135">
      <c r="B3135" t="inlineStr">
        <is>
          <t>24.073.694/0001-55</t>
        </is>
      </c>
      <c r="C3135" t="inlineStr">
        <is>
          <t>CIL - COMERCIO DE INFORMATICA LTDA</t>
        </is>
      </c>
    </row>
    <row r="3136">
      <c r="B3136" t="inlineStr">
        <is>
          <t>24.073.694/0001-55</t>
        </is>
      </c>
      <c r="C3136" t="inlineStr">
        <is>
          <t>CIL - COMERCIO DE INFORMATICA LTDA</t>
        </is>
      </c>
    </row>
    <row r="3137">
      <c r="B3137" t="inlineStr">
        <is>
          <t>24.073.694/0001-55</t>
        </is>
      </c>
      <c r="C3137" t="inlineStr">
        <is>
          <t>CIL - COMERCIO DE INFORMATICA LTDA</t>
        </is>
      </c>
    </row>
    <row r="3138">
      <c r="B3138" t="inlineStr">
        <is>
          <t>24.073.694/0001-55</t>
        </is>
      </c>
      <c r="C3138" t="inlineStr">
        <is>
          <t>CIL - COMERCIO DE INFORMATICA LTDA</t>
        </is>
      </c>
    </row>
    <row r="3139">
      <c r="B3139" t="inlineStr">
        <is>
          <t>24.073.694/0001-55</t>
        </is>
      </c>
      <c r="C3139" t="inlineStr">
        <is>
          <t>CIL - COMERCIO DE INFORMATICA LTDA</t>
        </is>
      </c>
    </row>
    <row r="3140">
      <c r="B3140" t="inlineStr">
        <is>
          <t>24.233.204/0001-30</t>
        </is>
      </c>
      <c r="C3140" t="inlineStr">
        <is>
          <t>AGOSTINHO D'ONOFRIO NETTO</t>
        </is>
      </c>
    </row>
    <row r="3141">
      <c r="B3141" t="inlineStr">
        <is>
          <t>24.336.035/0001-64</t>
        </is>
      </c>
      <c r="C3141" t="inlineStr">
        <is>
          <t>RSX ACADEMIA DE EDUCACAO FISICA LTDA</t>
        </is>
      </c>
    </row>
    <row r="3142">
      <c r="B3142" t="inlineStr">
        <is>
          <t>24.336.035/0001-64</t>
        </is>
      </c>
      <c r="C3142" t="inlineStr">
        <is>
          <t>RSX ACADEMIA DE EDUCACAO FISICA LTDA</t>
        </is>
      </c>
    </row>
    <row r="3143">
      <c r="B3143" t="inlineStr">
        <is>
          <t>24.336.035/0001-64</t>
        </is>
      </c>
      <c r="C3143" t="inlineStr">
        <is>
          <t>RSX ACADEMIA DE EDUCACAO FISICA LTDA</t>
        </is>
      </c>
    </row>
    <row r="3144">
      <c r="B3144" t="inlineStr">
        <is>
          <t>24.341.342/0001-33</t>
        </is>
      </c>
      <c r="C3144" t="inlineStr">
        <is>
          <t>FITTI PAGAMENTOS LTDA</t>
        </is>
      </c>
    </row>
    <row r="3145">
      <c r="B3145" t="inlineStr">
        <is>
          <t>24.731.215/0001-40</t>
        </is>
      </c>
      <c r="C3145" t="inlineStr">
        <is>
          <t>JV MARKETPLACE JEWELLERY COMERCIO DE JOIAS E RELOGIOS LTDA.</t>
        </is>
      </c>
    </row>
    <row r="3146">
      <c r="B3146" t="inlineStr">
        <is>
          <t>24.763.731/0001-57</t>
        </is>
      </c>
      <c r="C3146" t="inlineStr">
        <is>
          <t>R11 TRAVEL VIAGENS E TURISMO LTDA.</t>
        </is>
      </c>
    </row>
    <row r="3147">
      <c r="B3147" t="inlineStr">
        <is>
          <t>24.763.731/0001-57</t>
        </is>
      </c>
      <c r="C3147" t="inlineStr">
        <is>
          <t>R11 TRAVEL VIAGENS E TURISMO LTDA.</t>
        </is>
      </c>
    </row>
    <row r="3148">
      <c r="B3148" t="inlineStr">
        <is>
          <t>24.763.731/0001-57</t>
        </is>
      </c>
      <c r="C3148" t="inlineStr">
        <is>
          <t>R11 TRAVEL VIAGENS E TURISMO LTDA.</t>
        </is>
      </c>
    </row>
    <row r="3149">
      <c r="B3149" t="inlineStr">
        <is>
          <t>24.813.491/0001-58</t>
        </is>
      </c>
      <c r="C3149" t="inlineStr">
        <is>
          <t>LH - LANCE HOTEIS LTDA  EM RECUPERACAO JUDICIAL</t>
        </is>
      </c>
    </row>
    <row r="3150">
      <c r="B3150" t="inlineStr">
        <is>
          <t>26.038.751/0001-90</t>
        </is>
      </c>
      <c r="C3150" t="inlineStr">
        <is>
          <t>BLUE PARK AQUATICO S/A</t>
        </is>
      </c>
    </row>
    <row r="3151">
      <c r="B3151" t="inlineStr">
        <is>
          <t>26.038.751/0001-90</t>
        </is>
      </c>
      <c r="C3151" t="inlineStr">
        <is>
          <t>BLUE PARK AQUATICO S/A</t>
        </is>
      </c>
    </row>
    <row r="3152">
      <c r="B3152" t="inlineStr">
        <is>
          <t>26.318.085/0001-44</t>
        </is>
      </c>
      <c r="C3152" t="inlineStr">
        <is>
          <t>FMX ACADEMIA DE EDUCACAO FISICA LTDA</t>
        </is>
      </c>
    </row>
    <row r="3153">
      <c r="B3153" t="inlineStr">
        <is>
          <t>26.318.085/0001-44</t>
        </is>
      </c>
      <c r="C3153" t="inlineStr">
        <is>
          <t>FMX ACADEMIA DE EDUCACAO FISICA LTDA</t>
        </is>
      </c>
    </row>
    <row r="3154">
      <c r="B3154" t="inlineStr">
        <is>
          <t>26.318.085/0001-44</t>
        </is>
      </c>
      <c r="C3154" t="inlineStr">
        <is>
          <t>FMX ACADEMIA DE EDUCACAO FISICA LTDA</t>
        </is>
      </c>
    </row>
    <row r="3155">
      <c r="B3155" t="inlineStr">
        <is>
          <t>26.502.092/0001-00</t>
        </is>
      </c>
      <c r="C3155" t="inlineStr">
        <is>
          <t>ACADEMIA DE GINASTICA NOVA PAULISTA LTDA.</t>
        </is>
      </c>
    </row>
    <row r="3156">
      <c r="B3156" t="inlineStr">
        <is>
          <t>26.502.092/0001-00</t>
        </is>
      </c>
      <c r="C3156" t="inlineStr">
        <is>
          <t>ACADEMIA DE GINASTICA NOVA PAULISTA LTDA.</t>
        </is>
      </c>
    </row>
    <row r="3157">
      <c r="B3157" t="inlineStr">
        <is>
          <t>26.502.092/0001-00</t>
        </is>
      </c>
      <c r="C3157" t="inlineStr">
        <is>
          <t>ACADEMIA DE GINASTICA NOVA PAULISTA LTDA.</t>
        </is>
      </c>
    </row>
    <row r="3158">
      <c r="B3158" t="inlineStr">
        <is>
          <t>26.655.646/0001-09</t>
        </is>
      </c>
      <c r="C3158" t="inlineStr">
        <is>
          <t>INSTITUTO BRASILEIRO DE ENERGIA RECICLAVEL - IBER</t>
        </is>
      </c>
    </row>
    <row r="3159">
      <c r="B3159" t="inlineStr">
        <is>
          <t>26.655.646/0001-09</t>
        </is>
      </c>
      <c r="C3159" t="inlineStr">
        <is>
          <t>INSTITUTO BRASILEIRO DE ENERGIA RECICLAVEL - IBER</t>
        </is>
      </c>
    </row>
    <row r="3160">
      <c r="B3160" t="inlineStr">
        <is>
          <t>26.669.170/0001-57</t>
        </is>
      </c>
      <c r="C3160" t="inlineStr">
        <is>
          <t>123 VIAGENS E TURISMO LTDA  EM RECUPERACAO JUDICIAL</t>
        </is>
      </c>
    </row>
    <row r="3161">
      <c r="B3161" t="inlineStr">
        <is>
          <t>26.669.170/0001-57</t>
        </is>
      </c>
      <c r="C3161" t="inlineStr">
        <is>
          <t>123 VIAGENS E TURISMO LTDA  EM RECUPERACAO JUDICIAL</t>
        </is>
      </c>
    </row>
    <row r="3162">
      <c r="B3162" t="inlineStr">
        <is>
          <t>26.669.170/0001-57</t>
        </is>
      </c>
      <c r="C3162" t="inlineStr">
        <is>
          <t>123 VIAGENS E TURISMO LTDA  EM RECUPERACAO JUDICIAL</t>
        </is>
      </c>
    </row>
    <row r="3163">
      <c r="B3163" t="inlineStr">
        <is>
          <t>26.669.170/0001-57</t>
        </is>
      </c>
      <c r="C3163" t="inlineStr">
        <is>
          <t>123 VIAGENS E TURISMO LTDA  EM RECUPERACAO JUDICIAL</t>
        </is>
      </c>
    </row>
    <row r="3164">
      <c r="B3164" t="inlineStr">
        <is>
          <t>26.669.170/0001-57</t>
        </is>
      </c>
      <c r="C3164" t="inlineStr">
        <is>
          <t>123 VIAGENS E TURISMO LTDA  EM RECUPERACAO JUDICIAL</t>
        </is>
      </c>
    </row>
    <row r="3165">
      <c r="B3165" t="inlineStr">
        <is>
          <t>26.720.719/0001-90</t>
        </is>
      </c>
      <c r="C3165" t="inlineStr">
        <is>
          <t>NETIFY DO BRASIL INTERNET SERVICES LTDA</t>
        </is>
      </c>
    </row>
    <row r="3166">
      <c r="B3166" t="inlineStr">
        <is>
          <t>26.720.719/0001-90</t>
        </is>
      </c>
      <c r="C3166" t="inlineStr">
        <is>
          <t>NETIFY DO BRASIL INTERNET SERVICES LTDA</t>
        </is>
      </c>
    </row>
    <row r="3167">
      <c r="B3167" t="inlineStr">
        <is>
          <t>26.786.813/0001-42</t>
        </is>
      </c>
      <c r="C3167" t="inlineStr">
        <is>
          <t>MADEIRANIT PARTICIPACOES S/A</t>
        </is>
      </c>
    </row>
    <row r="3168">
      <c r="B3168" t="inlineStr">
        <is>
          <t>26.786.813/0001-42</t>
        </is>
      </c>
      <c r="C3168" t="inlineStr">
        <is>
          <t>MADEIRANIT PARTICIPACOES S/A</t>
        </is>
      </c>
    </row>
    <row r="3169">
      <c r="B3169" t="inlineStr">
        <is>
          <t>26.786.813/0001-42</t>
        </is>
      </c>
      <c r="C3169" t="inlineStr">
        <is>
          <t>MADEIRANIT PARTICIPACOES S/A</t>
        </is>
      </c>
    </row>
    <row r="3170">
      <c r="B3170" t="inlineStr">
        <is>
          <t>26.786.813/0001-42</t>
        </is>
      </c>
      <c r="C3170" t="inlineStr">
        <is>
          <t>MADEIRANIT PARTICIPACOES S/A</t>
        </is>
      </c>
    </row>
    <row r="3171">
      <c r="B3171" t="inlineStr">
        <is>
          <t>26.786.813/0001-42</t>
        </is>
      </c>
      <c r="C3171" t="inlineStr">
        <is>
          <t>MADEIRANIT PARTICIPACOES S/A</t>
        </is>
      </c>
    </row>
    <row r="3172">
      <c r="B3172" t="inlineStr">
        <is>
          <t>26.786.813/0001-42</t>
        </is>
      </c>
      <c r="C3172" t="inlineStr">
        <is>
          <t>MADEIRANIT PARTICIPACOES S/A</t>
        </is>
      </c>
    </row>
    <row r="3173">
      <c r="B3173" t="inlineStr">
        <is>
          <t>26.871.302/0001-29</t>
        </is>
      </c>
      <c r="C3173" t="inlineStr">
        <is>
          <t>VILLAGE GROUP SERVICOS LTDA</t>
        </is>
      </c>
    </row>
    <row r="3174">
      <c r="B3174" t="inlineStr">
        <is>
          <t>26.871.302/0001-29</t>
        </is>
      </c>
      <c r="C3174" t="inlineStr">
        <is>
          <t>VILLAGE GROUP SERVICOS LTDA</t>
        </is>
      </c>
    </row>
    <row r="3175">
      <c r="B3175" t="inlineStr">
        <is>
          <t>26.871.302/0001-29</t>
        </is>
      </c>
      <c r="C3175" t="inlineStr">
        <is>
          <t>VILLAGE GROUP SERVICOS LTDA</t>
        </is>
      </c>
    </row>
    <row r="3176">
      <c r="B3176" t="inlineStr">
        <is>
          <t>27.865.757/0001-02</t>
        </is>
      </c>
      <c r="C3176" t="inlineStr">
        <is>
          <t>GLOBO COMUNICACAO E PARTICIPACOES S/A</t>
        </is>
      </c>
    </row>
    <row r="3177">
      <c r="B3177" t="inlineStr">
        <is>
          <t>27.865.757/0001-02</t>
        </is>
      </c>
      <c r="C3177" t="inlineStr">
        <is>
          <t>GLOBO COMUNICACAO E PARTICIPACOES S/A</t>
        </is>
      </c>
    </row>
    <row r="3178">
      <c r="B3178" t="inlineStr">
        <is>
          <t>27.865.757/0001-02</t>
        </is>
      </c>
      <c r="C3178" t="inlineStr">
        <is>
          <t>GLOBO COMUNICACAO E PARTICIPACOES S/A</t>
        </is>
      </c>
    </row>
    <row r="3179">
      <c r="B3179" t="inlineStr">
        <is>
          <t>28.445.729/0081-75</t>
        </is>
      </c>
      <c r="C3179" t="inlineStr">
        <is>
          <t>SOMOS SONHO LTDA</t>
        </is>
      </c>
    </row>
    <row r="3180">
      <c r="B3180" t="inlineStr">
        <is>
          <t>29.177.827/0001-57</t>
        </is>
      </c>
      <c r="C3180" t="inlineStr">
        <is>
          <t>CLUB MERCADO MIX - SERVICOS TECNOLOGICOS LTDA.</t>
        </is>
      </c>
    </row>
    <row r="3181">
      <c r="B3181" t="inlineStr">
        <is>
          <t>29.302.348/0001-15</t>
        </is>
      </c>
      <c r="C3181" t="inlineStr">
        <is>
          <t>GURGELMIX MAQUINAS E FERRAMENTAS S.A.</t>
        </is>
      </c>
    </row>
    <row r="3182">
      <c r="B3182" t="inlineStr">
        <is>
          <t>29.302.348/0001-15</t>
        </is>
      </c>
      <c r="C3182" t="inlineStr">
        <is>
          <t>GURGELMIX MAQUINAS E FERRAMENTAS S.A.</t>
        </is>
      </c>
    </row>
    <row r="3183">
      <c r="B3183" t="inlineStr">
        <is>
          <t>29.302.348/0001-15</t>
        </is>
      </c>
      <c r="C3183" t="inlineStr">
        <is>
          <t>GURGELMIX MAQUINAS E FERRAMENTAS S.A.</t>
        </is>
      </c>
    </row>
    <row r="3184">
      <c r="B3184" t="inlineStr">
        <is>
          <t>29.302.348/0001-15</t>
        </is>
      </c>
      <c r="C3184" t="inlineStr">
        <is>
          <t>GURGELMIX MAQUINAS E FERRAMENTAS S.A.</t>
        </is>
      </c>
    </row>
    <row r="3185">
      <c r="B3185" t="inlineStr">
        <is>
          <t>29.302.348/0001-15</t>
        </is>
      </c>
      <c r="C3185" t="inlineStr">
        <is>
          <t>GURGELMIX MAQUINAS E FERRAMENTAS S.A.</t>
        </is>
      </c>
    </row>
    <row r="3186">
      <c r="B3186" t="inlineStr">
        <is>
          <t>29.309.127/0001-79</t>
        </is>
      </c>
      <c r="C3186" t="inlineStr">
        <is>
          <t>AMIL ASSISTENCIA MEDICA INTERNACIONAL S.A.</t>
        </is>
      </c>
    </row>
    <row r="3187">
      <c r="B3187" t="inlineStr">
        <is>
          <t>29.309.127/0001-79</t>
        </is>
      </c>
      <c r="C3187" t="inlineStr">
        <is>
          <t>AMIL ASSISTENCIA MEDICA INTERNACIONAL S.A.</t>
        </is>
      </c>
    </row>
    <row r="3188">
      <c r="B3188" t="inlineStr">
        <is>
          <t>29.309.127/0001-79</t>
        </is>
      </c>
      <c r="C3188" t="inlineStr">
        <is>
          <t>AMIL ASSISTENCIA MEDICA INTERNACIONAL S.A.</t>
        </is>
      </c>
    </row>
    <row r="3189">
      <c r="B3189" t="inlineStr">
        <is>
          <t>29.309.127/0001-79</t>
        </is>
      </c>
      <c r="C3189" t="inlineStr">
        <is>
          <t>AMIL ASSISTENCIA MEDICA INTERNACIONAL S.A.</t>
        </is>
      </c>
    </row>
    <row r="3190">
      <c r="B3190" t="inlineStr">
        <is>
          <t>29.309.127/0001-79</t>
        </is>
      </c>
      <c r="C3190" t="inlineStr">
        <is>
          <t>AMIL ASSISTENCIA MEDICA INTERNACIONAL S.A.</t>
        </is>
      </c>
    </row>
    <row r="3191">
      <c r="B3191" t="inlineStr">
        <is>
          <t>29.334.079/0001-79</t>
        </is>
      </c>
      <c r="C3191" t="inlineStr">
        <is>
          <t>H PLUS HOTEIS LR LTDA</t>
        </is>
      </c>
    </row>
    <row r="3192">
      <c r="B3192" t="inlineStr">
        <is>
          <t>29.334.079/0001-79</t>
        </is>
      </c>
      <c r="C3192" t="inlineStr">
        <is>
          <t>H PLUS HOTEIS LR LTDA</t>
        </is>
      </c>
    </row>
    <row r="3193">
      <c r="B3193" t="inlineStr">
        <is>
          <t>29.334.079/0001-79</t>
        </is>
      </c>
      <c r="C3193" t="inlineStr">
        <is>
          <t>H PLUS HOTEIS LR LTDA</t>
        </is>
      </c>
    </row>
    <row r="3194">
      <c r="B3194" t="inlineStr">
        <is>
          <t>29.356.859/0003-81</t>
        </is>
      </c>
      <c r="C3194" t="inlineStr">
        <is>
          <t>RICCO ALIMENTOS HORTIFRUTIGRANJEIROS LTDA</t>
        </is>
      </c>
    </row>
    <row r="3195">
      <c r="B3195" t="inlineStr">
        <is>
          <t>30.294.125/0001-32</t>
        </is>
      </c>
      <c r="C3195" t="inlineStr">
        <is>
          <t>PETIN INTELIGENCIA EM NEGOCIOS LTDA</t>
        </is>
      </c>
    </row>
    <row r="3196">
      <c r="B3196" t="inlineStr">
        <is>
          <t>30.351.040/0001-49</t>
        </is>
      </c>
      <c r="C3196" t="inlineStr">
        <is>
          <t>BMG RESTAURANTES LTDA</t>
        </is>
      </c>
    </row>
    <row r="3197">
      <c r="B3197" t="inlineStr">
        <is>
          <t>30.352.861/0001-08</t>
        </is>
      </c>
      <c r="C3197" t="inlineStr">
        <is>
          <t>INSERT CODE INFORMATICA LTDA</t>
        </is>
      </c>
    </row>
    <row r="3198">
      <c r="B3198" t="inlineStr">
        <is>
          <t>30.549.651/0001-04</t>
        </is>
      </c>
      <c r="C3198" t="inlineStr">
        <is>
          <t>COMPROPAY MEIOS DE PAGAMENTOS LTDA</t>
        </is>
      </c>
    </row>
    <row r="3199">
      <c r="B3199" t="inlineStr">
        <is>
          <t>30.743.538/0001-57</t>
        </is>
      </c>
      <c r="C3199" t="inlineStr">
        <is>
          <t>DELCI PEREIRA DA SILVA &amp; CIA. LTDA.</t>
        </is>
      </c>
    </row>
    <row r="3200">
      <c r="B3200" t="inlineStr">
        <is>
          <t>30.743.538/0001-57</t>
        </is>
      </c>
      <c r="C3200" t="inlineStr">
        <is>
          <t>DELCI PEREIRA DA SILVA &amp; CIA. LTDA.</t>
        </is>
      </c>
    </row>
    <row r="3201">
      <c r="B3201" t="inlineStr">
        <is>
          <t>31.551.765/0001-43</t>
        </is>
      </c>
      <c r="C3201" t="inlineStr">
        <is>
          <t>VISA DO BRASIL EMPREENDIMENTOS LTDA</t>
        </is>
      </c>
    </row>
    <row r="3202">
      <c r="B3202" t="inlineStr">
        <is>
          <t>31.551.765/0001-43</t>
        </is>
      </c>
      <c r="C3202" t="inlineStr">
        <is>
          <t>VISA DO BRASIL EMPREENDIMENTOS LTDA</t>
        </is>
      </c>
    </row>
    <row r="3203">
      <c r="B3203" t="inlineStr">
        <is>
          <t>31.551.765/0001-43</t>
        </is>
      </c>
      <c r="C3203" t="inlineStr">
        <is>
          <t>VISA DO BRASIL EMPREENDIMENTOS LTDA</t>
        </is>
      </c>
    </row>
    <row r="3204">
      <c r="B3204" t="inlineStr">
        <is>
          <t>31.563.034/0002-07</t>
        </is>
      </c>
      <c r="C3204" t="inlineStr">
        <is>
          <t>FEEDBACKTUR VIAGENS LTDA</t>
        </is>
      </c>
    </row>
    <row r="3205">
      <c r="B3205" t="inlineStr">
        <is>
          <t>31.563.034/0002-07</t>
        </is>
      </c>
      <c r="C3205" t="inlineStr">
        <is>
          <t>FEEDBACKTUR VIAGENS LTDA</t>
        </is>
      </c>
    </row>
    <row r="3206">
      <c r="B3206" t="inlineStr">
        <is>
          <t>31.563.034/0002-07</t>
        </is>
      </c>
      <c r="C3206" t="inlineStr">
        <is>
          <t>FEEDBACKTUR VIAGENS LTDA</t>
        </is>
      </c>
    </row>
    <row r="3207">
      <c r="B3207" t="inlineStr">
        <is>
          <t>31.565.104/0021-10</t>
        </is>
      </c>
      <c r="C3207" t="inlineStr">
        <is>
          <t>PEPSICO DO BRASIL LTDA</t>
        </is>
      </c>
    </row>
    <row r="3208">
      <c r="B3208" t="inlineStr">
        <is>
          <t>31.743.818/0001-28</t>
        </is>
      </c>
      <c r="C3208" t="inlineStr">
        <is>
          <t>LOJAS SIMONETTI LTDA</t>
        </is>
      </c>
    </row>
    <row r="3209">
      <c r="B3209" t="inlineStr">
        <is>
          <t>31.743.818/0001-28</t>
        </is>
      </c>
      <c r="C3209" t="inlineStr">
        <is>
          <t>LOJAS SIMONETTI LTDA</t>
        </is>
      </c>
    </row>
    <row r="3210">
      <c r="B3210" t="inlineStr">
        <is>
          <t>31.743.818/0001-28</t>
        </is>
      </c>
      <c r="C3210" t="inlineStr">
        <is>
          <t>LOJAS SIMONETTI LTDA</t>
        </is>
      </c>
    </row>
    <row r="3211">
      <c r="B3211" t="inlineStr">
        <is>
          <t>32.212.269/0001-28</t>
        </is>
      </c>
      <c r="C3211" t="inlineStr">
        <is>
          <t>PORTAL ELETRICO COMERCIAL DE MATERIAIS ELETRICOS LTDA.</t>
        </is>
      </c>
    </row>
    <row r="3212">
      <c r="B3212" t="inlineStr">
        <is>
          <t>32.786.608/0001-80</t>
        </is>
      </c>
      <c r="C3212" t="inlineStr">
        <is>
          <t>OAK HOTELARIA LTDA</t>
        </is>
      </c>
    </row>
    <row r="3213">
      <c r="B3213" t="inlineStr">
        <is>
          <t>32.868.002/0007-89</t>
        </is>
      </c>
      <c r="C3213" t="inlineStr">
        <is>
          <t>PISOLAR COMERCIO DE TINTAS LTDA</t>
        </is>
      </c>
    </row>
    <row r="3214">
      <c r="B3214" t="inlineStr">
        <is>
          <t>32.868.002/0007-89</t>
        </is>
      </c>
      <c r="C3214" t="inlineStr">
        <is>
          <t>PISOLAR COMERCIO DE TINTAS LTDA</t>
        </is>
      </c>
    </row>
    <row r="3215">
      <c r="B3215" t="inlineStr">
        <is>
          <t>32.868.002/0007-89</t>
        </is>
      </c>
      <c r="C3215" t="inlineStr">
        <is>
          <t>PISOLAR COMERCIO DE TINTAS LTDA</t>
        </is>
      </c>
    </row>
    <row r="3216">
      <c r="B3216" t="inlineStr">
        <is>
          <t>32.868.002/0007-89</t>
        </is>
      </c>
      <c r="C3216" t="inlineStr">
        <is>
          <t>PISOLAR COMERCIO DE TINTAS LTDA</t>
        </is>
      </c>
    </row>
    <row r="3217">
      <c r="B3217" t="inlineStr">
        <is>
          <t>32.868.002/0007-89</t>
        </is>
      </c>
      <c r="C3217" t="inlineStr">
        <is>
          <t>PISOLAR COMERCIO DE TINTAS LTDA</t>
        </is>
      </c>
    </row>
    <row r="3218">
      <c r="B3218" t="inlineStr">
        <is>
          <t>32.868.002/0007-89</t>
        </is>
      </c>
      <c r="C3218" t="inlineStr">
        <is>
          <t>PISOLAR COMERCIO DE TINTAS LTDA</t>
        </is>
      </c>
    </row>
    <row r="3219">
      <c r="B3219" t="inlineStr">
        <is>
          <t>32.868.002/0007-89</t>
        </is>
      </c>
      <c r="C3219" t="inlineStr">
        <is>
          <t>PISOLAR COMERCIO DE TINTAS LTDA</t>
        </is>
      </c>
    </row>
    <row r="3220">
      <c r="B3220" t="inlineStr">
        <is>
          <t>32.955.811/0001-32</t>
        </is>
      </c>
      <c r="C3220" t="inlineStr">
        <is>
          <t>CAM LOCACAO DE SOFTWARE LTDA</t>
        </is>
      </c>
    </row>
    <row r="3221">
      <c r="B3221" t="inlineStr">
        <is>
          <t>33.183.773/0001-00</t>
        </is>
      </c>
      <c r="C3221" t="inlineStr">
        <is>
          <t>KAMEL TURISMO LIMITADA</t>
        </is>
      </c>
    </row>
    <row r="3222">
      <c r="B3222" t="inlineStr">
        <is>
          <t>33.183.773/0001-00</t>
        </is>
      </c>
      <c r="C3222" t="inlineStr">
        <is>
          <t>KAMEL TURISMO LIMITADA</t>
        </is>
      </c>
    </row>
    <row r="3223">
      <c r="B3223" t="inlineStr">
        <is>
          <t>33.183.773/0001-00</t>
        </is>
      </c>
      <c r="C3223" t="inlineStr">
        <is>
          <t>KAMEL TURISMO LIMITADA</t>
        </is>
      </c>
    </row>
    <row r="3224">
      <c r="B3224" t="inlineStr">
        <is>
          <t>33.200.056/0001-49</t>
        </is>
      </c>
      <c r="C3224" t="inlineStr">
        <is>
          <t>LOJAS RIACHUELO SA</t>
        </is>
      </c>
    </row>
    <row r="3225">
      <c r="B3225" t="inlineStr">
        <is>
          <t>33.200.056/0001-49</t>
        </is>
      </c>
      <c r="C3225" t="inlineStr">
        <is>
          <t>LOJAS RIACHUELO SA</t>
        </is>
      </c>
    </row>
    <row r="3226">
      <c r="B3226" t="inlineStr">
        <is>
          <t>33.200.056/0001-49</t>
        </is>
      </c>
      <c r="C3226" t="inlineStr">
        <is>
          <t>LOJAS RIACHUELO SA</t>
        </is>
      </c>
    </row>
    <row r="3227">
      <c r="B3227" t="inlineStr">
        <is>
          <t>33.372.251/0062-78</t>
        </is>
      </c>
      <c r="C3227" t="inlineStr">
        <is>
          <t>IBM BRASIL-INDUSTRIA MAQUINAS E SERVICOS LIMITADA</t>
        </is>
      </c>
    </row>
    <row r="3228">
      <c r="B3228" t="inlineStr">
        <is>
          <t>33.372.251/0062-78</t>
        </is>
      </c>
      <c r="C3228" t="inlineStr">
        <is>
          <t>IBM BRASIL-INDUSTRIA MAQUINAS E SERVICOS LIMITADA</t>
        </is>
      </c>
    </row>
    <row r="3229">
      <c r="B3229" t="inlineStr">
        <is>
          <t>33.372.251/0062-78</t>
        </is>
      </c>
      <c r="C3229" t="inlineStr">
        <is>
          <t>IBM BRASIL-INDUSTRIA MAQUINAS E SERVICOS LIMITADA</t>
        </is>
      </c>
    </row>
    <row r="3230">
      <c r="B3230" t="inlineStr">
        <is>
          <t>33.372.251/0062-78</t>
        </is>
      </c>
      <c r="C3230" t="inlineStr">
        <is>
          <t>IBM BRASIL-INDUSTRIA MAQUINAS E SERVICOS LIMITADA</t>
        </is>
      </c>
    </row>
    <row r="3231">
      <c r="B3231" t="inlineStr">
        <is>
          <t>33.448.150/0001-11</t>
        </is>
      </c>
      <c r="C3231" t="inlineStr">
        <is>
          <t>AZUL COMPANHIA DE SEGUROS GERAIS</t>
        </is>
      </c>
    </row>
    <row r="3232">
      <c r="B3232" t="inlineStr">
        <is>
          <t>33.448.150/0001-11</t>
        </is>
      </c>
      <c r="C3232" t="inlineStr">
        <is>
          <t>AZUL COMPANHIA DE SEGUROS GERAIS</t>
        </is>
      </c>
    </row>
    <row r="3233">
      <c r="B3233" t="inlineStr">
        <is>
          <t>33.448.150/0001-11</t>
        </is>
      </c>
      <c r="C3233" t="inlineStr">
        <is>
          <t>AZUL COMPANHIA DE SEGUROS GERAIS</t>
        </is>
      </c>
    </row>
    <row r="3234">
      <c r="B3234" t="inlineStr">
        <is>
          <t>33.461.740/0001-84</t>
        </is>
      </c>
      <c r="C3234" t="inlineStr">
        <is>
          <t>DEUTSCHE LUFTHANSA AG</t>
        </is>
      </c>
    </row>
    <row r="3235">
      <c r="B3235" t="inlineStr">
        <is>
          <t>33.461.740/0001-84</t>
        </is>
      </c>
      <c r="C3235" t="inlineStr">
        <is>
          <t>DEUTSCHE LUFTHANSA AG</t>
        </is>
      </c>
    </row>
    <row r="3236">
      <c r="B3236" t="inlineStr">
        <is>
          <t>33.461.740/0001-84</t>
        </is>
      </c>
      <c r="C3236" t="inlineStr">
        <is>
          <t>DEUTSCHE LUFTHANSA AG</t>
        </is>
      </c>
    </row>
    <row r="3237">
      <c r="B3237" t="inlineStr">
        <is>
          <t>33.579.376/0001-51</t>
        </is>
      </c>
      <c r="C3237" t="inlineStr">
        <is>
          <t>SOCIEDADE BIBLICA DO BRASIL</t>
        </is>
      </c>
    </row>
    <row r="3238">
      <c r="B3238" t="inlineStr">
        <is>
          <t>33.579.376/0001-51</t>
        </is>
      </c>
      <c r="C3238" t="inlineStr">
        <is>
          <t>SOCIEDADE BIBLICA DO BRASIL</t>
        </is>
      </c>
    </row>
    <row r="3239">
      <c r="B3239" t="inlineStr">
        <is>
          <t>33.579.376/0001-51</t>
        </is>
      </c>
      <c r="C3239" t="inlineStr">
        <is>
          <t>SOCIEDADE BIBLICA DO BRASIL</t>
        </is>
      </c>
    </row>
    <row r="3240">
      <c r="B3240" t="inlineStr">
        <is>
          <t>33.579.376/0001-51</t>
        </is>
      </c>
      <c r="C3240" t="inlineStr">
        <is>
          <t>SOCIEDADE BIBLICA DO BRASIL</t>
        </is>
      </c>
    </row>
    <row r="3241">
      <c r="B3241" t="inlineStr">
        <is>
          <t>33.579.376/0001-51</t>
        </is>
      </c>
      <c r="C3241" t="inlineStr">
        <is>
          <t>SOCIEDADE BIBLICA DO BRASIL</t>
        </is>
      </c>
    </row>
    <row r="3242">
      <c r="B3242" t="inlineStr">
        <is>
          <t>33.638.388/0001-00</t>
        </is>
      </c>
      <c r="C3242" t="inlineStr">
        <is>
          <t>INSTITUTO PROTETOR DOS POBRES E CRIANCAS ABRIGO MARIA IMACULADA</t>
        </is>
      </c>
    </row>
    <row r="3243">
      <c r="B3243" t="inlineStr">
        <is>
          <t>33.638.388/0001-00</t>
        </is>
      </c>
      <c r="C3243" t="inlineStr">
        <is>
          <t>INSTITUTO PROTETOR DOS POBRES E CRIANCAS ABRIGO MARIA IMACULADA</t>
        </is>
      </c>
    </row>
    <row r="3244">
      <c r="B3244" t="inlineStr">
        <is>
          <t>33.638.388/0001-00</t>
        </is>
      </c>
      <c r="C3244" t="inlineStr">
        <is>
          <t>INSTITUTO PROTETOR DOS POBRES E CRIANCAS ABRIGO MARIA IMACULADA</t>
        </is>
      </c>
    </row>
    <row r="3245">
      <c r="B3245" t="inlineStr">
        <is>
          <t>33.674.514/0001-81</t>
        </is>
      </c>
      <c r="C3245" t="inlineStr">
        <is>
          <t>XEPPA.COM SERVICOS DE INFORMACOES ONLINE LTDA (baixada)</t>
        </is>
      </c>
    </row>
    <row r="3246">
      <c r="B3246" t="inlineStr">
        <is>
          <t>33.771.486/0001-10</t>
        </is>
      </c>
      <c r="C3246" t="inlineStr">
        <is>
          <t>BONITOUR VIAGENS E TURISMO LTDA</t>
        </is>
      </c>
    </row>
    <row r="3247">
      <c r="B3247" t="inlineStr">
        <is>
          <t>34.308.177/0001-71</t>
        </is>
      </c>
      <c r="C3247" t="inlineStr">
        <is>
          <t>ZAPPING DO BRASIL LTDA</t>
        </is>
      </c>
    </row>
    <row r="3248">
      <c r="B3248" t="inlineStr">
        <is>
          <t>34.308.177/0001-71</t>
        </is>
      </c>
      <c r="C3248" t="inlineStr">
        <is>
          <t>ZAPPING DO BRASIL LTDA</t>
        </is>
      </c>
    </row>
    <row r="3249">
      <c r="B3249" t="inlineStr">
        <is>
          <t>34.308.177/0001-71</t>
        </is>
      </c>
      <c r="C3249" t="inlineStr">
        <is>
          <t>ZAPPING DO BRASIL LTDA</t>
        </is>
      </c>
    </row>
    <row r="3250">
      <c r="B3250" t="inlineStr">
        <is>
          <t>34.308.177/0001-71</t>
        </is>
      </c>
      <c r="C3250" t="inlineStr">
        <is>
          <t>ZAPPING DO BRASIL LTDA</t>
        </is>
      </c>
    </row>
    <row r="3251">
      <c r="B3251" t="inlineStr">
        <is>
          <t>34.669.665/0003-76</t>
        </is>
      </c>
      <c r="C3251" t="inlineStr">
        <is>
          <t>P4 PAGAMENTOS LTDA</t>
        </is>
      </c>
    </row>
    <row r="3252">
      <c r="B3252" t="inlineStr">
        <is>
          <t>34.669.665/0003-76</t>
        </is>
      </c>
      <c r="C3252" t="inlineStr">
        <is>
          <t>P4 PAGAMENTOS LTDA</t>
        </is>
      </c>
    </row>
    <row r="3253">
      <c r="B3253" t="inlineStr">
        <is>
          <t>34.669.665/0003-76</t>
        </is>
      </c>
      <c r="C3253" t="inlineStr">
        <is>
          <t>P4 PAGAMENTOS LTDA</t>
        </is>
      </c>
    </row>
    <row r="3254">
      <c r="B3254" t="inlineStr">
        <is>
          <t>34.669.665/0003-76</t>
        </is>
      </c>
      <c r="C3254" t="inlineStr">
        <is>
          <t>P4 PAGAMENTOS LTDA</t>
        </is>
      </c>
    </row>
    <row r="3255">
      <c r="B3255" t="inlineStr">
        <is>
          <t>34.686.568/0001-20</t>
        </is>
      </c>
      <c r="C3255" t="inlineStr">
        <is>
          <t>FARMACIA PERSONALE LTDA</t>
        </is>
      </c>
    </row>
    <row r="3256">
      <c r="B3256" t="inlineStr">
        <is>
          <t>34.686.568/0001-20</t>
        </is>
      </c>
      <c r="C3256" t="inlineStr">
        <is>
          <t>FARMACIA PERSONALE LTDA</t>
        </is>
      </c>
    </row>
    <row r="3257">
      <c r="B3257" t="inlineStr">
        <is>
          <t>34.686.568/0001-20</t>
        </is>
      </c>
      <c r="C3257" t="inlineStr">
        <is>
          <t>FARMACIA PERSONALE LTDA</t>
        </is>
      </c>
    </row>
    <row r="3258">
      <c r="B3258" t="inlineStr">
        <is>
          <t>35.503.303/0001-01</t>
        </is>
      </c>
      <c r="C3258" t="inlineStr">
        <is>
          <t>DARKSIDE STORE COMERCIO LTDA</t>
        </is>
      </c>
    </row>
    <row r="3259">
      <c r="B3259" t="inlineStr">
        <is>
          <t>36.882.405/0001-48</t>
        </is>
      </c>
      <c r="C3259" t="inlineStr">
        <is>
          <t>M B DA SILVA PAROLIN E CIA LTDA</t>
        </is>
      </c>
    </row>
    <row r="3260">
      <c r="B3260" t="inlineStr">
        <is>
          <t>36.882.405/0001-48</t>
        </is>
      </c>
      <c r="C3260" t="inlineStr">
        <is>
          <t>M B DA SILVA PAROLIN E CIA LTDA</t>
        </is>
      </c>
    </row>
    <row r="3261">
      <c r="B3261" t="inlineStr">
        <is>
          <t>36.882.405/0001-48</t>
        </is>
      </c>
      <c r="C3261" t="inlineStr">
        <is>
          <t>M B DA SILVA PAROLIN E CIA LTDA</t>
        </is>
      </c>
    </row>
    <row r="3262">
      <c r="B3262" t="inlineStr">
        <is>
          <t>37.189.889/0001-07</t>
        </is>
      </c>
      <c r="C3262" t="inlineStr">
        <is>
          <t>MK ECOMM LTDA</t>
        </is>
      </c>
    </row>
    <row r="3263">
      <c r="B3263" t="inlineStr">
        <is>
          <t>37.189.889/0001-07</t>
        </is>
      </c>
      <c r="C3263" t="inlineStr">
        <is>
          <t>MK ECOMM LTDA</t>
        </is>
      </c>
    </row>
    <row r="3264">
      <c r="B3264" t="inlineStr">
        <is>
          <t>37.189.889/0001-07</t>
        </is>
      </c>
      <c r="C3264" t="inlineStr">
        <is>
          <t>MK ECOMM LTDA</t>
        </is>
      </c>
    </row>
    <row r="3265">
      <c r="B3265" t="inlineStr">
        <is>
          <t>37.189.889/0001-07</t>
        </is>
      </c>
      <c r="C3265" t="inlineStr">
        <is>
          <t>MK ECOMM LTDA</t>
        </is>
      </c>
    </row>
    <row r="3266">
      <c r="B3266" t="inlineStr">
        <is>
          <t>37.189.889/0001-07</t>
        </is>
      </c>
      <c r="C3266" t="inlineStr">
        <is>
          <t>MK ECOMM LTDA</t>
        </is>
      </c>
    </row>
    <row r="3267">
      <c r="B3267" t="inlineStr">
        <is>
          <t>37.426.051/0008-66</t>
        </is>
      </c>
      <c r="C3267" t="inlineStr">
        <is>
          <t>BELL RIO COSMETICOS LTDA</t>
        </is>
      </c>
    </row>
    <row r="3268">
      <c r="B3268" t="inlineStr">
        <is>
          <t>37.426.051/0008-66</t>
        </is>
      </c>
      <c r="C3268" t="inlineStr">
        <is>
          <t>BELL RIO COSMETICOS LTDA</t>
        </is>
      </c>
    </row>
    <row r="3269">
      <c r="B3269" t="inlineStr">
        <is>
          <t>37.426.051/0008-66</t>
        </is>
      </c>
      <c r="C3269" t="inlineStr">
        <is>
          <t>BELL RIO COSMETICOS LTDA</t>
        </is>
      </c>
    </row>
    <row r="3270">
      <c r="B3270" t="inlineStr">
        <is>
          <t>37.426.051/0008-66</t>
        </is>
      </c>
      <c r="C3270" t="inlineStr">
        <is>
          <t>BELL RIO COSMETICOS LTDA</t>
        </is>
      </c>
    </row>
    <row r="3271">
      <c r="B3271" t="inlineStr">
        <is>
          <t>37.631.772/0001-31</t>
        </is>
      </c>
      <c r="C3271" t="inlineStr">
        <is>
          <t>BERNARD MORENO BOLACELL</t>
        </is>
      </c>
    </row>
    <row r="3272">
      <c r="B3272" t="inlineStr">
        <is>
          <t>37.631.772/0001-31</t>
        </is>
      </c>
      <c r="C3272" t="inlineStr">
        <is>
          <t>BERNARD MORENO BOLACELL</t>
        </is>
      </c>
    </row>
    <row r="3273">
      <c r="B3273" t="inlineStr">
        <is>
          <t>37.631.772/0001-31</t>
        </is>
      </c>
      <c r="C3273" t="inlineStr">
        <is>
          <t>BERNARD MORENO BOLACELL</t>
        </is>
      </c>
    </row>
    <row r="3274">
      <c r="B3274" t="inlineStr">
        <is>
          <t>39.744.143/0001-43</t>
        </is>
      </c>
      <c r="C3274" t="inlineStr">
        <is>
          <t>BEE2PAY TRAVEL SOLUTIONS S.A</t>
        </is>
      </c>
    </row>
    <row r="3275">
      <c r="B3275" t="inlineStr">
        <is>
          <t>39.744.143/0001-43</t>
        </is>
      </c>
      <c r="C3275" t="inlineStr">
        <is>
          <t>BEE2PAY TRAVEL SOLUTIONS S.A</t>
        </is>
      </c>
    </row>
    <row r="3276">
      <c r="B3276" t="inlineStr">
        <is>
          <t>39.744.143/0001-43</t>
        </is>
      </c>
      <c r="C3276" t="inlineStr">
        <is>
          <t>BEE2PAY TRAVEL SOLUTIONS S.A</t>
        </is>
      </c>
    </row>
    <row r="3277">
      <c r="B3277" t="inlineStr">
        <is>
          <t>39.744.143/0001-43</t>
        </is>
      </c>
      <c r="C3277" t="inlineStr">
        <is>
          <t>BEE2PAY TRAVEL SOLUTIONS S.A</t>
        </is>
      </c>
    </row>
    <row r="3278">
      <c r="B3278" t="inlineStr">
        <is>
          <t>39.851.059/0002-00</t>
        </is>
      </c>
      <c r="C3278" t="inlineStr">
        <is>
          <t>MAYA BEAUTY DISTRIBUICAO DE COSMETICOS LTDA</t>
        </is>
      </c>
    </row>
    <row r="3279">
      <c r="B3279" t="inlineStr">
        <is>
          <t>39.851.059/0002-00</t>
        </is>
      </c>
      <c r="C3279" t="inlineStr">
        <is>
          <t>MAYA BEAUTY DISTRIBUICAO DE COSMETICOS LTDA</t>
        </is>
      </c>
    </row>
    <row r="3280">
      <c r="B3280" t="inlineStr">
        <is>
          <t>39.893.680/0002-36</t>
        </is>
      </c>
      <c r="C3280" t="inlineStr">
        <is>
          <t>SUPERCOMM S.A.</t>
        </is>
      </c>
    </row>
    <row r="3281">
      <c r="B3281" t="inlineStr">
        <is>
          <t>39.893.680/0002-36</t>
        </is>
      </c>
      <c r="C3281" t="inlineStr">
        <is>
          <t>SUPERCOMM S.A.</t>
        </is>
      </c>
    </row>
    <row r="3282">
      <c r="B3282" t="inlineStr">
        <is>
          <t>39.893.680/0002-36</t>
        </is>
      </c>
      <c r="C3282" t="inlineStr">
        <is>
          <t>SUPERCOMM S.A.</t>
        </is>
      </c>
    </row>
    <row r="3283">
      <c r="B3283" t="inlineStr">
        <is>
          <t>39.893.680/0002-36</t>
        </is>
      </c>
      <c r="C3283" t="inlineStr">
        <is>
          <t>SUPERCOMM S.A.</t>
        </is>
      </c>
    </row>
    <row r="3284">
      <c r="B3284" t="inlineStr">
        <is>
          <t>40.339.657/0001-00</t>
        </is>
      </c>
      <c r="C3284" t="inlineStr">
        <is>
          <t>BLUMAR/BRAZIL NUTS RIO TURISMO LTDA</t>
        </is>
      </c>
    </row>
    <row r="3285">
      <c r="B3285" t="inlineStr">
        <is>
          <t>40.339.657/0001-00</t>
        </is>
      </c>
      <c r="C3285" t="inlineStr">
        <is>
          <t>BLUMAR/BRAZIL NUTS RIO TURISMO LTDA</t>
        </is>
      </c>
    </row>
    <row r="3286">
      <c r="B3286" t="inlineStr">
        <is>
          <t>40.339.657/0001-00</t>
        </is>
      </c>
      <c r="C3286" t="inlineStr">
        <is>
          <t>BLUMAR/BRAZIL NUTS RIO TURISMO LTDA</t>
        </is>
      </c>
    </row>
    <row r="3287">
      <c r="B3287" t="inlineStr">
        <is>
          <t>40.432.544/0062-69</t>
        </is>
      </c>
      <c r="C3287" t="inlineStr">
        <is>
          <t>CLARO S.A.</t>
        </is>
      </c>
    </row>
    <row r="3288">
      <c r="B3288" t="inlineStr">
        <is>
          <t>40.432.544/0062-69</t>
        </is>
      </c>
      <c r="C3288" t="inlineStr">
        <is>
          <t>CLARO S.A.</t>
        </is>
      </c>
    </row>
    <row r="3289">
      <c r="B3289" t="inlineStr">
        <is>
          <t>40.432.544/0062-69</t>
        </is>
      </c>
      <c r="C3289" t="inlineStr">
        <is>
          <t>CLARO S.A.</t>
        </is>
      </c>
    </row>
    <row r="3290">
      <c r="B3290" t="inlineStr">
        <is>
          <t>40.432.544/0062-69</t>
        </is>
      </c>
      <c r="C3290" t="inlineStr">
        <is>
          <t>CLARO S.A.</t>
        </is>
      </c>
    </row>
    <row r="3291">
      <c r="B3291" t="inlineStr">
        <is>
          <t>42.274.696/0001-94</t>
        </is>
      </c>
      <c r="C3291" t="inlineStr">
        <is>
          <t>ADIDAS DO BRASIL LTDA</t>
        </is>
      </c>
    </row>
    <row r="3292">
      <c r="B3292" t="inlineStr">
        <is>
          <t>43.214.055/0045-28</t>
        </is>
      </c>
      <c r="C3292" t="inlineStr">
        <is>
          <t>MARTINS COMERCIO E SERVICOS DE DISTRIBUICAO S/A</t>
        </is>
      </c>
    </row>
    <row r="3293">
      <c r="B3293" t="inlineStr">
        <is>
          <t>43.214.055/0045-28</t>
        </is>
      </c>
      <c r="C3293" t="inlineStr">
        <is>
          <t>MARTINS COMERCIO E SERVICOS DE DISTRIBUICAO S/A</t>
        </is>
      </c>
    </row>
    <row r="3294">
      <c r="B3294" t="inlineStr">
        <is>
          <t>43.214.055/0045-28</t>
        </is>
      </c>
      <c r="C3294" t="inlineStr">
        <is>
          <t>MARTINS COMERCIO E SERVICOS DE DISTRIBUICAO S/A</t>
        </is>
      </c>
    </row>
    <row r="3295">
      <c r="B3295" t="inlineStr">
        <is>
          <t>43.214.055/0045-28</t>
        </is>
      </c>
      <c r="C3295" t="inlineStr">
        <is>
          <t>MARTINS COMERCIO E SERVICOS DE DISTRIBUICAO S/A</t>
        </is>
      </c>
    </row>
    <row r="3296">
      <c r="B3296" t="inlineStr">
        <is>
          <t>43.214.055/0045-28</t>
        </is>
      </c>
      <c r="C3296" t="inlineStr">
        <is>
          <t>MARTINS COMERCIO E SERVICOS DE DISTRIBUICAO S/A</t>
        </is>
      </c>
    </row>
    <row r="3297">
      <c r="B3297" t="inlineStr">
        <is>
          <t>43.342.542/0001-55</t>
        </is>
      </c>
      <c r="C3297" t="inlineStr">
        <is>
          <t>DROGADERMA LTDA</t>
        </is>
      </c>
    </row>
    <row r="3298">
      <c r="B3298" t="inlineStr">
        <is>
          <t>43.342.542/0001-55</t>
        </is>
      </c>
      <c r="C3298" t="inlineStr">
        <is>
          <t>DROGADERMA LTDA</t>
        </is>
      </c>
    </row>
    <row r="3299">
      <c r="B3299" t="inlineStr">
        <is>
          <t>43.342.542/0001-55</t>
        </is>
      </c>
      <c r="C3299" t="inlineStr">
        <is>
          <t>DROGADERMA LTDA</t>
        </is>
      </c>
    </row>
    <row r="3300">
      <c r="B3300" t="inlineStr">
        <is>
          <t>43.343.391/0001-50</t>
        </is>
      </c>
      <c r="C3300" t="inlineStr">
        <is>
          <t>BERLITZ CENTRO DE IDIOMAS LTDA</t>
        </is>
      </c>
    </row>
    <row r="3301">
      <c r="B3301" t="inlineStr">
        <is>
          <t>43.343.391/0001-50</t>
        </is>
      </c>
      <c r="C3301" t="inlineStr">
        <is>
          <t>BERLITZ CENTRO DE IDIOMAS LTDA</t>
        </is>
      </c>
    </row>
    <row r="3302">
      <c r="B3302" t="inlineStr">
        <is>
          <t>43.343.391/0001-50</t>
        </is>
      </c>
      <c r="C3302" t="inlineStr">
        <is>
          <t>BERLITZ CENTRO DE IDIOMAS LTDA</t>
        </is>
      </c>
    </row>
    <row r="3303">
      <c r="B3303" t="inlineStr">
        <is>
          <t>43.426.626/0001-77</t>
        </is>
      </c>
      <c r="C3303" t="inlineStr">
        <is>
          <t>ALLERGAN PRODUTOS FARMACEUTICOS LTDA.</t>
        </is>
      </c>
    </row>
    <row r="3304">
      <c r="B3304" t="inlineStr">
        <is>
          <t>43.426.626/0001-77</t>
        </is>
      </c>
      <c r="C3304" t="inlineStr">
        <is>
          <t>ALLERGAN PRODUTOS FARMACEUTICOS LTDA.</t>
        </is>
      </c>
    </row>
    <row r="3305">
      <c r="B3305" t="inlineStr">
        <is>
          <t>43.426.626/0001-77</t>
        </is>
      </c>
      <c r="C3305" t="inlineStr">
        <is>
          <t>ALLERGAN PRODUTOS FARMACEUTICOS LTDA.</t>
        </is>
      </c>
    </row>
    <row r="3306">
      <c r="B3306" t="inlineStr">
        <is>
          <t>43.426.626/0001-77</t>
        </is>
      </c>
      <c r="C3306" t="inlineStr">
        <is>
          <t>ALLERGAN PRODUTOS FARMACEUTICOS LTDA.</t>
        </is>
      </c>
    </row>
    <row r="3307">
      <c r="B3307" t="inlineStr">
        <is>
          <t>43.708.379/0001-00</t>
        </is>
      </c>
      <c r="C3307" t="inlineStr">
        <is>
          <t>FAST SHOP S.A</t>
        </is>
      </c>
    </row>
    <row r="3308">
      <c r="B3308" t="inlineStr">
        <is>
          <t>43.849.258/0001-70</t>
        </is>
      </c>
      <c r="C3308" t="inlineStr">
        <is>
          <t>E-TALITA CONFECCOES LTDA</t>
        </is>
      </c>
    </row>
    <row r="3309">
      <c r="B3309" t="inlineStr">
        <is>
          <t>43.849.258/0001-70</t>
        </is>
      </c>
      <c r="C3309" t="inlineStr">
        <is>
          <t>E-TALITA CONFECCOES LTDA</t>
        </is>
      </c>
    </row>
    <row r="3310">
      <c r="B3310" t="inlineStr">
        <is>
          <t>43.849.258/0001-70</t>
        </is>
      </c>
      <c r="C3310" t="inlineStr">
        <is>
          <t>E-TALITA CONFECCOES LTDA</t>
        </is>
      </c>
    </row>
    <row r="3311">
      <c r="B3311" t="inlineStr">
        <is>
          <t>43.849.258/0001-70</t>
        </is>
      </c>
      <c r="C3311" t="inlineStr">
        <is>
          <t>E-TALITA CONFECCOES LTDA</t>
        </is>
      </c>
    </row>
    <row r="3312">
      <c r="B3312" t="inlineStr">
        <is>
          <t>43.849.258/0001-70</t>
        </is>
      </c>
      <c r="C3312" t="inlineStr">
        <is>
          <t>E-TALITA CONFECCOES LTDA</t>
        </is>
      </c>
    </row>
    <row r="3313">
      <c r="B3313" t="inlineStr">
        <is>
          <t>43.894.609/0001-64</t>
        </is>
      </c>
      <c r="C3313" t="inlineStr">
        <is>
          <t>POLITEC IMPORTACAO E COMERCIO LTDA.</t>
        </is>
      </c>
    </row>
    <row r="3314">
      <c r="B3314" t="inlineStr">
        <is>
          <t>43.894.609/0001-64</t>
        </is>
      </c>
      <c r="C3314" t="inlineStr">
        <is>
          <t>POLITEC IMPORTACAO E COMERCIO LTDA.</t>
        </is>
      </c>
    </row>
    <row r="3315">
      <c r="B3315" t="inlineStr">
        <is>
          <t>43.894.609/0001-64</t>
        </is>
      </c>
      <c r="C3315" t="inlineStr">
        <is>
          <t>POLITEC IMPORTACAO E COMERCIO LTDA.</t>
        </is>
      </c>
    </row>
    <row r="3316">
      <c r="B3316" t="inlineStr">
        <is>
          <t>45.201.019/0001-34</t>
        </is>
      </c>
      <c r="C3316" t="inlineStr">
        <is>
          <t>OBRAS SOCIAIS DA ARQUIDIOCESE DE APARECIDA</t>
        </is>
      </c>
    </row>
    <row r="3317">
      <c r="B3317" t="inlineStr">
        <is>
          <t>45.201.019/0001-34</t>
        </is>
      </c>
      <c r="C3317" t="inlineStr">
        <is>
          <t>OBRAS SOCIAIS DA ARQUIDIOCESE DE APARECIDA</t>
        </is>
      </c>
    </row>
    <row r="3318">
      <c r="B3318" t="inlineStr">
        <is>
          <t>45.201.019/0001-34</t>
        </is>
      </c>
      <c r="C3318" t="inlineStr">
        <is>
          <t>OBRAS SOCIAIS DA ARQUIDIOCESE DE APARECIDA</t>
        </is>
      </c>
    </row>
    <row r="3319">
      <c r="B3319" t="inlineStr">
        <is>
          <t>45.201.019/0001-34</t>
        </is>
      </c>
      <c r="C3319" t="inlineStr">
        <is>
          <t>OBRAS SOCIAIS DA ARQUIDIOCESE DE APARECIDA</t>
        </is>
      </c>
    </row>
    <row r="3320">
      <c r="B3320" t="inlineStr">
        <is>
          <t>45.213.626/0001-14</t>
        </is>
      </c>
      <c r="C3320" t="inlineStr">
        <is>
          <t>JAMES BARBOSA &amp; CIA LTDA</t>
        </is>
      </c>
    </row>
    <row r="3321">
      <c r="B3321" t="inlineStr">
        <is>
          <t>45.213.626/0001-14</t>
        </is>
      </c>
      <c r="C3321" t="inlineStr">
        <is>
          <t>JAMES BARBOSA &amp; CIA LTDA</t>
        </is>
      </c>
    </row>
    <row r="3322">
      <c r="B3322" t="inlineStr">
        <is>
          <t>45.213.626/0001-14</t>
        </is>
      </c>
      <c r="C3322" t="inlineStr">
        <is>
          <t>JAMES BARBOSA &amp; CIA LTDA</t>
        </is>
      </c>
    </row>
    <row r="3323">
      <c r="B3323" t="inlineStr">
        <is>
          <t>45.219.137/0001-70</t>
        </is>
      </c>
      <c r="C3323" t="inlineStr">
        <is>
          <t>CSX ACADEMIA DE EDUCACAO FISICA LTDA</t>
        </is>
      </c>
    </row>
    <row r="3324">
      <c r="B3324" t="inlineStr">
        <is>
          <t>45.219.137/0001-70</t>
        </is>
      </c>
      <c r="C3324" t="inlineStr">
        <is>
          <t>CSX ACADEMIA DE EDUCACAO FISICA LTDA</t>
        </is>
      </c>
    </row>
    <row r="3325">
      <c r="B3325" t="inlineStr">
        <is>
          <t>45.219.137/0001-70</t>
        </is>
      </c>
      <c r="C3325" t="inlineStr">
        <is>
          <t>CSX ACADEMIA DE EDUCACAO FISICA LTDA</t>
        </is>
      </c>
    </row>
    <row r="3326">
      <c r="B3326" t="inlineStr">
        <is>
          <t>45.454.718/0006-09</t>
        </is>
      </c>
      <c r="C3326" t="inlineStr">
        <is>
          <t>ORIGINAL TOKYO COMERCIO DE VEICULOS S A</t>
        </is>
      </c>
    </row>
    <row r="3327">
      <c r="B3327" t="inlineStr">
        <is>
          <t>45.454.718/0006-09</t>
        </is>
      </c>
      <c r="C3327" t="inlineStr">
        <is>
          <t>ORIGINAL TOKYO COMERCIO DE VEICULOS S A</t>
        </is>
      </c>
    </row>
    <row r="3328">
      <c r="B3328" t="inlineStr">
        <is>
          <t>45.454.718/0006-09</t>
        </is>
      </c>
      <c r="C3328" t="inlineStr">
        <is>
          <t>ORIGINAL TOKYO COMERCIO DE VEICULOS S A</t>
        </is>
      </c>
    </row>
    <row r="3329">
      <c r="B3329" t="inlineStr">
        <is>
          <t>45.543.915/0001-81</t>
        </is>
      </c>
      <c r="C3329" t="inlineStr">
        <is>
          <t>CARREFOUR COMERCIO E INDUSTRIA LTDA</t>
        </is>
      </c>
    </row>
    <row r="3330">
      <c r="B3330" t="inlineStr">
        <is>
          <t>45.543.915/0001-81</t>
        </is>
      </c>
      <c r="C3330" t="inlineStr">
        <is>
          <t>CARREFOUR COMERCIO E INDUSTRIA LTDA</t>
        </is>
      </c>
    </row>
    <row r="3331">
      <c r="B3331" t="inlineStr">
        <is>
          <t>45.543.915/0001-81</t>
        </is>
      </c>
      <c r="C3331" t="inlineStr">
        <is>
          <t>CARREFOUR COMERCIO E INDUSTRIA LTDA</t>
        </is>
      </c>
    </row>
    <row r="3332">
      <c r="B3332" t="inlineStr">
        <is>
          <t>45.543.915/0001-81</t>
        </is>
      </c>
      <c r="C3332" t="inlineStr">
        <is>
          <t>CARREFOUR COMERCIO E INDUSTRIA LTDA</t>
        </is>
      </c>
    </row>
    <row r="3333">
      <c r="B3333" t="inlineStr">
        <is>
          <t>45.688.126/0001-39</t>
        </is>
      </c>
      <c r="C3333" t="inlineStr">
        <is>
          <t>SHOES AND ZBAGS COMERCIO LTDA</t>
        </is>
      </c>
    </row>
    <row r="3334">
      <c r="B3334" t="inlineStr">
        <is>
          <t>46.134.425/0001-94</t>
        </is>
      </c>
      <c r="C3334" t="inlineStr">
        <is>
          <t>HOTEIS ROYAL PALM PLAZA LTDA.</t>
        </is>
      </c>
    </row>
    <row r="3335">
      <c r="B3335" t="inlineStr">
        <is>
          <t>46.134.425/0001-94</t>
        </is>
      </c>
      <c r="C3335" t="inlineStr">
        <is>
          <t>HOTEIS ROYAL PALM PLAZA LTDA.</t>
        </is>
      </c>
    </row>
    <row r="3336">
      <c r="B3336" t="inlineStr">
        <is>
          <t>46.134.425/0001-94</t>
        </is>
      </c>
      <c r="C3336" t="inlineStr">
        <is>
          <t>HOTEIS ROYAL PALM PLAZA LTDA.</t>
        </is>
      </c>
    </row>
    <row r="3337">
      <c r="B3337" t="inlineStr">
        <is>
          <t>46.134.425/0001-94</t>
        </is>
      </c>
      <c r="C3337" t="inlineStr">
        <is>
          <t>HOTEIS ROYAL PALM PLAZA LTDA.</t>
        </is>
      </c>
    </row>
    <row r="3338">
      <c r="B3338" t="inlineStr">
        <is>
          <t>46.134.425/0001-94</t>
        </is>
      </c>
      <c r="C3338" t="inlineStr">
        <is>
          <t>HOTEIS ROYAL PALM PLAZA LTDA.</t>
        </is>
      </c>
    </row>
    <row r="3339">
      <c r="B3339" t="inlineStr">
        <is>
          <t>46.266.771/0001-26</t>
        </is>
      </c>
      <c r="C3339" t="inlineStr">
        <is>
          <t>CANON DO BRASIL INDUSTRIA E COMERCIO LTDA.</t>
        </is>
      </c>
    </row>
    <row r="3340">
      <c r="B3340" t="inlineStr">
        <is>
          <t>46.266.771/0001-26</t>
        </is>
      </c>
      <c r="C3340" t="inlineStr">
        <is>
          <t>CANON DO BRASIL INDUSTRIA E COMERCIO LTDA.</t>
        </is>
      </c>
    </row>
    <row r="3341">
      <c r="B3341" t="inlineStr">
        <is>
          <t>46.266.771/0001-26</t>
        </is>
      </c>
      <c r="C3341" t="inlineStr">
        <is>
          <t>CANON DO BRASIL INDUSTRIA E COMERCIO LTDA.</t>
        </is>
      </c>
    </row>
    <row r="3342">
      <c r="B3342" t="inlineStr">
        <is>
          <t>46.266.771/0001-26</t>
        </is>
      </c>
      <c r="C3342" t="inlineStr">
        <is>
          <t>CANON DO BRASIL INDUSTRIA E COMERCIO LTDA.</t>
        </is>
      </c>
    </row>
    <row r="3343">
      <c r="B3343" t="inlineStr">
        <is>
          <t>46.266.771/0001-26</t>
        </is>
      </c>
      <c r="C3343" t="inlineStr">
        <is>
          <t>CANON DO BRASIL INDUSTRIA E COMERCIO LTDA.</t>
        </is>
      </c>
    </row>
    <row r="3344">
      <c r="B3344" t="inlineStr">
        <is>
          <t>46.266.771/0001-26</t>
        </is>
      </c>
      <c r="C3344" t="inlineStr">
        <is>
          <t>CANON DO BRASIL INDUSTRIA E COMERCIO LTDA.</t>
        </is>
      </c>
    </row>
    <row r="3345">
      <c r="B3345" t="inlineStr">
        <is>
          <t>46.266.771/0001-26</t>
        </is>
      </c>
      <c r="C3345" t="inlineStr">
        <is>
          <t>CANON DO BRASIL INDUSTRIA E COMERCIO LTDA.</t>
        </is>
      </c>
    </row>
    <row r="3346">
      <c r="B3346" t="inlineStr">
        <is>
          <t>46.266.771/0001-26</t>
        </is>
      </c>
      <c r="C3346" t="inlineStr">
        <is>
          <t>CANON DO BRASIL INDUSTRIA E COMERCIO LTDA.</t>
        </is>
      </c>
    </row>
    <row r="3347">
      <c r="B3347" t="inlineStr">
        <is>
          <t>46.394.094/0001-21</t>
        </is>
      </c>
      <c r="C3347" t="inlineStr">
        <is>
          <t>FLAGIAN IMPORTACAO E EXPORTACAO LTDA</t>
        </is>
      </c>
    </row>
    <row r="3348">
      <c r="B3348" t="inlineStr">
        <is>
          <t>46.394.094/0001-21</t>
        </is>
      </c>
      <c r="C3348" t="inlineStr">
        <is>
          <t>FLAGIAN IMPORTACAO E EXPORTACAO LTDA</t>
        </is>
      </c>
    </row>
    <row r="3349">
      <c r="B3349" t="inlineStr">
        <is>
          <t>46.394.094/0001-21</t>
        </is>
      </c>
      <c r="C3349" t="inlineStr">
        <is>
          <t>FLAGIAN IMPORTACAO E EXPORTACAO LTDA</t>
        </is>
      </c>
    </row>
    <row r="3350">
      <c r="B3350" t="inlineStr">
        <is>
          <t>46.394.094/0001-21</t>
        </is>
      </c>
      <c r="C3350" t="inlineStr">
        <is>
          <t>FLAGIAN IMPORTACAO E EXPORTACAO LTDA</t>
        </is>
      </c>
    </row>
    <row r="3351">
      <c r="B3351" t="inlineStr">
        <is>
          <t>47.033.423/0001-71</t>
        </is>
      </c>
      <c r="C3351" t="inlineStr">
        <is>
          <t>ZENAIDE BARBOZA SILVA DE OLIVEIRA</t>
        </is>
      </c>
    </row>
    <row r="3352">
      <c r="B3352" t="inlineStr">
        <is>
          <t>47.033.423/0001-71</t>
        </is>
      </c>
      <c r="C3352" t="inlineStr">
        <is>
          <t>ZENAIDE BARBOZA SILVA DE OLIVEIRA</t>
        </is>
      </c>
    </row>
    <row r="3353">
      <c r="B3353" t="inlineStr">
        <is>
          <t>47.033.423/0001-71</t>
        </is>
      </c>
      <c r="C3353" t="inlineStr">
        <is>
          <t>ZENAIDE BARBOZA SILVA DE OLIVEIRA</t>
        </is>
      </c>
    </row>
    <row r="3354">
      <c r="B3354" t="inlineStr">
        <is>
          <t>47.545.371/0001-12</t>
        </is>
      </c>
      <c r="C3354" t="inlineStr">
        <is>
          <t>TERAPEUTICA FARMACIA DE MANIPULACAO LTDA</t>
        </is>
      </c>
    </row>
    <row r="3355">
      <c r="B3355" t="inlineStr">
        <is>
          <t>47.545.371/0001-12</t>
        </is>
      </c>
      <c r="C3355" t="inlineStr">
        <is>
          <t>TERAPEUTICA FARMACIA DE MANIPULACAO LTDA</t>
        </is>
      </c>
    </row>
    <row r="3356">
      <c r="B3356" t="inlineStr">
        <is>
          <t>47.545.371/0001-12</t>
        </is>
      </c>
      <c r="C3356" t="inlineStr">
        <is>
          <t>TERAPEUTICA FARMACIA DE MANIPULACAO LTDA</t>
        </is>
      </c>
    </row>
    <row r="3357">
      <c r="B3357" t="inlineStr">
        <is>
          <t>47.686.555/0001-00</t>
        </is>
      </c>
      <c r="C3357" t="inlineStr">
        <is>
          <t>MOMENTUM EMPREENDIMENTOS IMOBILIARIOS LTDA</t>
        </is>
      </c>
    </row>
    <row r="3358">
      <c r="B3358" t="inlineStr">
        <is>
          <t>47.686.555/0001-00</t>
        </is>
      </c>
      <c r="C3358" t="inlineStr">
        <is>
          <t>MOMENTUM EMPREENDIMENTOS IMOBILIARIOS LTDA</t>
        </is>
      </c>
    </row>
    <row r="3359">
      <c r="B3359" t="inlineStr">
        <is>
          <t>47.686.555/0001-00</t>
        </is>
      </c>
      <c r="C3359" t="inlineStr">
        <is>
          <t>MOMENTUM EMPREENDIMENTOS IMOBILIARIOS LTDA</t>
        </is>
      </c>
    </row>
    <row r="3360">
      <c r="B3360" t="inlineStr">
        <is>
          <t>49.410.145/0001-50</t>
        </is>
      </c>
      <c r="C3360" t="inlineStr">
        <is>
          <t>SOCIEDADE PAULISTA DE RADIOLOGIA E DIAGNOSTICO POR IMAGEM</t>
        </is>
      </c>
    </row>
    <row r="3361">
      <c r="B3361" t="inlineStr">
        <is>
          <t>49.410.145/0001-50</t>
        </is>
      </c>
      <c r="C3361" t="inlineStr">
        <is>
          <t>SOCIEDADE PAULISTA DE RADIOLOGIA E DIAGNOSTICO POR IMAGEM</t>
        </is>
      </c>
    </row>
    <row r="3362">
      <c r="B3362" t="inlineStr">
        <is>
          <t>49.410.145/0001-50</t>
        </is>
      </c>
      <c r="C3362" t="inlineStr">
        <is>
          <t>SOCIEDADE PAULISTA DE RADIOLOGIA E DIAGNOSTICO POR IMAGEM</t>
        </is>
      </c>
    </row>
    <row r="3363">
      <c r="B3363" t="inlineStr">
        <is>
          <t>49.410.145/0001-50</t>
        </is>
      </c>
      <c r="C3363" t="inlineStr">
        <is>
          <t>SOCIEDADE PAULISTA DE RADIOLOGIA E DIAGNOSTICO POR IMAGEM</t>
        </is>
      </c>
    </row>
    <row r="3364">
      <c r="B3364" t="inlineStr">
        <is>
          <t>50.204.799/0001-06</t>
        </is>
      </c>
      <c r="C3364" t="inlineStr">
        <is>
          <t>M2M FARMA EXPRESS LTDA</t>
        </is>
      </c>
    </row>
    <row r="3365">
      <c r="B3365" t="inlineStr">
        <is>
          <t>50.204.799/0001-06</t>
        </is>
      </c>
      <c r="C3365" t="inlineStr">
        <is>
          <t>M2M FARMA EXPRESS LTDA</t>
        </is>
      </c>
    </row>
    <row r="3366">
      <c r="B3366" t="inlineStr">
        <is>
          <t>50.204.799/0001-06</t>
        </is>
      </c>
      <c r="C3366" t="inlineStr">
        <is>
          <t>M2M FARMA EXPRESS LTDA</t>
        </is>
      </c>
    </row>
    <row r="3367">
      <c r="B3367" t="inlineStr">
        <is>
          <t>50.289.814/0001-66</t>
        </is>
      </c>
      <c r="C3367" t="inlineStr">
        <is>
          <t>VERONICA PEREIRA IND COM CONFECCOES DO VESTUARIO LTDA</t>
        </is>
      </c>
    </row>
    <row r="3368">
      <c r="B3368" t="inlineStr">
        <is>
          <t>50.289.814/0001-66</t>
        </is>
      </c>
      <c r="C3368" t="inlineStr">
        <is>
          <t>VERONICA PEREIRA IND COM CONFECCOES DO VESTUARIO LTDA</t>
        </is>
      </c>
    </row>
    <row r="3369">
      <c r="B3369" t="inlineStr">
        <is>
          <t>50.289.814/0001-66</t>
        </is>
      </c>
      <c r="C3369" t="inlineStr">
        <is>
          <t>VERONICA PEREIRA IND COM CONFECCOES DO VESTUARIO LTDA</t>
        </is>
      </c>
    </row>
    <row r="3370">
      <c r="B3370" t="inlineStr">
        <is>
          <t>50.289.814/0001-66</t>
        </is>
      </c>
      <c r="C3370" t="inlineStr">
        <is>
          <t>VERONICA PEREIRA IND COM CONFECCOES DO VESTUARIO LTDA</t>
        </is>
      </c>
    </row>
    <row r="3371">
      <c r="B3371" t="inlineStr">
        <is>
          <t>51.757.300/0001-50</t>
        </is>
      </c>
      <c r="C3371" t="inlineStr">
        <is>
          <t>FLYTOUR AGENCIA DE VIAGENS E TURISMO LTDA.</t>
        </is>
      </c>
    </row>
    <row r="3372">
      <c r="B3372" t="inlineStr">
        <is>
          <t>51.757.300/0001-50</t>
        </is>
      </c>
      <c r="C3372" t="inlineStr">
        <is>
          <t>FLYTOUR AGENCIA DE VIAGENS E TURISMO LTDA.</t>
        </is>
      </c>
    </row>
    <row r="3373">
      <c r="B3373" t="inlineStr">
        <is>
          <t>51.757.300/0001-50</t>
        </is>
      </c>
      <c r="C3373" t="inlineStr">
        <is>
          <t>FLYTOUR AGENCIA DE VIAGENS E TURISMO LTDA.</t>
        </is>
      </c>
    </row>
    <row r="3374">
      <c r="B3374" t="inlineStr">
        <is>
          <t>51.998.849/0001-37</t>
        </is>
      </c>
      <c r="C3374" t="inlineStr">
        <is>
          <t>HQC PRODUTOS DE LIMPEZA E COSMETICOS LTDA</t>
        </is>
      </c>
    </row>
    <row r="3375">
      <c r="B3375" t="inlineStr">
        <is>
          <t>51.998.849/0001-37</t>
        </is>
      </c>
      <c r="C3375" t="inlineStr">
        <is>
          <t>HQC PRODUTOS DE LIMPEZA E COSMETICOS LTDA</t>
        </is>
      </c>
    </row>
    <row r="3376">
      <c r="B3376" t="inlineStr">
        <is>
          <t>51.998.849/0001-37</t>
        </is>
      </c>
      <c r="C3376" t="inlineStr">
        <is>
          <t>HQC PRODUTOS DE LIMPEZA E COSMETICOS LTDA</t>
        </is>
      </c>
    </row>
    <row r="3377">
      <c r="B3377" t="inlineStr">
        <is>
          <t>52.601.333/0001-70</t>
        </is>
      </c>
      <c r="C3377" t="inlineStr">
        <is>
          <t>ART-PHARMA FORMULAS OFICINAIS LTDA</t>
        </is>
      </c>
    </row>
    <row r="3378">
      <c r="B3378" t="inlineStr">
        <is>
          <t>52.601.333/0001-70</t>
        </is>
      </c>
      <c r="C3378" t="inlineStr">
        <is>
          <t>ART-PHARMA FORMULAS OFICINAIS LTDA</t>
        </is>
      </c>
    </row>
    <row r="3379">
      <c r="B3379" t="inlineStr">
        <is>
          <t>52.601.333/0001-70</t>
        </is>
      </c>
      <c r="C3379" t="inlineStr">
        <is>
          <t>ART-PHARMA FORMULAS OFICINAIS LTDA</t>
        </is>
      </c>
    </row>
    <row r="3380">
      <c r="B3380" t="inlineStr">
        <is>
          <t>53.078.135/0001-36</t>
        </is>
      </c>
      <c r="C3380" t="inlineStr">
        <is>
          <t>EYE PHARMA LTDA</t>
        </is>
      </c>
    </row>
    <row r="3381">
      <c r="B3381" t="inlineStr">
        <is>
          <t>53.078.135/0001-36</t>
        </is>
      </c>
      <c r="C3381" t="inlineStr">
        <is>
          <t>EYE PHARMA LTDA</t>
        </is>
      </c>
    </row>
    <row r="3382">
      <c r="B3382" t="inlineStr">
        <is>
          <t>53.078.135/0001-36</t>
        </is>
      </c>
      <c r="C3382" t="inlineStr">
        <is>
          <t>EYE PHARMA LTDA</t>
        </is>
      </c>
    </row>
    <row r="3383">
      <c r="B3383" t="inlineStr">
        <is>
          <t>53.265.419/0001-31</t>
        </is>
      </c>
      <c r="C3383" t="inlineStr">
        <is>
          <t>APF INFORMATICA LTDA</t>
        </is>
      </c>
    </row>
    <row r="3384">
      <c r="B3384" t="inlineStr">
        <is>
          <t>53.558.342/0039-60</t>
        </is>
      </c>
      <c r="C3384" t="inlineStr">
        <is>
          <t>ANIS RAZUK INDUSTRIA E COMERCIO LTDA</t>
        </is>
      </c>
    </row>
    <row r="3385">
      <c r="B3385" t="inlineStr">
        <is>
          <t>53.558.342/0039-60</t>
        </is>
      </c>
      <c r="C3385" t="inlineStr">
        <is>
          <t>ANIS RAZUK INDUSTRIA E COMERCIO LTDA</t>
        </is>
      </c>
    </row>
    <row r="3386">
      <c r="B3386" t="inlineStr">
        <is>
          <t>53.558.342/0039-60</t>
        </is>
      </c>
      <c r="C3386" t="inlineStr">
        <is>
          <t>ANIS RAZUK INDUSTRIA E COMERCIO LTDA</t>
        </is>
      </c>
    </row>
    <row r="3387">
      <c r="B3387" t="inlineStr">
        <is>
          <t>53.558.342/0039-60</t>
        </is>
      </c>
      <c r="C3387" t="inlineStr">
        <is>
          <t>ANIS RAZUK INDUSTRIA E COMERCIO LTDA</t>
        </is>
      </c>
    </row>
    <row r="3388">
      <c r="B3388" t="inlineStr">
        <is>
          <t>54.267.463/0001-43</t>
        </is>
      </c>
      <c r="C3388" t="inlineStr">
        <is>
          <t>MOTO REMAZA DISTRIBUIDORA DE VEICULOS E PECAS LTDA</t>
        </is>
      </c>
    </row>
    <row r="3389">
      <c r="B3389" t="inlineStr">
        <is>
          <t>54.267.463/0001-43</t>
        </is>
      </c>
      <c r="C3389" t="inlineStr">
        <is>
          <t>MOTO REMAZA DISTRIBUIDORA DE VEICULOS E PECAS LTDA</t>
        </is>
      </c>
    </row>
    <row r="3390">
      <c r="B3390" t="inlineStr">
        <is>
          <t>54.267.463/0001-43</t>
        </is>
      </c>
      <c r="C3390" t="inlineStr">
        <is>
          <t>MOTO REMAZA DISTRIBUIDORA DE VEICULOS E PECAS LTDA</t>
        </is>
      </c>
    </row>
    <row r="3391">
      <c r="B3391" t="inlineStr">
        <is>
          <t>55.132.906/0001-51</t>
        </is>
      </c>
      <c r="C3391" t="inlineStr">
        <is>
          <t>PRIME TOUR AGENCIA DE VIAGENS E TURISMO LTDA</t>
        </is>
      </c>
    </row>
    <row r="3392">
      <c r="B3392" t="inlineStr">
        <is>
          <t>55.132.906/0001-51</t>
        </is>
      </c>
      <c r="C3392" t="inlineStr">
        <is>
          <t>PRIME TOUR AGENCIA DE VIAGENS E TURISMO LTDA</t>
        </is>
      </c>
    </row>
    <row r="3393">
      <c r="B3393" t="inlineStr">
        <is>
          <t>55.132.906/0001-51</t>
        </is>
      </c>
      <c r="C3393" t="inlineStr">
        <is>
          <t>PRIME TOUR AGENCIA DE VIAGENS E TURISMO LTDA</t>
        </is>
      </c>
    </row>
    <row r="3394">
      <c r="B3394" t="inlineStr">
        <is>
          <t>55.689.939/0001-05</t>
        </is>
      </c>
      <c r="C3394" t="inlineStr">
        <is>
          <t>ORGANIZACAO FARMACEUTICA FORMULARIUM LTDA</t>
        </is>
      </c>
    </row>
    <row r="3395">
      <c r="B3395" t="inlineStr">
        <is>
          <t>55.689.939/0001-05</t>
        </is>
      </c>
      <c r="C3395" t="inlineStr">
        <is>
          <t>ORGANIZACAO FARMACEUTICA FORMULARIUM LTDA</t>
        </is>
      </c>
    </row>
    <row r="3396">
      <c r="B3396" t="inlineStr">
        <is>
          <t>55.728.224/0001-06</t>
        </is>
      </c>
      <c r="C3396" t="inlineStr">
        <is>
          <t>COPAFER COMERCIAL LTDA</t>
        </is>
      </c>
    </row>
    <row r="3397">
      <c r="B3397" t="inlineStr">
        <is>
          <t>55.728.224/0001-06</t>
        </is>
      </c>
      <c r="C3397" t="inlineStr">
        <is>
          <t>COPAFER COMERCIAL LTDA</t>
        </is>
      </c>
    </row>
    <row r="3398">
      <c r="B3398" t="inlineStr">
        <is>
          <t>56.992.217/0002-60</t>
        </is>
      </c>
      <c r="C3398" t="inlineStr">
        <is>
          <t>WELEDA DO BRASIL LABORATORIO E FARMACIA LTDA</t>
        </is>
      </c>
    </row>
    <row r="3399">
      <c r="B3399" t="inlineStr">
        <is>
          <t>56.992.217/0002-60</t>
        </is>
      </c>
      <c r="C3399" t="inlineStr">
        <is>
          <t>WELEDA DO BRASIL LABORATORIO E FARMACIA LTDA</t>
        </is>
      </c>
    </row>
    <row r="3400">
      <c r="B3400" t="inlineStr">
        <is>
          <t>56.992.217/0002-60</t>
        </is>
      </c>
      <c r="C3400" t="inlineStr">
        <is>
          <t>WELEDA DO BRASIL LABORATORIO E FARMACIA LTDA</t>
        </is>
      </c>
    </row>
    <row r="3401">
      <c r="B3401" t="inlineStr">
        <is>
          <t>56.992.217/0002-60</t>
        </is>
      </c>
      <c r="C3401" t="inlineStr">
        <is>
          <t>WELEDA DO BRASIL LABORATORIO E FARMACIA LTDA</t>
        </is>
      </c>
    </row>
    <row r="3402">
      <c r="B3402" t="inlineStr">
        <is>
          <t>57.464.653/0004-91</t>
        </is>
      </c>
      <c r="C3402" t="inlineStr">
        <is>
          <t>SANTANA CENTRO DAS ANTENAS LTDA</t>
        </is>
      </c>
    </row>
    <row r="3403">
      <c r="B3403" t="inlineStr">
        <is>
          <t>57.464.653/0004-91</t>
        </is>
      </c>
      <c r="C3403" t="inlineStr">
        <is>
          <t>SANTANA CENTRO DAS ANTENAS LTDA</t>
        </is>
      </c>
    </row>
    <row r="3404">
      <c r="B3404" t="inlineStr">
        <is>
          <t>57.464.653/0004-91</t>
        </is>
      </c>
      <c r="C3404" t="inlineStr">
        <is>
          <t>SANTANA CENTRO DAS ANTENAS LTDA</t>
        </is>
      </c>
    </row>
    <row r="3405">
      <c r="B3405" t="inlineStr">
        <is>
          <t>57.464.653/0004-91</t>
        </is>
      </c>
      <c r="C3405" t="inlineStr">
        <is>
          <t>SANTANA CENTRO DAS ANTENAS LTDA</t>
        </is>
      </c>
    </row>
    <row r="3406">
      <c r="B3406" t="inlineStr">
        <is>
          <t>57.464.653/0004-91</t>
        </is>
      </c>
      <c r="C3406" t="inlineStr">
        <is>
          <t>SANTANA CENTRO DAS ANTENAS LTDA</t>
        </is>
      </c>
    </row>
    <row r="3407">
      <c r="B3407" t="inlineStr">
        <is>
          <t>57.464.653/0004-91</t>
        </is>
      </c>
      <c r="C3407" t="inlineStr">
        <is>
          <t>SANTANA CENTRO DAS ANTENAS LTDA</t>
        </is>
      </c>
    </row>
    <row r="3408">
      <c r="B3408" t="inlineStr">
        <is>
          <t>57.464.653/0004-91</t>
        </is>
      </c>
      <c r="C3408" t="inlineStr">
        <is>
          <t>SANTANA CENTRO DAS ANTENAS LTDA</t>
        </is>
      </c>
    </row>
    <row r="3409">
      <c r="B3409" t="inlineStr">
        <is>
          <t>57.464.653/0004-91</t>
        </is>
      </c>
      <c r="C3409" t="inlineStr">
        <is>
          <t>SANTANA CENTRO DAS ANTENAS LTDA</t>
        </is>
      </c>
    </row>
    <row r="3410">
      <c r="B3410" t="inlineStr">
        <is>
          <t>57.746.455/0001-78</t>
        </is>
      </c>
      <c r="C3410" t="inlineStr">
        <is>
          <t>MEDISERVICE OPERADORA DE PLANOS DE SAUDE S.A.</t>
        </is>
      </c>
    </row>
    <row r="3411">
      <c r="B3411" t="inlineStr">
        <is>
          <t>57.746.455/0001-78</t>
        </is>
      </c>
      <c r="C3411" t="inlineStr">
        <is>
          <t>MEDISERVICE OPERADORA DE PLANOS DE SAUDE S.A.</t>
        </is>
      </c>
    </row>
    <row r="3412">
      <c r="B3412" t="inlineStr">
        <is>
          <t>57.746.455/0001-78</t>
        </is>
      </c>
      <c r="C3412" t="inlineStr">
        <is>
          <t>MEDISERVICE OPERADORA DE PLANOS DE SAUDE S.A.</t>
        </is>
      </c>
    </row>
    <row r="3413">
      <c r="B3413" t="inlineStr">
        <is>
          <t>57.929.012/0001-12</t>
        </is>
      </c>
      <c r="C3413" t="inlineStr">
        <is>
          <t>MAIS MOBI SERVICOS LTDA</t>
        </is>
      </c>
    </row>
    <row r="3414">
      <c r="B3414" t="inlineStr">
        <is>
          <t>57.929.012/0001-12</t>
        </is>
      </c>
      <c r="C3414" t="inlineStr">
        <is>
          <t>MAIS MOBI SERVICOS LTDA</t>
        </is>
      </c>
    </row>
    <row r="3415">
      <c r="B3415" t="inlineStr">
        <is>
          <t>57.929.012/0001-12</t>
        </is>
      </c>
      <c r="C3415" t="inlineStr">
        <is>
          <t>MAIS MOBI SERVICOS LTDA</t>
        </is>
      </c>
    </row>
    <row r="3416">
      <c r="B3416" t="inlineStr">
        <is>
          <t>57.929.012/0001-12</t>
        </is>
      </c>
      <c r="C3416" t="inlineStr">
        <is>
          <t>MAIS MOBI SERVICOS LTDA</t>
        </is>
      </c>
    </row>
    <row r="3417">
      <c r="B3417" t="inlineStr">
        <is>
          <t>57.929.012/0001-12</t>
        </is>
      </c>
      <c r="C3417" t="inlineStr">
        <is>
          <t>MAIS MOBI SERVICOS LTDA</t>
        </is>
      </c>
    </row>
    <row r="3418">
      <c r="B3418" t="inlineStr">
        <is>
          <t>58.062.779/0001-50</t>
        </is>
      </c>
      <c r="C3418" t="inlineStr">
        <is>
          <t>EDITORA CNA CULTURAL NORTE AMERICANO S/A</t>
        </is>
      </c>
    </row>
    <row r="3419">
      <c r="B3419" t="inlineStr">
        <is>
          <t>58.062.779/0001-50</t>
        </is>
      </c>
      <c r="C3419" t="inlineStr">
        <is>
          <t>EDITORA CNA CULTURAL NORTE AMERICANO S/A</t>
        </is>
      </c>
    </row>
    <row r="3420">
      <c r="B3420" t="inlineStr">
        <is>
          <t>58.062.779/0001-50</t>
        </is>
      </c>
      <c r="C3420" t="inlineStr">
        <is>
          <t>EDITORA CNA CULTURAL NORTE AMERICANO S/A</t>
        </is>
      </c>
    </row>
    <row r="3421">
      <c r="B3421" t="inlineStr">
        <is>
          <t>58.160.789/0001-28</t>
        </is>
      </c>
      <c r="C3421" t="inlineStr">
        <is>
          <t>BANCO SAFRA S A</t>
        </is>
      </c>
    </row>
    <row r="3422">
      <c r="B3422" t="inlineStr">
        <is>
          <t>58.160.789/0001-28</t>
        </is>
      </c>
      <c r="C3422" t="inlineStr">
        <is>
          <t>BANCO SAFRA S A</t>
        </is>
      </c>
    </row>
    <row r="3423">
      <c r="B3423" t="inlineStr">
        <is>
          <t>58.160.789/0001-28</t>
        </is>
      </c>
      <c r="C3423" t="inlineStr">
        <is>
          <t>BANCO SAFRA S A</t>
        </is>
      </c>
    </row>
    <row r="3424">
      <c r="B3424" t="inlineStr">
        <is>
          <t>58.160.789/0001-28</t>
        </is>
      </c>
      <c r="C3424" t="inlineStr">
        <is>
          <t>BANCO SAFRA S A</t>
        </is>
      </c>
    </row>
    <row r="3425">
      <c r="B3425" t="inlineStr">
        <is>
          <t>58.183.401/0001-04</t>
        </is>
      </c>
      <c r="C3425" t="inlineStr">
        <is>
          <t>A TRIBUNA DE SANTOS JORNAL E EDITORA LIMITADA</t>
        </is>
      </c>
    </row>
    <row r="3426">
      <c r="B3426" t="inlineStr">
        <is>
          <t>58.183.401/0001-04</t>
        </is>
      </c>
      <c r="C3426" t="inlineStr">
        <is>
          <t>A TRIBUNA DE SANTOS JORNAL E EDITORA LIMITADA</t>
        </is>
      </c>
    </row>
    <row r="3427">
      <c r="B3427" t="inlineStr">
        <is>
          <t>58.277.872/0002-62</t>
        </is>
      </c>
      <c r="C3427" t="inlineStr">
        <is>
          <t>ON THE TABLE CONFECCOES LTDA</t>
        </is>
      </c>
    </row>
    <row r="3428">
      <c r="B3428" t="inlineStr">
        <is>
          <t>58.277.872/0002-62</t>
        </is>
      </c>
      <c r="C3428" t="inlineStr">
        <is>
          <t>ON THE TABLE CONFECCOES LTDA</t>
        </is>
      </c>
    </row>
    <row r="3429">
      <c r="B3429" t="inlineStr">
        <is>
          <t>58.277.872/0002-62</t>
        </is>
      </c>
      <c r="C3429" t="inlineStr">
        <is>
          <t>ON THE TABLE CONFECCOES LTDA</t>
        </is>
      </c>
    </row>
    <row r="3430">
      <c r="B3430" t="inlineStr">
        <is>
          <t>58.473.398/0001-63</t>
        </is>
      </c>
      <c r="C3430" t="inlineStr">
        <is>
          <t>AMWAY DO BRASIL LIMITADA</t>
        </is>
      </c>
    </row>
    <row r="3431">
      <c r="B3431" t="inlineStr">
        <is>
          <t>58.473.398/0001-63</t>
        </is>
      </c>
      <c r="C3431" t="inlineStr">
        <is>
          <t>AMWAY DO BRASIL LIMITADA</t>
        </is>
      </c>
    </row>
    <row r="3432">
      <c r="B3432" t="inlineStr">
        <is>
          <t>58.473.398/0001-63</t>
        </is>
      </c>
      <c r="C3432" t="inlineStr">
        <is>
          <t>AMWAY DO BRASIL LIMITADA</t>
        </is>
      </c>
    </row>
    <row r="3433">
      <c r="B3433" t="inlineStr">
        <is>
          <t>58.473.398/0001-63</t>
        </is>
      </c>
      <c r="C3433" t="inlineStr">
        <is>
          <t>AMWAY DO BRASIL LIMITADA</t>
        </is>
      </c>
    </row>
    <row r="3434">
      <c r="B3434" t="inlineStr">
        <is>
          <t>58.473.398/0001-63</t>
        </is>
      </c>
      <c r="C3434" t="inlineStr">
        <is>
          <t>AMWAY DO BRASIL LIMITADA</t>
        </is>
      </c>
    </row>
    <row r="3435">
      <c r="B3435" t="inlineStr">
        <is>
          <t>58.473.398/0001-63</t>
        </is>
      </c>
      <c r="C3435" t="inlineStr">
        <is>
          <t>AMWAY DO BRASIL LIMITADA</t>
        </is>
      </c>
    </row>
    <row r="3436">
      <c r="B3436" t="inlineStr">
        <is>
          <t>58.473.398/0001-63</t>
        </is>
      </c>
      <c r="C3436" t="inlineStr">
        <is>
          <t>AMWAY DO BRASIL LIMITADA</t>
        </is>
      </c>
    </row>
    <row r="3437">
      <c r="B3437" t="inlineStr">
        <is>
          <t>58.473.398/0001-63</t>
        </is>
      </c>
      <c r="C3437" t="inlineStr">
        <is>
          <t>AMWAY DO BRASIL LIMITADA</t>
        </is>
      </c>
    </row>
    <row r="3438">
      <c r="B3438" t="inlineStr">
        <is>
          <t>58.573.486/0001-37</t>
        </is>
      </c>
      <c r="C3438" t="inlineStr">
        <is>
          <t>TRADE TOURS VIAGENS LTDA</t>
        </is>
      </c>
    </row>
    <row r="3439">
      <c r="B3439" t="inlineStr">
        <is>
          <t>58.573.486/0001-37</t>
        </is>
      </c>
      <c r="C3439" t="inlineStr">
        <is>
          <t>TRADE TOURS VIAGENS LTDA</t>
        </is>
      </c>
    </row>
    <row r="3440">
      <c r="B3440" t="inlineStr">
        <is>
          <t>59.377.788/0001-00</t>
        </is>
      </c>
      <c r="C3440" t="inlineStr">
        <is>
          <t>JJMN CONFECCOES LTDA</t>
        </is>
      </c>
    </row>
    <row r="3441">
      <c r="B3441" t="inlineStr">
        <is>
          <t>59.662.817/0001-78</t>
        </is>
      </c>
      <c r="C3441" t="inlineStr">
        <is>
          <t>MARCIA CRISTINA LOPES LEVORATO &amp; CIA LTDA</t>
        </is>
      </c>
    </row>
    <row r="3442">
      <c r="B3442" t="inlineStr">
        <is>
          <t>59.662.817/0001-78</t>
        </is>
      </c>
      <c r="C3442" t="inlineStr">
        <is>
          <t>MARCIA CRISTINA LOPES LEVORATO &amp; CIA LTDA</t>
        </is>
      </c>
    </row>
    <row r="3443">
      <c r="B3443" t="inlineStr">
        <is>
          <t>59.662.817/0001-78</t>
        </is>
      </c>
      <c r="C3443" t="inlineStr">
        <is>
          <t>MARCIA CRISTINA LOPES LEVORATO &amp; CIA LTDA</t>
        </is>
      </c>
    </row>
    <row r="3444">
      <c r="B3444" t="inlineStr">
        <is>
          <t>60.114.865/0001-00</t>
        </is>
      </c>
      <c r="C3444" t="inlineStr">
        <is>
          <t>AFINZ INSTITUICAO DE PAGAMENTO S.A.</t>
        </is>
      </c>
    </row>
    <row r="3445">
      <c r="B3445" t="inlineStr">
        <is>
          <t>60.114.865/0001-00</t>
        </is>
      </c>
      <c r="C3445" t="inlineStr">
        <is>
          <t>AFINZ INSTITUICAO DE PAGAMENTO S.A.</t>
        </is>
      </c>
    </row>
    <row r="3446">
      <c r="B3446" t="inlineStr">
        <is>
          <t>60.114.865/0001-00</t>
        </is>
      </c>
      <c r="C3446" t="inlineStr">
        <is>
          <t>AFINZ INSTITUICAO DE PAGAMENTO S.A.</t>
        </is>
      </c>
    </row>
    <row r="3447">
      <c r="B3447" t="inlineStr">
        <is>
          <t>60.494.416/0033-12</t>
        </is>
      </c>
      <c r="C3447" t="inlineStr">
        <is>
          <t>PAGUE MENOS COMERCIO DE PRODUTOS ALIMENTICIOS LTDA</t>
        </is>
      </c>
    </row>
    <row r="3448">
      <c r="B3448" t="inlineStr">
        <is>
          <t>60.494.416/0033-12</t>
        </is>
      </c>
      <c r="C3448" t="inlineStr">
        <is>
          <t>PAGUE MENOS COMERCIO DE PRODUTOS ALIMENTICIOS LTDA</t>
        </is>
      </c>
    </row>
    <row r="3449">
      <c r="B3449" t="inlineStr">
        <is>
          <t>60.517.984/0001-04</t>
        </is>
      </c>
      <c r="C3449" t="inlineStr">
        <is>
          <t>SAO PAULO FUTEBOL CLUBE</t>
        </is>
      </c>
    </row>
    <row r="3450">
      <c r="B3450" t="inlineStr">
        <is>
          <t>60.517.984/0001-04</t>
        </is>
      </c>
      <c r="C3450" t="inlineStr">
        <is>
          <t>SAO PAULO FUTEBOL CLUBE</t>
        </is>
      </c>
    </row>
    <row r="3451">
      <c r="B3451" t="inlineStr">
        <is>
          <t>60.517.984/0001-04</t>
        </is>
      </c>
      <c r="C3451" t="inlineStr">
        <is>
          <t>SAO PAULO FUTEBOL CLUBE</t>
        </is>
      </c>
    </row>
    <row r="3452">
      <c r="B3452" t="inlineStr">
        <is>
          <t>60.517.984/0001-04</t>
        </is>
      </c>
      <c r="C3452" t="inlineStr">
        <is>
          <t>SAO PAULO FUTEBOL CLUBE</t>
        </is>
      </c>
    </row>
    <row r="3453">
      <c r="B3453" t="inlineStr">
        <is>
          <t>60.621.596/0001-79</t>
        </is>
      </c>
      <c r="C3453" t="inlineStr">
        <is>
          <t>AGAXTUR AGENCIA DE VIAGENS E TURISMO S.A</t>
        </is>
      </c>
    </row>
    <row r="3454">
      <c r="B3454" t="inlineStr">
        <is>
          <t>60.621.596/0001-79</t>
        </is>
      </c>
      <c r="C3454" t="inlineStr">
        <is>
          <t>AGAXTUR AGENCIA DE VIAGENS E TURISMO S.A</t>
        </is>
      </c>
    </row>
    <row r="3455">
      <c r="B3455" t="inlineStr">
        <is>
          <t>60.621.596/0001-79</t>
        </is>
      </c>
      <c r="C3455" t="inlineStr">
        <is>
          <t>AGAXTUR AGENCIA DE VIAGENS E TURISMO S.A</t>
        </is>
      </c>
    </row>
    <row r="3456">
      <c r="B3456" t="inlineStr">
        <is>
          <t>60.746.948/0001-12</t>
        </is>
      </c>
      <c r="C3456" t="inlineStr">
        <is>
          <t>BANCO BRADESCO S.A.</t>
        </is>
      </c>
    </row>
    <row r="3457">
      <c r="B3457" t="inlineStr">
        <is>
          <t>60.746.948/0001-12</t>
        </is>
      </c>
      <c r="C3457" t="inlineStr">
        <is>
          <t>BANCO BRADESCO S.A.</t>
        </is>
      </c>
    </row>
    <row r="3458">
      <c r="B3458" t="inlineStr">
        <is>
          <t>60.746.948/0001-12</t>
        </is>
      </c>
      <c r="C3458" t="inlineStr">
        <is>
          <t>BANCO BRADESCO S.A.</t>
        </is>
      </c>
    </row>
    <row r="3459">
      <c r="B3459" t="inlineStr">
        <is>
          <t>60.746.948/0001-12</t>
        </is>
      </c>
      <c r="C3459" t="inlineStr">
        <is>
          <t>BANCO BRADESCO S.A.</t>
        </is>
      </c>
    </row>
    <row r="3460">
      <c r="B3460" t="inlineStr">
        <is>
          <t>60.746.948/0001-12</t>
        </is>
      </c>
      <c r="C3460" t="inlineStr">
        <is>
          <t>BANCO BRADESCO S.A.</t>
        </is>
      </c>
    </row>
    <row r="3461">
      <c r="B3461" t="inlineStr">
        <is>
          <t>60.860.238/0001-19</t>
        </is>
      </c>
      <c r="C3461" t="inlineStr">
        <is>
          <t>MAGIA 360 ECOMMERCE LTDA</t>
        </is>
      </c>
    </row>
    <row r="3462">
      <c r="B3462" t="inlineStr">
        <is>
          <t>60.860.238/0001-19</t>
        </is>
      </c>
      <c r="C3462" t="inlineStr">
        <is>
          <t>MAGIA 360 ECOMMERCE LTDA</t>
        </is>
      </c>
    </row>
    <row r="3463">
      <c r="B3463" t="inlineStr">
        <is>
          <t>60.860.238/0001-19</t>
        </is>
      </c>
      <c r="C3463" t="inlineStr">
        <is>
          <t>MAGIA 360 ECOMMERCE LTDA</t>
        </is>
      </c>
    </row>
    <row r="3464">
      <c r="B3464" t="inlineStr">
        <is>
          <t>60.920.345/0001-95</t>
        </is>
      </c>
      <c r="C3464" t="inlineStr">
        <is>
          <t>JOCKEY CLUB DE SAO PAULO</t>
        </is>
      </c>
    </row>
    <row r="3465">
      <c r="B3465" t="inlineStr">
        <is>
          <t>60.920.345/0001-95</t>
        </is>
      </c>
      <c r="C3465" t="inlineStr">
        <is>
          <t>JOCKEY CLUB DE SAO PAULO</t>
        </is>
      </c>
    </row>
    <row r="3466">
      <c r="B3466" t="inlineStr">
        <is>
          <t>60.922.598/0001-06</t>
        </is>
      </c>
      <c r="C3466" t="inlineStr">
        <is>
          <t>MARINGA PASSAGENS E TURISMO LTDA</t>
        </is>
      </c>
    </row>
    <row r="3467">
      <c r="B3467" t="inlineStr">
        <is>
          <t>60.922.598/0001-06</t>
        </is>
      </c>
      <c r="C3467" t="inlineStr">
        <is>
          <t>MARINGA PASSAGENS E TURISMO LTDA</t>
        </is>
      </c>
    </row>
    <row r="3468">
      <c r="B3468" t="inlineStr">
        <is>
          <t>60.922.598/0001-06</t>
        </is>
      </c>
      <c r="C3468" t="inlineStr">
        <is>
          <t>MARINGA PASSAGENS E TURISMO LTDA</t>
        </is>
      </c>
    </row>
    <row r="3469">
      <c r="B3469" t="inlineStr">
        <is>
          <t>60.922.598/0001-06</t>
        </is>
      </c>
      <c r="C3469" t="inlineStr">
        <is>
          <t>MARINGA PASSAGENS E TURISMO LTDA</t>
        </is>
      </c>
    </row>
    <row r="3470">
      <c r="B3470" t="inlineStr">
        <is>
          <t>61.110.870/0001-08</t>
        </is>
      </c>
      <c r="C3470" t="inlineStr">
        <is>
          <t>INDUSTRIA E COMERCIO DE CALCADOS FASCAR LTDA</t>
        </is>
      </c>
    </row>
    <row r="3471">
      <c r="B3471" t="inlineStr">
        <is>
          <t>61.110.870/0001-08</t>
        </is>
      </c>
      <c r="C3471" t="inlineStr">
        <is>
          <t>INDUSTRIA E COMERCIO DE CALCADOS FASCAR LTDA</t>
        </is>
      </c>
    </row>
    <row r="3472">
      <c r="B3472" t="inlineStr">
        <is>
          <t>61.110.870/0001-08</t>
        </is>
      </c>
      <c r="C3472" t="inlineStr">
        <is>
          <t>INDUSTRIA E COMERCIO DE CALCADOS FASCAR LTDA</t>
        </is>
      </c>
    </row>
    <row r="3473">
      <c r="B3473" t="inlineStr">
        <is>
          <t>61.110.870/0001-08</t>
        </is>
      </c>
      <c r="C3473" t="inlineStr">
        <is>
          <t>INDUSTRIA E COMERCIO DE CALCADOS FASCAR LTDA</t>
        </is>
      </c>
    </row>
    <row r="3474">
      <c r="B3474" t="inlineStr">
        <is>
          <t>61.186.490/0001-57</t>
        </is>
      </c>
      <c r="C3474" t="inlineStr">
        <is>
          <t>EDITORA FTD S A</t>
        </is>
      </c>
    </row>
    <row r="3475">
      <c r="B3475" t="inlineStr">
        <is>
          <t>61.186.490/0001-57</t>
        </is>
      </c>
      <c r="C3475" t="inlineStr">
        <is>
          <t>EDITORA FTD S A</t>
        </is>
      </c>
    </row>
    <row r="3476">
      <c r="B3476" t="inlineStr">
        <is>
          <t>61.186.490/0001-57</t>
        </is>
      </c>
      <c r="C3476" t="inlineStr">
        <is>
          <t>EDITORA FTD S A</t>
        </is>
      </c>
    </row>
    <row r="3477">
      <c r="B3477" t="inlineStr">
        <is>
          <t>61.186.490/0001-57</t>
        </is>
      </c>
      <c r="C3477" t="inlineStr">
        <is>
          <t>EDITORA FTD S A</t>
        </is>
      </c>
    </row>
    <row r="3478">
      <c r="B3478" t="inlineStr">
        <is>
          <t>61.186.490/0001-57</t>
        </is>
      </c>
      <c r="C3478" t="inlineStr">
        <is>
          <t>EDITORA FTD S A</t>
        </is>
      </c>
    </row>
    <row r="3479">
      <c r="B3479" t="inlineStr">
        <is>
          <t>61.186.490/0001-57</t>
        </is>
      </c>
      <c r="C3479" t="inlineStr">
        <is>
          <t>EDITORA FTD S A</t>
        </is>
      </c>
    </row>
    <row r="3480">
      <c r="B3480" t="inlineStr">
        <is>
          <t>61.186.490/0001-57</t>
        </is>
      </c>
      <c r="C3480" t="inlineStr">
        <is>
          <t>EDITORA FTD S A</t>
        </is>
      </c>
    </row>
    <row r="3481">
      <c r="B3481" t="inlineStr">
        <is>
          <t>61.186.490/0001-57</t>
        </is>
      </c>
      <c r="C3481" t="inlineStr">
        <is>
          <t>EDITORA FTD S A</t>
        </is>
      </c>
    </row>
    <row r="3482">
      <c r="B3482" t="inlineStr">
        <is>
          <t>61.186.490/0001-57</t>
        </is>
      </c>
      <c r="C3482" t="inlineStr">
        <is>
          <t>EDITORA FTD S A</t>
        </is>
      </c>
    </row>
    <row r="3483">
      <c r="B3483" t="inlineStr">
        <is>
          <t>61.189.288/0214-29</t>
        </is>
      </c>
      <c r="C3483" t="inlineStr">
        <is>
          <t>MARISA LOJAS S.A.</t>
        </is>
      </c>
    </row>
    <row r="3484">
      <c r="B3484" t="inlineStr">
        <is>
          <t>61.189.288/0214-29</t>
        </is>
      </c>
      <c r="C3484" t="inlineStr">
        <is>
          <t>MARISA LOJAS S.A.</t>
        </is>
      </c>
    </row>
    <row r="3485">
      <c r="B3485" t="inlineStr">
        <is>
          <t>61.189.288/0214-29</t>
        </is>
      </c>
      <c r="C3485" t="inlineStr">
        <is>
          <t>MARISA LOJAS S.A.</t>
        </is>
      </c>
    </row>
    <row r="3486">
      <c r="B3486" t="inlineStr">
        <is>
          <t>61.189.288/0214-29</t>
        </is>
      </c>
      <c r="C3486" t="inlineStr">
        <is>
          <t>MARISA LOJAS S.A.</t>
        </is>
      </c>
    </row>
    <row r="3487">
      <c r="B3487" t="inlineStr">
        <is>
          <t>61.234.985/0001-04</t>
        </is>
      </c>
      <c r="C3487" t="inlineStr">
        <is>
          <t>COMERCIAL E IMPORTADORA DE PNEUS LTDA</t>
        </is>
      </c>
    </row>
    <row r="3488">
      <c r="B3488" t="inlineStr">
        <is>
          <t>61.287.546/0001-60</t>
        </is>
      </c>
      <c r="C3488" t="inlineStr">
        <is>
          <t>PIA SOCIEDADE DE SAO PAULO</t>
        </is>
      </c>
    </row>
    <row r="3489">
      <c r="B3489" t="inlineStr">
        <is>
          <t>61.287.546/0001-60</t>
        </is>
      </c>
      <c r="C3489" t="inlineStr">
        <is>
          <t>PIA SOCIEDADE DE SAO PAULO</t>
        </is>
      </c>
    </row>
    <row r="3490">
      <c r="B3490" t="inlineStr">
        <is>
          <t>61.502.324/0001-12</t>
        </is>
      </c>
      <c r="C3490" t="inlineStr">
        <is>
          <t>REFRIGELO CLIMATIZACAO DE AMBIENTES S.A.</t>
        </is>
      </c>
    </row>
    <row r="3491">
      <c r="B3491" t="inlineStr">
        <is>
          <t>61.502.324/0001-12</t>
        </is>
      </c>
      <c r="C3491" t="inlineStr">
        <is>
          <t>REFRIGELO CLIMATIZACAO DE AMBIENTES S.A.</t>
        </is>
      </c>
    </row>
    <row r="3492">
      <c r="B3492" t="inlineStr">
        <is>
          <t>61.550.828/0001-08</t>
        </is>
      </c>
      <c r="C3492" t="inlineStr">
        <is>
          <t>GIGLIO &amp; BONFANTE LTDA</t>
        </is>
      </c>
    </row>
    <row r="3493">
      <c r="B3493" t="inlineStr">
        <is>
          <t>61.550.828/0001-08</t>
        </is>
      </c>
      <c r="C3493" t="inlineStr">
        <is>
          <t>GIGLIO &amp; BONFANTE LTDA</t>
        </is>
      </c>
    </row>
    <row r="3494">
      <c r="B3494" t="inlineStr">
        <is>
          <t>61.550.828/0001-08</t>
        </is>
      </c>
      <c r="C3494" t="inlineStr">
        <is>
          <t>GIGLIO &amp; BONFANTE LTDA</t>
        </is>
      </c>
    </row>
    <row r="3495">
      <c r="B3495" t="inlineStr">
        <is>
          <t>61.550.828/0001-08</t>
        </is>
      </c>
      <c r="C3495" t="inlineStr">
        <is>
          <t>GIGLIO &amp; BONFANTE LTDA</t>
        </is>
      </c>
    </row>
    <row r="3496">
      <c r="B3496" t="inlineStr">
        <is>
          <t>61.740.510/0001-90</t>
        </is>
      </c>
      <c r="C3496" t="inlineStr">
        <is>
          <t>ESPLANE ESPACOS PLANEJADOS LIMITADA</t>
        </is>
      </c>
    </row>
    <row r="3497">
      <c r="B3497" t="inlineStr">
        <is>
          <t>61.825.675/0001-64</t>
        </is>
      </c>
      <c r="C3497" t="inlineStr">
        <is>
          <t>ASSOCIACAO ESCOLA SUPERIOR DE PROPAGANDA E MARKETING</t>
        </is>
      </c>
    </row>
    <row r="3498">
      <c r="B3498" t="inlineStr">
        <is>
          <t>62.173.620/0133-20</t>
        </is>
      </c>
      <c r="C3498" t="inlineStr">
        <is>
          <t>SERASA S.A.</t>
        </is>
      </c>
    </row>
    <row r="3499">
      <c r="B3499" t="inlineStr">
        <is>
          <t>62.173.620/0133-20</t>
        </is>
      </c>
      <c r="C3499" t="inlineStr">
        <is>
          <t>SERASA S.A.</t>
        </is>
      </c>
    </row>
    <row r="3500">
      <c r="B3500" t="inlineStr">
        <is>
          <t>62.173.620/0133-20</t>
        </is>
      </c>
      <c r="C3500" t="inlineStr">
        <is>
          <t>SERASA S.A.</t>
        </is>
      </c>
    </row>
    <row r="3501">
      <c r="B3501" t="inlineStr">
        <is>
          <t>62.277.041/0001-87</t>
        </is>
      </c>
      <c r="C3501" t="inlineStr">
        <is>
          <t>DISAL - DISTRIBUIDORES ASSOCIADOS DE LIVROS S.A.</t>
        </is>
      </c>
    </row>
    <row r="3502">
      <c r="B3502" t="inlineStr">
        <is>
          <t>62.277.041/0001-87</t>
        </is>
      </c>
      <c r="C3502" t="inlineStr">
        <is>
          <t>DISAL - DISTRIBUIDORES ASSOCIADOS DE LIVROS S.A.</t>
        </is>
      </c>
    </row>
    <row r="3503">
      <c r="B3503" t="inlineStr">
        <is>
          <t>62.277.041/0001-87</t>
        </is>
      </c>
      <c r="C3503" t="inlineStr">
        <is>
          <t>DISAL - DISTRIBUIDORES ASSOCIADOS DE LIVROS S.A.</t>
        </is>
      </c>
    </row>
    <row r="3504">
      <c r="B3504" t="inlineStr">
        <is>
          <t>62.336.322/0001-63</t>
        </is>
      </c>
      <c r="C3504" t="inlineStr">
        <is>
          <t>HNT COMERCIO DE HORTIFRUTIGRANJEIROS SA</t>
        </is>
      </c>
    </row>
    <row r="3505">
      <c r="B3505" t="inlineStr">
        <is>
          <t>62.336.322/0001-63</t>
        </is>
      </c>
      <c r="C3505" t="inlineStr">
        <is>
          <t>HNT COMERCIO DE HORTIFRUTIGRANJEIROS SA</t>
        </is>
      </c>
    </row>
    <row r="3506">
      <c r="B3506" t="inlineStr">
        <is>
          <t>62.336.322/0001-63</t>
        </is>
      </c>
      <c r="C3506" t="inlineStr">
        <is>
          <t>HNT COMERCIO DE HORTIFRUTIGRANJEIROS SA</t>
        </is>
      </c>
    </row>
    <row r="3507">
      <c r="B3507" t="inlineStr">
        <is>
          <t>63.063.689/0001-13</t>
        </is>
      </c>
      <c r="C3507" t="inlineStr">
        <is>
          <t>FACULDADES METROPOLITANAS UNIDAS EDUCACIONAIS LTDA - EM RECUPERACAO JUDICIAL</t>
        </is>
      </c>
    </row>
    <row r="3508">
      <c r="B3508" t="inlineStr">
        <is>
          <t>63.063.689/0001-13</t>
        </is>
      </c>
      <c r="C3508" t="inlineStr">
        <is>
          <t>FACULDADES METROPOLITANAS UNIDAS EDUCACIONAIS LTDA - EM RECUPERACAO JUDICIAL</t>
        </is>
      </c>
    </row>
    <row r="3509">
      <c r="B3509" t="inlineStr">
        <is>
          <t>63.063.689/0001-13</t>
        </is>
      </c>
      <c r="C3509" t="inlineStr">
        <is>
          <t>FACULDADES METROPOLITANAS UNIDAS EDUCACIONAIS LTDA - EM RECUPERACAO JUDICIAL</t>
        </is>
      </c>
    </row>
    <row r="3510">
      <c r="B3510" t="inlineStr">
        <is>
          <t>63.554.067/0001-98</t>
        </is>
      </c>
      <c r="C3510" t="inlineStr">
        <is>
          <t>HAPVIDA ASSISTENCIA MEDICA S.A.</t>
        </is>
      </c>
    </row>
    <row r="3511">
      <c r="B3511" t="inlineStr">
        <is>
          <t>63.554.067/0001-98</t>
        </is>
      </c>
      <c r="C3511" t="inlineStr">
        <is>
          <t>HAPVIDA ASSISTENCIA MEDICA S.A.</t>
        </is>
      </c>
    </row>
    <row r="3512">
      <c r="B3512" t="inlineStr">
        <is>
          <t>63.554.067/0001-98</t>
        </is>
      </c>
      <c r="C3512" t="inlineStr">
        <is>
          <t>HAPVIDA ASSISTENCIA MEDICA S.A.</t>
        </is>
      </c>
    </row>
    <row r="3513">
      <c r="B3513" t="inlineStr">
        <is>
          <t>65.944.134/0001-06</t>
        </is>
      </c>
      <c r="C3513" t="inlineStr">
        <is>
          <t>A FIRMA INDUSTRIA E COMERCIO DE ROUPAS LTDA</t>
        </is>
      </c>
    </row>
    <row r="3514">
      <c r="B3514" t="inlineStr">
        <is>
          <t>65.944.134/0001-06</t>
        </is>
      </c>
      <c r="C3514" t="inlineStr">
        <is>
          <t>A FIRMA INDUSTRIA E COMERCIO DE ROUPAS LTDA</t>
        </is>
      </c>
    </row>
    <row r="3515">
      <c r="B3515" t="inlineStr">
        <is>
          <t>65.944.134/0001-06</t>
        </is>
      </c>
      <c r="C3515" t="inlineStr">
        <is>
          <t>A FIRMA INDUSTRIA E COMERCIO DE ROUPAS LTDA</t>
        </is>
      </c>
    </row>
    <row r="3516">
      <c r="B3516" t="inlineStr">
        <is>
          <t>66.602.988/0001-77</t>
        </is>
      </c>
      <c r="C3516" t="inlineStr">
        <is>
          <t>PHARMACIA ESSENCIAL LTDA.</t>
        </is>
      </c>
    </row>
    <row r="3517">
      <c r="B3517" t="inlineStr">
        <is>
          <t>66.602.988/0001-77</t>
        </is>
      </c>
      <c r="C3517" t="inlineStr">
        <is>
          <t>PHARMACIA ESSENCIAL LTDA.</t>
        </is>
      </c>
    </row>
    <row r="3518">
      <c r="B3518" t="inlineStr">
        <is>
          <t>66.602.988/0001-77</t>
        </is>
      </c>
      <c r="C3518" t="inlineStr">
        <is>
          <t>PHARMACIA ESSENCIAL LTDA.</t>
        </is>
      </c>
    </row>
    <row r="3519">
      <c r="B3519" t="inlineStr">
        <is>
          <t>67.389.718/0001-92</t>
        </is>
      </c>
      <c r="C3519" t="inlineStr">
        <is>
          <t>GIULIANA COMERCIO DE FLORES E ARRANJOS LTDA</t>
        </is>
      </c>
    </row>
    <row r="3520">
      <c r="B3520" t="inlineStr">
        <is>
          <t>67.389.718/0001-92</t>
        </is>
      </c>
      <c r="C3520" t="inlineStr">
        <is>
          <t>GIULIANA COMERCIO DE FLORES E ARRANJOS LTDA</t>
        </is>
      </c>
    </row>
    <row r="3521">
      <c r="B3521" t="inlineStr">
        <is>
          <t>67.389.718/0001-92</t>
        </is>
      </c>
      <c r="C3521" t="inlineStr">
        <is>
          <t>GIULIANA COMERCIO DE FLORES E ARRANJOS LTDA</t>
        </is>
      </c>
    </row>
    <row r="3522">
      <c r="B3522" t="inlineStr">
        <is>
          <t>67.389.718/0001-92</t>
        </is>
      </c>
      <c r="C3522" t="inlineStr">
        <is>
          <t>GIULIANA COMERCIO DE FLORES E ARRANJOS LTDA</t>
        </is>
      </c>
    </row>
    <row r="3523">
      <c r="B3523" t="inlineStr">
        <is>
          <t>68.765.825/0008-07</t>
        </is>
      </c>
      <c r="C3523" t="inlineStr">
        <is>
          <t>PITUCHINHUS INDUSTRIA E COMERCIO DE CONFECCOES LTDA</t>
        </is>
      </c>
    </row>
    <row r="3524">
      <c r="B3524" t="inlineStr">
        <is>
          <t>68.765.825/0008-07</t>
        </is>
      </c>
      <c r="C3524" t="inlineStr">
        <is>
          <t>PITUCHINHUS INDUSTRIA E COMERCIO DE CONFECCOES LTDA</t>
        </is>
      </c>
    </row>
    <row r="3525">
      <c r="B3525" t="inlineStr">
        <is>
          <t>70.940.994/0001-01</t>
        </is>
      </c>
      <c r="C3525" t="inlineStr">
        <is>
          <t>PANDURATA ALIMENTOS LTDA</t>
        </is>
      </c>
    </row>
    <row r="3526">
      <c r="B3526" t="inlineStr">
        <is>
          <t>70.940.994/0001-01</t>
        </is>
      </c>
      <c r="C3526" t="inlineStr">
        <is>
          <t>PANDURATA ALIMENTOS LTDA</t>
        </is>
      </c>
    </row>
    <row r="3527">
      <c r="B3527" t="inlineStr">
        <is>
          <t>70.940.994/0001-01</t>
        </is>
      </c>
      <c r="C3527" t="inlineStr">
        <is>
          <t>PANDURATA ALIMENTOS LTDA</t>
        </is>
      </c>
    </row>
    <row r="3528">
      <c r="B3528" t="inlineStr">
        <is>
          <t>72.381.189/0001-10</t>
        </is>
      </c>
      <c r="C3528" t="inlineStr">
        <is>
          <t>DELL COMPUTADORES DO BRASIL LTDA</t>
        </is>
      </c>
    </row>
    <row r="3529">
      <c r="B3529" t="inlineStr">
        <is>
          <t>72.381.189/0001-10</t>
        </is>
      </c>
      <c r="C3529" t="inlineStr">
        <is>
          <t>DELL COMPUTADORES DO BRASIL LTDA</t>
        </is>
      </c>
    </row>
    <row r="3530">
      <c r="B3530" t="inlineStr">
        <is>
          <t>72.381.189/0001-10</t>
        </is>
      </c>
      <c r="C3530" t="inlineStr">
        <is>
          <t>DELL COMPUTADORES DO BRASIL LTDA</t>
        </is>
      </c>
    </row>
    <row r="3531">
      <c r="B3531" t="inlineStr">
        <is>
          <t>72.744.196/0001-30</t>
        </is>
      </c>
      <c r="C3531" t="inlineStr">
        <is>
          <t>RCA OPERADORA TURISTICA LTDA</t>
        </is>
      </c>
    </row>
    <row r="3532">
      <c r="B3532" t="inlineStr">
        <is>
          <t>72.744.196/0001-30</t>
        </is>
      </c>
      <c r="C3532" t="inlineStr">
        <is>
          <t>RCA OPERADORA TURISTICA LTDA</t>
        </is>
      </c>
    </row>
    <row r="3533">
      <c r="B3533" t="inlineStr">
        <is>
          <t>72.744.196/0001-30</t>
        </is>
      </c>
      <c r="C3533" t="inlineStr">
        <is>
          <t>RCA OPERADORA TURISTICA LTDA</t>
        </is>
      </c>
    </row>
    <row r="3534">
      <c r="B3534" t="inlineStr">
        <is>
          <t>72.744.196/0001-30</t>
        </is>
      </c>
      <c r="C3534" t="inlineStr">
        <is>
          <t>RCA OPERADORA TURISTICA LTDA</t>
        </is>
      </c>
    </row>
    <row r="3535">
      <c r="B3535" t="inlineStr">
        <is>
          <t>72.948.359/0001-04</t>
        </is>
      </c>
      <c r="C3535" t="inlineStr">
        <is>
          <t>G J COMERCIO E IMPORTACAO DE TECIDOS LTDA</t>
        </is>
      </c>
    </row>
    <row r="3536">
      <c r="B3536" t="inlineStr">
        <is>
          <t>72.948.359/0001-04</t>
        </is>
      </c>
      <c r="C3536" t="inlineStr">
        <is>
          <t>G J COMERCIO E IMPORTACAO DE TECIDOS LTDA</t>
        </is>
      </c>
    </row>
    <row r="3537">
      <c r="B3537" t="inlineStr">
        <is>
          <t>73.431.686/0010-30</t>
        </is>
      </c>
      <c r="C3537" t="inlineStr">
        <is>
          <t>KONTIK FRANSTUR VIAGENS E TURISMO LTDA</t>
        </is>
      </c>
    </row>
    <row r="3538">
      <c r="B3538" t="inlineStr">
        <is>
          <t>73.431.686/0010-30</t>
        </is>
      </c>
      <c r="C3538" t="inlineStr">
        <is>
          <t>KONTIK FRANSTUR VIAGENS E TURISMO LTDA</t>
        </is>
      </c>
    </row>
    <row r="3539">
      <c r="B3539" t="inlineStr">
        <is>
          <t>73.431.686/0010-30</t>
        </is>
      </c>
      <c r="C3539" t="inlineStr">
        <is>
          <t>KONTIK FRANSTUR VIAGENS E TURISMO LTDA</t>
        </is>
      </c>
    </row>
    <row r="3540">
      <c r="B3540" t="inlineStr">
        <is>
          <t>73.431.686/0010-30</t>
        </is>
      </c>
      <c r="C3540" t="inlineStr">
        <is>
          <t>KONTIK FRANSTUR VIAGENS E TURISMO LTDA</t>
        </is>
      </c>
    </row>
    <row r="3541">
      <c r="B3541" t="inlineStr">
        <is>
          <t>74.155.052/0001-73</t>
        </is>
      </c>
      <c r="C3541" t="inlineStr">
        <is>
          <t>UPS DO BRASIL REMESSAS EXPRESSAS LTDA.</t>
        </is>
      </c>
    </row>
    <row r="3542">
      <c r="B3542" t="inlineStr">
        <is>
          <t>74.155.052/0001-73</t>
        </is>
      </c>
      <c r="C3542" t="inlineStr">
        <is>
          <t>UPS DO BRASIL REMESSAS EXPRESSAS LTDA.</t>
        </is>
      </c>
    </row>
    <row r="3543">
      <c r="B3543" t="inlineStr">
        <is>
          <t>74.155.052/0001-73</t>
        </is>
      </c>
      <c r="C3543" t="inlineStr">
        <is>
          <t>UPS DO BRASIL REMESSAS EXPRESSAS LTDA.</t>
        </is>
      </c>
    </row>
    <row r="3544">
      <c r="B3544" t="inlineStr">
        <is>
          <t>74.261.538/0001-96</t>
        </is>
      </c>
      <c r="C3544" t="inlineStr">
        <is>
          <t>T.T. OPERADORA TURISTICA LTDA</t>
        </is>
      </c>
    </row>
    <row r="3545">
      <c r="B3545" t="inlineStr">
        <is>
          <t>74.261.538/0001-96</t>
        </is>
      </c>
      <c r="C3545" t="inlineStr">
        <is>
          <t>T.T. OPERADORA TURISTICA LTDA</t>
        </is>
      </c>
    </row>
    <row r="3546">
      <c r="B3546" t="inlineStr">
        <is>
          <t>74.261.538/0001-96</t>
        </is>
      </c>
      <c r="C3546" t="inlineStr">
        <is>
          <t>T.T. OPERADORA TURISTICA LTDA</t>
        </is>
      </c>
    </row>
    <row r="3547">
      <c r="B3547" t="inlineStr">
        <is>
          <t>75.047.498/0004-90</t>
        </is>
      </c>
      <c r="C3547" t="inlineStr">
        <is>
          <t>EMPRESA HOTELEIRA MABU LTDA</t>
        </is>
      </c>
    </row>
    <row r="3548">
      <c r="B3548" t="inlineStr">
        <is>
          <t>75.047.498/0004-90</t>
        </is>
      </c>
      <c r="C3548" t="inlineStr">
        <is>
          <t>EMPRESA HOTELEIRA MABU LTDA</t>
        </is>
      </c>
    </row>
    <row r="3549">
      <c r="B3549" t="inlineStr">
        <is>
          <t>75.047.498/0004-90</t>
        </is>
      </c>
      <c r="C3549" t="inlineStr">
        <is>
          <t>EMPRESA HOTELEIRA MABU LTDA</t>
        </is>
      </c>
    </row>
    <row r="3550">
      <c r="B3550" t="inlineStr">
        <is>
          <t>75.552.133/0011-41</t>
        </is>
      </c>
      <c r="C3550" t="inlineStr">
        <is>
          <t>LUNELLI COMERCIO DO VESTUARIO LTDA</t>
        </is>
      </c>
    </row>
    <row r="3551">
      <c r="B3551" t="inlineStr">
        <is>
          <t>76.497.338/0013-04</t>
        </is>
      </c>
      <c r="C3551" t="inlineStr">
        <is>
          <t>ASSOCIACAO FRANCISCANA DE ENSINO SENHOR BOM JESUS</t>
        </is>
      </c>
    </row>
    <row r="3552">
      <c r="B3552" t="inlineStr">
        <is>
          <t>76.497.338/0013-04</t>
        </is>
      </c>
      <c r="C3552" t="inlineStr">
        <is>
          <t>ASSOCIACAO FRANCISCANA DE ENSINO SENHOR BOM JESUS</t>
        </is>
      </c>
    </row>
    <row r="3553">
      <c r="B3553" t="inlineStr">
        <is>
          <t>76.497.338/0013-04</t>
        </is>
      </c>
      <c r="C3553" t="inlineStr">
        <is>
          <t>ASSOCIACAO FRANCISCANA DE ENSINO SENHOR BOM JESUS</t>
        </is>
      </c>
    </row>
    <row r="3554">
      <c r="B3554" t="inlineStr">
        <is>
          <t>76.497.338/0013-04</t>
        </is>
      </c>
      <c r="C3554" t="inlineStr">
        <is>
          <t>ASSOCIACAO FRANCISCANA DE ENSINO SENHOR BOM JESUS</t>
        </is>
      </c>
    </row>
    <row r="3555">
      <c r="B3555" t="inlineStr">
        <is>
          <t>78.116.670/0005-99</t>
        </is>
      </c>
      <c r="C3555" t="inlineStr">
        <is>
          <t>CIA BEAL DE ALIMENTOS</t>
        </is>
      </c>
    </row>
    <row r="3556">
      <c r="B3556" t="inlineStr">
        <is>
          <t>78.116.670/0005-99</t>
        </is>
      </c>
      <c r="C3556" t="inlineStr">
        <is>
          <t>CIA BEAL DE ALIMENTOS</t>
        </is>
      </c>
    </row>
    <row r="3557">
      <c r="B3557" t="inlineStr">
        <is>
          <t>78.116.670/0005-99</t>
        </is>
      </c>
      <c r="C3557" t="inlineStr">
        <is>
          <t>CIA BEAL DE ALIMENTOS</t>
        </is>
      </c>
    </row>
    <row r="3558">
      <c r="B3558" t="inlineStr">
        <is>
          <t>79.430.682/0255-40</t>
        </is>
      </c>
      <c r="C3558" t="inlineStr">
        <is>
          <t>FARMACIA E DROGARIA NISSEI S.A</t>
        </is>
      </c>
    </row>
    <row r="3559">
      <c r="B3559" t="inlineStr">
        <is>
          <t>79.430.682/0255-40</t>
        </is>
      </c>
      <c r="C3559" t="inlineStr">
        <is>
          <t>FARMACIA E DROGARIA NISSEI S.A</t>
        </is>
      </c>
    </row>
    <row r="3560">
      <c r="B3560" t="inlineStr">
        <is>
          <t>79.430.682/0255-40</t>
        </is>
      </c>
      <c r="C3560" t="inlineStr">
        <is>
          <t>FARMACIA E DROGARIA NISSEI S.A</t>
        </is>
      </c>
    </row>
    <row r="3561">
      <c r="B3561" t="inlineStr">
        <is>
          <t>81.101.495/0001-47</t>
        </is>
      </c>
      <c r="C3561" t="inlineStr">
        <is>
          <t>ILHA DO SOL AGENCIA DE VIAGENS LTDA</t>
        </is>
      </c>
    </row>
    <row r="3562">
      <c r="B3562" t="inlineStr">
        <is>
          <t>81.101.495/0001-47</t>
        </is>
      </c>
      <c r="C3562" t="inlineStr">
        <is>
          <t>ILHA DO SOL AGENCIA DE VIAGENS LTDA</t>
        </is>
      </c>
    </row>
    <row r="3563">
      <c r="B3563" t="inlineStr">
        <is>
          <t>81.101.495/0001-47</t>
        </is>
      </c>
      <c r="C3563" t="inlineStr">
        <is>
          <t>ILHA DO SOL AGENCIA DE VIAGENS LTDA</t>
        </is>
      </c>
    </row>
    <row r="3564">
      <c r="B3564" t="inlineStr">
        <is>
          <t>81.101.495/0001-47</t>
        </is>
      </c>
      <c r="C3564" t="inlineStr">
        <is>
          <t>ILHA DO SOL AGENCIA DE VIAGENS LTDA</t>
        </is>
      </c>
    </row>
    <row r="3565">
      <c r="B3565" t="inlineStr">
        <is>
          <t>81.101.495/0001-47</t>
        </is>
      </c>
      <c r="C3565" t="inlineStr">
        <is>
          <t>ILHA DO SOL AGENCIA DE VIAGENS LTDA</t>
        </is>
      </c>
    </row>
    <row r="3566">
      <c r="B3566" t="inlineStr">
        <is>
          <t>81.101.495/0001-47</t>
        </is>
      </c>
      <c r="C3566" t="inlineStr">
        <is>
          <t>ILHA DO SOL AGENCIA DE VIAGENS LTDA</t>
        </is>
      </c>
    </row>
    <row r="3567">
      <c r="B3567" t="inlineStr">
        <is>
          <t>81.101.495/0001-47</t>
        </is>
      </c>
      <c r="C3567" t="inlineStr">
        <is>
          <t>ILHA DO SOL AGENCIA DE VIAGENS LTDA</t>
        </is>
      </c>
    </row>
    <row r="3568">
      <c r="B3568" t="inlineStr">
        <is>
          <t>81.264.715/0006-68</t>
        </is>
      </c>
      <c r="C3568" t="inlineStr">
        <is>
          <t>DERMO ERVAS COMERCIO DE PRODUTOS FARMACEUTICOS LTDA</t>
        </is>
      </c>
    </row>
    <row r="3569">
      <c r="B3569" t="inlineStr">
        <is>
          <t>81.264.715/0006-68</t>
        </is>
      </c>
      <c r="C3569" t="inlineStr">
        <is>
          <t>DERMO ERVAS COMERCIO DE PRODUTOS FARMACEUTICOS LTDA</t>
        </is>
      </c>
    </row>
    <row r="3570">
      <c r="B3570" t="inlineStr">
        <is>
          <t>82.170.291/0001-20</t>
        </is>
      </c>
      <c r="C3570" t="inlineStr">
        <is>
          <t>ORINTER VIAGENS E TURISMO S/A</t>
        </is>
      </c>
    </row>
    <row r="3571">
      <c r="B3571" t="inlineStr">
        <is>
          <t>82.170.291/0001-20</t>
        </is>
      </c>
      <c r="C3571" t="inlineStr">
        <is>
          <t>ORINTER VIAGENS E TURISMO S/A</t>
        </is>
      </c>
    </row>
    <row r="3572">
      <c r="B3572" t="inlineStr">
        <is>
          <t>83.053.140/0001-55</t>
        </is>
      </c>
      <c r="C3572" t="inlineStr">
        <is>
          <t>CASTELMAR EMPREENDIMENTOS HOTELEIROS LTDA</t>
        </is>
      </c>
    </row>
    <row r="3573">
      <c r="B3573" t="inlineStr">
        <is>
          <t>83.053.140/0001-55</t>
        </is>
      </c>
      <c r="C3573" t="inlineStr">
        <is>
          <t>CASTELMAR EMPREENDIMENTOS HOTELEIROS LTDA</t>
        </is>
      </c>
    </row>
    <row r="3574">
      <c r="B3574" t="inlineStr">
        <is>
          <t>83.053.140/0001-55</t>
        </is>
      </c>
      <c r="C3574" t="inlineStr">
        <is>
          <t>CASTELMAR EMPREENDIMENTOS HOTELEIROS LTDA</t>
        </is>
      </c>
    </row>
    <row r="3575">
      <c r="B3575" t="inlineStr">
        <is>
          <t>83.729.004/0001-32</t>
        </is>
      </c>
      <c r="C3575" t="inlineStr">
        <is>
          <t>DAMYLLER COMERCIO DE CONFECCOES LTDA</t>
        </is>
      </c>
    </row>
    <row r="3576">
      <c r="B3576" t="inlineStr">
        <is>
          <t>83.729.004/0001-32</t>
        </is>
      </c>
      <c r="C3576" t="inlineStr">
        <is>
          <t>DAMYLLER COMERCIO DE CONFECCOES LTDA</t>
        </is>
      </c>
    </row>
    <row r="3577">
      <c r="B3577" t="inlineStr">
        <is>
          <t>83.729.004/0156-79</t>
        </is>
      </c>
      <c r="C3577" t="inlineStr">
        <is>
          <t>DAMYLLER COMERCIO DE CONFECCOES LTDA</t>
        </is>
      </c>
    </row>
    <row r="3578">
      <c r="B3578" t="inlineStr">
        <is>
          <t>87.296.026/0001-07</t>
        </is>
      </c>
      <c r="C3578" t="inlineStr">
        <is>
          <t>BENOIT ELETRODOMESTICOS LTDA</t>
        </is>
      </c>
    </row>
    <row r="3579">
      <c r="B3579" t="inlineStr">
        <is>
          <t>87.296.026/0001-07</t>
        </is>
      </c>
      <c r="C3579" t="inlineStr">
        <is>
          <t>BENOIT ELETRODOMESTICOS LTDA</t>
        </is>
      </c>
    </row>
    <row r="3580">
      <c r="B3580" t="inlineStr">
        <is>
          <t>87.296.026/0001-07</t>
        </is>
      </c>
      <c r="C3580" t="inlineStr">
        <is>
          <t>BENOIT ELETRODOMESTICOS LTDA</t>
        </is>
      </c>
    </row>
    <row r="3581">
      <c r="B3581" t="inlineStr">
        <is>
          <t>87.556.650/0015-00</t>
        </is>
      </c>
      <c r="C3581" t="inlineStr">
        <is>
          <t>BERTOLINI S/A</t>
        </is>
      </c>
    </row>
    <row r="3582">
      <c r="B3582" t="inlineStr">
        <is>
          <t>87.556.650/0015-00</t>
        </is>
      </c>
      <c r="C3582" t="inlineStr">
        <is>
          <t>BERTOLINI S/A</t>
        </is>
      </c>
    </row>
    <row r="3583">
      <c r="B3583" t="inlineStr">
        <is>
          <t>88.936.323/0006-47</t>
        </is>
      </c>
      <c r="C3583" t="inlineStr">
        <is>
          <t>COLISEU JOALHERIA E OTICA LTDA</t>
        </is>
      </c>
    </row>
    <row r="3584">
      <c r="B3584" t="inlineStr">
        <is>
          <t>88.936.323/0006-47</t>
        </is>
      </c>
      <c r="C3584" t="inlineStr">
        <is>
          <t>COLISEU JOALHERIA E OTICA LTDA</t>
        </is>
      </c>
    </row>
    <row r="3585">
      <c r="B3585" t="inlineStr">
        <is>
          <t>88.936.323/0006-47</t>
        </is>
      </c>
      <c r="C3585" t="inlineStr">
        <is>
          <t>COLISEU JOALHERIA E OTICA LTDA</t>
        </is>
      </c>
    </row>
    <row r="3586">
      <c r="B3586" t="inlineStr">
        <is>
          <t>88.936.323/0006-47</t>
        </is>
      </c>
      <c r="C3586" t="inlineStr">
        <is>
          <t>COLISEU JOALHERIA E OTICA LTDA</t>
        </is>
      </c>
    </row>
    <row r="3587">
      <c r="B3587" t="inlineStr">
        <is>
          <t>88.936.323/0006-47</t>
        </is>
      </c>
      <c r="C3587" t="inlineStr">
        <is>
          <t>COLISEU JOALHERIA E OTICA LTDA</t>
        </is>
      </c>
    </row>
    <row r="3588">
      <c r="B3588" t="inlineStr">
        <is>
          <t>88.936.323/0006-47</t>
        </is>
      </c>
      <c r="C3588" t="inlineStr">
        <is>
          <t>COLISEU JOALHERIA E OTICA LTDA</t>
        </is>
      </c>
    </row>
    <row r="3589">
      <c r="B3589" t="inlineStr">
        <is>
          <t>89.237.911/0001-40</t>
        </is>
      </c>
      <c r="C3589" t="inlineStr">
        <is>
          <t>GLOBAL DISTRIBUICAO DE BENS DE CONSUMO LTDA.</t>
        </is>
      </c>
    </row>
    <row r="3590">
      <c r="B3590" t="inlineStr">
        <is>
          <t>89.237.911/0001-40</t>
        </is>
      </c>
      <c r="C3590" t="inlineStr">
        <is>
          <t>GLOBAL DISTRIBUICAO DE BENS DE CONSUMO LTDA.</t>
        </is>
      </c>
    </row>
    <row r="3591">
      <c r="B3591" t="inlineStr">
        <is>
          <t>89.237.911/0001-40</t>
        </is>
      </c>
      <c r="C3591" t="inlineStr">
        <is>
          <t>GLOBAL DISTRIBUICAO DE BENS DE CONSUMO LTDA.</t>
        </is>
      </c>
    </row>
    <row r="3592">
      <c r="B3592" t="inlineStr">
        <is>
          <t>89.237.911/0001-40</t>
        </is>
      </c>
      <c r="C3592" t="inlineStr">
        <is>
          <t>GLOBAL DISTRIBUICAO DE BENS DE CONSUMO LTDA.</t>
        </is>
      </c>
    </row>
    <row r="3593">
      <c r="B3593" t="inlineStr">
        <is>
          <t>89.237.911/0001-40</t>
        </is>
      </c>
      <c r="C3593" t="inlineStr">
        <is>
          <t>GLOBAL DISTRIBUICAO DE BENS DE CONSUMO LTDA.</t>
        </is>
      </c>
    </row>
    <row r="3594">
      <c r="B3594" t="inlineStr">
        <is>
          <t>89.237.911/0001-40</t>
        </is>
      </c>
      <c r="C3594" t="inlineStr">
        <is>
          <t>GLOBAL DISTRIBUICAO DE BENS DE CONSUMO LTDA.</t>
        </is>
      </c>
    </row>
    <row r="3595">
      <c r="B3595" t="inlineStr">
        <is>
          <t>89.237.911/0001-40</t>
        </is>
      </c>
      <c r="C3595" t="inlineStr">
        <is>
          <t>GLOBAL DISTRIBUICAO DE BENS DE CONSUMO LTDA.</t>
        </is>
      </c>
    </row>
    <row r="3596">
      <c r="B3596" t="inlineStr">
        <is>
          <t>89.237.911/0001-40</t>
        </is>
      </c>
      <c r="C3596" t="inlineStr">
        <is>
          <t>GLOBAL DISTRIBUICAO DE BENS DE CONSUMO LTDA.</t>
        </is>
      </c>
    </row>
    <row r="3597">
      <c r="B3597" t="inlineStr">
        <is>
          <t>89.237.911/0001-40</t>
        </is>
      </c>
      <c r="C3597" t="inlineStr">
        <is>
          <t>GLOBAL DISTRIBUICAO DE BENS DE CONSUMO LTDA.</t>
        </is>
      </c>
    </row>
    <row r="3598">
      <c r="B3598" t="inlineStr">
        <is>
          <t>89.848.543/0001-77</t>
        </is>
      </c>
      <c r="C3598" t="inlineStr">
        <is>
          <t>LOJAS COLOMBO SA COMERCIO DE UTILIDADES DOMESTICAS</t>
        </is>
      </c>
    </row>
    <row r="3599">
      <c r="B3599" t="inlineStr">
        <is>
          <t>89.848.543/0001-77</t>
        </is>
      </c>
      <c r="C3599" t="inlineStr">
        <is>
          <t>LOJAS COLOMBO SA COMERCIO DE UTILIDADES DOMESTICAS</t>
        </is>
      </c>
    </row>
    <row r="3600">
      <c r="B3600" t="inlineStr">
        <is>
          <t>89.848.543/0001-77</t>
        </is>
      </c>
      <c r="C3600" t="inlineStr">
        <is>
          <t>LOJAS COLOMBO SA COMERCIO DE UTILIDADES DOMESTICAS</t>
        </is>
      </c>
    </row>
    <row r="3601">
      <c r="B3601" t="inlineStr">
        <is>
          <t>89.848.543/0001-77</t>
        </is>
      </c>
      <c r="C3601" t="inlineStr">
        <is>
          <t>LOJAS COLOMBO SA COMERCIO DE UTILIDADES DOMESTICAS</t>
        </is>
      </c>
    </row>
    <row r="3602">
      <c r="B3602" t="inlineStr">
        <is>
          <t>89.848.543/0001-77</t>
        </is>
      </c>
      <c r="C3602" t="inlineStr">
        <is>
          <t>LOJAS COLOMBO SA COMERCIO DE UTILIDADES DOMESTICAS</t>
        </is>
      </c>
    </row>
    <row r="3603">
      <c r="B3603" t="inlineStr">
        <is>
          <t>91.088.328/0001-67</t>
        </is>
      </c>
      <c r="C3603" t="inlineStr">
        <is>
          <t>TERRA NETWORKS BRASIL LTDA.</t>
        </is>
      </c>
    </row>
    <row r="3604">
      <c r="B3604" t="inlineStr">
        <is>
          <t>91.088.328/0001-67</t>
        </is>
      </c>
      <c r="C3604" t="inlineStr">
        <is>
          <t>TERRA NETWORKS BRASIL LTDA.</t>
        </is>
      </c>
    </row>
    <row r="3605">
      <c r="B3605" t="inlineStr">
        <is>
          <t>91.088.328/0001-67</t>
        </is>
      </c>
      <c r="C3605" t="inlineStr">
        <is>
          <t>TERRA NETWORKS BRASIL LTDA.</t>
        </is>
      </c>
    </row>
    <row r="3606">
      <c r="B3606" t="inlineStr">
        <is>
          <t>92.012.467/0001-70</t>
        </is>
      </c>
      <c r="C3606" t="inlineStr">
        <is>
          <t>GRAZZIOTIN S A</t>
        </is>
      </c>
    </row>
    <row r="3607">
      <c r="B3607" t="inlineStr">
        <is>
          <t>92.012.467/0001-70</t>
        </is>
      </c>
      <c r="C3607" t="inlineStr">
        <is>
          <t>GRAZZIOTIN S A</t>
        </is>
      </c>
    </row>
    <row r="3608">
      <c r="B3608" t="inlineStr">
        <is>
          <t>92.012.467/0001-70</t>
        </is>
      </c>
      <c r="C3608" t="inlineStr">
        <is>
          <t>GRAZZIOTIN S A</t>
        </is>
      </c>
    </row>
    <row r="3609">
      <c r="B3609" t="inlineStr">
        <is>
          <t>92.660.406/0001-19</t>
        </is>
      </c>
      <c r="C3609" t="inlineStr">
        <is>
          <t>FRIGELAR COMERCIO E INDUSTRIA LTDA</t>
        </is>
      </c>
    </row>
    <row r="3610">
      <c r="B3610" t="inlineStr">
        <is>
          <t>92.660.406/0001-19</t>
        </is>
      </c>
      <c r="C3610" t="inlineStr">
        <is>
          <t>FRIGELAR COMERCIO E INDUSTRIA LTDA</t>
        </is>
      </c>
    </row>
    <row r="3611">
      <c r="B3611" t="inlineStr">
        <is>
          <t>92.660.406/0001-19</t>
        </is>
      </c>
      <c r="C3611" t="inlineStr">
        <is>
          <t>FRIGELAR COMERCIO E INDUSTRIA LTDA</t>
        </is>
      </c>
    </row>
    <row r="3612">
      <c r="B3612" t="inlineStr">
        <is>
          <t>92.660.406/0001-19</t>
        </is>
      </c>
      <c r="C3612" t="inlineStr">
        <is>
          <t>FRIGELAR COMERCIO E INDUSTRIA LTDA</t>
        </is>
      </c>
    </row>
    <row r="3613">
      <c r="B3613" t="inlineStr">
        <is>
          <t>92.660.406/0001-19</t>
        </is>
      </c>
      <c r="C3613" t="inlineStr">
        <is>
          <t>FRIGELAR COMERCIO E INDUSTRIA LTDA</t>
        </is>
      </c>
    </row>
    <row r="3614">
      <c r="B3614" t="inlineStr">
        <is>
          <t>92.660.406/0001-19</t>
        </is>
      </c>
      <c r="C3614" t="inlineStr">
        <is>
          <t>FRIGELAR COMERCIO E INDUSTRIA LTDA</t>
        </is>
      </c>
    </row>
    <row r="3615">
      <c r="B3615" t="inlineStr">
        <is>
          <t>92.792.530/0001-38</t>
        </is>
      </c>
      <c r="C3615" t="inlineStr">
        <is>
          <t>SONOVA DO BRASIL PRODUTOS AUDIOLOGICOS LTDA</t>
        </is>
      </c>
    </row>
    <row r="3616">
      <c r="B3616" t="inlineStr">
        <is>
          <t>92.792.530/0001-38</t>
        </is>
      </c>
      <c r="C3616" t="inlineStr">
        <is>
          <t>SONOVA DO BRASIL PRODUTOS AUDIOLOGICOS LTDA</t>
        </is>
      </c>
    </row>
    <row r="3617">
      <c r="B3617" t="inlineStr">
        <is>
          <t>92.792.530/0001-38</t>
        </is>
      </c>
      <c r="C3617" t="inlineStr">
        <is>
          <t>SONOVA DO BRASIL PRODUTOS AUDIOLOGICOS LTDA</t>
        </is>
      </c>
    </row>
  </sheetData>
  <autoFilter ref="B1:C3617">
    <sortState ref="B2:C3617">
      <sortCondition ref="B1:B3617"/>
    </sortState>
  </autoFilter>
  <pageMargins left="0.511811024" right="0.511811024" top="0.787401575" bottom="0.787401575" header="0.31496062" footer="0.31496062"/>
</worksheet>
</file>

<file path=xl/worksheets/sheet9.xml><?xml version="1.0" encoding="utf-8"?>
<worksheet xmlns="http://schemas.openxmlformats.org/spreadsheetml/2006/main">
  <sheetPr>
    <outlinePr summaryBelow="1" summaryRight="1"/>
    <pageSetUpPr/>
  </sheetPr>
  <dimension ref="A1:A1"/>
  <sheetViews>
    <sheetView showGridLines="0" topLeftCell="A7" zoomScale="55" zoomScaleNormal="55" workbookViewId="0">
      <selection activeCell="Y24" sqref="Y24"/>
    </sheetView>
  </sheetViews>
  <sheetFormatPr baseColWidth="8" defaultRowHeight="14.5"/>
  <sheetData/>
  <pageMargins left="0.511811024" right="0.511811024" top="0.787401575" bottom="0.787401575" header="0.31496062" footer="0.31496062"/>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1"/>
  <sheetViews>
    <sheetView showGridLines="0" zoomScale="70" zoomScaleNormal="70" workbookViewId="0">
      <selection activeCell="O14" sqref="O14"/>
    </sheetView>
  </sheetViews>
  <sheetFormatPr baseColWidth="8" defaultRowHeight="14.5"/>
  <cols>
    <col width="6.453125" customWidth="1" min="15" max="15"/>
    <col width="1.54296875" customWidth="1" min="16" max="16"/>
  </cols>
  <sheetData/>
  <pageMargins left="0.511811024" right="0.511811024" top="0.787401575" bottom="0.787401575" header="0.31496062" footer="0.31496062"/>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2026-07-09T16:00:01Z</dcterms:created>
  <dcterms:modified xsi:type="dcterms:W3CDTF">2026-10-01T19:33:04Z</dcterms:modified>
  <cp:lastModifiedBy>Felipe Alves Borges da Silva</cp:lastModifiedBy>
</cp:coreProperties>
</file>

<file path=docProps/custom.xml><?xml version="1.0" encoding="utf-8"?>
<Properties xmlns:vt="http://schemas.openxmlformats.org/officeDocument/2006/docPropsVTypes" xmlns="http://schemas.openxmlformats.org/officeDocument/2006/custom-properties">
  <property name="MSIP_Label_23b807ee-9361-45b4-9023-8508506e50fb_Enabled" fmtid="{D5CDD505-2E9C-101B-9397-08002B2CF9AE}" pid="2">
    <vt:lpwstr>true</vt:lpwstr>
  </property>
  <property name="MSIP_Label_23b807ee-9361-45b4-9023-8508506e50fb_SetDate" fmtid="{D5CDD505-2E9C-101B-9397-08002B2CF9AE}" pid="3">
    <vt:lpwstr>2026-07-09T16:06:56Z</vt:lpwstr>
  </property>
  <property name="MSIP_Label_23b807ee-9361-45b4-9023-8508506e50fb_Method" fmtid="{D5CDD505-2E9C-101B-9397-08002B2CF9AE}" pid="4">
    <vt:lpwstr>Standard</vt:lpwstr>
  </property>
  <property name="MSIP_Label_23b807ee-9361-45b4-9023-8508506e50fb_Name" fmtid="{D5CDD505-2E9C-101B-9397-08002B2CF9AE}" pid="5">
    <vt:lpwstr>23b807ee-9361-45b4-9023-8508506e50fb</vt:lpwstr>
  </property>
  <property name="MSIP_Label_23b807ee-9361-45b4-9023-8508506e50fb_SiteId" fmtid="{D5CDD505-2E9C-101B-9397-08002B2CF9AE}" pid="6">
    <vt:lpwstr>2e0fd3f1-c310-4812-9e4f-e2a25c4a159e</vt:lpwstr>
  </property>
  <property name="MSIP_Label_23b807ee-9361-45b4-9023-8508506e50fb_ActionId" fmtid="{D5CDD505-2E9C-101B-9397-08002B2CF9AE}" pid="7">
    <vt:lpwstr>aa790032-61e4-4538-a8b9-4d7002dfaa5c</vt:lpwstr>
  </property>
  <property name="MSIP_Label_23b807ee-9361-45b4-9023-8508506e50fb_ContentBits" fmtid="{D5CDD505-2E9C-101B-9397-08002B2CF9AE}" pid="8">
    <vt:lpwstr>2</vt:lpwstr>
  </property>
  <property name="MSIP_Label_23b807ee-9361-45b4-9023-8508506e50fb_Tag" fmtid="{D5CDD505-2E9C-101B-9397-08002B2CF9AE}" pid="9">
    <vt:lpwstr>10, 3, 0, 1</vt:lpwstr>
  </property>
  <property name="ContentTypeId" fmtid="{D5CDD505-2E9C-101B-9397-08002B2CF9AE}" pid="10">
    <vt:lpwstr>0x01010010D1D97361E99E4ABDCED272A7882A4D</vt:lpwstr>
  </property>
  <property name="MediaServiceImageTags" fmtid="{D5CDD505-2E9C-101B-9397-08002B2CF9AE}" pid="11">
    <vt:lpwstr/>
  </property>
</Properties>
</file>