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2.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1.xml" ContentType="application/vnd.ms-excel.namedsheetview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cielo.sharepoint.com/sites/FinanceiroStelo/Shared Documents/Financeiro - 24 - ATENDIMENTO (CHAMADOS)/3. MONITORIA CHAMADOS/"/>
    </mc:Choice>
  </mc:AlternateContent>
  <xr:revisionPtr revIDLastSave="5288" documentId="120_S{A28CD023-52D6-510D-962B-76870BC9FC08}" xr6:coauthVersionLast="47" xr6:coauthVersionMax="47" xr10:uidLastSave="{47B05E9D-771E-44DD-9B77-39D8B9F0EA4D}"/>
  <bookViews>
    <workbookView xWindow="-110" yWindow="-110" windowWidth="19420" windowHeight="10300" tabRatio="801" firstSheet="1" activeTab="5" xr2:uid="{00000000-000D-0000-FFFF-FFFF00000000}"/>
  </bookViews>
  <sheets>
    <sheet name="30-07" sheetId="20" state="hidden" r:id="rId1"/>
    <sheet name="Dashboard" sheetId="23" r:id="rId2"/>
    <sheet name="Resumo p. Respónsável" sheetId="24" r:id="rId3"/>
    <sheet name="D.As" sheetId="21" r:id="rId4"/>
    <sheet name="Panorama" sheetId="3" state="hidden" r:id="rId5"/>
    <sheet name="Compilado chamados" sheetId="1" r:id="rId6"/>
    <sheet name="Cancelamento de NF" sheetId="27" r:id="rId7"/>
    <sheet name="Referencias " sheetId="25" state="hidden" r:id="rId8"/>
    <sheet name="Alçadas" sheetId="12" r:id="rId9"/>
    <sheet name="Info. filas N1 e N2" sheetId="26" r:id="rId10"/>
  </sheets>
  <definedNames>
    <definedName name="_xlnm._FilterDatabase" localSheetId="0" hidden="1">'30-07'!$B$21:$C$65</definedName>
    <definedName name="_xlnm._FilterDatabase" localSheetId="5" hidden="1">'Compilado chamados'!$A$4:$AB$413</definedName>
    <definedName name="_xlnm._FilterDatabase" localSheetId="3" hidden="1">D.As!$B$3:$W$35</definedName>
    <definedName name="_xlnm._FilterDatabase" localSheetId="1" hidden="1">Dashboard!$B$10:$D$17</definedName>
    <definedName name="_xlnm._FilterDatabase" localSheetId="4" hidden="1">Panorama!$B$21:$C$65</definedName>
    <definedName name="_xlnm._FilterDatabase" localSheetId="7" hidden="1">'Referencias '!$B$1:$C$3617</definedName>
  </definedNames>
  <calcPr calcId="191028" calcCompleted="0"/>
  <pivotCaches>
    <pivotCache cacheId="6" r:id="rId11"/>
    <pivotCache cacheId="7" r:id="rId12"/>
    <pivotCache cacheId="2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1" i="1" l="1"/>
  <c r="G411" i="1" s="1"/>
  <c r="H412" i="1"/>
  <c r="G412" i="1" s="1"/>
  <c r="H413" i="1"/>
  <c r="G413" i="1" s="1"/>
  <c r="V411" i="1"/>
  <c r="W411" i="1"/>
  <c r="Y411" i="1"/>
  <c r="Z411" i="1"/>
  <c r="AA411" i="1" s="1"/>
  <c r="AB411" i="1"/>
  <c r="V412" i="1"/>
  <c r="W412" i="1"/>
  <c r="Y412" i="1"/>
  <c r="Z412" i="1"/>
  <c r="AA412" i="1" s="1"/>
  <c r="AB412" i="1"/>
  <c r="V413" i="1"/>
  <c r="W413" i="1"/>
  <c r="Y413" i="1"/>
  <c r="Z413" i="1"/>
  <c r="AA413" i="1" s="1"/>
  <c r="AB413" i="1"/>
  <c r="Q411" i="1"/>
  <c r="Q412" i="1"/>
  <c r="Q413" i="1"/>
  <c r="X368" i="1" l="1"/>
  <c r="X296" i="1"/>
  <c r="W407" i="1"/>
  <c r="Y407" i="1"/>
  <c r="Z407" i="1"/>
  <c r="AB407" i="1"/>
  <c r="W408" i="1"/>
  <c r="Y408" i="1"/>
  <c r="Z408" i="1"/>
  <c r="AB408" i="1"/>
  <c r="W409" i="1"/>
  <c r="Y409" i="1"/>
  <c r="Z409" i="1"/>
  <c r="AB409" i="1"/>
  <c r="W410" i="1"/>
  <c r="Y410" i="1"/>
  <c r="Z410" i="1"/>
  <c r="AB410" i="1"/>
  <c r="V410" i="1"/>
  <c r="V409" i="1"/>
  <c r="V408" i="1"/>
  <c r="V407" i="1"/>
  <c r="Q410" i="1"/>
  <c r="Q409" i="1"/>
  <c r="Q408" i="1"/>
  <c r="Q407" i="1"/>
  <c r="C411" i="1"/>
  <c r="C410" i="1"/>
  <c r="C409" i="1"/>
  <c r="C408" i="1"/>
  <c r="C407" i="1"/>
  <c r="H410" i="1"/>
  <c r="H409" i="1"/>
  <c r="G409" i="1" s="1"/>
  <c r="H408" i="1"/>
  <c r="G408" i="1" s="1"/>
  <c r="H407" i="1"/>
  <c r="G407" i="1" s="1"/>
  <c r="Y406" i="1"/>
  <c r="Z406" i="1"/>
  <c r="AB406" i="1"/>
  <c r="W406" i="1"/>
  <c r="V406" i="1"/>
  <c r="Q406" i="1"/>
  <c r="H406" i="1"/>
  <c r="C401" i="1"/>
  <c r="AA408" i="1" l="1"/>
  <c r="AA407" i="1"/>
  <c r="AA410" i="1"/>
  <c r="AA409" i="1"/>
  <c r="AA406" i="1"/>
  <c r="C405" i="1"/>
  <c r="Y405" i="1"/>
  <c r="Z405" i="1"/>
  <c r="AB405" i="1"/>
  <c r="W405" i="1"/>
  <c r="V405" i="1"/>
  <c r="Q405" i="1"/>
  <c r="Q404" i="1"/>
  <c r="H405" i="1"/>
  <c r="G405" i="1" s="1"/>
  <c r="Y97" i="1"/>
  <c r="Y79" i="1"/>
  <c r="Y75" i="1"/>
  <c r="Y71" i="1"/>
  <c r="Y69" i="1"/>
  <c r="Y61" i="1"/>
  <c r="Y28" i="1"/>
  <c r="Y29" i="1"/>
  <c r="Y22" i="1"/>
  <c r="Y23" i="1"/>
  <c r="Y19" i="1"/>
  <c r="Y20" i="1"/>
  <c r="Y404" i="1"/>
  <c r="Y17" i="1"/>
  <c r="W35" i="21"/>
  <c r="V35" i="21"/>
  <c r="U35" i="21"/>
  <c r="T35" i="21"/>
  <c r="S35" i="21"/>
  <c r="R35" i="21"/>
  <c r="N35" i="21"/>
  <c r="W34" i="21"/>
  <c r="T34" i="21"/>
  <c r="N34" i="21"/>
  <c r="C398" i="1"/>
  <c r="C399" i="1"/>
  <c r="C400" i="1"/>
  <c r="C402" i="1"/>
  <c r="C403" i="1"/>
  <c r="C404" i="1"/>
  <c r="W383" i="1"/>
  <c r="W384" i="1"/>
  <c r="W385" i="1"/>
  <c r="W386" i="1"/>
  <c r="W387" i="1"/>
  <c r="W388" i="1"/>
  <c r="W389" i="1"/>
  <c r="W390" i="1"/>
  <c r="W391" i="1"/>
  <c r="W392" i="1"/>
  <c r="W393" i="1"/>
  <c r="W394" i="1"/>
  <c r="W395" i="1"/>
  <c r="W396" i="1"/>
  <c r="W397" i="1"/>
  <c r="W398" i="1"/>
  <c r="W399" i="1"/>
  <c r="W400" i="1"/>
  <c r="W401" i="1"/>
  <c r="W402" i="1"/>
  <c r="W403" i="1"/>
  <c r="W404" i="1"/>
  <c r="Y397" i="1"/>
  <c r="AA397" i="1" s="1"/>
  <c r="Z397" i="1"/>
  <c r="AB397" i="1"/>
  <c r="Y398" i="1"/>
  <c r="Z398" i="1"/>
  <c r="AB398" i="1"/>
  <c r="Y399" i="1"/>
  <c r="Z399" i="1"/>
  <c r="AB399" i="1"/>
  <c r="Y400" i="1"/>
  <c r="Z400" i="1"/>
  <c r="AB400" i="1"/>
  <c r="Y401" i="1"/>
  <c r="Z401" i="1"/>
  <c r="AB401" i="1"/>
  <c r="Y402" i="1"/>
  <c r="Z402" i="1"/>
  <c r="AB402" i="1"/>
  <c r="Y403" i="1"/>
  <c r="Z403" i="1"/>
  <c r="AB403" i="1"/>
  <c r="Z404" i="1"/>
  <c r="AB404" i="1"/>
  <c r="V397" i="1"/>
  <c r="V398" i="1"/>
  <c r="V399" i="1"/>
  <c r="V400" i="1"/>
  <c r="V401" i="1"/>
  <c r="V402" i="1"/>
  <c r="V403" i="1"/>
  <c r="V404" i="1"/>
  <c r="Q398" i="1"/>
  <c r="Q399" i="1"/>
  <c r="Q400" i="1"/>
  <c r="Q401" i="1"/>
  <c r="Q402" i="1"/>
  <c r="Q403" i="1"/>
  <c r="H397" i="1"/>
  <c r="H398" i="1"/>
  <c r="G398" i="1" s="1"/>
  <c r="H399" i="1"/>
  <c r="G399" i="1" s="1"/>
  <c r="H400" i="1"/>
  <c r="G400" i="1" s="1"/>
  <c r="H401" i="1"/>
  <c r="G401" i="1" s="1"/>
  <c r="H402" i="1"/>
  <c r="G402" i="1" s="1"/>
  <c r="H403" i="1"/>
  <c r="H404" i="1"/>
  <c r="Y393" i="1"/>
  <c r="Y387" i="1"/>
  <c r="Y388" i="1"/>
  <c r="Y389" i="1"/>
  <c r="Y390" i="1"/>
  <c r="Y391" i="1"/>
  <c r="Y385" i="1"/>
  <c r="Y178" i="1"/>
  <c r="Y199" i="1"/>
  <c r="Y192" i="1"/>
  <c r="Y185" i="1"/>
  <c r="Y187" i="1"/>
  <c r="Y188" i="1"/>
  <c r="Y160" i="1"/>
  <c r="Y161" i="1"/>
  <c r="Y162" i="1"/>
  <c r="Y153" i="1"/>
  <c r="Y154" i="1"/>
  <c r="Y156" i="1"/>
  <c r="Y223" i="1"/>
  <c r="Y227" i="1"/>
  <c r="Y105" i="1"/>
  <c r="Y96" i="1"/>
  <c r="Y98" i="1"/>
  <c r="Y81" i="1"/>
  <c r="Y48" i="1"/>
  <c r="Y25" i="1"/>
  <c r="Y382" i="1"/>
  <c r="J6" i="23"/>
  <c r="AB396" i="1"/>
  <c r="Z396" i="1"/>
  <c r="Y396" i="1"/>
  <c r="AB395" i="1"/>
  <c r="Z395" i="1"/>
  <c r="Y395" i="1"/>
  <c r="AB394" i="1"/>
  <c r="Z394" i="1"/>
  <c r="Y394" i="1"/>
  <c r="AB393" i="1"/>
  <c r="Z393" i="1"/>
  <c r="V396" i="1"/>
  <c r="V395" i="1"/>
  <c r="V394" i="1"/>
  <c r="V393" i="1"/>
  <c r="Q396" i="1"/>
  <c r="Q395" i="1"/>
  <c r="Q394" i="1"/>
  <c r="Q393" i="1"/>
  <c r="Q392" i="1"/>
  <c r="Q397" i="1"/>
  <c r="H396" i="1"/>
  <c r="G396" i="1" s="1"/>
  <c r="H395" i="1"/>
  <c r="G395" i="1" s="1"/>
  <c r="H394" i="1"/>
  <c r="G394" i="1" s="1"/>
  <c r="H393" i="1"/>
  <c r="G393" i="1" s="1"/>
  <c r="C397" i="1"/>
  <c r="C396" i="1"/>
  <c r="C395" i="1"/>
  <c r="C394" i="1"/>
  <c r="C393" i="1"/>
  <c r="X324" i="1"/>
  <c r="Z324" i="1" s="1"/>
  <c r="X308" i="1"/>
  <c r="Z308" i="1" s="1"/>
  <c r="X305" i="1"/>
  <c r="Y305" i="1" s="1"/>
  <c r="X298" i="1"/>
  <c r="Y298" i="1" s="1"/>
  <c r="X295" i="1"/>
  <c r="Y295" i="1" s="1"/>
  <c r="X291" i="1"/>
  <c r="Z291" i="1" s="1"/>
  <c r="X261" i="1"/>
  <c r="Y261" i="1" s="1"/>
  <c r="X233" i="1"/>
  <c r="Z233" i="1" s="1"/>
  <c r="X215" i="1"/>
  <c r="Z215" i="1" s="1"/>
  <c r="X171" i="1"/>
  <c r="Z171" i="1" s="1"/>
  <c r="X170" i="1"/>
  <c r="Z170" i="1" s="1"/>
  <c r="X86" i="1"/>
  <c r="Z86" i="1" s="1"/>
  <c r="X34" i="1"/>
  <c r="Z34" i="1" s="1"/>
  <c r="X326" i="1"/>
  <c r="Z326" i="1" s="1"/>
  <c r="Y379" i="1"/>
  <c r="Y378" i="1"/>
  <c r="Y377" i="1"/>
  <c r="Y376" i="1"/>
  <c r="Y364" i="1"/>
  <c r="Y372" i="1"/>
  <c r="Y371" i="1"/>
  <c r="Y370" i="1"/>
  <c r="Y360" i="1"/>
  <c r="Y359" i="1"/>
  <c r="Y356" i="1"/>
  <c r="Y354" i="1"/>
  <c r="Y353" i="1"/>
  <c r="Y345" i="1"/>
  <c r="Y343" i="1"/>
  <c r="Y342" i="1"/>
  <c r="Y341" i="1"/>
  <c r="Y340" i="1"/>
  <c r="Y339" i="1"/>
  <c r="Y338" i="1"/>
  <c r="Y336" i="1"/>
  <c r="Y331" i="1"/>
  <c r="Y329" i="1"/>
  <c r="Y314" i="1"/>
  <c r="Y323" i="1"/>
  <c r="Y325" i="1"/>
  <c r="Y318" i="1"/>
  <c r="Y316" i="1"/>
  <c r="Y317" i="1"/>
  <c r="Y292" i="1"/>
  <c r="Y310" i="1"/>
  <c r="Y307" i="1"/>
  <c r="Y294" i="1"/>
  <c r="Y309" i="1"/>
  <c r="Y287" i="1"/>
  <c r="Y280" i="1"/>
  <c r="Y278" i="1"/>
  <c r="Y267" i="1"/>
  <c r="Y264" i="1"/>
  <c r="Y262" i="1"/>
  <c r="Y260" i="1"/>
  <c r="Y256" i="1"/>
  <c r="Y255" i="1"/>
  <c r="Y253" i="1"/>
  <c r="Y248" i="1"/>
  <c r="Y245" i="1"/>
  <c r="Y238" i="1"/>
  <c r="Y228" i="1"/>
  <c r="Y144" i="1"/>
  <c r="Y147" i="1"/>
  <c r="Y216" i="1"/>
  <c r="Y214" i="1"/>
  <c r="Y202" i="1"/>
  <c r="Y168" i="1"/>
  <c r="Y176" i="1"/>
  <c r="Y194" i="1"/>
  <c r="Y179" i="1"/>
  <c r="Y182" i="1"/>
  <c r="Y201" i="1"/>
  <c r="Y180" i="1"/>
  <c r="Y175" i="1"/>
  <c r="Y174" i="1"/>
  <c r="Y173" i="1"/>
  <c r="Y190" i="1"/>
  <c r="Y212" i="1"/>
  <c r="Y157" i="1"/>
  <c r="Y120" i="1"/>
  <c r="Y118" i="1"/>
  <c r="Y107" i="1"/>
  <c r="Y92" i="1"/>
  <c r="Y87" i="1"/>
  <c r="Y85" i="1"/>
  <c r="Y83" i="1"/>
  <c r="Y60" i="1"/>
  <c r="Y54" i="1"/>
  <c r="Y40" i="1"/>
  <c r="Y37" i="1"/>
  <c r="G33" i="21"/>
  <c r="N33" i="21"/>
  <c r="R33" i="21"/>
  <c r="S33" i="21"/>
  <c r="T33" i="21"/>
  <c r="U33" i="21"/>
  <c r="V33" i="21"/>
  <c r="W33" i="21"/>
  <c r="W32" i="21"/>
  <c r="V32" i="21"/>
  <c r="U32" i="21"/>
  <c r="T32" i="21"/>
  <c r="S32" i="21"/>
  <c r="R32" i="21"/>
  <c r="W31" i="21"/>
  <c r="V31" i="21"/>
  <c r="U31" i="21"/>
  <c r="T31" i="21"/>
  <c r="S31" i="21"/>
  <c r="R31" i="21"/>
  <c r="W30" i="21"/>
  <c r="V30" i="21"/>
  <c r="U30" i="21"/>
  <c r="T30" i="21"/>
  <c r="S30" i="21"/>
  <c r="R30" i="21"/>
  <c r="W29" i="21"/>
  <c r="V29" i="21"/>
  <c r="U29" i="21"/>
  <c r="T29" i="21"/>
  <c r="S29" i="21"/>
  <c r="R29" i="21"/>
  <c r="W28" i="21"/>
  <c r="V28" i="21"/>
  <c r="U28" i="21"/>
  <c r="T28" i="21"/>
  <c r="W27" i="21"/>
  <c r="V27" i="21"/>
  <c r="U27" i="21"/>
  <c r="T27" i="21"/>
  <c r="S27" i="21"/>
  <c r="R27" i="21"/>
  <c r="W26" i="21"/>
  <c r="V26" i="21"/>
  <c r="U26" i="21"/>
  <c r="T26" i="21"/>
  <c r="W25" i="21"/>
  <c r="V25" i="21"/>
  <c r="U25" i="21"/>
  <c r="T25" i="21"/>
  <c r="W24" i="21"/>
  <c r="V24" i="21"/>
  <c r="U24" i="21"/>
  <c r="T24" i="21"/>
  <c r="W23" i="21"/>
  <c r="V23" i="21"/>
  <c r="U23" i="21"/>
  <c r="T23" i="21"/>
  <c r="W22" i="21"/>
  <c r="V22" i="21"/>
  <c r="U22" i="21"/>
  <c r="T22" i="21"/>
  <c r="S22" i="21"/>
  <c r="R22" i="21"/>
  <c r="W20" i="21"/>
  <c r="V20" i="21"/>
  <c r="U20" i="21"/>
  <c r="T20" i="21"/>
  <c r="S20" i="21"/>
  <c r="R20" i="21"/>
  <c r="W18" i="21"/>
  <c r="V18" i="21"/>
  <c r="U18" i="21"/>
  <c r="T18" i="21"/>
  <c r="S18" i="21"/>
  <c r="R18" i="21"/>
  <c r="W13" i="21"/>
  <c r="V13" i="21"/>
  <c r="U13" i="21"/>
  <c r="T13" i="21"/>
  <c r="S13" i="21"/>
  <c r="R13" i="21"/>
  <c r="W11" i="21"/>
  <c r="V11" i="21"/>
  <c r="U11" i="21"/>
  <c r="T11" i="21"/>
  <c r="S11" i="21"/>
  <c r="R11" i="21"/>
  <c r="W10" i="21"/>
  <c r="V10" i="21"/>
  <c r="U10" i="21"/>
  <c r="T10" i="21"/>
  <c r="S10" i="21"/>
  <c r="R10" i="21"/>
  <c r="W9" i="21"/>
  <c r="V9" i="21"/>
  <c r="U9" i="21"/>
  <c r="T9" i="21"/>
  <c r="S9" i="21"/>
  <c r="R9" i="21"/>
  <c r="W7" i="21"/>
  <c r="V7" i="21"/>
  <c r="U7" i="21"/>
  <c r="T7" i="21"/>
  <c r="S7" i="21"/>
  <c r="R7" i="21"/>
  <c r="W6" i="21"/>
  <c r="V6" i="21"/>
  <c r="U6" i="21"/>
  <c r="T6" i="21"/>
  <c r="S6" i="21"/>
  <c r="R6" i="21"/>
  <c r="W5" i="21"/>
  <c r="V5" i="21"/>
  <c r="U5" i="21"/>
  <c r="T5" i="21"/>
  <c r="S5" i="21"/>
  <c r="N4" i="21"/>
  <c r="N5" i="21"/>
  <c r="N6" i="21"/>
  <c r="N7" i="21"/>
  <c r="N8" i="21"/>
  <c r="N9" i="21"/>
  <c r="N10" i="21"/>
  <c r="N11" i="21"/>
  <c r="N13" i="21"/>
  <c r="N14" i="21"/>
  <c r="N15" i="21"/>
  <c r="N16" i="21"/>
  <c r="N17" i="21"/>
  <c r="N18" i="21"/>
  <c r="N19" i="21"/>
  <c r="N20" i="21"/>
  <c r="N21" i="21"/>
  <c r="N22" i="21"/>
  <c r="N23" i="21"/>
  <c r="N24" i="21"/>
  <c r="N25" i="21"/>
  <c r="N26" i="21"/>
  <c r="N27" i="21"/>
  <c r="N28" i="21"/>
  <c r="N29" i="21"/>
  <c r="N30" i="21"/>
  <c r="N31" i="21"/>
  <c r="N32" i="21"/>
  <c r="V4" i="21"/>
  <c r="D4" i="21" s="1"/>
  <c r="W4" i="21"/>
  <c r="V8" i="21"/>
  <c r="D8" i="21" s="1"/>
  <c r="W8" i="21"/>
  <c r="V14" i="21"/>
  <c r="D14" i="21" s="1"/>
  <c r="W14" i="21"/>
  <c r="V15" i="21"/>
  <c r="D15" i="21" s="1"/>
  <c r="W15" i="21"/>
  <c r="V16" i="21"/>
  <c r="D16" i="21" s="1"/>
  <c r="W16" i="21"/>
  <c r="V17" i="21"/>
  <c r="D17" i="21" s="1"/>
  <c r="W17" i="21"/>
  <c r="V19" i="21"/>
  <c r="D19" i="21" s="1"/>
  <c r="W19" i="21"/>
  <c r="V21" i="21"/>
  <c r="D21" i="21" s="1"/>
  <c r="W21" i="21"/>
  <c r="U4" i="21"/>
  <c r="U8" i="21"/>
  <c r="U14" i="21"/>
  <c r="U15" i="21"/>
  <c r="U16" i="21"/>
  <c r="U17" i="21"/>
  <c r="U19" i="21"/>
  <c r="U21" i="21"/>
  <c r="T4" i="21"/>
  <c r="T8" i="21"/>
  <c r="T14" i="21"/>
  <c r="T15" i="21"/>
  <c r="T16" i="21"/>
  <c r="T17" i="21"/>
  <c r="T19" i="21"/>
  <c r="T21" i="21"/>
  <c r="G32" i="21"/>
  <c r="Y365" i="1"/>
  <c r="Y363" i="1"/>
  <c r="Y332" i="1"/>
  <c r="Y330" i="1"/>
  <c r="Y327" i="1"/>
  <c r="Y313" i="1"/>
  <c r="Y311" i="1"/>
  <c r="Y302" i="1"/>
  <c r="Y299" i="1"/>
  <c r="Y293" i="1"/>
  <c r="Y259" i="1"/>
  <c r="Y254" i="1"/>
  <c r="Y150" i="1"/>
  <c r="Y181" i="1"/>
  <c r="Y183" i="1"/>
  <c r="Y193" i="1"/>
  <c r="Y169" i="1"/>
  <c r="Z164" i="1"/>
  <c r="C389" i="1"/>
  <c r="C385" i="1"/>
  <c r="AB392" i="1"/>
  <c r="Z392" i="1"/>
  <c r="Y392" i="1"/>
  <c r="AB391" i="1"/>
  <c r="Z391" i="1"/>
  <c r="AB390" i="1"/>
  <c r="Z390" i="1"/>
  <c r="AB389" i="1"/>
  <c r="Z389" i="1"/>
  <c r="AB388" i="1"/>
  <c r="Z388" i="1"/>
  <c r="AB387" i="1"/>
  <c r="Z387" i="1"/>
  <c r="AB386" i="1"/>
  <c r="Z386" i="1"/>
  <c r="Y386" i="1"/>
  <c r="AB385" i="1"/>
  <c r="Z385" i="1"/>
  <c r="AB384" i="1"/>
  <c r="Z384" i="1"/>
  <c r="Y384" i="1"/>
  <c r="AB383" i="1"/>
  <c r="Z383" i="1"/>
  <c r="Y383" i="1"/>
  <c r="V392" i="1"/>
  <c r="V391" i="1"/>
  <c r="V390" i="1"/>
  <c r="V389" i="1"/>
  <c r="V388" i="1"/>
  <c r="V387" i="1"/>
  <c r="V386" i="1"/>
  <c r="V385" i="1"/>
  <c r="V384" i="1"/>
  <c r="V383" i="1"/>
  <c r="Q391" i="1"/>
  <c r="Q390" i="1"/>
  <c r="Q389" i="1"/>
  <c r="Q388" i="1"/>
  <c r="Q387" i="1"/>
  <c r="Q386" i="1"/>
  <c r="Q385" i="1"/>
  <c r="Q384" i="1"/>
  <c r="Q383" i="1"/>
  <c r="C390" i="1"/>
  <c r="C383" i="1"/>
  <c r="H392" i="1"/>
  <c r="H391" i="1"/>
  <c r="H390" i="1"/>
  <c r="H389" i="1"/>
  <c r="H388" i="1"/>
  <c r="G388" i="1" s="1"/>
  <c r="H387" i="1"/>
  <c r="G387" i="1" s="1"/>
  <c r="H386" i="1"/>
  <c r="G386" i="1" s="1"/>
  <c r="H385" i="1"/>
  <c r="G385" i="1" s="1"/>
  <c r="H384" i="1"/>
  <c r="G384" i="1" s="1"/>
  <c r="H383" i="1"/>
  <c r="Y361" i="1"/>
  <c r="Y369" i="1"/>
  <c r="Y368" i="1"/>
  <c r="Y351" i="1"/>
  <c r="Y350" i="1"/>
  <c r="Y349" i="1"/>
  <c r="Y346" i="1"/>
  <c r="Y344" i="1"/>
  <c r="Y335" i="1"/>
  <c r="Y334" i="1"/>
  <c r="Y322" i="1"/>
  <c r="Y321" i="1"/>
  <c r="Y319" i="1"/>
  <c r="Y320" i="1"/>
  <c r="Y315" i="1"/>
  <c r="Y304" i="1"/>
  <c r="Y297" i="1"/>
  <c r="Y279" i="1"/>
  <c r="Y276" i="1"/>
  <c r="Y269" i="1"/>
  <c r="Y250" i="1"/>
  <c r="Z218" i="1"/>
  <c r="Y158" i="1"/>
  <c r="Y167" i="1"/>
  <c r="Y203" i="1"/>
  <c r="Y205" i="1"/>
  <c r="Y200" i="1"/>
  <c r="Y184" i="1"/>
  <c r="Y155" i="1"/>
  <c r="Y149" i="1"/>
  <c r="Y222" i="1"/>
  <c r="Y27" i="1"/>
  <c r="C382" i="1"/>
  <c r="C381" i="1"/>
  <c r="AB382" i="1"/>
  <c r="Z382" i="1"/>
  <c r="W382" i="1"/>
  <c r="AB381" i="1"/>
  <c r="Z381" i="1"/>
  <c r="Y381" i="1"/>
  <c r="W381" i="1"/>
  <c r="V382" i="1"/>
  <c r="V381" i="1"/>
  <c r="Q382" i="1"/>
  <c r="Q381" i="1"/>
  <c r="H382" i="1"/>
  <c r="G382" i="1" s="1"/>
  <c r="H381" i="1"/>
  <c r="G381" i="1" s="1"/>
  <c r="AB380" i="1"/>
  <c r="AB379" i="1"/>
  <c r="AB378" i="1"/>
  <c r="AB377" i="1"/>
  <c r="AB376" i="1"/>
  <c r="AB364" i="1"/>
  <c r="AB374" i="1"/>
  <c r="AB373" i="1"/>
  <c r="AB372" i="1"/>
  <c r="AB371" i="1"/>
  <c r="AB361" i="1"/>
  <c r="AB369" i="1"/>
  <c r="AB368" i="1"/>
  <c r="AB367" i="1"/>
  <c r="AB366" i="1"/>
  <c r="AB365" i="1"/>
  <c r="AB370" i="1"/>
  <c r="AB363" i="1"/>
  <c r="AB362" i="1"/>
  <c r="AB375" i="1"/>
  <c r="AB360" i="1"/>
  <c r="AB359" i="1"/>
  <c r="AB358" i="1"/>
  <c r="AB357" i="1"/>
  <c r="AB356" i="1"/>
  <c r="AB355" i="1"/>
  <c r="AB354" i="1"/>
  <c r="AB353" i="1"/>
  <c r="AB352" i="1"/>
  <c r="AB351" i="1"/>
  <c r="AB350" i="1"/>
  <c r="AB349" i="1"/>
  <c r="AB348" i="1"/>
  <c r="AB347" i="1"/>
  <c r="AB346" i="1"/>
  <c r="AB345" i="1"/>
  <c r="AB344" i="1"/>
  <c r="AB343" i="1"/>
  <c r="AB342" i="1"/>
  <c r="AB341" i="1"/>
  <c r="AB340" i="1"/>
  <c r="AB339" i="1"/>
  <c r="AB338" i="1"/>
  <c r="AB337" i="1"/>
  <c r="AB336" i="1"/>
  <c r="AB335" i="1"/>
  <c r="AB334" i="1"/>
  <c r="AB333" i="1"/>
  <c r="AB332" i="1"/>
  <c r="AB331" i="1"/>
  <c r="AB330" i="1"/>
  <c r="AB329" i="1"/>
  <c r="AB328" i="1"/>
  <c r="AB327" i="1"/>
  <c r="AB326" i="1"/>
  <c r="AB314" i="1"/>
  <c r="AB324" i="1"/>
  <c r="AB323" i="1"/>
  <c r="AB322" i="1"/>
  <c r="AB321" i="1"/>
  <c r="AB325" i="1"/>
  <c r="AB319" i="1"/>
  <c r="AB318" i="1"/>
  <c r="AB320" i="1"/>
  <c r="AB316" i="1"/>
  <c r="AB315" i="1"/>
  <c r="AB317" i="1"/>
  <c r="AB313" i="1"/>
  <c r="AB312" i="1"/>
  <c r="AB292" i="1"/>
  <c r="AB310" i="1"/>
  <c r="AB311" i="1"/>
  <c r="AB308" i="1"/>
  <c r="AB307" i="1"/>
  <c r="AB306" i="1"/>
  <c r="AB305" i="1"/>
  <c r="AB304" i="1"/>
  <c r="AB303" i="1"/>
  <c r="AB302" i="1"/>
  <c r="AB301" i="1"/>
  <c r="AB300" i="1"/>
  <c r="AB299" i="1"/>
  <c r="AB298" i="1"/>
  <c r="AB297" i="1"/>
  <c r="AB296" i="1"/>
  <c r="AB295" i="1"/>
  <c r="AB294" i="1"/>
  <c r="AB293" i="1"/>
  <c r="AB309" i="1"/>
  <c r="AB291" i="1"/>
  <c r="AB290" i="1"/>
  <c r="AB289" i="1"/>
  <c r="AB288" i="1"/>
  <c r="AB287" i="1"/>
  <c r="AB286" i="1"/>
  <c r="AB285" i="1"/>
  <c r="AB284" i="1"/>
  <c r="AB283" i="1"/>
  <c r="AB282" i="1"/>
  <c r="AB281" i="1"/>
  <c r="AB280" i="1"/>
  <c r="AB279" i="1"/>
  <c r="AB278" i="1"/>
  <c r="AB277" i="1"/>
  <c r="AB276" i="1"/>
  <c r="AB275" i="1"/>
  <c r="AB274" i="1"/>
  <c r="AB273" i="1"/>
  <c r="AB272" i="1"/>
  <c r="AB271" i="1"/>
  <c r="AB270" i="1"/>
  <c r="AB269" i="1"/>
  <c r="AB268" i="1"/>
  <c r="AB267" i="1"/>
  <c r="AB266" i="1"/>
  <c r="AB265" i="1"/>
  <c r="AB264" i="1"/>
  <c r="AB263" i="1"/>
  <c r="AB262" i="1"/>
  <c r="AB261" i="1"/>
  <c r="AB260" i="1"/>
  <c r="AB259" i="1"/>
  <c r="AB258" i="1"/>
  <c r="AB257" i="1"/>
  <c r="AB256" i="1"/>
  <c r="AB255" i="1"/>
  <c r="AB254" i="1"/>
  <c r="AB253" i="1"/>
  <c r="AB252" i="1"/>
  <c r="AB251" i="1"/>
  <c r="AB250" i="1"/>
  <c r="AB249" i="1"/>
  <c r="AB248" i="1"/>
  <c r="AB247" i="1"/>
  <c r="AB246" i="1"/>
  <c r="AB245" i="1"/>
  <c r="AB244" i="1"/>
  <c r="AB243" i="1"/>
  <c r="AB242" i="1"/>
  <c r="AB241" i="1"/>
  <c r="AB240" i="1"/>
  <c r="AB239" i="1"/>
  <c r="AB238" i="1"/>
  <c r="AB237" i="1"/>
  <c r="AB236" i="1"/>
  <c r="AB235" i="1"/>
  <c r="AB234" i="1"/>
  <c r="AB233" i="1"/>
  <c r="AB232" i="1"/>
  <c r="AB231" i="1"/>
  <c r="AB230" i="1"/>
  <c r="AB229" i="1"/>
  <c r="AB228" i="1"/>
  <c r="AB144" i="1"/>
  <c r="AB226" i="1"/>
  <c r="AB225" i="1"/>
  <c r="AB224" i="1"/>
  <c r="AB150" i="1"/>
  <c r="AB147" i="1"/>
  <c r="AB221" i="1"/>
  <c r="AB220" i="1"/>
  <c r="AB219" i="1"/>
  <c r="AB218" i="1"/>
  <c r="AB217" i="1"/>
  <c r="AB216" i="1"/>
  <c r="AB215" i="1"/>
  <c r="AB214" i="1"/>
  <c r="AB213" i="1"/>
  <c r="AB158" i="1"/>
  <c r="AB211" i="1"/>
  <c r="AB210" i="1"/>
  <c r="AB209" i="1"/>
  <c r="AB208" i="1"/>
  <c r="AB207" i="1"/>
  <c r="AB206" i="1"/>
  <c r="AB167" i="1"/>
  <c r="AB204" i="1"/>
  <c r="AB203" i="1"/>
  <c r="AB202" i="1"/>
  <c r="AB168" i="1"/>
  <c r="AB171" i="1"/>
  <c r="AB170" i="1"/>
  <c r="AB176" i="1"/>
  <c r="AB197" i="1"/>
  <c r="AB196" i="1"/>
  <c r="AB195" i="1"/>
  <c r="AB194" i="1"/>
  <c r="AB181" i="1"/>
  <c r="AB179" i="1"/>
  <c r="AB191" i="1"/>
  <c r="AB182" i="1"/>
  <c r="AB189" i="1"/>
  <c r="AB205" i="1"/>
  <c r="AB201" i="1"/>
  <c r="AB186" i="1"/>
  <c r="AB200" i="1"/>
  <c r="AB184" i="1"/>
  <c r="AB183" i="1"/>
  <c r="AB199" i="1"/>
  <c r="AB198" i="1"/>
  <c r="AB180" i="1"/>
  <c r="AB193" i="1"/>
  <c r="AB178" i="1"/>
  <c r="AB177" i="1"/>
  <c r="AB192" i="1"/>
  <c r="AB175" i="1"/>
  <c r="AB174" i="1"/>
  <c r="AB173" i="1"/>
  <c r="AB172" i="1"/>
  <c r="AB190" i="1"/>
  <c r="AB188" i="1"/>
  <c r="AB169" i="1"/>
  <c r="AB187" i="1"/>
  <c r="AB185" i="1"/>
  <c r="AB166" i="1"/>
  <c r="AB165" i="1"/>
  <c r="AB164" i="1"/>
  <c r="AB163" i="1"/>
  <c r="AB162" i="1"/>
  <c r="AB161" i="1"/>
  <c r="AB160" i="1"/>
  <c r="AB159" i="1"/>
  <c r="AB212" i="1"/>
  <c r="AB157" i="1"/>
  <c r="AB156" i="1"/>
  <c r="AB155" i="1"/>
  <c r="AB154" i="1"/>
  <c r="AB153" i="1"/>
  <c r="AB152" i="1"/>
  <c r="AB151" i="1"/>
  <c r="AB223" i="1"/>
  <c r="AB149" i="1"/>
  <c r="AB148" i="1"/>
  <c r="AB222" i="1"/>
  <c r="AB146" i="1"/>
  <c r="AB145" i="1"/>
  <c r="AB227"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Z380" i="1"/>
  <c r="Z379" i="1"/>
  <c r="Z378" i="1"/>
  <c r="Z377" i="1"/>
  <c r="Z376" i="1"/>
  <c r="Z364" i="1"/>
  <c r="Z374" i="1"/>
  <c r="Z373" i="1"/>
  <c r="Z372" i="1"/>
  <c r="Z371" i="1"/>
  <c r="Z361" i="1"/>
  <c r="Z369" i="1"/>
  <c r="Z368" i="1"/>
  <c r="Z367" i="1"/>
  <c r="Z366" i="1"/>
  <c r="Z365" i="1"/>
  <c r="Z370" i="1"/>
  <c r="Z363" i="1"/>
  <c r="Z362" i="1"/>
  <c r="Z375" i="1"/>
  <c r="Z360" i="1"/>
  <c r="Z359" i="1"/>
  <c r="Z358" i="1"/>
  <c r="Z357" i="1"/>
  <c r="Z356" i="1"/>
  <c r="Z355" i="1"/>
  <c r="Z354" i="1"/>
  <c r="Z353" i="1"/>
  <c r="Z352" i="1"/>
  <c r="Z351" i="1"/>
  <c r="Z350" i="1"/>
  <c r="Z349" i="1"/>
  <c r="Z348" i="1"/>
  <c r="Z347" i="1"/>
  <c r="Z346" i="1"/>
  <c r="Z345" i="1"/>
  <c r="Z344" i="1"/>
  <c r="Z343" i="1"/>
  <c r="Z342" i="1"/>
  <c r="Z341" i="1"/>
  <c r="Z340" i="1"/>
  <c r="Z339" i="1"/>
  <c r="Z338" i="1"/>
  <c r="Z337" i="1"/>
  <c r="Z336" i="1"/>
  <c r="Z335" i="1"/>
  <c r="Z334" i="1"/>
  <c r="Z333" i="1"/>
  <c r="Z332" i="1"/>
  <c r="Z331" i="1"/>
  <c r="Z330" i="1"/>
  <c r="Z329" i="1"/>
  <c r="Z328" i="1"/>
  <c r="Z327" i="1"/>
  <c r="Z314" i="1"/>
  <c r="Z323" i="1"/>
  <c r="Z322" i="1"/>
  <c r="Z325" i="1"/>
  <c r="Z319" i="1"/>
  <c r="Z318" i="1"/>
  <c r="Z320" i="1"/>
  <c r="Z316" i="1"/>
  <c r="Z315" i="1"/>
  <c r="Z317" i="1"/>
  <c r="Z313" i="1"/>
  <c r="Z312" i="1"/>
  <c r="Z292" i="1"/>
  <c r="Z310" i="1"/>
  <c r="Z311" i="1"/>
  <c r="Z307" i="1"/>
  <c r="Z306" i="1"/>
  <c r="Z304" i="1"/>
  <c r="Z303" i="1"/>
  <c r="Z302" i="1"/>
  <c r="Z301" i="1"/>
  <c r="Z300" i="1"/>
  <c r="Z299" i="1"/>
  <c r="Z297" i="1"/>
  <c r="Z296" i="1"/>
  <c r="Z294" i="1"/>
  <c r="Z293" i="1"/>
  <c r="Z309" i="1"/>
  <c r="Z290" i="1"/>
  <c r="Z289" i="1"/>
  <c r="Z288" i="1"/>
  <c r="Z287" i="1"/>
  <c r="Z286" i="1"/>
  <c r="Z285" i="1"/>
  <c r="Z284" i="1"/>
  <c r="Z283" i="1"/>
  <c r="Z282" i="1"/>
  <c r="Z281" i="1"/>
  <c r="Z280" i="1"/>
  <c r="Z279" i="1"/>
  <c r="Z278" i="1"/>
  <c r="Z277" i="1"/>
  <c r="Z276" i="1"/>
  <c r="Z275" i="1"/>
  <c r="Z274" i="1"/>
  <c r="Z273" i="1"/>
  <c r="Z272" i="1"/>
  <c r="Z271" i="1"/>
  <c r="Z270" i="1"/>
  <c r="Z269" i="1"/>
  <c r="Z268" i="1"/>
  <c r="Z267" i="1"/>
  <c r="Z266" i="1"/>
  <c r="Z265" i="1"/>
  <c r="Z264" i="1"/>
  <c r="Z263" i="1"/>
  <c r="Z262" i="1"/>
  <c r="Z260" i="1"/>
  <c r="Z259" i="1"/>
  <c r="Z258" i="1"/>
  <c r="Z257" i="1"/>
  <c r="Z256" i="1"/>
  <c r="Z255" i="1"/>
  <c r="Z254" i="1"/>
  <c r="Z253" i="1"/>
  <c r="Z252" i="1"/>
  <c r="Z251" i="1"/>
  <c r="Z250" i="1"/>
  <c r="Z249" i="1"/>
  <c r="Z248" i="1"/>
  <c r="Z247" i="1"/>
  <c r="Z246" i="1"/>
  <c r="Z245" i="1"/>
  <c r="Z244" i="1"/>
  <c r="Z243" i="1"/>
  <c r="Z242" i="1"/>
  <c r="Z241" i="1"/>
  <c r="Z240" i="1"/>
  <c r="Z239" i="1"/>
  <c r="Z238" i="1"/>
  <c r="Z237" i="1"/>
  <c r="Z236" i="1"/>
  <c r="Z235" i="1"/>
  <c r="Z234" i="1"/>
  <c r="Z232" i="1"/>
  <c r="Z231" i="1"/>
  <c r="Z230" i="1"/>
  <c r="Z229" i="1"/>
  <c r="Z228" i="1"/>
  <c r="Z144" i="1"/>
  <c r="Z226" i="1"/>
  <c r="Z225" i="1"/>
  <c r="Z224" i="1"/>
  <c r="Z150" i="1"/>
  <c r="Z147" i="1"/>
  <c r="Z221" i="1"/>
  <c r="Z220" i="1"/>
  <c r="Z219" i="1"/>
  <c r="Z217" i="1"/>
  <c r="Z216" i="1"/>
  <c r="Z214" i="1"/>
  <c r="Z213" i="1"/>
  <c r="Z158" i="1"/>
  <c r="Z211" i="1"/>
  <c r="Z210" i="1"/>
  <c r="Z209" i="1"/>
  <c r="Z208" i="1"/>
  <c r="Z207" i="1"/>
  <c r="Z206" i="1"/>
  <c r="Z167" i="1"/>
  <c r="Z204" i="1"/>
  <c r="Z203" i="1"/>
  <c r="Z202" i="1"/>
  <c r="Z168" i="1"/>
  <c r="Z176" i="1"/>
  <c r="Z197" i="1"/>
  <c r="Z196" i="1"/>
  <c r="Z195" i="1"/>
  <c r="Z194" i="1"/>
  <c r="Z181" i="1"/>
  <c r="Z179" i="1"/>
  <c r="Z191" i="1"/>
  <c r="Z182" i="1"/>
  <c r="Z189" i="1"/>
  <c r="Z205" i="1"/>
  <c r="Z201" i="1"/>
  <c r="Z186" i="1"/>
  <c r="Z200" i="1"/>
  <c r="Z184" i="1"/>
  <c r="Z183" i="1"/>
  <c r="Z199" i="1"/>
  <c r="Z198" i="1"/>
  <c r="Z180" i="1"/>
  <c r="Z193" i="1"/>
  <c r="Z178" i="1"/>
  <c r="Z177" i="1"/>
  <c r="Z192" i="1"/>
  <c r="Z175" i="1"/>
  <c r="Z174" i="1"/>
  <c r="Z173" i="1"/>
  <c r="Z172" i="1"/>
  <c r="Z190" i="1"/>
  <c r="Z188" i="1"/>
  <c r="Z169" i="1"/>
  <c r="Z187" i="1"/>
  <c r="Z185" i="1"/>
  <c r="Z166" i="1"/>
  <c r="Z165" i="1"/>
  <c r="Z163" i="1"/>
  <c r="Z162" i="1"/>
  <c r="Z161" i="1"/>
  <c r="Z160" i="1"/>
  <c r="Z159" i="1"/>
  <c r="Z212" i="1"/>
  <c r="Z157" i="1"/>
  <c r="Z156" i="1"/>
  <c r="Z155" i="1"/>
  <c r="Z154" i="1"/>
  <c r="Z152" i="1"/>
  <c r="Z151" i="1"/>
  <c r="Z223" i="1"/>
  <c r="Z149" i="1"/>
  <c r="Z148" i="1"/>
  <c r="Z222" i="1"/>
  <c r="Z146" i="1"/>
  <c r="Z145" i="1"/>
  <c r="Z227" i="1"/>
  <c r="Z143" i="1"/>
  <c r="Z142" i="1"/>
  <c r="Z141" i="1"/>
  <c r="Z140" i="1"/>
  <c r="Z139" i="1"/>
  <c r="Z138" i="1"/>
  <c r="Z137" i="1"/>
  <c r="Z136" i="1"/>
  <c r="Z135" i="1"/>
  <c r="Z134" i="1"/>
  <c r="Z133" i="1"/>
  <c r="Z132" i="1"/>
  <c r="Z131" i="1"/>
  <c r="Z130" i="1"/>
  <c r="Z129" i="1"/>
  <c r="Z128" i="1"/>
  <c r="Z127" i="1"/>
  <c r="Z126" i="1"/>
  <c r="Z125" i="1"/>
  <c r="Z124" i="1"/>
  <c r="Z123" i="1"/>
  <c r="Z122" i="1"/>
  <c r="Z121" i="1"/>
  <c r="Z120" i="1"/>
  <c r="Z119" i="1"/>
  <c r="Z118" i="1"/>
  <c r="Z117" i="1"/>
  <c r="Z116" i="1"/>
  <c r="Z115" i="1"/>
  <c r="Z114" i="1"/>
  <c r="Z113" i="1"/>
  <c r="Z112" i="1"/>
  <c r="Z111" i="1"/>
  <c r="Z110" i="1"/>
  <c r="Z109" i="1"/>
  <c r="Z108" i="1"/>
  <c r="Z107" i="1"/>
  <c r="Z106" i="1"/>
  <c r="Z105" i="1"/>
  <c r="Z104" i="1"/>
  <c r="Z103" i="1"/>
  <c r="Z102" i="1"/>
  <c r="Z101" i="1"/>
  <c r="Z100" i="1"/>
  <c r="Z99" i="1"/>
  <c r="Z98" i="1"/>
  <c r="Z97" i="1"/>
  <c r="Z96" i="1"/>
  <c r="Z95" i="1"/>
  <c r="Z94" i="1"/>
  <c r="Z93" i="1"/>
  <c r="Z92" i="1"/>
  <c r="Z91" i="1"/>
  <c r="Z90" i="1"/>
  <c r="Z89" i="1"/>
  <c r="Z88" i="1"/>
  <c r="Z87" i="1"/>
  <c r="Z85" i="1"/>
  <c r="Z84" i="1"/>
  <c r="Z82" i="1"/>
  <c r="Z81" i="1"/>
  <c r="Z80" i="1"/>
  <c r="Z79" i="1"/>
  <c r="Z78" i="1"/>
  <c r="Z77" i="1"/>
  <c r="Z76" i="1"/>
  <c r="Z75" i="1"/>
  <c r="Z74" i="1"/>
  <c r="Z73" i="1"/>
  <c r="Z72" i="1"/>
  <c r="Z71" i="1"/>
  <c r="Z70" i="1"/>
  <c r="Z69" i="1"/>
  <c r="Z68" i="1"/>
  <c r="Z67" i="1"/>
  <c r="Z66" i="1"/>
  <c r="Z65" i="1"/>
  <c r="Z64" i="1"/>
  <c r="Z63" i="1"/>
  <c r="Z62" i="1"/>
  <c r="Z61" i="1"/>
  <c r="Z60" i="1"/>
  <c r="Z59" i="1"/>
  <c r="Z58" i="1"/>
  <c r="Z57" i="1"/>
  <c r="Z56" i="1"/>
  <c r="Z55" i="1"/>
  <c r="Z54" i="1"/>
  <c r="Z53" i="1"/>
  <c r="Z52" i="1"/>
  <c r="Z51" i="1"/>
  <c r="Z50" i="1"/>
  <c r="Z49" i="1"/>
  <c r="Z48" i="1"/>
  <c r="Z47" i="1"/>
  <c r="Z46" i="1"/>
  <c r="Z45" i="1"/>
  <c r="Z44" i="1"/>
  <c r="Z43" i="1"/>
  <c r="Z42" i="1"/>
  <c r="Z41" i="1"/>
  <c r="Z40" i="1"/>
  <c r="Z39" i="1"/>
  <c r="Z38" i="1"/>
  <c r="Z37" i="1"/>
  <c r="Z36" i="1"/>
  <c r="Z35"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Y6" i="1"/>
  <c r="AA6" i="1" s="1"/>
  <c r="Y7" i="1"/>
  <c r="AA7" i="1" s="1"/>
  <c r="Y8" i="1"/>
  <c r="AA8" i="1" s="1"/>
  <c r="Y9" i="1"/>
  <c r="AA9" i="1" s="1"/>
  <c r="Y10" i="1"/>
  <c r="AA10" i="1" s="1"/>
  <c r="Y11" i="1"/>
  <c r="AA11" i="1" s="1"/>
  <c r="Y12" i="1"/>
  <c r="AA12" i="1" s="1"/>
  <c r="Y13" i="1"/>
  <c r="AA13" i="1" s="1"/>
  <c r="Y14" i="1"/>
  <c r="AA14" i="1" s="1"/>
  <c r="Y15" i="1"/>
  <c r="AA15" i="1" s="1"/>
  <c r="Y16" i="1"/>
  <c r="AA16" i="1" s="1"/>
  <c r="Y18" i="1"/>
  <c r="AA18" i="1" s="1"/>
  <c r="Y21" i="1"/>
  <c r="AA21" i="1" s="1"/>
  <c r="Y24" i="1"/>
  <c r="AA24" i="1" s="1"/>
  <c r="Y26" i="1"/>
  <c r="Y30" i="1"/>
  <c r="AA30" i="1" s="1"/>
  <c r="Y31" i="1"/>
  <c r="AA31" i="1" s="1"/>
  <c r="Y32" i="1"/>
  <c r="AA32" i="1" s="1"/>
  <c r="Y33" i="1"/>
  <c r="AA33" i="1" s="1"/>
  <c r="Y35" i="1"/>
  <c r="AA35" i="1" s="1"/>
  <c r="Y36" i="1"/>
  <c r="AA36" i="1" s="1"/>
  <c r="Y38" i="1"/>
  <c r="AA38" i="1" s="1"/>
  <c r="Y39" i="1"/>
  <c r="AA39" i="1" s="1"/>
  <c r="Y41" i="1"/>
  <c r="AA41" i="1" s="1"/>
  <c r="Y42" i="1"/>
  <c r="AA42" i="1" s="1"/>
  <c r="Y43" i="1"/>
  <c r="AA43" i="1" s="1"/>
  <c r="Y44" i="1"/>
  <c r="AA44" i="1" s="1"/>
  <c r="Y45" i="1"/>
  <c r="AA45" i="1" s="1"/>
  <c r="Y46" i="1"/>
  <c r="AA46" i="1" s="1"/>
  <c r="Y47" i="1"/>
  <c r="AA47" i="1" s="1"/>
  <c r="Y49" i="1"/>
  <c r="Y50" i="1"/>
  <c r="AA50" i="1" s="1"/>
  <c r="Y51" i="1"/>
  <c r="AA51" i="1" s="1"/>
  <c r="Y52" i="1"/>
  <c r="AA52" i="1" s="1"/>
  <c r="Y53" i="1"/>
  <c r="AA53" i="1" s="1"/>
  <c r="Y55" i="1"/>
  <c r="AA55" i="1" s="1"/>
  <c r="Y56" i="1"/>
  <c r="AA56" i="1" s="1"/>
  <c r="Y57" i="1"/>
  <c r="AA57" i="1" s="1"/>
  <c r="Y58" i="1"/>
  <c r="AA58" i="1" s="1"/>
  <c r="Y59" i="1"/>
  <c r="Y62" i="1"/>
  <c r="AA62" i="1" s="1"/>
  <c r="Y63" i="1"/>
  <c r="AA63" i="1" s="1"/>
  <c r="Y64" i="1"/>
  <c r="AA64" i="1" s="1"/>
  <c r="Y65" i="1"/>
  <c r="AA65" i="1" s="1"/>
  <c r="Y66" i="1"/>
  <c r="AA66" i="1" s="1"/>
  <c r="Y67" i="1"/>
  <c r="AA67" i="1" s="1"/>
  <c r="Y68" i="1"/>
  <c r="AA68" i="1" s="1"/>
  <c r="Y70" i="1"/>
  <c r="AA70" i="1" s="1"/>
  <c r="Y72" i="1"/>
  <c r="AA72" i="1" s="1"/>
  <c r="Y73" i="1"/>
  <c r="AA73" i="1" s="1"/>
  <c r="Y74" i="1"/>
  <c r="AA74" i="1" s="1"/>
  <c r="Y76" i="1"/>
  <c r="AA76" i="1" s="1"/>
  <c r="Y77" i="1"/>
  <c r="AA77" i="1" s="1"/>
  <c r="Y78" i="1"/>
  <c r="AA78" i="1" s="1"/>
  <c r="Y80" i="1"/>
  <c r="Y82" i="1"/>
  <c r="AA82" i="1" s="1"/>
  <c r="Y84" i="1"/>
  <c r="AA84" i="1" s="1"/>
  <c r="Y88" i="1"/>
  <c r="AA88" i="1" s="1"/>
  <c r="Y89" i="1"/>
  <c r="AA89" i="1" s="1"/>
  <c r="Y90" i="1"/>
  <c r="AA90" i="1" s="1"/>
  <c r="Y91" i="1"/>
  <c r="AA91" i="1" s="1"/>
  <c r="Y93" i="1"/>
  <c r="AA93" i="1" s="1"/>
  <c r="Y94" i="1"/>
  <c r="AA94" i="1" s="1"/>
  <c r="Y95" i="1"/>
  <c r="AA95" i="1" s="1"/>
  <c r="Y99" i="1"/>
  <c r="AA99" i="1" s="1"/>
  <c r="Y100" i="1"/>
  <c r="AA100" i="1" s="1"/>
  <c r="Y101" i="1"/>
  <c r="AA101" i="1" s="1"/>
  <c r="Y102" i="1"/>
  <c r="AA102" i="1" s="1"/>
  <c r="Y103" i="1"/>
  <c r="Y104" i="1"/>
  <c r="AA104" i="1" s="1"/>
  <c r="Y106" i="1"/>
  <c r="AA106" i="1" s="1"/>
  <c r="Y108" i="1"/>
  <c r="AA108" i="1" s="1"/>
  <c r="Y109" i="1"/>
  <c r="AA109" i="1" s="1"/>
  <c r="Y110" i="1"/>
  <c r="AA110" i="1" s="1"/>
  <c r="Y111" i="1"/>
  <c r="AA111" i="1" s="1"/>
  <c r="Y112" i="1"/>
  <c r="AA112" i="1" s="1"/>
  <c r="Y113" i="1"/>
  <c r="AA113" i="1" s="1"/>
  <c r="Y114" i="1"/>
  <c r="AA114" i="1" s="1"/>
  <c r="Y115" i="1"/>
  <c r="AA115" i="1" s="1"/>
  <c r="Y116" i="1"/>
  <c r="AA116" i="1" s="1"/>
  <c r="Y117" i="1"/>
  <c r="AA117" i="1" s="1"/>
  <c r="Y119" i="1"/>
  <c r="AA119" i="1" s="1"/>
  <c r="Y121" i="1"/>
  <c r="AA121" i="1" s="1"/>
  <c r="Y122" i="1"/>
  <c r="AA122" i="1" s="1"/>
  <c r="Y123" i="1"/>
  <c r="AA123" i="1" s="1"/>
  <c r="Y124" i="1"/>
  <c r="AA124" i="1" s="1"/>
  <c r="Y125" i="1"/>
  <c r="AA125" i="1" s="1"/>
  <c r="Y126" i="1"/>
  <c r="AA126" i="1" s="1"/>
  <c r="Y127" i="1"/>
  <c r="AA127" i="1" s="1"/>
  <c r="Y128" i="1"/>
  <c r="AA128" i="1" s="1"/>
  <c r="Y129" i="1"/>
  <c r="Y130" i="1"/>
  <c r="AA130" i="1" s="1"/>
  <c r="Y131" i="1"/>
  <c r="AA131" i="1" s="1"/>
  <c r="Y132" i="1"/>
  <c r="AA132" i="1" s="1"/>
  <c r="Y133" i="1"/>
  <c r="AA133" i="1" s="1"/>
  <c r="Y134" i="1"/>
  <c r="AA134" i="1" s="1"/>
  <c r="Y135" i="1"/>
  <c r="AA135" i="1" s="1"/>
  <c r="Y136" i="1"/>
  <c r="AA136" i="1" s="1"/>
  <c r="Y137" i="1"/>
  <c r="AA137" i="1" s="1"/>
  <c r="Y138" i="1"/>
  <c r="Y139" i="1"/>
  <c r="AA139" i="1" s="1"/>
  <c r="Y140" i="1"/>
  <c r="Y141" i="1"/>
  <c r="AA141" i="1" s="1"/>
  <c r="Y142" i="1"/>
  <c r="AA142" i="1" s="1"/>
  <c r="Y143" i="1"/>
  <c r="AA143" i="1" s="1"/>
  <c r="Y145" i="1"/>
  <c r="AA145" i="1" s="1"/>
  <c r="Y146" i="1"/>
  <c r="AA146" i="1" s="1"/>
  <c r="Y148" i="1"/>
  <c r="AA148" i="1" s="1"/>
  <c r="Y151" i="1"/>
  <c r="Y152" i="1"/>
  <c r="Y159" i="1"/>
  <c r="AA159" i="1" s="1"/>
  <c r="Y163" i="1"/>
  <c r="AA163" i="1" s="1"/>
  <c r="Y165" i="1"/>
  <c r="AA165" i="1" s="1"/>
  <c r="Y166" i="1"/>
  <c r="AA166" i="1" s="1"/>
  <c r="Y172" i="1"/>
  <c r="Y177" i="1"/>
  <c r="AA177" i="1" s="1"/>
  <c r="Y198" i="1"/>
  <c r="Y186" i="1"/>
  <c r="AA186" i="1" s="1"/>
  <c r="Y189" i="1"/>
  <c r="AA189" i="1" s="1"/>
  <c r="Y191" i="1"/>
  <c r="AA191" i="1" s="1"/>
  <c r="Y195" i="1"/>
  <c r="AA195" i="1" s="1"/>
  <c r="Y196" i="1"/>
  <c r="AA196" i="1" s="1"/>
  <c r="Y197" i="1"/>
  <c r="AA197" i="1" s="1"/>
  <c r="Y204" i="1"/>
  <c r="AA204" i="1" s="1"/>
  <c r="Y206" i="1"/>
  <c r="AA206" i="1" s="1"/>
  <c r="Y207" i="1"/>
  <c r="AA207" i="1" s="1"/>
  <c r="Y208" i="1"/>
  <c r="AA208" i="1" s="1"/>
  <c r="Y209" i="1"/>
  <c r="AA209" i="1" s="1"/>
  <c r="Y210" i="1"/>
  <c r="AA210" i="1" s="1"/>
  <c r="Y211" i="1"/>
  <c r="AA211" i="1" s="1"/>
  <c r="Y213" i="1"/>
  <c r="AA213" i="1" s="1"/>
  <c r="Y217" i="1"/>
  <c r="AA217" i="1" s="1"/>
  <c r="Y219" i="1"/>
  <c r="AA219" i="1" s="1"/>
  <c r="Y220" i="1"/>
  <c r="AA220" i="1" s="1"/>
  <c r="Y221" i="1"/>
  <c r="AA221" i="1" s="1"/>
  <c r="Y224" i="1"/>
  <c r="AA224" i="1" s="1"/>
  <c r="Y225" i="1"/>
  <c r="AA225" i="1" s="1"/>
  <c r="Y226" i="1"/>
  <c r="AA226" i="1" s="1"/>
  <c r="Y229" i="1"/>
  <c r="Y230" i="1"/>
  <c r="AA230" i="1" s="1"/>
  <c r="Y231" i="1"/>
  <c r="AA231" i="1" s="1"/>
  <c r="Y232" i="1"/>
  <c r="AA232" i="1" s="1"/>
  <c r="Y234" i="1"/>
  <c r="AA234" i="1" s="1"/>
  <c r="Y235" i="1"/>
  <c r="AA235" i="1" s="1"/>
  <c r="Y236" i="1"/>
  <c r="AA236" i="1" s="1"/>
  <c r="Y237" i="1"/>
  <c r="AA237" i="1" s="1"/>
  <c r="Y239" i="1"/>
  <c r="Y240" i="1"/>
  <c r="AA240" i="1" s="1"/>
  <c r="Y241" i="1"/>
  <c r="Y242" i="1"/>
  <c r="AA242" i="1" s="1"/>
  <c r="Y243" i="1"/>
  <c r="Y244" i="1"/>
  <c r="AA244" i="1" s="1"/>
  <c r="Y246" i="1"/>
  <c r="Y247" i="1"/>
  <c r="AA247" i="1" s="1"/>
  <c r="Y249" i="1"/>
  <c r="AA249" i="1" s="1"/>
  <c r="Y251" i="1"/>
  <c r="Y252" i="1"/>
  <c r="AA252" i="1" s="1"/>
  <c r="Y257" i="1"/>
  <c r="Y258" i="1"/>
  <c r="AA258" i="1" s="1"/>
  <c r="Y263" i="1"/>
  <c r="AA263" i="1" s="1"/>
  <c r="Y265" i="1"/>
  <c r="Y266" i="1"/>
  <c r="AA266" i="1" s="1"/>
  <c r="Y268" i="1"/>
  <c r="AA268" i="1" s="1"/>
  <c r="Y270" i="1"/>
  <c r="AA270" i="1" s="1"/>
  <c r="Y271" i="1"/>
  <c r="AA271" i="1" s="1"/>
  <c r="Y272" i="1"/>
  <c r="AA272" i="1" s="1"/>
  <c r="Y273" i="1"/>
  <c r="AA273" i="1" s="1"/>
  <c r="Y274" i="1"/>
  <c r="AA274" i="1" s="1"/>
  <c r="Y275" i="1"/>
  <c r="AA275" i="1" s="1"/>
  <c r="Y277" i="1"/>
  <c r="Y281" i="1"/>
  <c r="AA281" i="1" s="1"/>
  <c r="Y282" i="1"/>
  <c r="AA282" i="1" s="1"/>
  <c r="Y283" i="1"/>
  <c r="AA283" i="1" s="1"/>
  <c r="Y284" i="1"/>
  <c r="AA284" i="1" s="1"/>
  <c r="Y285" i="1"/>
  <c r="AA285" i="1" s="1"/>
  <c r="Y286" i="1"/>
  <c r="AA286" i="1" s="1"/>
  <c r="Y288" i="1"/>
  <c r="AA288" i="1" s="1"/>
  <c r="Y289" i="1"/>
  <c r="AA289" i="1" s="1"/>
  <c r="Y290" i="1"/>
  <c r="AA290" i="1" s="1"/>
  <c r="Y296" i="1"/>
  <c r="Y300" i="1"/>
  <c r="Y301" i="1"/>
  <c r="AA301" i="1" s="1"/>
  <c r="Y303" i="1"/>
  <c r="Y306" i="1"/>
  <c r="Y312" i="1"/>
  <c r="AA312" i="1" s="1"/>
  <c r="Y328" i="1"/>
  <c r="AA328" i="1" s="1"/>
  <c r="Y333" i="1"/>
  <c r="Y337" i="1"/>
  <c r="Y347" i="1"/>
  <c r="Y348" i="1"/>
  <c r="Y352" i="1"/>
  <c r="Y355" i="1"/>
  <c r="AA355" i="1" s="1"/>
  <c r="Y357" i="1"/>
  <c r="AA357" i="1" s="1"/>
  <c r="Y358" i="1"/>
  <c r="AA358" i="1" s="1"/>
  <c r="Y375" i="1"/>
  <c r="Y362" i="1"/>
  <c r="AA362" i="1" s="1"/>
  <c r="Y366" i="1"/>
  <c r="Y367" i="1"/>
  <c r="AA367" i="1" s="1"/>
  <c r="Y373" i="1"/>
  <c r="AA373" i="1" s="1"/>
  <c r="Y374" i="1"/>
  <c r="AA374" i="1" s="1"/>
  <c r="Y380" i="1"/>
  <c r="G30" i="21"/>
  <c r="G29" i="21"/>
  <c r="G250" i="1"/>
  <c r="H217" i="1"/>
  <c r="H334" i="1"/>
  <c r="H380" i="1"/>
  <c r="H9" i="1"/>
  <c r="H10" i="1"/>
  <c r="H11" i="1"/>
  <c r="H12" i="1"/>
  <c r="H14" i="1"/>
  <c r="H15" i="1"/>
  <c r="H16" i="1"/>
  <c r="H17" i="1"/>
  <c r="H18" i="1"/>
  <c r="H19" i="1"/>
  <c r="H20" i="1"/>
  <c r="H21" i="1"/>
  <c r="H22" i="1"/>
  <c r="H23" i="1"/>
  <c r="H24" i="1"/>
  <c r="H25" i="1"/>
  <c r="H26" i="1"/>
  <c r="H27" i="1"/>
  <c r="H28" i="1"/>
  <c r="H29" i="1"/>
  <c r="H30" i="1"/>
  <c r="H31" i="1"/>
  <c r="H32" i="1"/>
  <c r="H33" i="1"/>
  <c r="H34" i="1"/>
  <c r="H35" i="1"/>
  <c r="H36" i="1"/>
  <c r="H37" i="1"/>
  <c r="H38" i="1"/>
  <c r="H40" i="1"/>
  <c r="H41" i="1"/>
  <c r="H42"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7" i="1"/>
  <c r="H118" i="1"/>
  <c r="H119" i="1"/>
  <c r="H121" i="1"/>
  <c r="H122" i="1"/>
  <c r="H123" i="1"/>
  <c r="H124" i="1"/>
  <c r="H125" i="1"/>
  <c r="H126" i="1"/>
  <c r="H127" i="1"/>
  <c r="H128" i="1"/>
  <c r="H129" i="1"/>
  <c r="H130" i="1"/>
  <c r="H131" i="1"/>
  <c r="H132" i="1"/>
  <c r="H133" i="1"/>
  <c r="H134" i="1"/>
  <c r="H135" i="1"/>
  <c r="H136" i="1"/>
  <c r="H137" i="1"/>
  <c r="H138" i="1"/>
  <c r="H140" i="1"/>
  <c r="H141" i="1"/>
  <c r="H142" i="1"/>
  <c r="H143" i="1"/>
  <c r="H227" i="1"/>
  <c r="H145" i="1"/>
  <c r="H146" i="1"/>
  <c r="H222" i="1"/>
  <c r="H149" i="1"/>
  <c r="H223" i="1"/>
  <c r="H151" i="1"/>
  <c r="H152" i="1"/>
  <c r="H205" i="1"/>
  <c r="H189" i="1"/>
  <c r="H182" i="1"/>
  <c r="H191" i="1"/>
  <c r="H179" i="1"/>
  <c r="H181" i="1"/>
  <c r="H194" i="1"/>
  <c r="H195" i="1"/>
  <c r="H196" i="1"/>
  <c r="H197" i="1"/>
  <c r="H176" i="1"/>
  <c r="H170" i="1"/>
  <c r="H171" i="1"/>
  <c r="H168" i="1"/>
  <c r="H202" i="1"/>
  <c r="H203" i="1"/>
  <c r="H204" i="1"/>
  <c r="H167" i="1"/>
  <c r="H206" i="1"/>
  <c r="H207" i="1"/>
  <c r="H208" i="1"/>
  <c r="H209" i="1"/>
  <c r="H210" i="1"/>
  <c r="H211" i="1"/>
  <c r="H158" i="1"/>
  <c r="H213" i="1"/>
  <c r="H214" i="1"/>
  <c r="H215" i="1"/>
  <c r="H216" i="1"/>
  <c r="H218" i="1"/>
  <c r="H219" i="1"/>
  <c r="H221" i="1"/>
  <c r="H150" i="1"/>
  <c r="H224" i="1"/>
  <c r="H225" i="1"/>
  <c r="H226" i="1"/>
  <c r="H144" i="1"/>
  <c r="H228" i="1"/>
  <c r="H229" i="1"/>
  <c r="H230" i="1"/>
  <c r="H231" i="1"/>
  <c r="H232" i="1"/>
  <c r="H233" i="1"/>
  <c r="H234" i="1"/>
  <c r="H235" i="1"/>
  <c r="H236" i="1"/>
  <c r="H237" i="1"/>
  <c r="H238" i="1"/>
  <c r="H239" i="1"/>
  <c r="H240" i="1"/>
  <c r="H241" i="1"/>
  <c r="H242" i="1"/>
  <c r="H244" i="1"/>
  <c r="H245" i="1"/>
  <c r="H246" i="1"/>
  <c r="H247" i="1"/>
  <c r="H249" i="1"/>
  <c r="H251" i="1"/>
  <c r="H252" i="1"/>
  <c r="H253" i="1"/>
  <c r="H254" i="1"/>
  <c r="H255" i="1"/>
  <c r="H256" i="1"/>
  <c r="H257" i="1"/>
  <c r="H258" i="1"/>
  <c r="H259" i="1"/>
  <c r="H261" i="1"/>
  <c r="H262" i="1"/>
  <c r="H263" i="1"/>
  <c r="H264" i="1"/>
  <c r="H266" i="1"/>
  <c r="H267" i="1"/>
  <c r="H268" i="1"/>
  <c r="H269" i="1"/>
  <c r="H270" i="1"/>
  <c r="H273" i="1"/>
  <c r="H274" i="1"/>
  <c r="H275" i="1"/>
  <c r="H276" i="1"/>
  <c r="H277" i="1"/>
  <c r="H278" i="1"/>
  <c r="H279" i="1"/>
  <c r="H280" i="1"/>
  <c r="H281" i="1"/>
  <c r="H282" i="1"/>
  <c r="H285" i="1"/>
  <c r="H286" i="1"/>
  <c r="H287" i="1"/>
  <c r="H288" i="1"/>
  <c r="H289" i="1"/>
  <c r="H290" i="1"/>
  <c r="H291" i="1"/>
  <c r="H309" i="1"/>
  <c r="H293" i="1"/>
  <c r="H294" i="1"/>
  <c r="H295" i="1"/>
  <c r="H296" i="1"/>
  <c r="H299" i="1"/>
  <c r="H300" i="1"/>
  <c r="H301" i="1"/>
  <c r="H302" i="1"/>
  <c r="H303" i="1"/>
  <c r="H304" i="1"/>
  <c r="H305" i="1"/>
  <c r="H307" i="1"/>
  <c r="H308" i="1"/>
  <c r="H311" i="1"/>
  <c r="H310" i="1"/>
  <c r="H312" i="1"/>
  <c r="H313" i="1"/>
  <c r="H317" i="1"/>
  <c r="H315" i="1"/>
  <c r="H316" i="1"/>
  <c r="H320" i="1"/>
  <c r="H318" i="1"/>
  <c r="H319" i="1"/>
  <c r="H325" i="1"/>
  <c r="H321" i="1"/>
  <c r="H322" i="1"/>
  <c r="H323" i="1"/>
  <c r="H324" i="1"/>
  <c r="H314" i="1"/>
  <c r="H327" i="1"/>
  <c r="H328" i="1"/>
  <c r="H329" i="1"/>
  <c r="H330" i="1"/>
  <c r="H331" i="1"/>
  <c r="H332" i="1"/>
  <c r="H333" i="1"/>
  <c r="H335" i="1"/>
  <c r="H336" i="1"/>
  <c r="H337" i="1"/>
  <c r="H338" i="1"/>
  <c r="H339" i="1"/>
  <c r="H340" i="1"/>
  <c r="H342" i="1"/>
  <c r="H343" i="1"/>
  <c r="H345" i="1"/>
  <c r="H346" i="1"/>
  <c r="H347" i="1"/>
  <c r="H348" i="1"/>
  <c r="H350" i="1"/>
  <c r="H351" i="1"/>
  <c r="H352" i="1"/>
  <c r="H353" i="1"/>
  <c r="H354" i="1"/>
  <c r="H355" i="1"/>
  <c r="H356" i="1"/>
  <c r="H357" i="1"/>
  <c r="H358" i="1"/>
  <c r="H359" i="1"/>
  <c r="H360" i="1"/>
  <c r="H375" i="1"/>
  <c r="H362" i="1"/>
  <c r="H363" i="1"/>
  <c r="H370" i="1"/>
  <c r="H365" i="1"/>
  <c r="H366" i="1"/>
  <c r="H367" i="1"/>
  <c r="H369" i="1"/>
  <c r="H361" i="1"/>
  <c r="H371" i="1"/>
  <c r="H373" i="1"/>
  <c r="H374" i="1"/>
  <c r="H364" i="1"/>
  <c r="H376" i="1"/>
  <c r="H377" i="1"/>
  <c r="H378" i="1"/>
  <c r="H379" i="1"/>
  <c r="AA405" i="1" l="1"/>
  <c r="D35" i="21"/>
  <c r="AA402" i="1"/>
  <c r="AA398" i="1"/>
  <c r="AA403" i="1"/>
  <c r="AA399" i="1"/>
  <c r="AA401" i="1"/>
  <c r="AA404" i="1"/>
  <c r="AA400" i="1"/>
  <c r="Z153" i="1"/>
  <c r="D30" i="21"/>
  <c r="AA394" i="1"/>
  <c r="AA395" i="1"/>
  <c r="AA396" i="1"/>
  <c r="AA393" i="1"/>
  <c r="Y86" i="1"/>
  <c r="AA86" i="1" s="1"/>
  <c r="Y324" i="1"/>
  <c r="AA324" i="1" s="1"/>
  <c r="Y34" i="1"/>
  <c r="AA34" i="1" s="1"/>
  <c r="Y291" i="1"/>
  <c r="AA291" i="1" s="1"/>
  <c r="D33" i="21"/>
  <c r="D32" i="21"/>
  <c r="D31" i="21"/>
  <c r="D29" i="21"/>
  <c r="Y170" i="1"/>
  <c r="AA170" i="1" s="1"/>
  <c r="Y233" i="1"/>
  <c r="AA233" i="1" s="1"/>
  <c r="Y308" i="1"/>
  <c r="AA308" i="1" s="1"/>
  <c r="Y164" i="1"/>
  <c r="AA164" i="1" s="1"/>
  <c r="Z295" i="1"/>
  <c r="AA295" i="1" s="1"/>
  <c r="Y326" i="1"/>
  <c r="AA326" i="1" s="1"/>
  <c r="Z261" i="1"/>
  <c r="AA261" i="1" s="1"/>
  <c r="Y171" i="1"/>
  <c r="AA171" i="1" s="1"/>
  <c r="AA388" i="1"/>
  <c r="AA389" i="1"/>
  <c r="AA387" i="1"/>
  <c r="AA390" i="1"/>
  <c r="AA386" i="1"/>
  <c r="AA385" i="1"/>
  <c r="AA391" i="1"/>
  <c r="AA383" i="1"/>
  <c r="AA392" i="1"/>
  <c r="AA384" i="1"/>
  <c r="Y215" i="1"/>
  <c r="AA215" i="1" s="1"/>
  <c r="Z83" i="1"/>
  <c r="AA83" i="1" s="1"/>
  <c r="Z321" i="1"/>
  <c r="AA321" i="1" s="1"/>
  <c r="Z305" i="1"/>
  <c r="AA305" i="1" s="1"/>
  <c r="Y218" i="1"/>
  <c r="AA218" i="1" s="1"/>
  <c r="Z298" i="1"/>
  <c r="AA298" i="1" s="1"/>
  <c r="AA48" i="1"/>
  <c r="AA216" i="1"/>
  <c r="AA20" i="1"/>
  <c r="AA205" i="1"/>
  <c r="AA356" i="1"/>
  <c r="AA118" i="1"/>
  <c r="AA202" i="1"/>
  <c r="AA361" i="1"/>
  <c r="AA300" i="1"/>
  <c r="AA317" i="1"/>
  <c r="AA160" i="1"/>
  <c r="AA174" i="1"/>
  <c r="AA342" i="1"/>
  <c r="AA381" i="1"/>
  <c r="AA382" i="1"/>
  <c r="AA26" i="1"/>
  <c r="AA40" i="1"/>
  <c r="AA54" i="1"/>
  <c r="AA96" i="1"/>
  <c r="AA138" i="1"/>
  <c r="AA152" i="1"/>
  <c r="AA180" i="1"/>
  <c r="AA194" i="1"/>
  <c r="AA147" i="1"/>
  <c r="AA250" i="1"/>
  <c r="AA264" i="1"/>
  <c r="AA278" i="1"/>
  <c r="AA309" i="1"/>
  <c r="AA306" i="1"/>
  <c r="AA325" i="1"/>
  <c r="AA334" i="1"/>
  <c r="AA348" i="1"/>
  <c r="AA376" i="1"/>
  <c r="AA28" i="1"/>
  <c r="AA98" i="1"/>
  <c r="AA140" i="1"/>
  <c r="AA154" i="1"/>
  <c r="AA187" i="1"/>
  <c r="AA199" i="1"/>
  <c r="AA238" i="1"/>
  <c r="AA280" i="1"/>
  <c r="AA294" i="1"/>
  <c r="AA322" i="1"/>
  <c r="AA336" i="1"/>
  <c r="AA350" i="1"/>
  <c r="AA370" i="1"/>
  <c r="AA378" i="1"/>
  <c r="AA29" i="1"/>
  <c r="AA71" i="1"/>
  <c r="AA85" i="1"/>
  <c r="AA155" i="1"/>
  <c r="AA169" i="1"/>
  <c r="AA183" i="1"/>
  <c r="AA239" i="1"/>
  <c r="AA253" i="1"/>
  <c r="AA267" i="1"/>
  <c r="AA311" i="1"/>
  <c r="AA323" i="1"/>
  <c r="AA337" i="1"/>
  <c r="AA351" i="1"/>
  <c r="AA365" i="1"/>
  <c r="AA379" i="1"/>
  <c r="AA188" i="1"/>
  <c r="AA158" i="1"/>
  <c r="AA366" i="1"/>
  <c r="AA17" i="1"/>
  <c r="AA59" i="1"/>
  <c r="AA87" i="1"/>
  <c r="AA129" i="1"/>
  <c r="AA157" i="1"/>
  <c r="AA190" i="1"/>
  <c r="AA200" i="1"/>
  <c r="AA144" i="1"/>
  <c r="AA241" i="1"/>
  <c r="AA255" i="1"/>
  <c r="AA269" i="1"/>
  <c r="AA297" i="1"/>
  <c r="AA292" i="1"/>
  <c r="AA314" i="1"/>
  <c r="AA339" i="1"/>
  <c r="AA353" i="1"/>
  <c r="AA156" i="1"/>
  <c r="AA176" i="1"/>
  <c r="AA254" i="1"/>
  <c r="AA296" i="1"/>
  <c r="AA338" i="1"/>
  <c r="AA380" i="1"/>
  <c r="AA60" i="1"/>
  <c r="AA227" i="1"/>
  <c r="AA184" i="1"/>
  <c r="AA310" i="1"/>
  <c r="AA352" i="1"/>
  <c r="AA212" i="1"/>
  <c r="AA172" i="1"/>
  <c r="AA214" i="1"/>
  <c r="AA228" i="1"/>
  <c r="AA256" i="1"/>
  <c r="AA340" i="1"/>
  <c r="AA354" i="1"/>
  <c r="AA368" i="1"/>
  <c r="AA19" i="1"/>
  <c r="AA61" i="1"/>
  <c r="AA75" i="1"/>
  <c r="AA103" i="1"/>
  <c r="AA173" i="1"/>
  <c r="AA201" i="1"/>
  <c r="AA168" i="1"/>
  <c r="AA229" i="1"/>
  <c r="AA243" i="1"/>
  <c r="AA257" i="1"/>
  <c r="AA299" i="1"/>
  <c r="AA313" i="1"/>
  <c r="AA327" i="1"/>
  <c r="AA341" i="1"/>
  <c r="AA369" i="1"/>
  <c r="AA259" i="1"/>
  <c r="AA22" i="1"/>
  <c r="AA92" i="1"/>
  <c r="AA120" i="1"/>
  <c r="AA162" i="1"/>
  <c r="AA192" i="1"/>
  <c r="AA182" i="1"/>
  <c r="AA246" i="1"/>
  <c r="AA260" i="1"/>
  <c r="AA302" i="1"/>
  <c r="AA316" i="1"/>
  <c r="AA330" i="1"/>
  <c r="AA344" i="1"/>
  <c r="AA372" i="1"/>
  <c r="AA105" i="1"/>
  <c r="AA245" i="1"/>
  <c r="AA23" i="1"/>
  <c r="AA37" i="1"/>
  <c r="AA79" i="1"/>
  <c r="AA107" i="1"/>
  <c r="AA149" i="1"/>
  <c r="AA167" i="1"/>
  <c r="AA303" i="1"/>
  <c r="AA320" i="1"/>
  <c r="AA331" i="1"/>
  <c r="AA345" i="1"/>
  <c r="AA359" i="1"/>
  <c r="AA49" i="1"/>
  <c r="AA161" i="1"/>
  <c r="AA203" i="1"/>
  <c r="AA329" i="1"/>
  <c r="AA223" i="1"/>
  <c r="AA178" i="1"/>
  <c r="AA276" i="1"/>
  <c r="AA360" i="1"/>
  <c r="AA222" i="1"/>
  <c r="AA175" i="1"/>
  <c r="AA287" i="1"/>
  <c r="AA315" i="1"/>
  <c r="AA343" i="1"/>
  <c r="AA371" i="1"/>
  <c r="AA80" i="1"/>
  <c r="AA179" i="1"/>
  <c r="AA248" i="1"/>
  <c r="AA262" i="1"/>
  <c r="AA304" i="1"/>
  <c r="AA318" i="1"/>
  <c r="AA332" i="1"/>
  <c r="AA346" i="1"/>
  <c r="AA25" i="1"/>
  <c r="AA81" i="1"/>
  <c r="AA151" i="1"/>
  <c r="AA193" i="1"/>
  <c r="AA181" i="1"/>
  <c r="AA277" i="1"/>
  <c r="AA319" i="1"/>
  <c r="AA333" i="1"/>
  <c r="AA347" i="1"/>
  <c r="AA375" i="1"/>
  <c r="AA364" i="1"/>
  <c r="AA27" i="1"/>
  <c r="AA69" i="1"/>
  <c r="AA97" i="1"/>
  <c r="AA153" i="1"/>
  <c r="AA185" i="1"/>
  <c r="AA198" i="1"/>
  <c r="AA150" i="1"/>
  <c r="AA251" i="1"/>
  <c r="AA265" i="1"/>
  <c r="AA279" i="1"/>
  <c r="AA293" i="1"/>
  <c r="AA307" i="1"/>
  <c r="AA335" i="1"/>
  <c r="AA349" i="1"/>
  <c r="AA363" i="1"/>
  <c r="AA377" i="1"/>
  <c r="C348" i="1"/>
  <c r="C349" i="1"/>
  <c r="C352" i="1"/>
  <c r="C353" i="1"/>
  <c r="C355" i="1"/>
  <c r="C358" i="1"/>
  <c r="C359" i="1"/>
  <c r="C360" i="1"/>
  <c r="C375" i="1"/>
  <c r="C362" i="1"/>
  <c r="C363" i="1"/>
  <c r="C370" i="1"/>
  <c r="C365" i="1"/>
  <c r="C366" i="1"/>
  <c r="C367" i="1"/>
  <c r="C368" i="1"/>
  <c r="C372" i="1"/>
  <c r="C373" i="1"/>
  <c r="C374" i="1"/>
  <c r="W380" i="1"/>
  <c r="W379" i="1"/>
  <c r="W378" i="1"/>
  <c r="W377" i="1"/>
  <c r="W376" i="1"/>
  <c r="W364" i="1"/>
  <c r="W374" i="1"/>
  <c r="W373" i="1"/>
  <c r="W372" i="1"/>
  <c r="W371" i="1"/>
  <c r="W361" i="1"/>
  <c r="W369" i="1"/>
  <c r="W368" i="1"/>
  <c r="W367" i="1"/>
  <c r="W366" i="1"/>
  <c r="W365" i="1"/>
  <c r="W370" i="1"/>
  <c r="W363" i="1"/>
  <c r="W362" i="1"/>
  <c r="W375" i="1"/>
  <c r="W360" i="1"/>
  <c r="W359" i="1"/>
  <c r="W358" i="1"/>
  <c r="V379" i="1"/>
  <c r="V378" i="1"/>
  <c r="V377" i="1"/>
  <c r="V376" i="1"/>
  <c r="V364" i="1"/>
  <c r="V374" i="1"/>
  <c r="V373" i="1"/>
  <c r="V372" i="1"/>
  <c r="V371" i="1"/>
  <c r="V361" i="1"/>
  <c r="V369" i="1"/>
  <c r="V368" i="1"/>
  <c r="V367" i="1"/>
  <c r="V366" i="1"/>
  <c r="V365" i="1"/>
  <c r="V370" i="1"/>
  <c r="V363" i="1"/>
  <c r="V362" i="1"/>
  <c r="V375" i="1"/>
  <c r="V360" i="1"/>
  <c r="V359" i="1"/>
  <c r="V358" i="1"/>
  <c r="V357" i="1"/>
  <c r="V380" i="1"/>
  <c r="Q379" i="1"/>
  <c r="Q378" i="1"/>
  <c r="Q377" i="1"/>
  <c r="Q376" i="1"/>
  <c r="Q364" i="1"/>
  <c r="Q374" i="1"/>
  <c r="Q373" i="1"/>
  <c r="Q372" i="1"/>
  <c r="Q371" i="1"/>
  <c r="Q361" i="1"/>
  <c r="Q369" i="1"/>
  <c r="Q368" i="1"/>
  <c r="Q367" i="1"/>
  <c r="Q366" i="1"/>
  <c r="Q365" i="1"/>
  <c r="Q370" i="1"/>
  <c r="Q363" i="1"/>
  <c r="Q362" i="1"/>
  <c r="Q375" i="1"/>
  <c r="Q360" i="1"/>
  <c r="Q359" i="1"/>
  <c r="Q358" i="1"/>
  <c r="Q357" i="1"/>
  <c r="Q380" i="1"/>
  <c r="G359" i="1"/>
  <c r="G360" i="1"/>
  <c r="G375" i="1"/>
  <c r="G362" i="1"/>
  <c r="G363" i="1"/>
  <c r="G370" i="1"/>
  <c r="G365" i="1"/>
  <c r="G366" i="1"/>
  <c r="G367" i="1"/>
  <c r="G361" i="1"/>
  <c r="G371" i="1"/>
  <c r="G373" i="1"/>
  <c r="G374" i="1"/>
  <c r="G364" i="1"/>
  <c r="G376" i="1"/>
  <c r="G377" i="1"/>
  <c r="G378" i="1"/>
  <c r="G379" i="1"/>
  <c r="G380" i="1"/>
  <c r="G358" i="1"/>
  <c r="D22" i="21"/>
  <c r="D27" i="21"/>
  <c r="D28" i="21"/>
  <c r="D24" i="21"/>
  <c r="G28" i="21"/>
  <c r="G24" i="21"/>
  <c r="B4" i="21"/>
  <c r="B5" i="21" s="1"/>
  <c r="B6" i="21" s="1"/>
  <c r="B7" i="21" s="1"/>
  <c r="B8" i="21" s="1"/>
  <c r="B9" i="21" s="1"/>
  <c r="B10" i="21" s="1"/>
  <c r="B11" i="21" s="1"/>
  <c r="B12" i="21" s="1"/>
  <c r="B13" i="21" s="1"/>
  <c r="B14" i="21" s="1"/>
  <c r="B15" i="21" s="1"/>
  <c r="B16" i="21" s="1"/>
  <c r="B17" i="21" s="1"/>
  <c r="B18" i="21" s="1"/>
  <c r="B19" i="21" s="1"/>
  <c r="D23" i="21"/>
  <c r="G23" i="21"/>
  <c r="Y5" i="1"/>
  <c r="AA5" i="1" s="1"/>
  <c r="E26" i="23"/>
  <c r="G26" i="23"/>
  <c r="C357" i="1"/>
  <c r="C356" i="1"/>
  <c r="AB5" i="1"/>
  <c r="W346" i="1"/>
  <c r="W347" i="1"/>
  <c r="W348" i="1"/>
  <c r="W349" i="1"/>
  <c r="W350" i="1"/>
  <c r="W351" i="1"/>
  <c r="W352" i="1"/>
  <c r="W353" i="1"/>
  <c r="W354" i="1"/>
  <c r="W355" i="1"/>
  <c r="W356" i="1"/>
  <c r="W357" i="1"/>
  <c r="V346" i="1"/>
  <c r="V347" i="1"/>
  <c r="V348" i="1"/>
  <c r="V349" i="1"/>
  <c r="V350" i="1"/>
  <c r="V351" i="1"/>
  <c r="V352" i="1"/>
  <c r="V353" i="1"/>
  <c r="V354" i="1"/>
  <c r="V355" i="1"/>
  <c r="V356" i="1"/>
  <c r="Q346" i="1"/>
  <c r="Q347" i="1"/>
  <c r="Q348" i="1"/>
  <c r="Q349" i="1"/>
  <c r="Q350" i="1"/>
  <c r="Q351" i="1"/>
  <c r="Q352" i="1"/>
  <c r="Q353" i="1"/>
  <c r="Q354" i="1"/>
  <c r="Q355" i="1"/>
  <c r="Q356" i="1"/>
  <c r="G347" i="1"/>
  <c r="G348" i="1"/>
  <c r="G350" i="1"/>
  <c r="G351" i="1"/>
  <c r="G352" i="1"/>
  <c r="G353" i="1"/>
  <c r="G354" i="1"/>
  <c r="G355" i="1"/>
  <c r="D26" i="21"/>
  <c r="G26" i="21"/>
  <c r="D25" i="21"/>
  <c r="G25" i="21"/>
  <c r="G343" i="1"/>
  <c r="W344" i="1"/>
  <c r="W345" i="1"/>
  <c r="V344" i="1"/>
  <c r="V345" i="1"/>
  <c r="Q344" i="1"/>
  <c r="Q345" i="1"/>
  <c r="C344" i="1"/>
  <c r="C345" i="1"/>
  <c r="C346" i="1"/>
  <c r="U3" i="21"/>
  <c r="V3" i="21"/>
  <c r="D3" i="21" s="1"/>
  <c r="W3" i="21"/>
  <c r="T3" i="21"/>
  <c r="D20" i="21"/>
  <c r="D18" i="2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227" i="1"/>
  <c r="C145" i="1"/>
  <c r="C146" i="1"/>
  <c r="C222" i="1"/>
  <c r="C148" i="1"/>
  <c r="C149" i="1"/>
  <c r="C223" i="1"/>
  <c r="C151" i="1"/>
  <c r="C152" i="1"/>
  <c r="C153" i="1"/>
  <c r="C154" i="1"/>
  <c r="C155" i="1"/>
  <c r="C156" i="1"/>
  <c r="C157" i="1"/>
  <c r="C212" i="1"/>
  <c r="C159" i="1"/>
  <c r="C160" i="1"/>
  <c r="C161" i="1"/>
  <c r="C162" i="1"/>
  <c r="C163" i="1"/>
  <c r="C164" i="1"/>
  <c r="C165" i="1"/>
  <c r="C166" i="1"/>
  <c r="C185" i="1"/>
  <c r="C187" i="1"/>
  <c r="C169" i="1"/>
  <c r="C188" i="1"/>
  <c r="C190" i="1"/>
  <c r="C172" i="1"/>
  <c r="C173" i="1"/>
  <c r="C174" i="1"/>
  <c r="C175" i="1"/>
  <c r="C192" i="1"/>
  <c r="C177" i="1"/>
  <c r="C178" i="1"/>
  <c r="C193" i="1"/>
  <c r="C180" i="1"/>
  <c r="C198" i="1"/>
  <c r="C199" i="1"/>
  <c r="C183" i="1"/>
  <c r="C184" i="1"/>
  <c r="C200" i="1"/>
  <c r="C186" i="1"/>
  <c r="C201" i="1"/>
  <c r="C205" i="1"/>
  <c r="C189" i="1"/>
  <c r="C182" i="1"/>
  <c r="C191" i="1"/>
  <c r="C179" i="1"/>
  <c r="C181" i="1"/>
  <c r="C194" i="1"/>
  <c r="C195" i="1"/>
  <c r="C196" i="1"/>
  <c r="C197" i="1"/>
  <c r="C176" i="1"/>
  <c r="C170" i="1"/>
  <c r="C171" i="1"/>
  <c r="C168" i="1"/>
  <c r="C202" i="1"/>
  <c r="C203" i="1"/>
  <c r="C204" i="1"/>
  <c r="C167" i="1"/>
  <c r="C206" i="1"/>
  <c r="C207" i="1"/>
  <c r="C208" i="1"/>
  <c r="C209" i="1"/>
  <c r="C210" i="1"/>
  <c r="C211" i="1"/>
  <c r="C158" i="1"/>
  <c r="C213" i="1"/>
  <c r="C214" i="1"/>
  <c r="C215" i="1"/>
  <c r="C216" i="1"/>
  <c r="C217" i="1"/>
  <c r="C218" i="1"/>
  <c r="C219" i="1"/>
  <c r="C220" i="1"/>
  <c r="C221" i="1"/>
  <c r="C147" i="1"/>
  <c r="C150" i="1"/>
  <c r="C224" i="1"/>
  <c r="C225" i="1"/>
  <c r="C226" i="1"/>
  <c r="C144"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309" i="1"/>
  <c r="C293" i="1"/>
  <c r="C294" i="1"/>
  <c r="C295" i="1"/>
  <c r="C296" i="1"/>
  <c r="C297" i="1"/>
  <c r="C298" i="1"/>
  <c r="C299" i="1"/>
  <c r="C300" i="1"/>
  <c r="C301" i="1"/>
  <c r="C302" i="1"/>
  <c r="C303" i="1"/>
  <c r="C304" i="1"/>
  <c r="C305" i="1"/>
  <c r="C306" i="1"/>
  <c r="C307" i="1"/>
  <c r="C308" i="1"/>
  <c r="C311" i="1"/>
  <c r="C310" i="1"/>
  <c r="C292" i="1"/>
  <c r="C312" i="1"/>
  <c r="C313" i="1"/>
  <c r="C317" i="1"/>
  <c r="C315" i="1"/>
  <c r="C316" i="1"/>
  <c r="C320" i="1"/>
  <c r="C318" i="1"/>
  <c r="C319" i="1"/>
  <c r="C325" i="1"/>
  <c r="C321" i="1"/>
  <c r="C322" i="1"/>
  <c r="C323" i="1"/>
  <c r="C324" i="1"/>
  <c r="C314" i="1"/>
  <c r="C326" i="1"/>
  <c r="C327" i="1"/>
  <c r="C328" i="1"/>
  <c r="C329" i="1"/>
  <c r="C330" i="1"/>
  <c r="C331" i="1"/>
  <c r="C332" i="1"/>
  <c r="C333" i="1"/>
  <c r="C334" i="1"/>
  <c r="C335" i="1"/>
  <c r="C336" i="1"/>
  <c r="C337" i="1"/>
  <c r="C338" i="1"/>
  <c r="C339" i="1"/>
  <c r="C340" i="1"/>
  <c r="C341" i="1"/>
  <c r="C342" i="1"/>
  <c r="C343" i="1"/>
  <c r="G341" i="1"/>
  <c r="G326" i="1"/>
  <c r="G321" i="1"/>
  <c r="G313" i="1"/>
  <c r="G292" i="1"/>
  <c r="G306" i="1"/>
  <c r="G300" i="1"/>
  <c r="G301" i="1"/>
  <c r="G294" i="1"/>
  <c r="G295" i="1"/>
  <c r="G296" i="1"/>
  <c r="G297" i="1"/>
  <c r="G298" i="1"/>
  <c r="G287" i="1"/>
  <c r="G288" i="1"/>
  <c r="G282" i="1"/>
  <c r="G283" i="1"/>
  <c r="G284" i="1"/>
  <c r="G280" i="1"/>
  <c r="G275" i="1"/>
  <c r="G276" i="1"/>
  <c r="G277" i="1"/>
  <c r="G271" i="1"/>
  <c r="G272" i="1"/>
  <c r="G265" i="1"/>
  <c r="G266" i="1"/>
  <c r="G263" i="1"/>
  <c r="G260" i="1"/>
  <c r="G261" i="1"/>
  <c r="G257" i="1"/>
  <c r="G255" i="1"/>
  <c r="G245" i="1"/>
  <c r="G246" i="1"/>
  <c r="G247" i="1"/>
  <c r="G243" i="1"/>
  <c r="G241" i="1"/>
  <c r="G239" i="1"/>
  <c r="G237" i="1"/>
  <c r="G234" i="1"/>
  <c r="G228" i="1"/>
  <c r="G225" i="1"/>
  <c r="G226" i="1"/>
  <c r="G220" i="1"/>
  <c r="G221" i="1"/>
  <c r="G147" i="1"/>
  <c r="G150" i="1"/>
  <c r="G215" i="1"/>
  <c r="G216" i="1"/>
  <c r="G211" i="1"/>
  <c r="G209" i="1"/>
  <c r="G167" i="1"/>
  <c r="G206" i="1"/>
  <c r="G194" i="1"/>
  <c r="G153" i="1"/>
  <c r="G154" i="1"/>
  <c r="G155" i="1"/>
  <c r="G156" i="1"/>
  <c r="G157" i="1"/>
  <c r="G212" i="1"/>
  <c r="G159" i="1"/>
  <c r="G160" i="1"/>
  <c r="G161" i="1"/>
  <c r="G162" i="1"/>
  <c r="G163" i="1"/>
  <c r="G164" i="1"/>
  <c r="G165" i="1"/>
  <c r="G166" i="1"/>
  <c r="G185" i="1"/>
  <c r="G187" i="1"/>
  <c r="G169" i="1"/>
  <c r="G188" i="1"/>
  <c r="G190" i="1"/>
  <c r="G172" i="1"/>
  <c r="G175" i="1"/>
  <c r="G192" i="1"/>
  <c r="G177" i="1"/>
  <c r="G178" i="1"/>
  <c r="G193" i="1"/>
  <c r="G180" i="1"/>
  <c r="G198" i="1"/>
  <c r="G199" i="1"/>
  <c r="G183" i="1"/>
  <c r="G184" i="1"/>
  <c r="G200" i="1"/>
  <c r="G186" i="1"/>
  <c r="G201" i="1"/>
  <c r="G205" i="1"/>
  <c r="G189" i="1"/>
  <c r="G148" i="1"/>
  <c r="G149" i="1"/>
  <c r="G146" i="1"/>
  <c r="G139" i="1"/>
  <c r="G137" i="1"/>
  <c r="G135" i="1"/>
  <c r="G129" i="1"/>
  <c r="G126" i="1"/>
  <c r="G118" i="1"/>
  <c r="G119" i="1"/>
  <c r="G121" i="1"/>
  <c r="G116" i="1"/>
  <c r="G113" i="1"/>
  <c r="G111" i="1"/>
  <c r="G109" i="1"/>
  <c r="G104" i="1"/>
  <c r="G105" i="1"/>
  <c r="G106" i="1"/>
  <c r="G100" i="1"/>
  <c r="G95" i="1"/>
  <c r="G92" i="1"/>
  <c r="G84" i="1"/>
  <c r="G82" i="1"/>
  <c r="G76" i="1"/>
  <c r="G74" i="1"/>
  <c r="G72" i="1"/>
  <c r="G66" i="1"/>
  <c r="G64" i="1"/>
  <c r="G56" i="1"/>
  <c r="G57" i="1"/>
  <c r="G48" i="1"/>
  <c r="G45" i="1"/>
  <c r="G42" i="1"/>
  <c r="G43" i="1"/>
  <c r="G39" i="1"/>
  <c r="G40" i="1"/>
  <c r="G34" i="1"/>
  <c r="G30" i="1"/>
  <c r="G27" i="1"/>
  <c r="G28" i="1"/>
  <c r="G24" i="1"/>
  <c r="G25" i="1"/>
  <c r="G20" i="1"/>
  <c r="G18" i="1"/>
  <c r="G13" i="1"/>
  <c r="G11" i="1"/>
  <c r="G5" i="1"/>
  <c r="G6" i="1"/>
  <c r="G7" i="1"/>
  <c r="G8" i="1"/>
  <c r="G9" i="1"/>
  <c r="G10" i="1"/>
  <c r="G12" i="1"/>
  <c r="G14" i="1"/>
  <c r="G15" i="1"/>
  <c r="G16" i="1"/>
  <c r="G17" i="1"/>
  <c r="G19" i="1"/>
  <c r="G21" i="1"/>
  <c r="G22" i="1"/>
  <c r="G23" i="1"/>
  <c r="G26" i="1"/>
  <c r="G29" i="1"/>
  <c r="G31" i="1"/>
  <c r="G32" i="1"/>
  <c r="G33" i="1"/>
  <c r="G35" i="1"/>
  <c r="G36" i="1"/>
  <c r="G37" i="1"/>
  <c r="G38" i="1"/>
  <c r="G41" i="1"/>
  <c r="G44" i="1"/>
  <c r="G46" i="1"/>
  <c r="G47" i="1"/>
  <c r="G49" i="1"/>
  <c r="G50" i="1"/>
  <c r="G51" i="1"/>
  <c r="G52" i="1"/>
  <c r="G53" i="1"/>
  <c r="G54" i="1"/>
  <c r="G55" i="1"/>
  <c r="G58" i="1"/>
  <c r="G59" i="1"/>
  <c r="G60" i="1"/>
  <c r="G61" i="1"/>
  <c r="G62" i="1"/>
  <c r="G63" i="1"/>
  <c r="G65" i="1"/>
  <c r="G67" i="1"/>
  <c r="G68" i="1"/>
  <c r="G69" i="1"/>
  <c r="G70" i="1"/>
  <c r="G71" i="1"/>
  <c r="G73" i="1"/>
  <c r="G75" i="1"/>
  <c r="G77" i="1"/>
  <c r="G78" i="1"/>
  <c r="G79" i="1"/>
  <c r="G80" i="1"/>
  <c r="G81" i="1"/>
  <c r="G83" i="1"/>
  <c r="G85" i="1"/>
  <c r="G86" i="1"/>
  <c r="G87" i="1"/>
  <c r="G88" i="1"/>
  <c r="G89" i="1"/>
  <c r="G90" i="1"/>
  <c r="G91" i="1"/>
  <c r="G93" i="1"/>
  <c r="G94" i="1"/>
  <c r="G96" i="1"/>
  <c r="G97" i="1"/>
  <c r="G98" i="1"/>
  <c r="G99" i="1"/>
  <c r="G101" i="1"/>
  <c r="G102" i="1"/>
  <c r="G103" i="1"/>
  <c r="G107" i="1"/>
  <c r="G108" i="1"/>
  <c r="G110" i="1"/>
  <c r="G112" i="1"/>
  <c r="G114" i="1"/>
  <c r="G115" i="1"/>
  <c r="G117" i="1"/>
  <c r="G122" i="1"/>
  <c r="G123" i="1"/>
  <c r="G124" i="1"/>
  <c r="G125" i="1"/>
  <c r="G127" i="1"/>
  <c r="G128" i="1"/>
  <c r="G130" i="1"/>
  <c r="G131" i="1"/>
  <c r="G132" i="1"/>
  <c r="G133" i="1"/>
  <c r="G134" i="1"/>
  <c r="G136" i="1"/>
  <c r="G138" i="1"/>
  <c r="G140" i="1"/>
  <c r="G141" i="1"/>
  <c r="G142" i="1"/>
  <c r="G143" i="1"/>
  <c r="G227" i="1"/>
  <c r="G145" i="1"/>
  <c r="G222" i="1"/>
  <c r="G223" i="1"/>
  <c r="G151" i="1"/>
  <c r="G152" i="1"/>
  <c r="G182" i="1"/>
  <c r="G191" i="1"/>
  <c r="G179" i="1"/>
  <c r="G181" i="1"/>
  <c r="G195" i="1"/>
  <c r="G196" i="1"/>
  <c r="G197" i="1"/>
  <c r="G176" i="1"/>
  <c r="G170" i="1"/>
  <c r="G171" i="1"/>
  <c r="G168" i="1"/>
  <c r="G202" i="1"/>
  <c r="G203" i="1"/>
  <c r="G204" i="1"/>
  <c r="G207" i="1"/>
  <c r="G208" i="1"/>
  <c r="G210" i="1"/>
  <c r="G158" i="1"/>
  <c r="G213" i="1"/>
  <c r="G214" i="1"/>
  <c r="G217" i="1"/>
  <c r="G218" i="1"/>
  <c r="G219" i="1"/>
  <c r="G224" i="1"/>
  <c r="G144" i="1"/>
  <c r="G229" i="1"/>
  <c r="G230" i="1"/>
  <c r="G231" i="1"/>
  <c r="G232" i="1"/>
  <c r="G233" i="1"/>
  <c r="G235" i="1"/>
  <c r="G236" i="1"/>
  <c r="G238" i="1"/>
  <c r="G240" i="1"/>
  <c r="G242" i="1"/>
  <c r="G244" i="1"/>
  <c r="G249" i="1"/>
  <c r="G251" i="1"/>
  <c r="G252" i="1"/>
  <c r="G253" i="1"/>
  <c r="G254" i="1"/>
  <c r="G256" i="1"/>
  <c r="G258" i="1"/>
  <c r="G259" i="1"/>
  <c r="G262" i="1"/>
  <c r="G264" i="1"/>
  <c r="G267" i="1"/>
  <c r="G268" i="1"/>
  <c r="G269" i="1"/>
  <c r="G270" i="1"/>
  <c r="G273" i="1"/>
  <c r="G274" i="1"/>
  <c r="G278" i="1"/>
  <c r="G279" i="1"/>
  <c r="G281" i="1"/>
  <c r="G285" i="1"/>
  <c r="G286" i="1"/>
  <c r="G289" i="1"/>
  <c r="G290" i="1"/>
  <c r="G291" i="1"/>
  <c r="G309" i="1"/>
  <c r="G293" i="1"/>
  <c r="G299" i="1"/>
  <c r="G302" i="1"/>
  <c r="G303" i="1"/>
  <c r="G304" i="1"/>
  <c r="G305" i="1"/>
  <c r="G307" i="1"/>
  <c r="G308" i="1"/>
  <c r="G311" i="1"/>
  <c r="G310" i="1"/>
  <c r="G312" i="1"/>
  <c r="G317" i="1"/>
  <c r="G315" i="1"/>
  <c r="G316" i="1"/>
  <c r="G320" i="1"/>
  <c r="G318" i="1"/>
  <c r="G319" i="1"/>
  <c r="G325" i="1"/>
  <c r="G322" i="1"/>
  <c r="G323" i="1"/>
  <c r="G324" i="1"/>
  <c r="G314" i="1"/>
  <c r="G327" i="1"/>
  <c r="G328" i="1"/>
  <c r="G329" i="1"/>
  <c r="G330" i="1"/>
  <c r="G331" i="1"/>
  <c r="G332" i="1"/>
  <c r="G333" i="1"/>
  <c r="G334" i="1"/>
  <c r="G335" i="1"/>
  <c r="G336" i="1"/>
  <c r="G337" i="1"/>
  <c r="G338" i="1"/>
  <c r="G339" i="1"/>
  <c r="G340" i="1"/>
  <c r="G342" i="1"/>
  <c r="W338" i="1"/>
  <c r="W339" i="1"/>
  <c r="W340" i="1"/>
  <c r="W341" i="1"/>
  <c r="W342" i="1"/>
  <c r="W343" i="1"/>
  <c r="V338" i="1"/>
  <c r="V339" i="1"/>
  <c r="V340" i="1"/>
  <c r="V341" i="1"/>
  <c r="V342" i="1"/>
  <c r="V343" i="1"/>
  <c r="Q338" i="1"/>
  <c r="Q339" i="1"/>
  <c r="Q340" i="1"/>
  <c r="Q341" i="1"/>
  <c r="Q342" i="1"/>
  <c r="Q343" i="1"/>
  <c r="W328" i="1"/>
  <c r="W329" i="1"/>
  <c r="W330" i="1"/>
  <c r="W331" i="1"/>
  <c r="W332" i="1"/>
  <c r="W333" i="1"/>
  <c r="W334" i="1"/>
  <c r="W335" i="1"/>
  <c r="W336" i="1"/>
  <c r="W337" i="1"/>
  <c r="V328" i="1"/>
  <c r="V329" i="1"/>
  <c r="V330" i="1"/>
  <c r="V331" i="1"/>
  <c r="V332" i="1"/>
  <c r="V333" i="1"/>
  <c r="V334" i="1"/>
  <c r="V335" i="1"/>
  <c r="V336" i="1"/>
  <c r="V337" i="1"/>
  <c r="Q328" i="1"/>
  <c r="Q329" i="1"/>
  <c r="Q330" i="1"/>
  <c r="Q331" i="1"/>
  <c r="Q332" i="1"/>
  <c r="Q333" i="1"/>
  <c r="Q334" i="1"/>
  <c r="Q335" i="1"/>
  <c r="Q336" i="1"/>
  <c r="Q337" i="1"/>
  <c r="W292" i="1"/>
  <c r="W312" i="1"/>
  <c r="W313" i="1"/>
  <c r="W317" i="1"/>
  <c r="W315" i="1"/>
  <c r="W316" i="1"/>
  <c r="W320" i="1"/>
  <c r="W318" i="1"/>
  <c r="W319" i="1"/>
  <c r="W325" i="1"/>
  <c r="W321" i="1"/>
  <c r="W322" i="1"/>
  <c r="W323" i="1"/>
  <c r="W324" i="1"/>
  <c r="W314" i="1"/>
  <c r="W326" i="1"/>
  <c r="W327" i="1"/>
  <c r="V312" i="1"/>
  <c r="V313" i="1"/>
  <c r="V317" i="1"/>
  <c r="V315" i="1"/>
  <c r="V316" i="1"/>
  <c r="V320" i="1"/>
  <c r="V318" i="1"/>
  <c r="V319" i="1"/>
  <c r="V325" i="1"/>
  <c r="V321" i="1"/>
  <c r="V322" i="1"/>
  <c r="V323" i="1"/>
  <c r="V324" i="1"/>
  <c r="V314" i="1"/>
  <c r="V326" i="1"/>
  <c r="V327" i="1"/>
  <c r="Q312" i="1"/>
  <c r="Q313" i="1"/>
  <c r="Q317" i="1"/>
  <c r="Q315" i="1"/>
  <c r="Q316" i="1"/>
  <c r="Q320" i="1"/>
  <c r="Q318" i="1"/>
  <c r="Q319" i="1"/>
  <c r="Q325" i="1"/>
  <c r="Q321" i="1"/>
  <c r="Q322" i="1"/>
  <c r="Q323" i="1"/>
  <c r="Q324" i="1"/>
  <c r="Q314" i="1"/>
  <c r="Q326" i="1"/>
  <c r="Q327" i="1"/>
  <c r="G22" i="23"/>
  <c r="G25" i="23"/>
  <c r="E22" i="23"/>
  <c r="E25" i="23"/>
  <c r="E24" i="23"/>
  <c r="E23" i="23"/>
  <c r="B37" i="23"/>
  <c r="B36" i="23"/>
  <c r="C36" i="23" s="1"/>
  <c r="B35" i="23"/>
  <c r="C35" i="23" s="1"/>
  <c r="B34" i="23"/>
  <c r="C34" i="23" s="1"/>
  <c r="B33" i="23"/>
  <c r="C33" i="23" s="1"/>
  <c r="B32" i="23"/>
  <c r="C32" i="23" s="1"/>
  <c r="B31" i="23"/>
  <c r="C31" i="23" s="1"/>
  <c r="G20" i="21"/>
  <c r="W310" i="1"/>
  <c r="W311" i="1"/>
  <c r="W308" i="1"/>
  <c r="W307" i="1"/>
  <c r="W306" i="1"/>
  <c r="W305" i="1"/>
  <c r="W304" i="1"/>
  <c r="W303" i="1"/>
  <c r="V292" i="1"/>
  <c r="V310" i="1"/>
  <c r="V311" i="1"/>
  <c r="V308" i="1"/>
  <c r="V307" i="1"/>
  <c r="V306" i="1"/>
  <c r="V305" i="1"/>
  <c r="V304" i="1"/>
  <c r="V303" i="1"/>
  <c r="Q292" i="1"/>
  <c r="Q310" i="1"/>
  <c r="Q311" i="1"/>
  <c r="Q308" i="1"/>
  <c r="Q307" i="1"/>
  <c r="Q306" i="1"/>
  <c r="Q305" i="1"/>
  <c r="Q304" i="1"/>
  <c r="Q303" i="1"/>
  <c r="G19" i="21"/>
  <c r="G3" i="21"/>
  <c r="G4" i="21"/>
  <c r="G5" i="21"/>
  <c r="G6" i="21"/>
  <c r="G7" i="21"/>
  <c r="G8" i="21"/>
  <c r="G9" i="21"/>
  <c r="G10" i="21"/>
  <c r="G11" i="21"/>
  <c r="G12" i="21"/>
  <c r="G13" i="21"/>
  <c r="G14" i="21"/>
  <c r="G15" i="21"/>
  <c r="G16" i="21"/>
  <c r="G17" i="21"/>
  <c r="N6" i="23"/>
  <c r="Q291" i="1"/>
  <c r="V291" i="1"/>
  <c r="W291" i="1"/>
  <c r="Q309" i="1"/>
  <c r="V309" i="1"/>
  <c r="W309" i="1"/>
  <c r="Q293" i="1"/>
  <c r="V293" i="1"/>
  <c r="W293" i="1"/>
  <c r="Q294" i="1"/>
  <c r="V294" i="1"/>
  <c r="W294" i="1"/>
  <c r="Q295" i="1"/>
  <c r="V295" i="1"/>
  <c r="W295" i="1"/>
  <c r="Q296" i="1"/>
  <c r="V296" i="1"/>
  <c r="W296" i="1"/>
  <c r="Q297" i="1"/>
  <c r="V297" i="1"/>
  <c r="W297" i="1"/>
  <c r="Q298" i="1"/>
  <c r="V298" i="1"/>
  <c r="W298" i="1"/>
  <c r="Q299" i="1"/>
  <c r="V299" i="1"/>
  <c r="W299" i="1"/>
  <c r="Q300" i="1"/>
  <c r="V300" i="1"/>
  <c r="W300" i="1"/>
  <c r="Q301" i="1"/>
  <c r="V301" i="1"/>
  <c r="W301" i="1"/>
  <c r="Q302" i="1"/>
  <c r="V302" i="1"/>
  <c r="W302"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227" i="1"/>
  <c r="W145" i="1"/>
  <c r="W146" i="1"/>
  <c r="W222" i="1"/>
  <c r="W148" i="1"/>
  <c r="W149" i="1"/>
  <c r="W223" i="1"/>
  <c r="W151" i="1"/>
  <c r="W152" i="1"/>
  <c r="W153" i="1"/>
  <c r="W154" i="1"/>
  <c r="W155" i="1"/>
  <c r="W156" i="1"/>
  <c r="W157" i="1"/>
  <c r="W212" i="1"/>
  <c r="W159" i="1"/>
  <c r="W160" i="1"/>
  <c r="W161" i="1"/>
  <c r="W162" i="1"/>
  <c r="W163" i="1"/>
  <c r="W164" i="1"/>
  <c r="W165" i="1"/>
  <c r="W166" i="1"/>
  <c r="W185" i="1"/>
  <c r="W187" i="1"/>
  <c r="W169" i="1"/>
  <c r="W188" i="1"/>
  <c r="W190" i="1"/>
  <c r="W172" i="1"/>
  <c r="W173" i="1"/>
  <c r="W174" i="1"/>
  <c r="W175" i="1"/>
  <c r="W192" i="1"/>
  <c r="W177" i="1"/>
  <c r="W178" i="1"/>
  <c r="W193" i="1"/>
  <c r="W180" i="1"/>
  <c r="W198" i="1"/>
  <c r="W199" i="1"/>
  <c r="W183" i="1"/>
  <c r="W184" i="1"/>
  <c r="W200" i="1"/>
  <c r="W186" i="1"/>
  <c r="W201" i="1"/>
  <c r="W205" i="1"/>
  <c r="W189" i="1"/>
  <c r="W182" i="1"/>
  <c r="W191" i="1"/>
  <c r="W179" i="1"/>
  <c r="W181" i="1"/>
  <c r="W194" i="1"/>
  <c r="W195" i="1"/>
  <c r="W196" i="1"/>
  <c r="W197" i="1"/>
  <c r="W176" i="1"/>
  <c r="W170" i="1"/>
  <c r="W171" i="1"/>
  <c r="W168" i="1"/>
  <c r="W202" i="1"/>
  <c r="W203" i="1"/>
  <c r="W204" i="1"/>
  <c r="W167" i="1"/>
  <c r="W206" i="1"/>
  <c r="W207" i="1"/>
  <c r="W208" i="1"/>
  <c r="W209" i="1"/>
  <c r="W210" i="1"/>
  <c r="W211" i="1"/>
  <c r="W158" i="1"/>
  <c r="W213" i="1"/>
  <c r="W214" i="1"/>
  <c r="W215" i="1"/>
  <c r="W216" i="1"/>
  <c r="W217" i="1"/>
  <c r="W218" i="1"/>
  <c r="W219" i="1"/>
  <c r="W220" i="1"/>
  <c r="W221" i="1"/>
  <c r="W147" i="1"/>
  <c r="W150" i="1"/>
  <c r="W224" i="1"/>
  <c r="W225" i="1"/>
  <c r="W226" i="1"/>
  <c r="W144"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5" i="1"/>
  <c r="G23" i="23"/>
  <c r="G24" i="23"/>
  <c r="B6" i="23"/>
  <c r="V290" i="1"/>
  <c r="V289" i="1"/>
  <c r="V288" i="1"/>
  <c r="V287" i="1"/>
  <c r="V286" i="1"/>
  <c r="V285" i="1"/>
  <c r="V284" i="1"/>
  <c r="Q290" i="1"/>
  <c r="Q289" i="1"/>
  <c r="Q288" i="1"/>
  <c r="Q287" i="1"/>
  <c r="Q286" i="1"/>
  <c r="Q285" i="1"/>
  <c r="Q284" i="1"/>
  <c r="R5" i="21"/>
  <c r="D5" i="21"/>
  <c r="D6" i="21"/>
  <c r="D7" i="21"/>
  <c r="D9" i="21"/>
  <c r="D10" i="21"/>
  <c r="D11" i="21"/>
  <c r="D13" i="21"/>
  <c r="N3" i="21"/>
  <c r="K12" i="21"/>
  <c r="V283" i="1"/>
  <c r="V277" i="1"/>
  <c r="V278" i="1"/>
  <c r="V279" i="1"/>
  <c r="V280" i="1"/>
  <c r="V281" i="1"/>
  <c r="V282" i="1"/>
  <c r="Q277" i="1"/>
  <c r="Q278" i="1"/>
  <c r="Q279" i="1"/>
  <c r="Q280" i="1"/>
  <c r="Q281" i="1"/>
  <c r="Q282" i="1"/>
  <c r="Q283" i="1"/>
  <c r="V276" i="1"/>
  <c r="V275" i="1"/>
  <c r="V274" i="1"/>
  <c r="V273" i="1"/>
  <c r="V272" i="1"/>
  <c r="Q272" i="1"/>
  <c r="Q273" i="1"/>
  <c r="Q274" i="1"/>
  <c r="Q275" i="1"/>
  <c r="Q276" i="1"/>
  <c r="V271" i="1"/>
  <c r="V270" i="1"/>
  <c r="V269" i="1"/>
  <c r="V268" i="1"/>
  <c r="V267" i="1"/>
  <c r="V266" i="1"/>
  <c r="Q271" i="1"/>
  <c r="Q270" i="1"/>
  <c r="Q269" i="1"/>
  <c r="Q268" i="1"/>
  <c r="Q267" i="1"/>
  <c r="Q266" i="1"/>
  <c r="V248" i="1"/>
  <c r="V250" i="1"/>
  <c r="V265" i="1"/>
  <c r="V264" i="1"/>
  <c r="V263" i="1"/>
  <c r="V262" i="1"/>
  <c r="V261" i="1"/>
  <c r="V260" i="1"/>
  <c r="V259" i="1"/>
  <c r="V258" i="1"/>
  <c r="V257" i="1"/>
  <c r="V256" i="1"/>
  <c r="V255" i="1"/>
  <c r="V254" i="1"/>
  <c r="V253" i="1"/>
  <c r="V252" i="1"/>
  <c r="V251" i="1"/>
  <c r="V249" i="1"/>
  <c r="Q265" i="1"/>
  <c r="Q264" i="1"/>
  <c r="Q263" i="1"/>
  <c r="Q262" i="1"/>
  <c r="Q261" i="1"/>
  <c r="Q260" i="1"/>
  <c r="Q259" i="1"/>
  <c r="Q258" i="1"/>
  <c r="Q257" i="1"/>
  <c r="Q256" i="1"/>
  <c r="Q255" i="1"/>
  <c r="Q254" i="1"/>
  <c r="Q253" i="1"/>
  <c r="Q252" i="1"/>
  <c r="Q251" i="1"/>
  <c r="Q250" i="1"/>
  <c r="Q249" i="1"/>
  <c r="Q248" i="1"/>
  <c r="Q143" i="1"/>
  <c r="Q227" i="1"/>
  <c r="Q145" i="1"/>
  <c r="Q146" i="1"/>
  <c r="Q222" i="1"/>
  <c r="Q148" i="1"/>
  <c r="Q149" i="1"/>
  <c r="Q223" i="1"/>
  <c r="Q151" i="1"/>
  <c r="Q152" i="1"/>
  <c r="Q153" i="1"/>
  <c r="Q154" i="1"/>
  <c r="Q155" i="1"/>
  <c r="Q156" i="1"/>
  <c r="Q157" i="1"/>
  <c r="Q212" i="1"/>
  <c r="Q159" i="1"/>
  <c r="Q160" i="1"/>
  <c r="Q161" i="1"/>
  <c r="Q162" i="1"/>
  <c r="Q163" i="1"/>
  <c r="Q164" i="1"/>
  <c r="Q165" i="1"/>
  <c r="Q166" i="1"/>
  <c r="Q185" i="1"/>
  <c r="Q187" i="1"/>
  <c r="Q169" i="1"/>
  <c r="Q188" i="1"/>
  <c r="Q190" i="1"/>
  <c r="Q172" i="1"/>
  <c r="Q173" i="1"/>
  <c r="Q174" i="1"/>
  <c r="Q175" i="1"/>
  <c r="Q192" i="1"/>
  <c r="Q177" i="1"/>
  <c r="Q178" i="1"/>
  <c r="Q193" i="1"/>
  <c r="Q180" i="1"/>
  <c r="Q198" i="1"/>
  <c r="Q199" i="1"/>
  <c r="Q183" i="1"/>
  <c r="Q184" i="1"/>
  <c r="Q200" i="1"/>
  <c r="Q186" i="1"/>
  <c r="Q201" i="1"/>
  <c r="Q205" i="1"/>
  <c r="Q189" i="1"/>
  <c r="Q182" i="1"/>
  <c r="Q191" i="1"/>
  <c r="Q179" i="1"/>
  <c r="Q181" i="1"/>
  <c r="Q194" i="1"/>
  <c r="Q195" i="1"/>
  <c r="Q196" i="1"/>
  <c r="Q197" i="1"/>
  <c r="Q176" i="1"/>
  <c r="Q170" i="1"/>
  <c r="Q171" i="1"/>
  <c r="Q168" i="1"/>
  <c r="Q202" i="1"/>
  <c r="Q203" i="1"/>
  <c r="Q204" i="1"/>
  <c r="Q167" i="1"/>
  <c r="Q206" i="1"/>
  <c r="Q207" i="1"/>
  <c r="Q208" i="1"/>
  <c r="Q209" i="1"/>
  <c r="Q210" i="1"/>
  <c r="Q211" i="1"/>
  <c r="Q158" i="1"/>
  <c r="Q213" i="1"/>
  <c r="Q214" i="1"/>
  <c r="Q215" i="1"/>
  <c r="Q216" i="1"/>
  <c r="Q217" i="1"/>
  <c r="Q218" i="1"/>
  <c r="Q219" i="1"/>
  <c r="Q220" i="1"/>
  <c r="Q221" i="1"/>
  <c r="Q147" i="1"/>
  <c r="Q150" i="1"/>
  <c r="Q224" i="1"/>
  <c r="Q225" i="1"/>
  <c r="Q226" i="1"/>
  <c r="Q144" i="1"/>
  <c r="Q228" i="1"/>
  <c r="Q229" i="1"/>
  <c r="Q230" i="1"/>
  <c r="Q231" i="1"/>
  <c r="Q232" i="1"/>
  <c r="Q233" i="1"/>
  <c r="Q234" i="1"/>
  <c r="Q235" i="1"/>
  <c r="Q236" i="1"/>
  <c r="Q237" i="1"/>
  <c r="Q238" i="1"/>
  <c r="Q239" i="1"/>
  <c r="Q240" i="1"/>
  <c r="Q241" i="1"/>
  <c r="Q242" i="1"/>
  <c r="Q243" i="1"/>
  <c r="Q244" i="1"/>
  <c r="Q245" i="1"/>
  <c r="Q246" i="1"/>
  <c r="Q247" i="1"/>
  <c r="V187" i="1"/>
  <c r="V169" i="1"/>
  <c r="V188" i="1"/>
  <c r="V172" i="1"/>
  <c r="V173" i="1"/>
  <c r="V174" i="1"/>
  <c r="V175" i="1"/>
  <c r="V192" i="1"/>
  <c r="V177" i="1"/>
  <c r="V178" i="1"/>
  <c r="V193" i="1"/>
  <c r="V180" i="1"/>
  <c r="V198" i="1"/>
  <c r="V199" i="1"/>
  <c r="V183" i="1"/>
  <c r="V200" i="1"/>
  <c r="V201" i="1"/>
  <c r="V153" i="1"/>
  <c r="V154" i="1"/>
  <c r="V155" i="1"/>
  <c r="V156" i="1"/>
  <c r="V157" i="1"/>
  <c r="V212" i="1"/>
  <c r="V159" i="1"/>
  <c r="V160" i="1"/>
  <c r="V161" i="1"/>
  <c r="V162" i="1"/>
  <c r="V163" i="1"/>
  <c r="V164" i="1"/>
  <c r="V165" i="1"/>
  <c r="V166" i="1"/>
  <c r="V148" i="1"/>
  <c r="V143" i="1"/>
  <c r="V227" i="1"/>
  <c r="V145" i="1"/>
  <c r="V146" i="1"/>
  <c r="V222" i="1"/>
  <c r="V149" i="1"/>
  <c r="V223" i="1"/>
  <c r="V151" i="1"/>
  <c r="V152" i="1"/>
  <c r="V185" i="1"/>
  <c r="V205" i="1"/>
  <c r="V189" i="1"/>
  <c r="V182" i="1"/>
  <c r="V191" i="1"/>
  <c r="V179" i="1"/>
  <c r="V181" i="1"/>
  <c r="V194" i="1"/>
  <c r="V195" i="1"/>
  <c r="V196" i="1"/>
  <c r="V197" i="1"/>
  <c r="V176" i="1"/>
  <c r="V170" i="1"/>
  <c r="V171" i="1"/>
  <c r="V168" i="1"/>
  <c r="V202" i="1"/>
  <c r="V203" i="1"/>
  <c r="V204" i="1"/>
  <c r="V167" i="1"/>
  <c r="V206" i="1"/>
  <c r="V207" i="1"/>
  <c r="V208" i="1"/>
  <c r="V209" i="1"/>
  <c r="V210" i="1"/>
  <c r="V211" i="1"/>
  <c r="V158" i="1"/>
  <c r="V213" i="1"/>
  <c r="V214" i="1"/>
  <c r="V215" i="1"/>
  <c r="V216" i="1"/>
  <c r="V217" i="1"/>
  <c r="V218" i="1"/>
  <c r="V219" i="1"/>
  <c r="V220" i="1"/>
  <c r="V221" i="1"/>
  <c r="V147" i="1"/>
  <c r="V150" i="1"/>
  <c r="V224" i="1"/>
  <c r="V225" i="1"/>
  <c r="V226" i="1"/>
  <c r="V144" i="1"/>
  <c r="V228" i="1"/>
  <c r="V229" i="1"/>
  <c r="V230" i="1"/>
  <c r="V231" i="1"/>
  <c r="V232" i="1"/>
  <c r="V233" i="1"/>
  <c r="V234" i="1"/>
  <c r="V235" i="1"/>
  <c r="V236" i="1"/>
  <c r="V237" i="1"/>
  <c r="V238" i="1"/>
  <c r="V239" i="1"/>
  <c r="V240" i="1"/>
  <c r="V241" i="1"/>
  <c r="V242" i="1"/>
  <c r="V243" i="1"/>
  <c r="V244" i="1"/>
  <c r="V245" i="1"/>
  <c r="V246" i="1"/>
  <c r="V247" i="1"/>
  <c r="Z5" i="1"/>
  <c r="Q5" i="1"/>
  <c r="Q6" i="1"/>
  <c r="Q7" i="1"/>
  <c r="Q8" i="1"/>
  <c r="Q9" i="1"/>
  <c r="Q10" i="1"/>
  <c r="Q11" i="1"/>
  <c r="Q12" i="1"/>
  <c r="Q13" i="1"/>
  <c r="Q14" i="1"/>
  <c r="Q15" i="1"/>
  <c r="Q16" i="1"/>
  <c r="Q17" i="1"/>
  <c r="Q18" i="1"/>
  <c r="Q19" i="1"/>
  <c r="Q20" i="1"/>
  <c r="Q21" i="1"/>
  <c r="Q28" i="1"/>
  <c r="Q27" i="1"/>
  <c r="Q26" i="1"/>
  <c r="Q25" i="1"/>
  <c r="Q24" i="1"/>
  <c r="Q23" i="1"/>
  <c r="Q22" i="1"/>
  <c r="Q29" i="1"/>
  <c r="Q30" i="1"/>
  <c r="Q31" i="1"/>
  <c r="Q32" i="1"/>
  <c r="Q34" i="1"/>
  <c r="Q33" i="1"/>
  <c r="Q35" i="1"/>
  <c r="Q37" i="1"/>
  <c r="Q36" i="1"/>
  <c r="Q39" i="1"/>
  <c r="Q38" i="1"/>
  <c r="Q42" i="1"/>
  <c r="Q41" i="1"/>
  <c r="Q40" i="1"/>
  <c r="Q44" i="1"/>
  <c r="Q43" i="1"/>
  <c r="Q46" i="1"/>
  <c r="Q45" i="1"/>
  <c r="Q48" i="1"/>
  <c r="Q47" i="1"/>
  <c r="Q49" i="1"/>
  <c r="Q52" i="1"/>
  <c r="Q51" i="1"/>
  <c r="Q50" i="1"/>
  <c r="Q54" i="1"/>
  <c r="Q53" i="1"/>
  <c r="Q56" i="1"/>
  <c r="Q55" i="1"/>
  <c r="Q59" i="1"/>
  <c r="Q58" i="1"/>
  <c r="Q57" i="1"/>
  <c r="Q60" i="1"/>
  <c r="Q61" i="1"/>
  <c r="Q63" i="1"/>
  <c r="Q62" i="1"/>
  <c r="Q64" i="1"/>
  <c r="Q69" i="1"/>
  <c r="Q68" i="1"/>
  <c r="Q67" i="1"/>
  <c r="Q66" i="1"/>
  <c r="Q65" i="1"/>
  <c r="Q71" i="1"/>
  <c r="Q70" i="1"/>
  <c r="Q72" i="1"/>
  <c r="Q74" i="1"/>
  <c r="Q73" i="1"/>
  <c r="Q75" i="1"/>
  <c r="Q78" i="1"/>
  <c r="Q77" i="1"/>
  <c r="Q76" i="1"/>
  <c r="Q81" i="1"/>
  <c r="Q80" i="1"/>
  <c r="Q79" i="1"/>
  <c r="Q82" i="1"/>
  <c r="Q83" i="1"/>
  <c r="Q85" i="1"/>
  <c r="Q84" i="1"/>
  <c r="Q86" i="1"/>
  <c r="Q90" i="1"/>
  <c r="Q89" i="1"/>
  <c r="Q88" i="1"/>
  <c r="Q87" i="1"/>
  <c r="Q92" i="1"/>
  <c r="Q91" i="1"/>
  <c r="Q94" i="1"/>
  <c r="Q93" i="1"/>
  <c r="Q97" i="1"/>
  <c r="Q96" i="1"/>
  <c r="Q95" i="1"/>
  <c r="Q100" i="1"/>
  <c r="Q99" i="1"/>
  <c r="Q98" i="1"/>
  <c r="Q101" i="1"/>
  <c r="Q104" i="1"/>
  <c r="Q103" i="1"/>
  <c r="Q102" i="1"/>
  <c r="Q105" i="1"/>
  <c r="Q106" i="1"/>
  <c r="Q107" i="1"/>
  <c r="Q108" i="1"/>
  <c r="Q110" i="1"/>
  <c r="Q109" i="1"/>
  <c r="Q112" i="1"/>
  <c r="Q111" i="1"/>
  <c r="Q113" i="1"/>
  <c r="Q114" i="1"/>
  <c r="Q119" i="1"/>
  <c r="Q118" i="1"/>
  <c r="Q117" i="1"/>
  <c r="Q116" i="1"/>
  <c r="Q115" i="1"/>
  <c r="Q122" i="1"/>
  <c r="Q121" i="1"/>
  <c r="Q120" i="1"/>
  <c r="Q124" i="1"/>
  <c r="Q123" i="1"/>
  <c r="Q125" i="1"/>
  <c r="Q129" i="1"/>
  <c r="Q128" i="1"/>
  <c r="Q127" i="1"/>
  <c r="Q126" i="1"/>
  <c r="Q131" i="1"/>
  <c r="Q130" i="1"/>
  <c r="Q133" i="1"/>
  <c r="Q132" i="1"/>
  <c r="Q134" i="1"/>
  <c r="Q135" i="1"/>
  <c r="Q136" i="1"/>
  <c r="Q139" i="1"/>
  <c r="Q138" i="1"/>
  <c r="Q137" i="1"/>
  <c r="Q140" i="1"/>
  <c r="Q142" i="1"/>
  <c r="Q141" i="1"/>
  <c r="V8" i="1"/>
  <c r="V6" i="1"/>
  <c r="V7" i="1"/>
  <c r="V9" i="1"/>
  <c r="V10" i="1"/>
  <c r="V11" i="1"/>
  <c r="V12" i="1"/>
  <c r="V14" i="1"/>
  <c r="V15" i="1"/>
  <c r="V16" i="1"/>
  <c r="V17" i="1"/>
  <c r="V18" i="1"/>
  <c r="V19" i="1"/>
  <c r="V20" i="1"/>
  <c r="V21" i="1"/>
  <c r="V28" i="1"/>
  <c r="V27" i="1"/>
  <c r="V26" i="1"/>
  <c r="V25" i="1"/>
  <c r="V24" i="1"/>
  <c r="V23" i="1"/>
  <c r="V22" i="1"/>
  <c r="V29" i="1"/>
  <c r="V30" i="1"/>
  <c r="V31" i="1"/>
  <c r="V32" i="1"/>
  <c r="V34" i="1"/>
  <c r="V33" i="1"/>
  <c r="V35" i="1"/>
  <c r="V37" i="1"/>
  <c r="V36" i="1"/>
  <c r="V39" i="1"/>
  <c r="V38" i="1"/>
  <c r="V42" i="1"/>
  <c r="V41" i="1"/>
  <c r="V40" i="1"/>
  <c r="V44" i="1"/>
  <c r="V43" i="1"/>
  <c r="V46" i="1"/>
  <c r="V45" i="1"/>
  <c r="V48" i="1"/>
  <c r="V47" i="1"/>
  <c r="V49" i="1"/>
  <c r="V52" i="1"/>
  <c r="V51" i="1"/>
  <c r="V50" i="1"/>
  <c r="V54" i="1"/>
  <c r="V53" i="1"/>
  <c r="V56" i="1"/>
  <c r="V55" i="1"/>
  <c r="V59" i="1"/>
  <c r="V58" i="1"/>
  <c r="V57" i="1"/>
  <c r="V60" i="1"/>
  <c r="V61" i="1"/>
  <c r="V63" i="1"/>
  <c r="V62" i="1"/>
  <c r="V64" i="1"/>
  <c r="V69" i="1"/>
  <c r="V68" i="1"/>
  <c r="V67" i="1"/>
  <c r="V66" i="1"/>
  <c r="V65" i="1"/>
  <c r="V71" i="1"/>
  <c r="V70" i="1"/>
  <c r="V72" i="1"/>
  <c r="V74" i="1"/>
  <c r="V73" i="1"/>
  <c r="V75" i="1"/>
  <c r="V78" i="1"/>
  <c r="V77" i="1"/>
  <c r="V76" i="1"/>
  <c r="V81" i="1"/>
  <c r="V80" i="1"/>
  <c r="V79" i="1"/>
  <c r="V82" i="1"/>
  <c r="V83" i="1"/>
  <c r="V85" i="1"/>
  <c r="V84" i="1"/>
  <c r="V86" i="1"/>
  <c r="V90" i="1"/>
  <c r="V89" i="1"/>
  <c r="V88" i="1"/>
  <c r="V87" i="1"/>
  <c r="V92" i="1"/>
  <c r="V91" i="1"/>
  <c r="V94" i="1"/>
  <c r="V93" i="1"/>
  <c r="V97" i="1"/>
  <c r="V96" i="1"/>
  <c r="V95" i="1"/>
  <c r="V100" i="1"/>
  <c r="V99" i="1"/>
  <c r="V98" i="1"/>
  <c r="V101" i="1"/>
  <c r="V104" i="1"/>
  <c r="V103" i="1"/>
  <c r="V102" i="1"/>
  <c r="V105" i="1"/>
  <c r="V106" i="1"/>
  <c r="V107" i="1"/>
  <c r="V108" i="1"/>
  <c r="V110" i="1"/>
  <c r="V109" i="1"/>
  <c r="V112" i="1"/>
  <c r="V111" i="1"/>
  <c r="V113" i="1"/>
  <c r="V114" i="1"/>
  <c r="V119" i="1"/>
  <c r="V118" i="1"/>
  <c r="V117" i="1"/>
  <c r="V116" i="1"/>
  <c r="V115" i="1"/>
  <c r="V122" i="1"/>
  <c r="V121" i="1"/>
  <c r="V120" i="1"/>
  <c r="V124" i="1"/>
  <c r="V123" i="1"/>
  <c r="V125" i="1"/>
  <c r="V129" i="1"/>
  <c r="V128" i="1"/>
  <c r="V127" i="1"/>
  <c r="V126" i="1"/>
  <c r="V131" i="1"/>
  <c r="V130" i="1"/>
  <c r="V133" i="1"/>
  <c r="V132" i="1"/>
  <c r="V134" i="1"/>
  <c r="V135" i="1"/>
  <c r="V136" i="1"/>
  <c r="V138" i="1"/>
  <c r="V137" i="1"/>
  <c r="V140" i="1"/>
  <c r="V142" i="1"/>
  <c r="V141" i="1"/>
  <c r="P5" i="3"/>
  <c r="N5" i="3"/>
  <c r="O5" i="3"/>
  <c r="W12" i="21" l="1"/>
  <c r="S12" i="21"/>
  <c r="V12" i="21"/>
  <c r="U12" i="21"/>
  <c r="T12" i="21"/>
  <c r="R12" i="21"/>
  <c r="N12" i="21"/>
  <c r="O11" i="23"/>
  <c r="O12" i="23"/>
  <c r="O13" i="23"/>
  <c r="O14" i="23"/>
  <c r="O16" i="23"/>
  <c r="O15" i="23"/>
  <c r="O33" i="23"/>
  <c r="O32" i="23"/>
  <c r="Q5" i="3"/>
  <c r="F24" i="23"/>
  <c r="C23" i="23"/>
  <c r="P15" i="23"/>
  <c r="P13" i="23"/>
  <c r="F23" i="23"/>
  <c r="D24" i="23"/>
  <c r="F22" i="23"/>
  <c r="D22" i="23"/>
  <c r="D23" i="23"/>
  <c r="C22" i="23"/>
  <c r="C24" i="23"/>
  <c r="Q14" i="23"/>
  <c r="P14" i="23"/>
  <c r="P16" i="23"/>
  <c r="Q16" i="23"/>
  <c r="C26" i="23"/>
  <c r="Q13" i="23"/>
  <c r="C37" i="23"/>
  <c r="P12" i="23"/>
  <c r="Q12" i="23"/>
  <c r="F26" i="23"/>
  <c r="D26" i="23"/>
  <c r="Q15" i="23"/>
  <c r="D12" i="21" l="1"/>
  <c r="C25" i="23"/>
  <c r="Q11" i="23"/>
  <c r="C17" i="23"/>
  <c r="D33" i="23"/>
  <c r="D35" i="23"/>
  <c r="D32" i="23"/>
  <c r="C15" i="23"/>
  <c r="C11" i="23"/>
  <c r="D31" i="23"/>
  <c r="C16" i="23"/>
  <c r="P6" i="23"/>
  <c r="R6" i="23"/>
  <c r="P11" i="23"/>
  <c r="C14" i="23"/>
  <c r="F6" i="23"/>
  <c r="H6" i="23"/>
  <c r="C12" i="23"/>
  <c r="D36" i="23"/>
  <c r="D25" i="23"/>
  <c r="D37" i="23"/>
  <c r="D6" i="23"/>
  <c r="D34" i="23"/>
  <c r="F25" i="23"/>
  <c r="C13" i="23"/>
  <c r="B20" i="21"/>
  <c r="B21" i="21" s="1"/>
  <c r="B22" i="21" s="1"/>
  <c r="B23" i="21" s="1"/>
  <c r="B24" i="21" s="1"/>
  <c r="B25" i="21" s="1"/>
  <c r="B26" i="21" s="1"/>
  <c r="B27" i="21" s="1"/>
  <c r="B28" i="21" s="1"/>
  <c r="B29" i="21" s="1"/>
  <c r="B30" i="21" s="1"/>
  <c r="B31" i="21" s="1"/>
  <c r="B32" i="21" s="1"/>
  <c r="B33" i="21" s="1"/>
  <c r="B34" i="21" s="1"/>
  <c r="B35" i="21" s="1"/>
  <c r="D38" i="2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Amanda Alves Silva</author>
  </authors>
  <commentList>
    <comment ref="J6" authorId="0" shapeId="0" xr:uid="{0DB7ABFB-13CE-41E7-9180-F9A329F153C3}">
      <text>
        <r>
          <rPr>
            <b/>
            <sz val="9"/>
            <color indexed="81"/>
            <rFont val="Segoe UI"/>
            <family val="2"/>
          </rPr>
          <t>Amanda Alves Silva:</t>
        </r>
        <r>
          <rPr>
            <sz val="9"/>
            <color indexed="81"/>
            <rFont val="Segoe UI"/>
            <family val="2"/>
          </rPr>
          <t xml:space="preserve">
INCLUIR NATUREZA REABERTURA DOS CHAMADOS.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tc={4AA6E79B-5704-4AC9-A8A6-82E3C0A2C199}</author>
  </authors>
  <commentList>
    <comment ref="S3" authorId="0" shapeId="0" xr:uid="{4AA6E79B-5704-4AC9-A8A6-82E3C0A2C199}">
      <text>
        <t>[Comentário encadeado]
Sua versão do Excel permite que você leia este comentário encadeado, no entanto, as edições serão removidas se o arquivo for aberto em uma versão mais recente do Excel. Saiba mais: https://go.microsoft.com/fwlink/?linkid=870924
[Tasks]
Há uma tarefa ancorada a este comentário que não pode ser exibida no cliente.
Comentário:
    @Amanda Alves Silva  ajustar com mais uma coluna demonstrando o que é interno e externo (me procure para falarmos sobre o tema)</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<sst xmlns="http://schemas.openxmlformats.org/spreadsheetml/2006/main" count="12083" uniqueCount="4835">
  <si>
    <t>Qtde. Total chamados Status</t>
  </si>
  <si>
    <t>Qtde. Total chamados por categoria</t>
  </si>
  <si>
    <t>Mês/Ano</t>
  </si>
  <si>
    <t>jul/2026</t>
  </si>
  <si>
    <t>Status</t>
  </si>
  <si>
    <t>PENDENTE</t>
  </si>
  <si>
    <t>Data de abertura</t>
  </si>
  <si>
    <t>(Tudo)</t>
  </si>
  <si>
    <t>Rótulos de Coluna</t>
  </si>
  <si>
    <t>Rótulos de Linha</t>
  </si>
  <si>
    <t>Contagem de Número do Chamado</t>
  </si>
  <si>
    <t>2025</t>
  </si>
  <si>
    <t>2026</t>
  </si>
  <si>
    <t>-</t>
  </si>
  <si>
    <t>Emilly Maria</t>
  </si>
  <si>
    <t>Fabiana Lisboa</t>
  </si>
  <si>
    <t>Pamela de Sá</t>
  </si>
  <si>
    <t>Stephany Lima</t>
  </si>
  <si>
    <t>Contagem de Número de protocolo</t>
  </si>
  <si>
    <t>Vanessa Araujo</t>
  </si>
  <si>
    <t>Total Geral</t>
  </si>
  <si>
    <t>Qtde. Chamados por categoria x responsável</t>
  </si>
  <si>
    <t>(Vários itens)</t>
  </si>
  <si>
    <t>Contagem  Chamado</t>
  </si>
  <si>
    <t>Amanda verificar</t>
  </si>
  <si>
    <t>Painel de Acompanhamento</t>
  </si>
  <si>
    <t>Indicadores Gerais</t>
  </si>
  <si>
    <t>Chamados por Classificação</t>
  </si>
  <si>
    <t>TOTAL DE CHAMADOS</t>
  </si>
  <si>
    <t>CHAMADOS ABERTOS</t>
  </si>
  <si>
    <t>CHAMADOS ENCERRADOS</t>
  </si>
  <si>
    <t>ATENDIDOS ÚLT. 7 DIAS</t>
  </si>
  <si>
    <t>Atendidos</t>
  </si>
  <si>
    <t>Em Aberto</t>
  </si>
  <si>
    <t>Abertos Últ. 30d</t>
  </si>
  <si>
    <t>Cancelamento e Reemissão de Nota Fiscal</t>
  </si>
  <si>
    <t>Cobrança e Contestação</t>
  </si>
  <si>
    <t>Pagamentos, Boletos e Recebimentos</t>
  </si>
  <si>
    <t>Situação Últimos 30 Dias</t>
  </si>
  <si>
    <t>Contratos, Comercial e Cadastro</t>
  </si>
  <si>
    <t xml:space="preserve">ABERTOS </t>
  </si>
  <si>
    <t xml:space="preserve">ENCERRADOS </t>
  </si>
  <si>
    <t xml:space="preserve">AINDA ABERTOS </t>
  </si>
  <si>
    <t>Atendimento Administrativo e Suporte</t>
  </si>
  <si>
    <t>Faturamento e Obrigações Fiscais</t>
  </si>
  <si>
    <t>Chamados por Responsável</t>
  </si>
  <si>
    <t>Classificação</t>
  </si>
  <si>
    <t>Encerrado Últ. 7 Dias</t>
  </si>
  <si>
    <t>Em Andamento</t>
  </si>
  <si>
    <t>Prioridade</t>
  </si>
  <si>
    <t>Amanda Silva</t>
  </si>
  <si>
    <t>Chamados Atendidos por Mês (Encerrados)</t>
  </si>
  <si>
    <t>Mês</t>
  </si>
  <si>
    <t>Mar/2026</t>
  </si>
  <si>
    <t>Abr/2026</t>
  </si>
  <si>
    <t>Mai/2026</t>
  </si>
  <si>
    <t>Jun/2026</t>
  </si>
  <si>
    <t>Jul/2026</t>
  </si>
  <si>
    <t>Ago/2026</t>
  </si>
  <si>
    <t>Set/2026</t>
  </si>
  <si>
    <t>Origem Chamados</t>
  </si>
  <si>
    <t>Interno</t>
  </si>
  <si>
    <t>Externo</t>
  </si>
  <si>
    <t>Atendidos nos Últimos 7 Dias</t>
  </si>
  <si>
    <t>Data</t>
  </si>
  <si>
    <t>Dia da Semana</t>
  </si>
  <si>
    <t>Total 7 dias</t>
  </si>
  <si>
    <t>Chamados em aberto por Categoria/Responsável</t>
  </si>
  <si>
    <t xml:space="preserve">                                                                                                                                                                                                                                                                                                                                                                                                                                                                                                                                                                                                                                                                                                                                                                                                                                                                                                                                                                                                                                                                                                                                                                                                                                                                                                                                                                                                                                                                                                                                                                                                                                                                                                                                                                                                                                                                                                                                                                                                                                                                                                                                                                                                                                                                                                                                                                                                                                                                                                                                                                                                                                                                                                                                                                                                                                                                                                                                                                                                                                                                                                                                                                                                                                                                                                                                                                                                                                                                                                                                                                                                                                                                                                                                                                                                                                                                                                                                                                                                                                                                                                                                                                                                                                                                                                                                                                                                                                                                                                                                                                                                                                                                                                                                                                                                                                                                                                                                                                                                                                                                                                                                                                                                                                                                                                                                                                                                                                                                                                                                                                                                                                                                                                                                                                                                                                                                                                                                                                                                                                                                                                                                                                                                                                                                                                                                                                                                                                                                                                                                                                                                                                                                                                                                                                                                                                                                                                                                                                                                                                                                                                                                                                                                                                                                                                                                                                                                                                                                                                                                                                                                                                                                                                                                                                                                                                                                                                                                                                                                                                                                                                                                                                                                                                                                                                                                                                                                                                                                                                                                                                                                                                                                                                                                                                                                                                                                                                                                                                                                                                                                                                                                                                                                                                                                                                                                                                                                                                                                                                                                                                                                                                                                                                                                                                                                                                                                                                                                                                                                                                                                                                                                                                                                                                                                                                                                                                                                                                                                                                                                                                                                                                                                                                                                                                                                                                                                                                                                                                                                                                                                                                                                                                                                                                                                                                                                                                                                                                                                                                                                                                                                                                                                                                                                                                                                                                                                                                                                                                                                                                                                                                                                                                                                                                                                                                                                                                                                                                                                                                                                                                                                                                                                                                                                                                                                                                                                                                                                                                                                                                                                                                                                                                                                                                                                                                                                                                                                                                                                                                                                                                                                                                                                                                                                                                                                                                                                                                                                                                                                                                                                                                                                                                                                                                                                                                                                                                                                                                                                                                                                                                                                                                                                                                                                                                                                                                                                                                                                                                                                                                                                                                                                                                                                                                                                                                                                                                                                                                                                                                                                                                                                                                                                                                                                                                                                                                                                                                                                                                                                                                                                                                                                                                                                                                                                                                                                                                                                                                                                                       </t>
  </si>
  <si>
    <t>Atendimento por Dia/Responsável</t>
  </si>
  <si>
    <t>FINALIZADO</t>
  </si>
  <si>
    <t>jul</t>
  </si>
  <si>
    <t>jul Total</t>
  </si>
  <si>
    <t>ago</t>
  </si>
  <si>
    <t>ago Total</t>
  </si>
  <si>
    <t>set</t>
  </si>
  <si>
    <t>set Total</t>
  </si>
  <si>
    <t>10/jul</t>
  </si>
  <si>
    <t>11/jul</t>
  </si>
  <si>
    <t>13/jul</t>
  </si>
  <si>
    <t>14/jul</t>
  </si>
  <si>
    <t>16/jul</t>
  </si>
  <si>
    <t>17/jul</t>
  </si>
  <si>
    <t>20/jul</t>
  </si>
  <si>
    <t>21/jul</t>
  </si>
  <si>
    <t>22/jul</t>
  </si>
  <si>
    <t>23/jul</t>
  </si>
  <si>
    <t>24/jul</t>
  </si>
  <si>
    <t>27/jul</t>
  </si>
  <si>
    <t>28/jul</t>
  </si>
  <si>
    <t>29/jul</t>
  </si>
  <si>
    <t>30/jul</t>
  </si>
  <si>
    <t>31/jul</t>
  </si>
  <si>
    <t>04/ago</t>
  </si>
  <si>
    <t>05/ago</t>
  </si>
  <si>
    <t>06/ago</t>
  </si>
  <si>
    <t>07/ago</t>
  </si>
  <si>
    <t>08/ago</t>
  </si>
  <si>
    <t>10/ago</t>
  </si>
  <si>
    <t>11/ago</t>
  </si>
  <si>
    <t>12/ago</t>
  </si>
  <si>
    <t>13/ago</t>
  </si>
  <si>
    <t>14/ago</t>
  </si>
  <si>
    <t>20/ago</t>
  </si>
  <si>
    <t>24/ago</t>
  </si>
  <si>
    <t>25/ago</t>
  </si>
  <si>
    <t>26/ago</t>
  </si>
  <si>
    <t>27/ago</t>
  </si>
  <si>
    <t>28/ago</t>
  </si>
  <si>
    <t>02/set</t>
  </si>
  <si>
    <t>03/set</t>
  </si>
  <si>
    <t>04/set</t>
  </si>
  <si>
    <t>08/set</t>
  </si>
  <si>
    <t>09/set</t>
  </si>
  <si>
    <t>11/set</t>
  </si>
  <si>
    <t xml:space="preserve">                                                                                                                                                                                                                                                                                                                                                                                                                                                                                                                                                                                                                                                                                                                                                                                                                                                                                                                                                                                                                                                                                                                                                                                                                                                                                                                                                                                                                                                                                                                                                                                                                                                                                                                                                                                                                                                                                                                                                                                                                                                                                                                                                                                                                                                                                                                                                                                                                                                                                                                                                                                                                                                                                                                                                                                                                                                                                                                                                                                                                                                                                                                                                                                                                                                                                                                                                                                                                                                                                                                                                                                                                                                                                                                                                                                                                                                                                                                                                                                                                                                                                                                                                                                                                                                                                                                                                                                                                                                                                                                                                                                                                                                                                                                                                                                                                                                                                                                                                                                                                                                                                                                                                                                                                                                                                                                                                                                                                                                                                                                                                                                                                                                                                                                                                                                                                                                                                                                                                                                                                                                                                                                                                                                                                                                                                                                                                                                                                                                                                                                                                                                                                                                                                                                                                                                                                                                                                                                                              </t>
  </si>
  <si>
    <t xml:space="preserve">                                                                                                                                                                                                                                                                                                                                                                                                                                                                                                                                                                                                                                                                                                                                                                                                                                                                                                                                                                                                                                                                                                                                                                                                                                                                                                                                                                                                                                                                                                                                                                                                                                                                                                                                                                                                                                                                                                                                                                                                                                                                                                                                                                                                                                                                                                                                                                                                                                                                                                                                                                                                                                                                                                                                                                                                                                                                                                                                                                                                                                                                                                                                                                                                                                                                                                                                                                                                                                                                                                                                                                                                                                                                                                                                                                                                                                                                                                                                                                                                                                                                                                                                                                                                                                                                                                                                                                                                                                                                                                                                                                                                                                                                                                                                                                                                                                                                                                                                                                                                                                                                                                                                                                                                                                                                                                                                                                                                                                                                                                                                                                                                                                                                                                                                                                                                                                                                                                                                                                                                                                                                                                                                                                                                                                                                                                                                                                                                                                                                                                                                                                                                                                                                                                                                                                                                                                                                                                                                                                                                                                                                                                                                                                                                                                                                                                                                                                                                                                                                                                                                                                                                                                                                                                                                                                                                                                                                                                                                                                                                                                                                                                                                                                                                                                                                                                                                                                                                                                                                                                                                                                                                                                                                                                                                                                                                                                                                                                                                                                                                                                                                                                                                                                                                                                                                                                                                                                                                                                                                                                                                                                                                                                                                                                                                                                                                                                                                                                                                                                                                                                                                                                                                                                                                                                                                                                                                                                                                                                                                                                                                                                                                                                                                                                                                                                                                                                                                                                                                                                                                                                                                                                                                                                                                                                                                                                                                                                                                                                                                                                                                                                                                                                                                                                                     </t>
  </si>
  <si>
    <t>#N/D</t>
  </si>
  <si>
    <t>Solicitação</t>
  </si>
  <si>
    <t>Aprovação 1° nivel (Everton</t>
  </si>
  <si>
    <t>Aprovação 2° nivel (Tatebe)</t>
  </si>
  <si>
    <t>Aprovação 3° nivel (Calil)</t>
  </si>
  <si>
    <t>#</t>
  </si>
  <si>
    <t>Assunto e-mail</t>
  </si>
  <si>
    <t>Chamado</t>
  </si>
  <si>
    <t>D.A Comercial</t>
  </si>
  <si>
    <t>Natureza</t>
  </si>
  <si>
    <t>Contexto</t>
  </si>
  <si>
    <t xml:space="preserve">R$ </t>
  </si>
  <si>
    <t>Solicitante</t>
  </si>
  <si>
    <t>Ofensor</t>
  </si>
  <si>
    <t>Alçada necessária</t>
  </si>
  <si>
    <r>
      <t>Data</t>
    </r>
    <r>
      <rPr>
        <b/>
        <sz val="10"/>
        <color theme="4" tint="0.79998168889431442"/>
        <rFont val="Arial"/>
        <family val="2"/>
      </rPr>
      <t>2</t>
    </r>
  </si>
  <si>
    <t>Aprovador</t>
  </si>
  <si>
    <t>Obs</t>
  </si>
  <si>
    <r>
      <t>Data</t>
    </r>
    <r>
      <rPr>
        <b/>
        <sz val="10"/>
        <color theme="3" tint="0.749992370372631"/>
        <rFont val="Arial"/>
        <family val="2"/>
      </rPr>
      <t>4</t>
    </r>
  </si>
  <si>
    <r>
      <t>Aprovador</t>
    </r>
    <r>
      <rPr>
        <b/>
        <sz val="10"/>
        <color theme="3" tint="0.749992370372631"/>
        <rFont val="Arial"/>
        <family val="2"/>
      </rPr>
      <t>5</t>
    </r>
  </si>
  <si>
    <t>Obs6</t>
  </si>
  <si>
    <r>
      <t>Data</t>
    </r>
    <r>
      <rPr>
        <b/>
        <sz val="10"/>
        <color theme="7" tint="0.59999389629810485"/>
        <rFont val="Arial"/>
        <family val="2"/>
      </rPr>
      <t>7</t>
    </r>
  </si>
  <si>
    <t>Aprovador8</t>
  </si>
  <si>
    <r>
      <t>Obs</t>
    </r>
    <r>
      <rPr>
        <b/>
        <sz val="10"/>
        <color theme="7" tint="0.59999389629810485"/>
        <rFont val="Arial"/>
        <family val="2"/>
      </rPr>
      <t>9</t>
    </r>
  </si>
  <si>
    <t>Aprovação - Cancelamento de notas - MOITINHO AUTOMOVEIS LTDA 22.134.988/0001-14 - 20192438</t>
  </si>
  <si>
    <t>OK</t>
  </si>
  <si>
    <t>Cancelamento de NF</t>
  </si>
  <si>
    <t>Erro sistemico, o SF enviou ao billing tarifa diferente do contrato</t>
  </si>
  <si>
    <t>Fabiana</t>
  </si>
  <si>
    <t>Aprovação - Cancelamento de notas - OBJETIVO 1220 COMERCIO DE COSMETICO-30.318.916/0001-55 | 21602868</t>
  </si>
  <si>
    <t>Estrategia comercial, cancelamento de 2 meses como desconto para o cliente</t>
  </si>
  <si>
    <t>Emilly</t>
  </si>
  <si>
    <t>Aprovação - Cancelamento de notas - ELO CONSULTORIA E SOLUCOES LTDA-54.709.015/0001-52 | 22101893</t>
  </si>
  <si>
    <t>Contrato fora do padrão, cobrança de ISS padrão que não consta no contrato</t>
  </si>
  <si>
    <t>Aprovação - Cancelamento de notas - ELEVE DISTRIBUIDORA DE PRODUTOS NUTRICOSMETICOS LTDA-31.178.848/0001-39 |21338462</t>
  </si>
  <si>
    <t>Cancelamento não tempestivo pela comercial na tentativa de reverter a decisão do cliente</t>
  </si>
  <si>
    <t>Aprovação - Cancelamento de notas - DIRETIVA IMPORTACAO E DISTRIBUICAO- 52.833.913/0001-92 | 23024837</t>
  </si>
  <si>
    <t>Erro sistemico, após o cancelamento do cliente houve cobrança do Min. Mensal</t>
  </si>
  <si>
    <t>Aprovar o cancelamento de NFs | Cliente: WISHPAG LTDA - Chamado 18915650</t>
  </si>
  <si>
    <t>Cancelamento não tempestivo pela comercial</t>
  </si>
  <si>
    <t>Vanessa</t>
  </si>
  <si>
    <t>Aprovação - Cancelamento de notas -ALFA AGENCIA DE VIAGENS LTDA -  07.141.168/0001-66 | 19467525</t>
  </si>
  <si>
    <t>N/A</t>
  </si>
  <si>
    <t>Solicitação vencida, chamado de congeladomento do contrato após a emissão da NF</t>
  </si>
  <si>
    <t>Aprovação - Cancelamento de notas - NEXTION PAY TECNOLOGIA LTDA 50.726.492/0001-75 - 21573732</t>
  </si>
  <si>
    <t>Solicitação de cancelamento não efetivada, gerando emissão indevida de NFs para cliente identificado como fraude.</t>
  </si>
  <si>
    <t>Fabiana/
Vanessa</t>
  </si>
  <si>
    <t>Sob revisão do texto</t>
  </si>
  <si>
    <t>Aprovação - Cancelamento de notas - VOAI TECH LTDA-17.891.555/0001-73 | 21029459</t>
  </si>
  <si>
    <t>Cadastro incorreto, o SF envio para o Billing produtos que não estão em contrato</t>
  </si>
  <si>
    <t>Aprovação - Cancelamento de notas fiscais - FAROL COMUNICACAO E SERVICOS DE INFORMATICA LTDA 21.011.165/0001-39 - 21124852</t>
  </si>
  <si>
    <t>Stephany</t>
  </si>
  <si>
    <t>Aprovação - Cancelamento de notas - PLANNE SOFTWARE LTDA-28.580.044/0001-57 |20697638</t>
  </si>
  <si>
    <t>O cliente foi cobrado por um serviço que não chegou a ser implantado nem utilizado devido a falhas na integração e ausência de suporte.</t>
  </si>
  <si>
    <t>Aprovação - Cancelamento de notas - AMERICANAS S.A - EM RECUPERACAO JUD 00.776.574/2019-92 - 23457203</t>
  </si>
  <si>
    <t>Após a alteração de CNPJ, o cliente ficou impossibilitado de realizar os pagamentos, gerando as NFs em discussão para cancelamento até a conclusão do termo de cessão.</t>
  </si>
  <si>
    <t>Aprovação - Cancelamento de notas - GOODSTORAGE HOLDING PARTICIPACOES -18.897.459/0001-03 | 25248269</t>
  </si>
  <si>
    <t>Erro sistêmico</t>
  </si>
  <si>
    <t>Aprovação - Cancelamento de notas - GSE COMERCIO DE ROUPAS LTDA-22.675.768/0001-06 | 18822614</t>
  </si>
  <si>
    <t>Solicitação de cancelamento integral não tratada corretamente, resultando em cobrança indevida após janeiro/2025.</t>
  </si>
  <si>
    <t>Aprovação - Cancelamento de notas-LUX INVEST CAPITAL LTDA- 34.383.831/0001-01 | 25264548- 25247817</t>
  </si>
  <si>
    <t>Duplicidade contratual gerou faturamento indevido ao cliente.  O contrato de produtos foi cancelado, mantendo apenas o Split ativo.  Solicita-se o cancelamento de 9 NFs emitidas por erro comercial, incluindo a multa contratual.</t>
  </si>
  <si>
    <t>Aprovação - Cancelamento de notas -PHARMADELLE FORMULAS LTDA- 21.570.535/0001-78 | 19809905</t>
  </si>
  <si>
    <t xml:space="preserve">19809905
</t>
  </si>
  <si>
    <t>O cliente solicitou o cancelamento em outubro/2023, entretanto, o processo não foi realizado.</t>
  </si>
  <si>
    <t>Aprovação - Cancelamento de notas -MAGALUPAY INSTITUICAO DE PAGAMENTO- 13.884.775/0001-19 |25319444</t>
  </si>
  <si>
    <t>Cancelamento solicitado em decorrência da ausência de solicitação tempestiva de cancelamento do produto, impossibilitando o cancelamento da NF dentro do prazo legal.</t>
  </si>
  <si>
    <t>Comercial</t>
  </si>
  <si>
    <t>Aprovação - Cancelamento de notas - VOLTATTO SUPRIMENTOS LTDA- 59.557.054/0001-03 | 24289294</t>
  </si>
  <si>
    <t>Identificamos que, em decorrência de um erro sistêmico, a nota foi emitida em duplicidade.</t>
  </si>
  <si>
    <t>Financeiro</t>
  </si>
  <si>
    <t>Aprovação - Cancelamento de notas - GIORDANI TURISMO LTDA | Chamado: 2620110481154</t>
  </si>
  <si>
    <t>A área de Cobrança identificou que a NF 0118088 foi emitida em duplicidade para o cliente GIORDANI TURISMO LTDA. Conforme validação realizada pela equipe responsável, a nota correta é a NF 0118002</t>
  </si>
  <si>
    <t>Cancelamento de NF COMERC FINANCIAL TRADING COMERCIALIZADORA DE ENERGIA LTDA</t>
  </si>
  <si>
    <t>O cliente possui dois CNPJs, porém o contrato vigente está vinculado apenas a um deles. Por equívoco, a nota fiscal de setup foi emitida também para o CNPJ sem relação contratual ativa.</t>
  </si>
  <si>
    <t xml:space="preserve">Pamela </t>
  </si>
  <si>
    <t>Aprovação - Cancelamento de notas - CENTRO CULTURAL AFRORIO - 11.697.918/0001-58 | 25578004</t>
  </si>
  <si>
    <t xml:space="preserve">O contrato foi cancelado e houve aprovação formal da área comercial para o cancelamento integral das cobranças. O cadastro do cliente foi encerrado por decisão interna decorrente de apontamentos de risco identificados impossibilitando a continuidade da relação comercial.
</t>
  </si>
  <si>
    <t>Amanda</t>
  </si>
  <si>
    <t>Aprovação - Cancelamento de notas - UNINTER EDUCACIONAL S/A - 02.261.854/0001-57 | 26341250</t>
  </si>
  <si>
    <t>O cliente formalizou o pedido de cancelamento contratual em maio/2023, porém o processo foi concluído apenas em dezembro/2024. Em decorrência dessa falha operacional, permaneceram sendo geradas cobranças de mensalidade mínima.</t>
  </si>
  <si>
    <t>Aprovação -  EDITORA SANAR S.A - 18.990.682/0001-92  - 18244519</t>
  </si>
  <si>
    <t>O cliente solicitou o cancelamento do contrato na época, porém a solicitação não foi formalizada pelos gestores responsáveis. Em função dessa ausência de formalização, o contrato permaneceu ativo em nossos sistemas, ocasionando a continuidade da emissão das notas fiscais de forma indevida.</t>
  </si>
  <si>
    <t>Aprovação - Cancelamento de notas - INFRACOMMERCE SYNAPCOM COMERCI - 27.932.734/0001-65 | 26412747</t>
  </si>
  <si>
    <t>As notas foram emitidas após a data de cancelamento do contrato (26/06/2023) devido à não conclusão do processo de cancelamento pelo time comercial à época. Dessa forma, houve faturamento indevido após o encerramento contratual.</t>
  </si>
  <si>
    <t>Cancelamento de NFs DIAS FINANCE LTDA</t>
  </si>
  <si>
    <t>A Nota Fiscal foi emitida para cobrança de multa contratual em decorrência do cancelamento do contrato do cliente LGS DIAS, realizado em 12/02/2026, quando ainda restavam 11 dias para o término do período contratual de 12 meses.
Contudo, conforme alinhamento prévio entre o time Comercial e o cliente, foi acordado que o cancelamento ocorreria sem a aplicação de multa contratual. Dessa forma, a cobrança foi emitida indevidamente, não havendo obrigação de pagamento por parte do cliente.</t>
  </si>
  <si>
    <t>Aprovação - Cancelamento de notas - N. R. BENNESBY COMERCIO DE UTE - 37.882.316/0001-64 | 26346273</t>
  </si>
  <si>
    <t>Histórico de problemas operacionais reportados pelo cliente desde o início da relação comercial, incluindo intercorrências relacionadas à integração Shopify, antifraude e gestão de pedidos, que motivaram sucessivas solicitações de cancelamento e suspensão das cobranças.</t>
  </si>
  <si>
    <t>Operação</t>
  </si>
  <si>
    <t>Aprovação - Cancelamento/baixa de notas ficais - GUEDES &amp; PAIXAO LTDA 16928871003630 - 18604102</t>
  </si>
  <si>
    <t>ok</t>
  </si>
  <si>
    <t>Cancelamento de NF e Baixa</t>
  </si>
  <si>
    <t>Solicito, por gentileza, o seu DA, pois houve um atraso na implantação e, em tratativa realizada pelo time Comercial com o cliente, foi acordado o pagamento de 50% do valor devido.
O time de Cobrança informou que o cliente efetuou o pagamento das notas fiscais contempladas no acordo. 
Dessa forma, precisamos realizar a baixa das notas fiscais relacionadas abaixo, que totalizam R$ 40.308,26.</t>
  </si>
  <si>
    <t>Aprovação - Cancelamento - FRUITFY INTERMEDIACOES E PAGAMENTOS 57315333000127 - 24820605</t>
  </si>
  <si>
    <t>O cliente informou que enfrentou problemas durante a implementação da solução e declarou que não realizaria os pagamentos enquanto a implantação não estivesse concluída e aderente a tudo o que foi prometido e comercializado.
Diante da negativa de pagamento e considerando o risco de ajuizamento, a Cielo optou pelo descredenciamento do cliente e pelo cancelamento das notas fiscais mencionadas.</t>
  </si>
  <si>
    <t>EM ANDAMENTO</t>
  </si>
  <si>
    <t>A INICIAR</t>
  </si>
  <si>
    <t>Atualizado em:</t>
  </si>
  <si>
    <t>RESPONSÁVEL</t>
  </si>
  <si>
    <t>Número do Chamado</t>
  </si>
  <si>
    <t>Chamado Pai (clone)</t>
  </si>
  <si>
    <t>Número de protocolo</t>
  </si>
  <si>
    <t>Razão social</t>
  </si>
  <si>
    <t>CNPJ</t>
  </si>
  <si>
    <t>Causa raiz</t>
  </si>
  <si>
    <t>Observação/Ação</t>
  </si>
  <si>
    <t>Assunto</t>
  </si>
  <si>
    <t>Data da última modificação do chamado</t>
  </si>
  <si>
    <t>Proprietário do Chamado</t>
  </si>
  <si>
    <t>Email da Web</t>
  </si>
  <si>
    <t>Nome Fantasia</t>
  </si>
  <si>
    <t>Descrição</t>
  </si>
  <si>
    <t>Descrição detalhada</t>
  </si>
  <si>
    <t>Ref.</t>
  </si>
  <si>
    <t>Dt.Encerramento</t>
  </si>
  <si>
    <t>Situação</t>
  </si>
  <si>
    <t>Dias em Aberto</t>
  </si>
  <si>
    <t>Aux_Ranking</t>
  </si>
  <si>
    <t>Origem</t>
  </si>
  <si>
    <t>Ajuste de cobrança / faturamento</t>
  </si>
  <si>
    <t>Médio</t>
  </si>
  <si>
    <t>Análise e Ajuste Condições | Boa Supermercado e Superpão | 1018 | 213299</t>
  </si>
  <si>
    <t>Vanessa dos Santos Araujo</t>
  </si>
  <si>
    <t>support@braspag.zendesk.com</t>
  </si>
  <si>
    <t>SUPERMERCADOS BOA LJ01</t>
  </si>
  <si>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 Não escreva abaixo desta linha -##
Você está registrado como CC nesta solicitação de suporte (213299). Responda este email para adicionar um comentário à solicitação.
[https://braspag.zendesk.com/images/2016/default-avatar-80.png]
Vanessa dos Santos Araujo (Cielo e-commerce)
6 de mai. de 2025, 11:16 BRT
Observação privada
Gabriela
gabrielao@cielo.com.br
  *   Empresa: Braspag
  *   CNPJ: Gabriela
  *   Causa raiz financeiro: Gabriela
  *   Responsável pela demanda: Vanessa dos Santos Araujo
[https://braspag.zendesk.com/images/201</t>
  </si>
  <si>
    <t>Sem descrição</t>
  </si>
  <si>
    <t>1018 Financeiro | Desejo falar com o setor financeiro | Fernanda Camarneira | fernanda.scamarneira@cielo.com.br</t>
  </si>
  <si>
    <t>fernanda.scamarneira@cielo.com.br</t>
  </si>
  <si>
    <t>www soares com br</t>
  </si>
  <si>
    <t>Olá, segue form enviado pela página de Ticket Braspag:&lt;p&gt;&lt;strong&gt;Qual seu nome?:&lt;/strong&gt; Fernanda Camarneira&lt;/p&gt;&lt;p&gt;&lt;strong&gt;Endereço de e-mail:&lt;/strong&gt; fernanda.scamarneira@cielo.com.br&lt;/p&gt;&lt;p&gt;&lt;strong&gt;Telefone:&lt;/strong&gt; (11) 94519-4834&lt;/p&gt;&lt;p&gt;&lt;strong&gt;Assunto:&lt;/strong&gt; Fast Solution - Reajuste Analista Advanced&lt;/p&gt;&lt;p&gt;&lt;strong&gt;Sobre qual produto ou área deseja falar?:&lt;/strong&gt; Financeiro&lt;/p&gt;&lt;p&gt;&lt;strong&gt;Merchant ID/Estabelecimento Comercial (EC)*:&lt;/strong&gt; 03.738.295/0001-96&lt;/p&gt;&lt;p&gt;&lt;strong&gt;CNPJ:&lt;/strong&gt; 03.738.295/0001-96&lt;/p&gt;&lt;p&gt;&lt;strong&gt;Como podemos te ajudar?:&lt;/strong&gt; Desejo falar com o setor financeiro&lt;/p&gt;&lt;p&gt;&lt;strong&gt;Descrição do problema:&lt;/strong&gt; o cliente FAST SOLUTION - 03.738.295/0001-96
realizou um upgrade de plano de antifraude Hierarquia para Advanced em 08/01/2025.
Mas como já tinha um contrato com outra data de aniversário, já teve o reajuste aplicado agora em maio/2025 no analista advanced.
Nos outros produtos está certo, precisamos aplicar.
Mas no analista advanced precisamos r</t>
  </si>
  <si>
    <t>1018 Financeiro | Desejo falar com o setor financeiro | Danilo | danilo_nunes@carrefour.com</t>
  </si>
  <si>
    <t>danilo_nunes@carrefour.com</t>
  </si>
  <si>
    <t>CIELO SAINSTITUICAO DE PAGAMENTO</t>
  </si>
  <si>
    <t>Olá, segue form enviado pela página de Ticket Braspag:&lt;p&gt;&lt;strong&gt;Qual seu nome?:&lt;/strong&gt; Danilo&lt;/p&gt;&lt;p&gt;&lt;strong&gt;Endereço de e-mail:&lt;/strong&gt; danilo_nunes@carrefour.com&lt;/p&gt;&lt;p&gt;&lt;strong&gt;CNPJ:&lt;/strong&gt; 45.543.915/0001-81&lt;/p&gt;&lt;p&gt;&lt;strong&gt;Telefone:&lt;/strong&gt; (11) 96363-2779&lt;/p&gt;&lt;p&gt;&lt;strong&gt;Assunto:&lt;/strong&gt; Carrefour | Faturamento Braspag Junho/2025&lt;/p&gt;&lt;p&gt;&lt;strong&gt;Merchant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financeiro&lt;/p&gt;&lt;p&gt;&lt;strong&gt;Data e hora do erro:&lt;/strong&gt; 01-07-2025 11:22&lt;/p&gt;&lt;p&gt;&lt;strong&gt;Descrição do problema:&lt;/strong&gt; Olá, 
Para este faturamento de junho notificamos a necessidade da aplicação de um desconto referente ao retroativo do mês de abril R$37,55 
Chamado de Abril : 
Antigo: 216094
Atual: 2512611299293
Faturamento Braspag | Abril 2024 | 1018 | ticket.id
Por favor seguir com cancelamento da N</t>
  </si>
  <si>
    <t>Cancelamento de contrato</t>
  </si>
  <si>
    <t>1003 Cancelamento de Contrato: Contábil Hub</t>
  </si>
  <si>
    <t>Emilly Maria Sousa Almeida</t>
  </si>
  <si>
    <t>joiceo@cielo.com.br</t>
  </si>
  <si>
    <t>-json-{"CancelamentoDeContratoId":"a0UNp00000YAtioMAD"}
- CNPJ da Conta: 30.170.362/0001-91
- Razão Social: CB AFONSO SERVICOS ADMINISTRATIVOS LTDA
- Transações Mensais: 200
- Data do Contrato: 17/11/2020
- Executivo: Caroline Matias da Costa
- Motivo: Encerramento das Atividades
- Justificativa: Encerramento das atividades.
- Tipo: Total
- Serviços: Cartão Protegido,Pagador
- Observações: 
- Conta SF Id: 0014o00001k7wONAAY</t>
  </si>
  <si>
    <t>Dúvidas sobre cobrança</t>
  </si>
  <si>
    <t>1011 Velocity Check | Estou em produção e tenho uma dúvida | Monica Murer | monica.murer@newfold.com</t>
  </si>
  <si>
    <t>STEPHANY LIMA DE LISBOA</t>
  </si>
  <si>
    <t>monica.murer@newfold.com</t>
  </si>
  <si>
    <t>HOSTGATOR HOSP SITES</t>
  </si>
  <si>
    <t>Olá, segue formulário enviado para Cielo E-commerce:&lt;p&gt;&lt;strong&gt;Qual seu nome?:&lt;/strong&gt; Monica Murer&lt;/p&gt;&lt;p&gt;&lt;strong&gt;Endereço de e-mail:&lt;/strong&gt; monica.murer@newfold.com&lt;/p&gt;&lt;p&gt;&lt;strong&gt;CNPJ/CPF:&lt;/strong&gt; 15.754.475/0001-40&lt;/p&gt;&lt;p&gt;&lt;strong&gt;Telefone:&lt;/strong&gt; (48) 9943-0204&lt;/p&gt;&lt;p&gt;&lt;strong&gt;Assunto:&lt;/strong&gt; Velocity Check - Divergência nos valores faturados x Contrato.&lt;/p&gt;&lt;p&gt;&lt;strong&gt;Merchant ID/Estabelecimento Comercial (EC):&lt;/strong&gt; 1055024074&lt;/p&gt;&lt;p&gt;&lt;strong&gt;Sobre qual produto ou área deseja falar?:&lt;/strong&gt; Velocity Check&lt;/p&gt;&lt;p&gt;&lt;strong&gt;Descrição do problema:&lt;/strong&gt; Estou com uma dúvida sobre a cobrança do serviço de &amp;quot;velocity check&amp;quot; da Stelo, em nosso contrato, o valor desse serviço deveria ser fixo mensal, com reajuste apenas em novembro, usando a taxa do IPCA.
No entanto, desde março, estamos notando valores diferentes e discrepantes nas cobranças.
Segue abaixo valores reconhecidos na despesa de acordo com as NFs. 
Jan/Fev - R$466 / Mar - R$506 / Abr - R$763 / Mai - R$829 / Jun</t>
  </si>
  <si>
    <t>1018 Financeiro | Desejo falar com o setor financeiro | Pâmela | pamela.cristina@santuarionacional.com</t>
  </si>
  <si>
    <t>pamela.cristina@santuarionacional.com</t>
  </si>
  <si>
    <t>SANTUARIO CV1</t>
  </si>
  <si>
    <t>Olá, segue formulário enviado para Cielo E-commerce:&lt;p&gt;&lt;strong&gt;Qual seu nome?:&lt;/strong&gt; Pâmela&lt;/p&gt;&lt;p&gt;&lt;strong&gt;Endereço de e-mail:&lt;/strong&gt; pamela.cristina@santuarionacional.com&lt;/p&gt;&lt;p&gt;&lt;strong&gt;CNPJ/CPF:&lt;/strong&gt; 45.201.019/0001-34&lt;/p&gt;&lt;p&gt;&lt;strong&gt;Telefone:&lt;/strong&gt; (12) 3104-1820&lt;/p&gt;&lt;p&gt;&lt;strong&gt;Assunto:&lt;/strong&gt; Boletos&lt;/p&gt;&lt;p&gt;&lt;strong&gt;Merchant ID/Estabelecimento Comercial (EC):&lt;/strong&gt; OBRAS SOCIAIS DA ARQUIDIOCESE DE AP&lt;/p&gt;&lt;p&gt;&lt;strong&gt;Sobre qual produto ou área deseja falar?:&lt;/strong&gt; Financeiro&lt;/p&gt;&lt;p&gt;&lt;strong&gt;Como podemos te ajudar?:&lt;/strong&gt; Desejo falar com o setor financeiro&lt;/p&gt;&lt;p&gt;&lt;strong&gt;Descrição do problema:&lt;/strong&gt;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cobrança?&lt;/p&gt;&lt;p&gt;&lt;strong&gt;GA Cli</t>
  </si>
  <si>
    <t>Cobrança retroativa</t>
  </si>
  <si>
    <t>1018 Financeiro | Desejo falar com o setor financeiro | Caroline Mendes | carolineal@cielo.com.br</t>
  </si>
  <si>
    <t>carolineal@cielo.com.br</t>
  </si>
  <si>
    <t>COVABRA SUPERMERCADOS LTDA</t>
  </si>
  <si>
    <t>Olá, segue formulário enviado para Cielo E-commerce:&lt;p&gt;&lt;strong&gt;Qual seu nome?:&lt;/strong&gt; Caroline Mendes&lt;/p&gt;&lt;p&gt;&lt;strong&gt;Endereço de e-mail:&lt;/strong&gt; carolineal@cielo.com.br&lt;/p&gt;&lt;p&gt;&lt;strong&gt;CNPJ/CPF:&lt;/strong&gt; 61.233.151/0016-60&lt;/p&gt;&lt;p&gt;&lt;strong&gt;Telefone:&lt;/strong&gt; (11) 94503-1458&lt;/p&gt;&lt;p&gt;&lt;strong&gt;Assunto:&lt;/strong&gt; Ajuste de cobrança - Velocity Check&lt;/p&gt;&lt;p&gt;&lt;strong&gt;Merchant ID/Estabelecimento Comercial (EC):&lt;/strong&gt; 61.233.151/0016-60&lt;/p&gt;&lt;p&gt;&lt;strong&gt;Descrição do problema:&lt;/strong&gt; Bom dia, time! Tudo bem?
Identifiquei um erro na cobrança do Velocity Check do cliente Covabra.
Atualmente, o contrato prevê cobrança padrão por tarifa e mínimo mensal de 500 transações.
Porém, o cliente está sendo cobrado apenas pelo mínimo mensal, mesmo realizando bem mais que as 500 transações — em média, cerca de 3.000 transações por mês.
Precisamos corrigir o formato da cobrança. Pelo que verifiquei, essa inconsistência ocorre desde 2023.
Conseguem me ajudar com essa correção?
Qualquer dúvida, fico à disposição.
Abraç</t>
  </si>
  <si>
    <t>Reenvio de boleto / NF</t>
  </si>
  <si>
    <t>1018 Financeiro | Desejo falar com o setor financeiro | Giulia | giuliac@cielo.com.br</t>
  </si>
  <si>
    <t>giuliac@cielo.com.br</t>
  </si>
  <si>
    <t>MAFE ACESSORIOS</t>
  </si>
  <si>
    <t>Olá, segue formulário enviado para Cielo E-commerce:&lt;p&gt;&lt;strong&gt;CNPJ/CPF:&lt;/strong&gt; 38.356.562/0001-45&lt;/p&gt;&lt;p&gt;&lt;strong&gt;Qual seu nome?:&lt;/strong&gt; Giulia&lt;/p&gt;&lt;p&gt;&lt;strong&gt;Endereço de e-mail:&lt;/strong&gt; giuliac@cielo.com.br&lt;/p&gt;&lt;p&gt;&lt;strong&gt;Telefone:&lt;/strong&gt; (11) 99104-1320&lt;/p&gt;&lt;p&gt;&lt;strong&gt;Assunto:&lt;/strong&gt; Cobrança Indevida - Erro de Billing&lt;/p&gt;&lt;p&gt;&lt;strong&gt;Merchant ID/Estabelecimento Comercial (EC):&lt;/strong&gt; 38.356.562/0001-45&lt;/p&gt;&lt;p&gt;&lt;strong&gt;Descrição do problema:&lt;/strong&gt; Essa cliente tinha a oportunidade aberta no Salesforce e o contrato estava la, mas precisavamos aguardar a resolução de algumas questoes  do cliente antes de fechar a oportunidade.
Novamente, igual a um outro caso que ocorreu, o financeiro/billing fez a cobrança sem a oportunidade estar fechada. Preciso que realizem o cancelamento de todos os boletos emitidos e que interrompam as cobranças futuras! Obrigada!&lt;/p&gt;&lt;p&gt;&lt;strong&gt;ID da transação:&lt;/strong&gt; &lt;/p&gt;&lt;p&gt;&lt;strong&gt;Código do erro:&lt;/strong&gt; &lt;/p&gt;&lt;p&gt;&lt;strong&gt;Sobre qual produto ou área desej</t>
  </si>
  <si>
    <t>Cancelamento Braspag</t>
  </si>
  <si>
    <t>denderadrugstore@gmail.com</t>
  </si>
  <si>
    <t>STYLO FARMA CURITIBA</t>
  </si>
  <si>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Até o momento não recebi qualquer retorno dos chamados abertos para resolver nossos problemas com as notas emitidas incorretas e estamos sendo notificados da cobrança dessas notas que desde quando emitidas foram solicitadas as substituições.
Atenciosamente,
Dendera</t>
  </si>
  <si>
    <t>Bom dia,
Até o momento não recebi qualquer retorno dos chamados abertos para resolver nossos problemas com as notas emitidas incorretas e estamos sendo notificados da cobrança dessas notas que desde quando emitidas foram solicitadas as substituições.</t>
  </si>
  <si>
    <t>1018 Financeiro | Desejo falar com o setor financeiro | Clarissa Rissi | clarissa.rissi@cielo.com.br</t>
  </si>
  <si>
    <t>clarissa.rissi@cielo.com.br</t>
  </si>
  <si>
    <t>PEMAZA</t>
  </si>
  <si>
    <t>Olá, segue formulário enviado para Cielo E-commerce:&lt;p&gt;&lt;strong&gt;Qual seu nome?:&lt;/strong&gt; Clarissa Rissi&lt;/p&gt;&lt;p&gt;&lt;strong&gt;Endereço de e-mail:&lt;/strong&gt; clarissa.rissi@cielo.com.br&lt;/p&gt;&lt;p&gt;&lt;strong&gt;CNPJ/CPF:&lt;/strong&gt; 22.763.502/0017-74&lt;/p&gt;&lt;p&gt;&lt;strong&gt;Telefone:&lt;/strong&gt; (11) 97261-4151&lt;/p&gt;&lt;p&gt;&lt;strong&gt;Assunto:&lt;/strong&gt; Cancelamento de Notas&lt;/p&gt;&lt;p&gt;&lt;strong&gt;Merchant ID/Estabelecimento Comercial (EC):&lt;/strong&gt; 22.763.502/0017-74&lt;/p&gt;&lt;p&gt;&lt;strong&gt;Descrição do problema:&lt;/strong&gt; Boa tarde, pessoa.
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
Já temos o DA do Pelizon para canclemanto das notas: 91732, 92588, 92669, 92944, 93419,94521,94588,94765, 95540. (em anexo histórico de troca de emails sobre o caso e DA).&lt;/p&gt;&lt;p&gt;&lt;strong&gt;ID da t</t>
  </si>
  <si>
    <t>Contestação de cobrança</t>
  </si>
  <si>
    <t>1018 Financeiro | Desejo falar com o setor financeiro | GIOVANNA | giovannabellotto@momentum.com.br</t>
  </si>
  <si>
    <t>giovannabellotto@momentum.com.br</t>
  </si>
  <si>
    <t>MOMENTUM EMPREEND IMOB</t>
  </si>
  <si>
    <t>Olá, segue formulário enviado para Cielo E-commerce:&lt;p&gt;&lt;strong&gt;Qual seu nome?:&lt;/strong&gt; GIOVANNA&lt;/p&gt;&lt;p&gt;&lt;strong&gt;Endereço de e-mail:&lt;/strong&gt; giovannabellotto@momentum.com.br&lt;/p&gt;&lt;p&gt;&lt;strong&gt;CNPJ/CPF:&lt;/strong&gt; 47.686.555/0001-00&lt;/p&gt;&lt;p&gt;&lt;strong&gt;Telefone:&lt;/strong&gt; (11) 5039-8533&lt;/p&gt;&lt;p&gt;&lt;strong&gt;Assunto:&lt;/strong&gt; Divergência de Reajuste – Solicitação de Correção dos Valores Aplicados&lt;/p&gt;&lt;p&gt;&lt;strong&gt;Merchant ID/Estabelecimento Comercial (EC):&lt;/strong&gt; MOMENTUM EMPREEENDIMENTOS IMOBILIARIOS L&lt;/p&gt;&lt;p&gt;&lt;strong&gt;Descrição do problema:&lt;/strong&gt; Prezados,
Durante a conferência das faturas recentes, identifiquei divergências no reajuste aplicado, tanto no valor mensal quanto nas tarifas por transação, que não estão de acordo com o contrato vigente.
Conforme estabelecido contratualmente, o reajuste anual deve seguir exclusivamente a variação positiva do IGP-M/FGV. Para o período correspondente de 11/2024 a 10/2025, o índice acumulado é de 0,91635%, conforme cálculo oficial da Calculadora do Cidadão – Banco C</t>
  </si>
  <si>
    <t>Renegociação contrato</t>
  </si>
  <si>
    <t>WHITE MARTINS GASES INDUSTRIAIS LTDA</t>
  </si>
  <si>
    <t>Olá, segue formulário enviado para Cielo E-commerce:&lt;p&gt;&lt;strong&gt;Qual seu nome?:&lt;/strong&gt; Caroline Mendes&lt;/p&gt;&lt;p&gt;&lt;strong&gt;Endereço de e-mail:&lt;/strong&gt; carolineal@cielo.com.br&lt;/p&gt;&lt;p&gt;&lt;strong&gt;CNPJ/CPF:&lt;/strong&gt; 35.820.448/0001-36&lt;/p&gt;&lt;p&gt;&lt;strong&gt;Telefone:&lt;/strong&gt; (11) 94503-1458&lt;/p&gt;&lt;p&gt;&lt;strong&gt;Assunto:&lt;/strong&gt; Atualização/renegociação de preço - analista advanced&lt;/p&gt;&lt;p&gt;&lt;strong&gt;Merchant ID/Estabelecimento Comercial (EC):&lt;/strong&gt; 35.820.448/0001-36&lt;/p&gt;&lt;p&gt;&lt;strong&gt;Descrição do problema:&lt;/strong&gt; Boa tarde, time! Tudo bem?
Realizamos uma renegociação exclusivamente do serviço de Analista Advanced para este cliente, com o objetivo de mantê-los ativos e utilizando o produto.
O contrato já foi assinado por ambas as partes e estou anexando o aditivo para que possamos seguir com as cobranças considerando o valor atualizado.
Valor original em contrato: R$ 4.500,00
Valor negociado: R$ 4.202,04/mês
Em anexo, segue o aditivo contratual.
Qualquer dúvida, estou totalmente à disposição.
Abraços.&lt;/p&gt;&lt;p&gt;&lt;stro</t>
  </si>
  <si>
    <t>Verificação Faturamento</t>
  </si>
  <si>
    <t>1018 Financeiro | Desejo falar com o setor financeiro | Larissa Venancio | larissave@cielo.com.br</t>
  </si>
  <si>
    <t>Larissa QUIRINO CANUTO</t>
  </si>
  <si>
    <t>larissave@cielo.com.br</t>
  </si>
  <si>
    <t>Garmin  Loja Moema 01 POS2 Fisic</t>
  </si>
  <si>
    <t>Olá, segue formulário enviado para Cielo E-commerce:&lt;p&gt;&lt;strong&gt;Qual seu nome?:&lt;/strong&gt; Larissa Venancio&lt;/p&gt;&lt;p&gt;&lt;strong&gt;Endereço de e-mail:&lt;/strong&gt; larissave@cielo.com.br&lt;/p&gt;&lt;p&gt;&lt;strong&gt;CNPJ/CPF:&lt;/strong&gt; 68.365.501/0001-05&lt;/p&gt;&lt;p&gt;&lt;strong&gt;Telefone:&lt;/strong&gt; (11) 97622-8821&lt;/p&gt;&lt;p&gt;&lt;strong&gt;Assunto:&lt;/strong&gt; Cliente não está sendo faturado pelo produto 3ds&lt;/p&gt;&lt;p&gt;&lt;strong&gt;Merchant ID/Estabelecimento Comercial (EC):&lt;/strong&gt; 68.365.501/0001-05&lt;/p&gt;&lt;p&gt;&lt;strong&gt;Sobre qual produto ou área deseja falar?:&lt;/strong&gt; Financeiro&lt;/p&gt;&lt;p&gt;&lt;strong&gt;Como podemos te ajudar?:&lt;/strong&gt; Desejo falar com o setor financeiro&lt;/p&gt;&lt;p&gt;&lt;strong&gt;Descrição do problema:&lt;/strong&gt; Time, tudo bem? 
cliente possui contratado o produto 3DS desde Agosto/2024, mas, aparentemente nunca foi cobrado - não localizei nenhuma NF e tambem nao localizei no billing. Segue contrato assinado anexo. 
Podem checar, por favor? 
Caso não tenha sido cobrado realmente, podem fazer o levantamento de quantos meses retroativos precisariamos cobrar do cl</t>
  </si>
  <si>
    <t>1018 Financeiro | Desejo falar com o setor financeiro | PASSARELA MODAS LTDA EM RECUPERACAO | ariane.pasilva@cielo.com.br</t>
  </si>
  <si>
    <t>ariane.pasilva@cielo.com.br</t>
  </si>
  <si>
    <t>PASSARELA CALCADOS VIRTUAL</t>
  </si>
  <si>
    <t>Olá, segue formulário enviado para Cielo E-commerce:&lt;p&gt;&lt;strong&gt;Qual seu nome?:&lt;/strong&gt; PASSARELA MODAS LTDA EM RECUPERACAO&lt;/p&gt;&lt;p&gt;&lt;strong&gt;Endereço de e-mail:&lt;/strong&gt; ariane.pasilva@cielo.com.br&lt;/p&gt;&lt;p&gt;&lt;strong&gt;CNPJ/CPF:&lt;/strong&gt; 45.512.555/0024-47&lt;/p&gt;&lt;p&gt;&lt;strong&gt;Telefone:&lt;/strong&gt; (11) 97707-1602&lt;/p&gt;&lt;p&gt;&lt;strong&gt;Assunto:&lt;/strong&gt; Notas indevida&lt;/p&gt;&lt;p&gt;&lt;strong&gt;Merchant ID/Estabelecimento Comercial (EC):&lt;/strong&gt; 45512555002447&lt;/p&gt;&lt;p&gt;&lt;strong&gt;Descrição do problema:&lt;/strong&gt; notas emitidas indevidamente, após o cancelamento do contrato em junho/2024 - Chamado de cancelamento no Salesforce: Ticket #195541
Demanda precisa ser tratada pelo N2 -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t>
  </si>
  <si>
    <t>1018 Financeiro | Desejo falar com o setor financeiro | Mariane Oliveira dos Santos | mariane.santos@cielo.com.br</t>
  </si>
  <si>
    <t>mariane.santos@cielo.com.br</t>
  </si>
  <si>
    <t>LATAM ALLEGRO XPSP</t>
  </si>
  <si>
    <t xml:space="preserve">Olá, segue formulário enviado para Cielo E-commerce:&lt;p&gt;&lt;strong&gt;Qual seu nome?:&lt;/strong&gt; Mariane Oliveira dos Santos&lt;/p&gt;&lt;p&gt;&lt;strong&gt;Endereço de e-mail:&lt;/strong&gt; mariane.santos@cielo.com.br&lt;/p&gt;&lt;p&gt;&lt;strong&gt;CNPJ/CPF:&lt;/strong&gt; 02.012.862/0001-60&lt;/p&gt;&lt;p&gt;&lt;strong&gt;Telefone:&lt;/strong&gt; (11) 98407-1789&lt;/p&gt;&lt;p&gt;&lt;strong&gt;Assunto:&lt;/strong&gt; Reajuste anual&lt;/p&gt;&lt;p&gt;&lt;strong&gt;Sobre qual produto ou área deseja falar?:&lt;/strong&gt; Financeiro&lt;/p&gt;&lt;p&gt;&lt;strong&gt;Como podemos te ajudar?:&lt;/strong&gt; Desejo falar com o setor financeiro&lt;/p&gt;&lt;p&gt;&lt;strong&gt;Descrição do problema:&lt;/strong&gt; Bom dia, pessoal! Tudo bem?
Eu estava analisando o último contrato assinado entre Braspag e Latam e existe uma cláusula dizendo que o reajuste IPCA deve ser aplicado em 20 de dezembro.
Porém, olhando no billing verifiquei que o reajuste foi aplicado em agosto.
Vamos precisar fazer o levantamento dos valores que cobramos a mais deste de cliente de agosto até dezembro e minha sugestão seria aplicar desconto das próximas faturas. Faz sentido seguirmos dessa </t>
  </si>
  <si>
    <t>1018 Financeiro | Desejo falar com o setor financeiro | Aria | ariane.pasilva@cielo.com.br</t>
  </si>
  <si>
    <t>LIMFI COMERCIO DE MODA FEMININA</t>
  </si>
  <si>
    <t>Olá, segue formulário enviado para Cielo E-commerce:&lt;p&gt;&lt;strong&gt;Qual seu nome?:&lt;/strong&gt; Aria&lt;/p&gt;&lt;p&gt;&lt;strong&gt;Endereço de e-mail:&lt;/strong&gt; ariane.pasilva@cielo.com.br&lt;/p&gt;&lt;p&gt;&lt;strong&gt;CNPJ/CPF:&lt;/strong&gt; 08.518.361/0001-36&lt;/p&gt;&lt;p&gt;&lt;strong&gt;Telefone:&lt;/strong&gt; (11) 97707-1602&lt;/p&gt;&lt;p&gt;&lt;strong&gt;Assunto:&lt;/strong&gt; Baixa de NF&lt;/p&gt;&lt;p&gt;&lt;strong&gt;Merchant ID/Estabelecimento Comercial (EC):&lt;/strong&gt; 08518361000136&lt;/p&gt;&lt;p&gt;&lt;strong&gt;Descrição do problema:&lt;/strong&gt; Por favor, transfira esse chamado para o N2, financeiro.
Foram emitido notas indevidas para o cliente. Houve cancelamento de antifraude + analista em 02/10/2024 e emitimos notas após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t>
  </si>
  <si>
    <t>Prorrogação / Reenvio de boleto</t>
  </si>
  <si>
    <t>ECOMMERCE BP SUPORTE FINANCEIRO N2</t>
  </si>
  <si>
    <t>REBORN</t>
  </si>
  <si>
    <t>Olá, segue formulário enviado para Cielo E-commerce:&lt;p&gt;&lt;strong&gt;Qual seu nome?:&lt;/strong&gt; Giulia&lt;/p&gt;&lt;p&gt;&lt;strong&gt;Endereço de e-mail:&lt;/strong&gt; giuliac@cielo.com.br&lt;/p&gt;&lt;p&gt;&lt;strong&gt;CNPJ/CPF:&lt;/strong&gt; 59.627.567/0001-35&lt;/p&gt;&lt;p&gt;&lt;strong&gt;Telefone:&lt;/strong&gt; (11) 99104-1320&lt;/p&gt;&lt;p&gt;&lt;strong&gt;Assunto:&lt;/strong&gt; Reemissao de boleto sem multa&lt;/p&gt;&lt;p&gt;&lt;strong&gt;Merchant ID/Estabelecimento Comercial (EC):&lt;/strong&gt; 59.627.567/0001-35&lt;/p&gt;&lt;p&gt;&lt;strong&gt;Descrição do problema:&lt;/strong&gt; Boa tarde!
Pessoal, o cliente Reborn (CNPJ: 59.627.567/0001-35) pediu a reemissao do boleto de setup sem juros e multa. Poderiam enviar?
O motivo do atraso no pagamento foi por que aconteceram alguns erros do nosso lado, atraso para gerar as chaves e taxa de antecipação, e por isso o cliente aguardou para fazer o pagamento enquanto resolvíamos.
Assim que reemitirem o boleto ele ja vai pagar! Obrigada!&lt;/p&gt;&lt;p&gt;&lt;strong&gt;ID da transação:&lt;/strong&gt; &lt;/p&gt;&lt;p&gt;&lt;strong&gt;Código do erro:&lt;/strong&gt; &lt;/p&gt;&lt;p&gt;&lt;strong&gt;Sobre qual produto ou área deseja falar?:&lt;/</t>
  </si>
  <si>
    <t>Atualização Condições Comerciais</t>
  </si>
  <si>
    <t>4 BIO MEDICAMENTOS SA</t>
  </si>
  <si>
    <t>Olá, segue formulário enviado para Cielo E-commerce:&lt;p&gt;&lt;strong&gt;Qual seu nome?:&lt;/strong&gt; Mariane Oliveira dos Santos&lt;/p&gt;&lt;p&gt;&lt;strong&gt;Endereço de e-mail:&lt;/strong&gt; mariane.santos@cielo.com.br&lt;/p&gt;&lt;p&gt;&lt;strong&gt;CNPJ/CPF:&lt;/strong&gt; 07.015.691/0001-46&lt;/p&gt;&lt;p&gt;&lt;strong&gt;Telefone:&lt;/strong&gt; (11) 98407-1789&lt;/p&gt;&lt;p&gt;&lt;strong&gt;Assunto:&lt;/strong&gt; Atualização das Condições Comerciais&lt;/p&gt;&lt;p&gt;&lt;strong&gt;Merchant ID/Estabelecimento Comercial (EC):&lt;/strong&gt; 07.015.691/0001-46&lt;/p&gt;&lt;p&gt;&lt;strong&gt;Descrição do problema:&lt;/strong&gt; Boa tarde, pessoal! Tudo bem?
Poderiam atualizar as condições comerciais do cliente 4Bio, segue em anexo o contrato assinado.&lt;/p&gt;&lt;p&gt;&lt;strong&gt;ID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t>
  </si>
  <si>
    <t>1018 Financeiro | Desejo falar com o setor financeiro | Joice Rosa | joice.dsilva@cielo.com.br</t>
  </si>
  <si>
    <t>joice.dsilva@cielo.com.br</t>
  </si>
  <si>
    <t>PAGOLIVRE</t>
  </si>
  <si>
    <t>Olá, segue formulário enviado para Cielo E-commerce:&lt;p&gt;&lt;strong&gt;Qual seu nome?:&lt;/strong&gt; Joice Rosa&lt;/p&gt;&lt;p&gt;&lt;strong&gt;Endereço de e-mail:&lt;/strong&gt; joice.dsilva@cielo.com.br&lt;/p&gt;&lt;p&gt;&lt;strong&gt;CNPJ/CPF:&lt;/strong&gt; 60.114.865/0001-00&lt;/p&gt;&lt;p&gt;&lt;strong&gt;Telefone:&lt;/strong&gt; (11) 99526-4876&lt;/p&gt;&lt;p&gt;&lt;strong&gt;Assunto:&lt;/strong&gt; Cessão contratual&lt;/p&gt;&lt;p&gt;&lt;strong&gt;Merchant ID/Estabelecimento Comercial (EC):&lt;/strong&gt; não tem&lt;/p&gt;&lt;p&gt;&lt;strong&gt;Descrição do problema:&lt;/strong&gt; Bom dia, Time! Estão bem?
Chamado aberto para informar cessão contratual para alteração do CNPJ e Razão Social.
Antigo:  
Razão Social: PAGOLIVRE TECNOLOGIA S.A.
CNPJ: 21.262.661/0001-65 
Novo:
Razão Social: AFINZ INSTITUICAO DE 
PAGAMENTO S.A.
CNPJ- 60.114.865/0001-00&lt;/p&gt;&lt;p&gt;&lt;strong&gt;ID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707146309</t>
  </si>
  <si>
    <t>Cancelamento de NF / reemissão</t>
  </si>
  <si>
    <t>1018 Financeiro | Desejo falar com o setor financeiro | INFRACOMMERCE TATIX COMERCIO E PARTICIPACOES LTDA | ariane.pasilva@cielo.com.br</t>
  </si>
  <si>
    <t>PRODUTO SH</t>
  </si>
  <si>
    <t>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o financeiro. 
Bloqueio temporário de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
  </si>
  <si>
    <t/>
  </si>
  <si>
    <t>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N2.
Substituição de NF antiga.&lt;/p&gt;&lt;p&gt;&lt;strong&gt;ID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t>
  </si>
  <si>
    <t>1018 Financeiro | Desejo falar com o setor financeiro | Ariane de Paula Silva | ariane.pasilva@cielo.com.br</t>
  </si>
  <si>
    <t>Olá, segue formulário enviado para Cielo E-commerce:&lt;p&gt;&lt;strong&gt;Endereço de e-mail:&lt;/strong&gt; ariane.pasilva@cielo.com.br&lt;/p&gt;&lt;p&gt;&lt;strong&gt;Qual seu nome?:&lt;/strong&gt; Ariane de Paula Silva&lt;/p&gt;&lt;p&gt;&lt;strong&gt;CNPJ/CPF:&lt;/strong&gt; 30.050.246/0001-39&lt;/p&gt;&lt;p&gt;&lt;strong&gt;Telefone:&lt;/strong&gt; (11) 97707-1602&lt;/p&gt;&lt;p&gt;&lt;strong&gt;Assunto:&lt;/strong&gt; Cancelar FS&lt;/p&gt;&lt;p&gt;&lt;strong&gt;Merchant ID/Estabelecimento Comercial (EC):&lt;/strong&gt; 30050246000139&lt;/p&gt;&lt;p&gt;&lt;strong&gt;Descrição do problema:&lt;/strong&gt; Transferir esse chamado para N2.
Cancelamento de NFS.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t>
  </si>
  <si>
    <t>Olá, segue formulário enviado para Cielo E-commerce:&lt;p&gt;&lt;strong&gt;Qual seu nome?:&lt;/strong&gt; Ariane de Paula Silva&lt;/p&gt;&lt;p&gt;&lt;strong&gt;Endereço de e-mail:&lt;/strong&gt; ariane.pasilva@cielo.com.br&lt;/p&gt;&lt;p&gt;&lt;strong&gt;CNPJ/CPF:&lt;/strong&gt; 09.509.776/0001-06&lt;/p&gt;&lt;p&gt;&lt;strong&gt;Telefone:&lt;/strong&gt; (11) 97707-1602&lt;/p&gt;&lt;p&gt;&lt;strong&gt;Assunto:&lt;/strong&gt; Cancelar FS&lt;/p&gt;&lt;p&gt;&lt;strong&gt;Merchant ID/Estabelecimento Comercial (EC):&lt;/strong&gt; 09509776000106&lt;/p&gt;&lt;p&gt;&lt;strong&gt;Descrição do problema:&lt;/strong&gt; Transferir chamado para N2, time financeiro.
Cancelamento de NF.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t>
  </si>
  <si>
    <t>EDITORA SANAR</t>
  </si>
  <si>
    <t>Olá, segue formulário enviado para Cielo E-commerce:&lt;p&gt;&lt;strong&gt;Qual seu nome?:&lt;/strong&gt; Ariane de Paula Silva&lt;/p&gt;&lt;p&gt;&lt;strong&gt;Endereço de e-mail:&lt;/strong&gt; ariane.pasilva@cielo.com.br&lt;/p&gt;&lt;p&gt;&lt;strong&gt;CNPJ/CPF:&lt;/strong&gt; 18.990.682/0001-92&lt;/p&gt;&lt;p&gt;&lt;strong&gt;Telefone:&lt;/strong&gt; (11) 97707-1602&lt;/p&gt;&lt;p&gt;&lt;strong&gt;Assunto:&lt;/strong&gt; Cancelar FS&lt;/p&gt;&lt;p&gt;&lt;strong&gt;Merchant ID/Estabelecimento Comercial (EC):&lt;/strong&gt; 18990682000192&lt;/p&gt;&lt;p&gt;&lt;strong&gt;Sobre qual produto ou área deseja falar?:&lt;/strong&gt; Financeiro&lt;/p&gt;&lt;p&gt;&lt;strong&gt;Como podemos te ajudar?:&lt;/strong&gt; Desejo falar com o setor financeiro&lt;/p&gt;&lt;p&gt;&lt;strong&gt;Descrição do problema:&lt;/strong&gt; Por favor, transferir esse chamado para N2, time financeiro. 
Solicitação: Cancelar a prejuízo PDD, todas as NFS em aberto para cliente EDITORA SANAR S.A.&lt;/p&gt;&lt;p&gt;&lt;strong&gt;GA Client ID:&lt;/strong&gt; 1401063149.1757524286&lt;/p&gt;&lt;p&gt;&lt;strong&gt;Lead Hash ID:&lt;/strong&gt; 2a07344672c93c9ca782cc07cf9dc37d0cd4c270e817a83b9f87f9b32f0130a9&lt;/p&gt;&lt;p&gt;&lt;strong&gt;Lead Form ID:&lt;/strong&gt; 2a07344672c93c9ca782cc07cf9dc37d</t>
  </si>
  <si>
    <t>1018 Financeiro | Desejo falar com o setor financeiro | COVABRA SUPERMERCADOS LTDA | ariane.pasilva@cielo.com.br</t>
  </si>
  <si>
    <t>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Baixar NF&lt;/p&gt;&lt;p&gt;&lt;strong&gt;Merchant ID/Estabelecimento Comercial (EC):&lt;/strong&gt; 61.233.151/0005-08&lt;/p&gt;&lt;p&gt;&lt;strong&gt;Descrição do problema:&lt;/strong&gt; Transferir chamado para N2.
Caso onde precisam baixar a NF conforme todo o histórico tratado com a cliente em novembro/2025. irei anexar as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t>
  </si>
  <si>
    <t>1018 Financeiro | Desejo falar com o setor financeiro | M.P. IDALGO INDUSTRIA E COMERCIO DE ACESSORIOS DE MODA LTDA | ariane.pasilva@cielo.com.br</t>
  </si>
  <si>
    <t>SOLEAH</t>
  </si>
  <si>
    <t>Olá, segue formulário enviado para Cielo E-commerce:&lt;p&gt;&lt;strong&gt;Qual seu nome?:&lt;/strong&gt; M.P. IDALGO INDUSTRIA E COMERCIO DE ACESSORIOS DE MODA LTDA&lt;/p&gt;&lt;p&gt;&lt;strong&gt;Endereço de e-mail:&lt;/strong&gt; ariane.pasilva@cielo.com.br&lt;/p&gt;&lt;p&gt;&lt;strong&gt;CNPJ/CPF:&lt;/strong&gt; 18.539.846/0001-60&lt;/p&gt;&lt;p&gt;&lt;strong&gt;Telefone:&lt;/strong&gt; (11) 97707-1602&lt;/p&gt;&lt;p&gt;&lt;strong&gt;Assunto:&lt;/strong&gt; Cancelar NFS&lt;/p&gt;&lt;p&gt;&lt;strong&gt;Merchant ID/Estabelecimento Comercial (EC):&lt;/strong&gt; 18.539.846/0001-60&lt;/p&gt;&lt;p&gt;&lt;strong&gt;Descrição do problema:&lt;/strong&gt; Por favor transferir esse chamado para N2 - tratar por financeiro time Everton Cancelamento de nota. 
cliente: M.P. IDALGO INDUSTRIA E COMERCIO DE ACESSORIOS DE MODA LTDA
Cancelar 80 NFS:
68330
68598
68601
68607
70045
70219
70473
70582
71725
71981
72103
72689
73347
73590
73831
74261
75016
75413
75428
75582
76534
76983
76993
77018
78395
78647
78651
78661
79987
80909
80917
80942
81530
81932
82008
82329
83352
83518
84025
84031
84931
85370
85451
86106
86411
87284
87401
87636
88236
89119
89200
89365
8</t>
  </si>
  <si>
    <t>Sem solicitação encerrar</t>
  </si>
  <si>
    <t>1018 Financeiro | Desejo falar com o setor financeiro | Fernanda Santana Camarneira | fernanda.scamarneira@cielo.com.br</t>
  </si>
  <si>
    <t>GLOBO</t>
  </si>
  <si>
    <t xml:space="preserve">Olá, segue formulário enviado para Cielo E-commerce:&lt;p&gt;&lt;strong&gt;Endereço de e-mail:&lt;/strong&gt; fernanda.scamarneira@cielo.com.br&lt;/p&gt;&lt;p&gt;&lt;strong&gt;Qual seu nome?:&lt;/strong&gt; Fernanda Santana Camarneira&lt;/p&gt;&lt;p&gt;&lt;strong&gt;CNPJ/CPF:&lt;/strong&gt; 27.865.757/0069-92&lt;/p&gt;&lt;p&gt;&lt;strong&gt;Telefone:&lt;/strong&gt; (11) 94519-4834&lt;/p&gt;&lt;p&gt;&lt;strong&gt;Assunto:&lt;/strong&gt; Contrato Globo: Ajustes e Cancelamento de nota&lt;/p&gt;&lt;p&gt;&lt;strong&gt;Merchant ID/Estabelecimento Comercial (EC):&lt;/strong&gt; 27.865.757/0069-92&lt;/p&gt;&lt;p&gt;&lt;strong&gt;Sobre qual produto ou área deseja falar?:&lt;/strong&gt; Financeiro&lt;/p&gt;&lt;p&gt;&lt;strong&gt;Como podemos te ajudar?:&lt;/strong&gt; Desejo falar com o setor financeiro&lt;/p&gt;&lt;p&gt;&lt;strong&gt;Descrição do problema:&lt;/strong&gt; Assinamos o contrato de renovação da globo, o CNPJ que eles utilizam com a gente é o CNPJ 27.865.757/0069-92.
No contrato menciona  o CNPJ  27.865.757/0001-02 e suas filiais, por esse motivo o contrato contempla as filiais também.
As condições comerciais que precisam ser ajustadas é apenas do CNPJ 27.865.757/0069-92 da Globoplay. 
</t>
  </si>
  <si>
    <t>1018 Financeiro | Desejo falar com o setor financeiro | KALUNGA SA | ariane.pasilva@cielo.com.br</t>
  </si>
  <si>
    <t>KALUNGACOM</t>
  </si>
  <si>
    <t>Olá, segue formulário enviado para Cielo E-commerce:&lt;p&gt;&lt;strong&gt;Qual seu nome?:&lt;/strong&gt; KALUNGA SA&lt;/p&gt;&lt;p&gt;&lt;strong&gt;Endereço de e-mail:&lt;/strong&gt; ariane.pasilva@cielo.com.br&lt;/p&gt;&lt;p&gt;&lt;strong&gt;CNPJ/CPF:&lt;/strong&gt; 43.283.811/0001-50&lt;/p&gt;&lt;p&gt;&lt;strong&gt;Telefone:&lt;/strong&gt; (11) 97707-1602&lt;/p&gt;&lt;p&gt;&lt;strong&gt;Assunto:&lt;/strong&gt; Cancelar NF&lt;/p&gt;&lt;p&gt;&lt;strong&gt;Merchant ID/Estabelecimento Comercial (EC):&lt;/strong&gt; 43283811000150&lt;/p&gt;&lt;p&gt;&lt;strong&gt;Descrição do problema:&lt;/strong&gt; Por favor, transferir esse chamado para o financeiro N2.
Prezados, boa tarde. Preciso que a NF 103288, seja cancelada. Motivo:Tivemos um impacto na implantação devido ao freezing da Black Friday - tanto pela Braspag quanto pela ClearSale - o que impossibilitou a finalização do processo nesse período.
Diferentemente de outras integrações, realizamos a migração do MID Kalunga da ClearSale diretamente para a Braspag. Diante disso, acredito que a ClearSale tenha iniciado as cobranças somente após a efetiva migração, que ocorreu no dia 03/12:
DAS SUPEX c</t>
  </si>
  <si>
    <t>Outros</t>
  </si>
  <si>
    <t xml:space="preserve">Olá, segue formulário enviado para Cielo E-commerce:&lt;p&gt;&lt;strong&gt;Qual seu nome?:&lt;/strong&gt; Caroline Mendes&lt;/p&gt;&lt;p&gt;&lt;strong&gt;Endereço de e-mail:&lt;/strong&gt; carolineal@cielo.com.br&lt;/p&gt;&lt;p&gt;&lt;strong&gt;CNPJ/CPF:&lt;/strong&gt; 61.233.151/0005-08&lt;/p&gt;&lt;p&gt;&lt;strong&gt;Telefone:&lt;/strong&gt; (11) 94503-1458&lt;/p&gt;&lt;p&gt;&lt;strong&gt;Assunto:&lt;/strong&gt; Taxas divergente + Cobrança Incorreta&lt;/p&gt;&lt;p&gt;&lt;strong&gt;Merchant ID/Estabelecimento Comercial (EC):&lt;/strong&gt; 61.233.151/0005-08&lt;/p&gt;&lt;p&gt;&lt;strong&gt;Descrição do problema:&lt;/strong&gt; Oi pessoal, tudo bem?
Preciso de uma ajuda, o cliente Covabra me questionou o porque a cobrança deles está sendo de 91,39 no produto velocity, sendo que no contrato assinado em 2025 o valor era de 85,00.
Além disso, observei que que o formato da cobrança está desajustado. Quando as transações ultrapassam o mínimo, o valor cobrado passa a ser calculado pelos centavos multiplicados pelo custo.
No mês de dezembro, vocês tiveram 3.245 transações no Velocity, acima do mínimo de 500. Ou seja, o custo por transação seria de </t>
  </si>
  <si>
    <t>1018 Financeiro | Desejo falar com o setor financeiro | BLOMME LTDA | ariane.pasilva@cielo.com.br</t>
  </si>
  <si>
    <t>BLOMME LTDA</t>
  </si>
  <si>
    <t>Olá, segue formulário enviado para Cielo E-commerce:&lt;p&gt;&lt;strong&gt;Qual seu nome?:&lt;/strong&gt; BLOMME LTDA&lt;/p&gt;&lt;p&gt;&lt;strong&gt;Endereço de e-mail:&lt;/strong&gt; ariane.pasilva@cielo.com.br&lt;/p&gt;&lt;p&gt;&lt;strong&gt;CNPJ/CPF:&lt;/strong&gt; 50.998.581/0001-70&lt;/p&gt;&lt;p&gt;&lt;strong&gt;Telefone:&lt;/strong&gt; (11) 97707-1602&lt;/p&gt;&lt;p&gt;&lt;strong&gt;Assunto:&lt;/strong&gt; Cancelar NFS&lt;/p&gt;&lt;p&gt;&lt;strong&gt;Merchant ID/Estabelecimento Comercial (EC):&lt;/strong&gt; 50.998.581/0001-70&lt;/p&gt;&lt;p&gt;&lt;strong&gt;Descrição do problema:&lt;/strong&gt; Transferir esse chamado para o financeiro N2, time Everton.&lt;/p&gt;&lt;p&gt;&lt;strong&gt;ID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2a07344672c93c9ca782cc07cf9dc37d0cd4c270e817a83b9f87</t>
  </si>
  <si>
    <t>1018 Financeiro | Desejo falar com o setor financeiro | Lenon Oliveira | lenon.oliveira@savegnago.com.br</t>
  </si>
  <si>
    <t>lenon.oliveira@savegnago.com.br</t>
  </si>
  <si>
    <t>SAVEGNAGO Lj 1 Matriz Sertaozinho</t>
  </si>
  <si>
    <t>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NF INDEVIDA&lt;/p&gt;&lt;p&gt;&lt;strong&gt;Merchant ID/Estabelecimento Comercial (EC):&lt;/strong&gt; 71.322.150/0001-60&lt;/p&gt;&lt;p&gt;&lt;strong&gt;Descrição do problema:&lt;/strong&gt; Boa tarde!
Pessoal encontrei uma divergência quanto a uma nota fiscal do Antifraude,
NF 80105
Trata-se de uma nota de 2024, quando ainda não existia nenhum contrato com Antifraude,
Preciso de um documento indicando que tal cobrança é indevida, pois está lançada no meu sistema.&lt;/p&gt;&lt;p&gt;&lt;strong&gt;ID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</si>
  <si>
    <t>Congelamento de contrato</t>
  </si>
  <si>
    <t>1018 Financeiro | Desejo falar com o setor financeiro | Isabella | isabella.lestingi@cielo.com.br</t>
  </si>
  <si>
    <t>isabella.lestingi@cielo.com.br</t>
  </si>
  <si>
    <t>ESCOLAWEB</t>
  </si>
  <si>
    <t>Olá, segue formulário enviado para Cielo E-commerce:&lt;p&gt;&lt;strong&gt;Qual seu nome?:&lt;/strong&gt; Isabella&lt;/p&gt;&lt;p&gt;&lt;strong&gt;Endereço de e-mail:&lt;/strong&gt; isabella.lestingi@cielo.com.br&lt;/p&gt;&lt;p&gt;&lt;strong&gt;CNPJ/CPF:&lt;/strong&gt; 11.615.383/0001-29&lt;/p&gt;&lt;p&gt;&lt;strong&gt;Telefone:&lt;/strong&gt; (11) 99516-9999&lt;/p&gt;&lt;p&gt;&lt;strong&gt;Assunto:&lt;/strong&gt; CONGELAMENTO CONTRATO GATEWAY&lt;/p&gt;&lt;p&gt;&lt;strong&gt;Merchant ID/Estabelecimento Comercial (EC):&lt;/strong&gt; 11.615.383/0001-29&lt;/p&gt;&lt;p&gt;&lt;strong&gt;Descrição do problema:&lt;/strong&gt; Caros, peço a gentileza de congelar o contrato de GATEWAY  da cliente escola web (11.615.383/0001-29) até o dia 1 de abril de 2026, conforme contrato de congelamento. 
Ja estou solicitando o DA para cancelamento das notas emitidas em dezembro e janeiro.&lt;/p&gt;&lt;p&gt;&lt;strong&gt;ID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5</t>
  </si>
  <si>
    <t>Cancelamento de Nota Fiscal</t>
  </si>
  <si>
    <t>1018 Financeiro | Desejo falar com o setor financeiro | Raphael Palmeira | raphael.palmeira@cielo.com.br</t>
  </si>
  <si>
    <t>raphael.palmeira@cielo.com.br</t>
  </si>
  <si>
    <t>DROGARIA MINAS BRASIL</t>
  </si>
  <si>
    <t>Olá, segue formulário enviado para Cielo E-commerce:&lt;p&gt;&lt;strong&gt;Qual seu nome?:&lt;/strong&gt; Raphael Palmeira&lt;/p&gt;&lt;p&gt;&lt;strong&gt;Endereço de e-mail:&lt;/strong&gt; raphael.palmeira@cielo.com.br&lt;/p&gt;&lt;p&gt;&lt;strong&gt;CNPJ/CPF:&lt;/strong&gt; 16.928.871/0036-30&lt;/p&gt;&lt;p&gt;&lt;strong&gt;Telefone:&lt;/strong&gt; (11) 98774-0847&lt;/p&gt;&lt;p&gt;&lt;strong&gt;Assunto:&lt;/strong&gt; financeiro&lt;/p&gt;&lt;p&gt;&lt;strong&gt;Merchant ID/Estabelecimento Comercial (EC):&lt;/strong&gt; DROGARIA MINAS BRASIL&lt;/p&gt;&lt;p&gt;&lt;strong&gt;Descrição do problema:&lt;/strong&gt; Bom dia time! 
Temos o de acordo do supex Pelizon para o cancelamento parcial das NFs do cliente Drogaria Minas Brasil. 
Serão canceladas: 
9 notas do gateway, de março a novembro.
4 notas do antifraude avançado de agosto a novembro.
No anexo está o de acordo com todos os email trocados. 
Fico a disposição.&lt;/p&gt;&lt;p&gt;&lt;strong&gt;ID da transação:&lt;/strong&gt; &lt;/p&gt;&lt;p&gt;&lt;strong&gt;Código do erro:&lt;/strong&gt; &lt;/p&gt;&lt;p&gt;&lt;strong&gt;Sobre qual produto ou área deseja falar?:&lt;/strong&gt; Financeiro&lt;/p&gt;&lt;p&gt;&lt;strong&gt;Como podemos te ajudar?:&lt;/strong&gt; Desejo falar com o setor f</t>
  </si>
  <si>
    <t>Pendente Retorno Comercial</t>
  </si>
  <si>
    <t>ZAPPING</t>
  </si>
  <si>
    <t>Olá, segue formulário enviado para Cielo E-commerce:&lt;p&gt;&lt;strong&gt;Qual seu nome?:&lt;/strong&gt; Clarissa Rissi&lt;/p&gt;&lt;p&gt;&lt;strong&gt;Endereço de e-mail:&lt;/strong&gt; clarissa.rissi@cielo.com.br&lt;/p&gt;&lt;p&gt;&lt;strong&gt;CNPJ/CPF:&lt;/strong&gt; 34.308.177/0001-71&lt;/p&gt;&lt;p&gt;&lt;strong&gt;Telefone:&lt;/strong&gt; (11) 97261-4151&lt;/p&gt;&lt;p&gt;&lt;strong&gt;Assunto:&lt;/strong&gt; Renegociação de Taxas&lt;/p&gt;&lt;p&gt;&lt;strong&gt;Merchant ID/Estabelecimento Comercial (EC):&lt;/strong&gt; 34.308.177/0001-71&lt;/p&gt;&lt;p&gt;&lt;strong&gt;Descrição do problema:&lt;/strong&gt; Prezados, boa tarde, tudo bem?
Fizemos a renegociação dos valores de antifraude do clientes, assim como a adição do emailage, crio esse chamado para reforçar as novas condições no termo em anexo, pois precisamos que elas reflitam no billing.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t>
  </si>
  <si>
    <t>1002 Portais E-commerce | Estou com um problema em produção e preciso de ajuda | Raquel Bencini | raquel.bencini@mbrf.com</t>
  </si>
  <si>
    <t>raquel.bencini@mbrf.com</t>
  </si>
  <si>
    <t>EMPORIO CHAP</t>
  </si>
  <si>
    <t>Olá, segue formulário enviado para Cielo E-commerce:&lt;p&gt;&lt;strong&gt;Qual seu nome?:&lt;/strong&gt; Raquel Bencini&lt;/p&gt;&lt;p&gt;&lt;strong&gt;Endereço de e-mail:&lt;/strong&gt; raquel.bencini@mbrf.com&lt;/p&gt;&lt;p&gt;&lt;strong&gt;Telefone:&lt;/strong&gt; (11) 97690-0931&lt;/p&gt;&lt;p&gt;&lt;strong&gt;Assunto:&lt;/strong&gt; EXTRAÇÃO RELATÓRIO PROTOCOLO 3DS&lt;/p&gt;&lt;p&gt;&lt;strong&gt;Merchant ID/Estabelecimento Comercial (EC):&lt;/strong&gt; 9580CDA7-A196-49EE-A018-A7C3DC2F76BB&lt;/p&gt;&lt;p&gt;&lt;strong&gt;Sobre qual produto ou área deseja falar?:&lt;/strong&gt; Portais E-commerce&lt;/p&gt;&lt;p&gt;&lt;strong&gt;Descrição do problema:&lt;/strong&gt; EXTRAÇÃO RELATÓRIO PERÍDO 26/11/2025 À 25/12/2025 PARA CONFERENCIA DE COBRANÇA&lt;/p&gt;&lt;p&gt;&lt;strong&gt;Data e hora do erro:&lt;/strong&gt; 19-01-2026 15:17&lt;/p&gt;&lt;p&gt;&lt;strong&gt;Como podemos te ajudar?:&lt;/strong&gt; Estou com um problema em produção e preciso de ajuda&lt;/p&gt;&lt;p&gt;&lt;strong&gt;GA Client ID:&lt;/strong&gt; 1915800139.1768846022&lt;/p&gt;&lt;p&gt;&lt;strong&gt;Lead Hash ID:&lt;/strong&gt; 62710623a45d6c43690eee781a516329891495e9770548d7d03e9187351fd741&lt;/p&gt;&lt;p&gt;&lt;strong&gt;Lead Form ID:&lt;/strong&gt; 62710623a45d6c43690eee781a516329891495e9770</t>
  </si>
  <si>
    <t>1018 Financeiro | Desejo falar com o setor financeiro | vinicius ferraz | vferraz@recordtv.com.br</t>
  </si>
  <si>
    <t>vferraz@recordtv.com.br</t>
  </si>
  <si>
    <t>REDE RECORD DE TELEVISAO EOU RECORD TV</t>
  </si>
  <si>
    <t>Olá, segue formulário enviado para Cielo E-commerce:&lt;p&gt;&lt;strong&gt;Qual seu nome?:&lt;/strong&gt; vinicius ferraz&lt;/p&gt;&lt;p&gt;&lt;strong&gt;Endereço de e-mail:&lt;/strong&gt; vferraz@recordtv.com.br&lt;/p&gt;&lt;p&gt;&lt;strong&gt;CNPJ/CPF:&lt;/strong&gt; 60.628.369/0001-75&lt;/p&gt;&lt;p&gt;&lt;strong&gt;Telefone:&lt;/strong&gt; (11) 3300-3602&lt;/p&gt;&lt;p&gt;&lt;strong&gt;Assunto:&lt;/strong&gt; Correção de Nf com valor diferente do contrato&lt;/p&gt;&lt;p&gt;&lt;strong&gt;Merchant ID/Estabelecimento Comercial (EC):&lt;/strong&gt; débito&lt;/p&gt;&lt;p&gt;&lt;strong&gt;Sobre qual produto ou área deseja falar?:&lt;/strong&gt; Financeiro&lt;/p&gt;&lt;p&gt;&lt;strong&gt;Como podemos te ajudar?:&lt;/strong&gt; Desejo falar com o setor financeiro&lt;/p&gt;&lt;p&gt;&lt;strong&gt;Descrição do problema:&lt;/strong&gt; Boa tarde! Caros
por favor, as NF’s 103973 e 103863 estão com as tarifas incorretas segundo o contrato, por isso solicito o recalculo, cancelamento das nf’s e re-emissão no valor correto.
103973
Tarifa contrato  R$ 0,0100
Tarifa NF             R$ 0,1044
103863
Tarifa contrato  R$ 1.750,00
Tarifa NF             R$ 1.827,18
 Fico no aguardo&lt;/p&gt;&lt;p&gt;&lt;strong&gt;Data e hor</t>
  </si>
  <si>
    <t>1018 Financeiro | Desejo falar com o setor financeiro | COMERCIAL E IMPORTADORA DE PNEUS LTDA | ariane.pasilva@cielo.com.br</t>
  </si>
  <si>
    <t>Olá, segue formulário enviado para Cielo E-commerce:&lt;p&gt;&lt;strong&gt;Qual seu nome?:&lt;/strong&gt; COMERCIAL E IMPORTADORA DE PNEUS LTDA&lt;/p&gt;&lt;p&gt;&lt;strong&gt;Endereço de e-mail:&lt;/strong&gt; ariane.pasilva@cielo.com.br&lt;/p&gt;&lt;p&gt;&lt;strong&gt;CNPJ/CPF:&lt;/strong&gt; 61.234.985/0001-04&lt;/p&gt;&lt;p&gt;&lt;strong&gt;Telefone:&lt;/strong&gt; (11) 97707-1602&lt;/p&gt;&lt;p&gt;&lt;strong&gt;Assunto:&lt;/strong&gt; Emissão de NF&lt;/p&gt;&lt;p&gt;&lt;strong&gt;Merchant ID/Estabelecimento Comercial (EC):&lt;/strong&gt; 61.234.985/0001-04&lt;/p&gt;&lt;p&gt;&lt;strong&gt;Descrição do problema:&lt;/strong&gt; Pessoal, em anexo segue pedido do cliente para emissão da NF.
''Seguem os pedidos em anexo para a emissão da NF''&lt;/p&gt;&lt;p&gt;&lt;strong&gt;ID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t>
  </si>
  <si>
    <t>1018 Financeiro | Desejo falar com o setor financeiro | GSE COMERCIO DE ROUPAS LTDA | ariane.pasilva@cielo.com.br</t>
  </si>
  <si>
    <t>Olá, segue formulário enviado para Cielo E-commerce:&lt;p&gt;&lt;strong&gt;Qual seu nome?:&lt;/strong&gt; GSE COMERCIO DE ROUPAS LTDA&lt;/p&gt;&lt;p&gt;&lt;strong&gt;Endereço de e-mail:&lt;/strong&gt; ariane.pasilva@cielo.com.br&lt;/p&gt;&lt;p&gt;&lt;strong&gt;CNPJ/CPF:&lt;/strong&gt; 22.675.768/0001-06&lt;/p&gt;&lt;p&gt;&lt;strong&gt;Telefone:&lt;/strong&gt; (11) 97707-1602&lt;/p&gt;&lt;p&gt;&lt;strong&gt;Assunto:&lt;/strong&gt; Cancelamento de NF&lt;/p&gt;&lt;p&gt;&lt;strong&gt;Merchant ID/Estabelecimento Comercial (EC):&lt;/strong&gt; 22.675.768/0001-06&lt;/p&gt;&lt;p&gt;&lt;strong&gt;Descrição do problema:&lt;/strong&gt; Por favor, cancelar todas as NFS desse cliente. Já temos os DAS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t>
  </si>
  <si>
    <t>1018 Financeiro | Desejo falar com o setor financeiro | Daiani | daiani.sopran@herval.com.br</t>
  </si>
  <si>
    <t>daiani.sopran@herval.com.br</t>
  </si>
  <si>
    <t>Olá, segue formulário enviado para Cielo E-commerce:&lt;p&gt;&lt;strong&gt;Qual seu nome?:&lt;/strong&gt; Daiani&lt;/p&gt;&lt;p&gt;&lt;strong&gt;Endereço de e-mail:&lt;/strong&gt; daiani.sopran@herval.com.br&lt;/p&gt;&lt;p&gt;&lt;strong&gt;Telefone:&lt;/strong&gt; (51) 3564-8300&lt;/p&gt;&lt;p&gt;&lt;strong&gt;Assunto:&lt;/strong&gt; Fatura&lt;/p&gt;&lt;p&gt;&lt;strong&gt;Sobre qual produto ou área deseja falar?:&lt;/strong&gt; Financeiro&lt;/p&gt;&lt;p&gt;&lt;strong&gt;Como podemos te ajudar?:&lt;/strong&gt; Desejo falar com o setor financeiro&lt;/p&gt;&lt;p&gt;&lt;strong&gt;Descrição do problema:&lt;/strong&gt; Boa tarde!
Pode  verificar  se foi emitida a fatura referente ao antifraude agora em Janeiro?
Geralmente recebo ela até o dia 15de cada mês, porém ainda não recebi, se não receber ela até amanhã 23/01 de manhã preciso que seja emitida apenas  dia 02/02 pois o nosso período fiscal fecha sexta 23/01.&lt;/p&gt;&lt;p&gt;&lt;strong&gt;Merchant ID/Estabelecimento Comercial (EC):&lt;/strong&gt; BA3363F9-C5A7-41B5-95A8-1DA5075C9244&lt;/p&gt;&lt;p&gt;&lt;strong&gt;GA Client ID:&lt;/strong&gt; 759501410.1767871799&lt;/p&gt;&lt;p&gt;&lt;strong&gt;Lead Hash ID:&lt;/strong&gt; 0a29a074e6016919eab459b6ebc2d5e3cb21d33883</t>
  </si>
  <si>
    <t>1018 Financeiro | Desejo falar com o setor financeiro | Emiliana Lima | emiliana.lima@newland.com.br</t>
  </si>
  <si>
    <t>emiliana.lima@newland.com.br</t>
  </si>
  <si>
    <t>NEWLAND VEICULOS LTDA</t>
  </si>
  <si>
    <t>Olá, segue formulário enviado para Cielo E-commerce:&lt;p&gt;&lt;strong&gt;Qual seu nome?:&lt;/strong&gt; Emiliana Lima&lt;/p&gt;&lt;p&gt;&lt;strong&gt;Endereço de e-mail:&lt;/strong&gt; emiliana.lima@newland.com.br&lt;/p&gt;&lt;p&gt;&lt;strong&gt;CNPJ/CPF:&lt;/strong&gt; 41.597.303/0001-10&lt;/p&gt;&lt;p&gt;&lt;strong&gt;Telefone:&lt;/strong&gt; (88) 99919-4684&lt;/p&gt;&lt;p&gt;&lt;strong&gt;Assunto:&lt;/strong&gt; Pendências de pagamento&lt;/p&gt;&lt;p&gt;&lt;strong&gt;Merchant ID/Estabelecimento Comercial (EC):&lt;/strong&gt; 41.597.303/0001-10&lt;/p&gt;&lt;p&gt;&lt;strong&gt;Sobre qual produto ou área deseja falar?:&lt;/strong&gt; Financeiro&lt;/p&gt;&lt;p&gt;&lt;strong&gt;Como podemos te ajudar?:&lt;/strong&gt; Desejo falar com o setor financeiro&lt;/p&gt;&lt;p&gt;&lt;strong&gt;Descrição do problema:&lt;/strong&gt; Bom dia, 
Estamos com pendências de pagamento em 2 notas, toda nota de serviço é para ser emitido até dia 24 de cada mês. Poderia verificar o envio de novas notas anterior a essa data para que possamos realizar o pagamento ?&lt;/p&gt;&lt;p&gt;&lt;strong&gt;GA Client ID:&lt;/strong&gt; 1770719146.1764096498&lt;/p&gt;&lt;p&gt;&lt;strong&gt;Lead Hash ID:&lt;/strong&gt; a12acb766b07dd0418426b0c904c5aef6efcc114ee7fb5e1e74fe7c</t>
  </si>
  <si>
    <t>Alta</t>
  </si>
  <si>
    <t>1018 Financeiro | Desejo falar com o setor financeiro | WISHPAG LTDA | ariane.pasilva@cielo.com.br</t>
  </si>
  <si>
    <t>Olá, segue formulário enviado para Cielo E-commerce:&lt;p&gt;&lt;strong&gt;Qual seu nome?:&lt;/strong&gt; WISHPAG LTDA&lt;/p&gt;&lt;p&gt;&lt;strong&gt;Endereço de e-mail:&lt;/strong&gt; ariane.pasilva@cielo.com.br&lt;/p&gt;&lt;p&gt;&lt;strong&gt;CNPJ/CPF:&lt;/strong&gt; 55.213.538/0001-76&lt;/p&gt;&lt;p&gt;&lt;strong&gt;Telefone:&lt;/strong&gt; (11) 97707-1602&lt;/p&gt;&lt;p&gt;&lt;strong&gt;Assunto:&lt;/strong&gt; cancelamento de nf&lt;/p&gt;&lt;p&gt;&lt;strong&gt;Merchant ID/Estabelecimento Comercial (EC):&lt;/strong&gt; 55213538000176&lt;/p&gt;&lt;p&gt;&lt;strong&gt;Descrição do problema:&lt;/strong&gt; Prezados, boa tarde. Tudo bem?
Em anexo, segue DA para cancelaento de todas as NFS emitidas para esse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t>
  </si>
  <si>
    <t>1018 Financeiro | Desejo falar com o setor financeiro | CINEMARK BRASIL S.A. | ariane.pasilva@cielo.com.br</t>
  </si>
  <si>
    <t>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Substituição de NF&lt;/p&gt;&lt;p&gt;&lt;strong&gt;Merchant ID/Estabelecimento Comercial (EC):&lt;/strong&gt; 00.779.721/0001-41&lt;/p&gt;&lt;p&gt;&lt;strong&gt;Descrição do problema:&lt;/strong&gt; Segue em anexo, POS para substituição das NFS do cinemark&lt;/p&gt;&lt;p&gt;&lt;strong&gt;ID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t>
  </si>
  <si>
    <t>1018 Financeiro | Desejo falar com o setor financeiro | BERTOLINI S/A | bordini@cielo.com.br</t>
  </si>
  <si>
    <t>bordini@cielo.com.br</t>
  </si>
  <si>
    <t>BERTOLINI SA</t>
  </si>
  <si>
    <t>Olá, segue formulário enviado para Cielo E-commerce:&lt;p&gt;&lt;strong&gt;CNPJ/CPF:&lt;/strong&gt; 87.556.650/0015-00&lt;/p&gt;&lt;p&gt;&lt;strong&gt;Merchant ID/Estabelecimento Comercial (EC):&lt;/strong&gt; 87.556.650/0015-00&lt;/p&gt;&lt;p&gt;&lt;strong&gt;Qual seu nome?:&lt;/strong&gt; BERTOLINI S/A&lt;/p&gt;&lt;p&gt;&lt;strong&gt;Endereço de e-mail:&lt;/strong&gt; bordini@cielo.com.br&lt;/p&gt;&lt;p&gt;&lt;strong&gt;Telefone:&lt;/strong&gt; (54) 2102-4913&lt;/p&gt;&lt;p&gt;&lt;strong&gt;Assunto:&lt;/strong&gt; Cancelar boleto no CNPJ errado&lt;/p&gt;&lt;p&gt;&lt;strong&gt;Descrição do problema:&lt;/strong&gt; Time tudo bem? Fizemos a cessão contratual desse cliente porém recebi esse email dele hoje:
Boa tarde, Jessica, tudo bem?
Novamente a NF 105031 foi emitida para o CNPJ da matriz.
Precisamos que cancelem essa NF e emitam para o CNPJ da Bertolini Móveis: 87.556.560/0015-00.
Ficamos no aguardo da correção.&lt;/p&gt;&lt;p&gt;&lt;strong&gt;ID da transação:&lt;/strong&gt; &lt;/p&gt;&lt;p&gt;&lt;strong&gt;Código do erro:&lt;/strong&gt; &lt;/p&gt;&lt;p&gt;&lt;strong&gt;Sobre qual produto ou área deseja falar?:&lt;/strong&gt; Financeiro&lt;/p&gt;&lt;p&gt;&lt;strong&gt;Como podemos te ajudar?:&lt;/strong&gt; Desejo falar com o setor f</t>
  </si>
  <si>
    <t>1018 Financeiro | Desejo falar com o setor financeiro | Pedro Sales Queiroz Martins | pedro.martins@bateriasmoura.com</t>
  </si>
  <si>
    <t>pedro.martins@bateriasmoura.com</t>
  </si>
  <si>
    <t>Olá, segue formulário enviado para Cielo E-commerce:&lt;p&gt;&lt;strong&gt;Qual seu nome?:&lt;/strong&gt; Pedro Sales Queiroz Martins&lt;/p&gt;&lt;p&gt;&lt;strong&gt;Endereço de e-mail:&lt;/strong&gt; pedro.martins@bateriasmoura.com&lt;/p&gt;&lt;p&gt;&lt;strong&gt;CNPJ/CPF:&lt;/strong&gt; 61.763.443/0001-29&lt;/p&gt;&lt;p&gt;&lt;strong&gt;Telefone:&lt;/strong&gt; (77) 99871-6054&lt;/p&gt;&lt;p&gt;&lt;strong&gt;Assunto:&lt;/strong&gt; COBRANÇA INDEVIDA, REEMBOLSO E CORREÇÃO&lt;/p&gt;&lt;p&gt;&lt;strong&gt;Merchant ID/Estabelecimento Comercial (EC):&lt;/strong&gt; 716283c1-f8fe-4af1-8067-ef838fd89204&lt;/p&gt;&lt;p&gt;&lt;strong&gt;Sobre qual produto ou área deseja falar?:&lt;/strong&gt; Financeiro&lt;/p&gt;&lt;p&gt;&lt;strong&gt;Descrição do problema:&lt;/strong&gt; Cliente desde o início recebendo cobranças de 99.00 no lugar dos 40,00 acordados para a marca BRASPAG.
Favor realizar o levantamento desses meses e realizar o estorno/correção das taxas futuras de aluguel.&lt;/p&gt;&lt;p&gt;&lt;strong&gt;Como podemos te ajudar?:&lt;/strong&gt; Desejo falar com o setor financeiro&lt;/p&gt;&lt;p&gt;&lt;strong&gt;GA Client ID:&lt;/strong&gt; 1040538107.1769452831&lt;/p&gt;&lt;p&gt;&lt;strong&gt;Lead Hash ID:&lt;/strong&gt; 8389978c8d4397cc917a98f</t>
  </si>
  <si>
    <t>1018 Financeiro | Desejo falar com o setor financeiro | Matheus Paulielo | matheus.psilva@cielo.com.br</t>
  </si>
  <si>
    <t>matheus.psilva@cielo.com.br</t>
  </si>
  <si>
    <t>GRUPO ECOFILLER</t>
  </si>
  <si>
    <t xml:space="preserve">Olá, segue formulário enviado para Cielo E-commerce:&lt;p&gt;&lt;strong&gt;Qual seu nome?:&lt;/strong&gt; Matheus Paulielo&lt;/p&gt;&lt;p&gt;&lt;strong&gt;Endereço de e-mail:&lt;/strong&gt; matheus.psilva@cielo.com.br&lt;/p&gt;&lt;p&gt;&lt;strong&gt;CNPJ/CPF:&lt;/strong&gt; 63.936.441/0001-10&lt;/p&gt;&lt;p&gt;&lt;strong&gt;Telefone:&lt;/strong&gt; (13) 99140-2960&lt;/p&gt;&lt;p&gt;&lt;strong&gt;Assunto:&lt;/strong&gt; Cancelamento sem multa&lt;/p&gt;&lt;p&gt;&lt;strong&gt;Merchant ID/Estabelecimento Comercial (EC):&lt;/strong&gt; 63.936.441/0001-10&lt;/p&gt;&lt;p&gt;&lt;strong&gt;Sobre qual produto ou área deseja falar?:&lt;/strong&gt; Financeiro&lt;/p&gt;&lt;p&gt;&lt;strong&gt;Como podemos te ajudar?:&lt;/strong&gt; Desejo falar com o setor financeiro&lt;/p&gt;&lt;p&gt;&lt;strong&gt;Descrição do problema:&lt;/strong&gt; Time, bom dia! Espero que estejam bem.
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t>
  </si>
  <si>
    <t>1018 Financeiro | Desejo falar com o setor financeiro | AGRO-COMERCIAL AFUBRA LTDA | ariane.pasilva@cielo.com.br</t>
  </si>
  <si>
    <t>AGRO COMERCIAL AFUBRA</t>
  </si>
  <si>
    <t>Olá, segue formulário enviado para Cielo E-commerce:&lt;p&gt;&lt;strong&gt;Endereço de e-mail:&lt;/strong&gt; ariane.pasilva@cielo.com.br&lt;/p&gt;&lt;p&gt;&lt;strong&gt;CNPJ/CPF:&lt;/strong&gt; 74.072.513/0001-44&lt;/p&gt;&lt;p&gt;&lt;strong&gt;Qual seu nome?:&lt;/strong&gt; AGRO-COMERCIAL AFUBRA LTDA&lt;/p&gt;&lt;p&gt;&lt;strong&gt;Telefone:&lt;/strong&gt; (11) 97707-1602&lt;/p&gt;&lt;p&gt;&lt;strong&gt;Assunto:&lt;/strong&gt; NF paga duplicada&lt;/p&gt;&lt;p&gt;&lt;strong&gt;Merchant ID/Estabelecimento Comercial (EC):&lt;/strong&gt; 74072513000144&lt;/p&gt;&lt;p&gt;&lt;strong&gt;Descrição do problema:&lt;/strong&gt; Por favor, como faremos com as NFS de dezembro duplicada?
Mesmo produto, mesmo período, mesmo valor?
Como iremos estornar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t>
  </si>
  <si>
    <t>Alteração de vencimento / prorrogação</t>
  </si>
  <si>
    <t>1018 Financeiro | Desejo falar com o setor financeiro | CLARO S.A. | ariane.pasilva@cielo.com.br</t>
  </si>
  <si>
    <t>Olá, segue formulário enviado para Cielo E-commerce:&lt;p&gt;&lt;strong&gt;Qual seu nome?:&lt;/strong&gt; CLARO S.A.&lt;/p&gt;&lt;p&gt;&lt;strong&gt;Endereço de e-mail:&lt;/strong&gt; ariane.pasilva@cielo.com.br&lt;/p&gt;&lt;p&gt;&lt;strong&gt;CNPJ/CPF:&lt;/strong&gt; 40.432.544/0062-69&lt;/p&gt;&lt;p&gt;&lt;strong&gt;Telefone:&lt;/strong&gt; (11) 97707-1602&lt;/p&gt;&lt;p&gt;&lt;strong&gt;Assunto:&lt;/strong&gt; Data de de emissão no mês de vencimento&lt;/p&gt;&lt;p&gt;&lt;strong&gt;Merchant ID/Estabelecimento Comercial (EC):&lt;/strong&gt; 40432544006269&lt;/p&gt;&lt;p&gt;&lt;strong&gt;Descrição do problema:&lt;/strong&gt; PO SUBSTITUIÇÃO
fev/25	600660281
abr/25	600680581
jun/25	600697748
jul/25	600708919
set/25	600732907
out/25	600742360
Preciso que a data de emissão das seguintes NFS estejam no mesmo mês que o vencimento:
087139
090419
094211
095870
097871
099723
101659
103678&lt;/p&gt;&lt;p&gt;&lt;strong&gt;ID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t>
  </si>
  <si>
    <t>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PO SUBSTITUIÇÃO&lt;/p&gt;&lt;p&gt;&lt;strong&gt;Merchant ID/Estabelecimento Comercial (EC):&lt;/strong&gt; 00.779.721/0001-41&lt;/p&gt;&lt;p&gt;&lt;strong&gt;Descrição do problema:&lt;/strong&gt; Por favor, realizar substituição de NF.
Adiciono o pedido do antifraude de dez/25.
OC000743944 – R$46.109,23 Antifraude Dezembro 2025.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t>
  </si>
  <si>
    <t>1018 Financeiro | Desejo falar com o setor financeiro | Yasmin Melo | yasmin.melo@pneubras.com</t>
  </si>
  <si>
    <t>yasmin.melo@pneubras.com</t>
  </si>
  <si>
    <t>PNEUBRAS</t>
  </si>
  <si>
    <t>Olá, segue formulário enviado para Cielo E-commerce:&lt;p&gt;&lt;strong&gt;Qual seu nome?:&lt;/strong&gt; Yasmin Melo&lt;/p&gt;&lt;p&gt;&lt;strong&gt;Endereço de e-mail:&lt;/strong&gt; yasmin.melo@pneubras.com&lt;/p&gt;&lt;p&gt;&lt;strong&gt;CNPJ/CPF:&lt;/strong&gt; 08.678.386/0001-05&lt;/p&gt;&lt;p&gt;&lt;strong&gt;Telefone:&lt;/strong&gt; (81) 9133-8500&lt;/p&gt;&lt;p&gt;&lt;strong&gt;Assunto:&lt;/strong&gt; Alteração de data de emissão dos boletos&lt;/p&gt;&lt;p&gt;&lt;strong&gt;Sobre qual produto ou área deseja falar?:&lt;/strong&gt; Financeiro&lt;/p&gt;&lt;p&gt;&lt;strong&gt;Como podemos te ajudar?:&lt;/strong&gt; Desejo falar com o setor financeiro&lt;/p&gt;&lt;p&gt;&lt;strong&gt;Descrição do problema:&lt;/strong&gt; Boa tarde!  
Referente a essa nova cobrança que chegou aqui para nós, eu só consigo entregar as notas emitidas dentro do mês até o dia 25 de cada mês apenas. Devido aos prazos internos que possuímos.
Quero saber se é possível realizar o cancelamento desta nota e emitir essa cobrança no dia 02/02 por gentileza?
Aguardo um retorno.&lt;/p&gt;&lt;p&gt;&lt;strong&gt;Merchant ID/Estabelecimento Comercial (EC):&lt;/strong&gt; 12f6759a-2a45-48dc-9edf-e01cca4836c8&lt;/p&gt;&lt;p&gt;&lt;strong&gt;GA</t>
  </si>
  <si>
    <t>1018 Financeiro | Desejo falar com o setor financeiro | Elaine Nascimento | elaine.nascimento@espm.br</t>
  </si>
  <si>
    <t>elaine.nascimento@espm.br</t>
  </si>
  <si>
    <t>ESPM</t>
  </si>
  <si>
    <t>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encerrado&lt;/p&gt;&lt;p&gt;&lt;strong&gt;Descrição do problema:&lt;/strong&gt; O contrato nº 430 foi encerrado e, conforme e-mail anexo, a contagem do período de aviso teve início em 03/11/2025, data de recebimento da notificação. Assim, o valor devido pelos 90 dias subsequentes corresponderia a aproximadamente 3 parcelas de R$ 821,35, totalizando R$ 2.464,05.
No entanto, foi realizada a cobrança do valor de R$ 1.642,71 por nota fiscal. Efetuamos o pagamento de duas NF’s (anexas), cada uma no valor de R$ 1.642,71, totalizando R$ 3.285,42. Ressaltamos que o valor correto a ser pago seria R$ 1.642,70.
Dessa forma, entendemos que a NF nº 0105703 foi cobrada indevidamente e que há um créd</t>
  </si>
  <si>
    <t>Cancelamento contrato (produto) / NF</t>
  </si>
  <si>
    <t>MASTER CARGAS BRASIL</t>
  </si>
  <si>
    <t>Olá, segue formulário enviado para Cielo E-commerce:&lt;p&gt;&lt;strong&gt;Qual seu nome?:&lt;/strong&gt; Giulia&lt;/p&gt;&lt;p&gt;&lt;strong&gt;Endereço de e-mail:&lt;/strong&gt; giuliac@cielo.com.br&lt;/p&gt;&lt;p&gt;&lt;strong&gt;CNPJ/CPF:&lt;/strong&gt; 03.537.589/0001-50&lt;/p&gt;&lt;p&gt;&lt;strong&gt;Telefone:&lt;/strong&gt; (11) 99104-1320&lt;/p&gt;&lt;p&gt;&lt;strong&gt;Assunto:&lt;/strong&gt; Cancelamento Parcial Sem Multa&lt;/p&gt;&lt;p&gt;&lt;strong&gt;Merchant ID/Estabelecimento Comercial (EC):&lt;/strong&gt; 03.537.589/0001-50&lt;/p&gt;&lt;p&gt;&lt;strong&gt;Descrição do problema:&lt;/strong&gt;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diretoria.&lt;/p&gt;&lt;p&gt;&lt;strong&gt;ID da transação:&lt;/strong&gt; &lt;/p&gt;&lt;p&gt;&lt;strong&gt;Código do erro:&lt;/strong&gt; &lt;/p&gt;&lt;p&gt;&lt;strong&gt;Sobre qual produto ou área deseja falar?:&lt;/strong&gt; Financeiro&lt;/p&gt;&lt;p&gt;&lt;strong&gt;Como podemos te ajudar?:&lt;/strong&gt; Desejo falar com o setor finance</t>
  </si>
  <si>
    <t>1018 Financeiro | Desejo falar com o setor financeiro | SERASA S.A. | ariane.pasilva@cielo.com.br</t>
  </si>
  <si>
    <t>SERASA SA</t>
  </si>
  <si>
    <t>Olá, segue formulário enviado para Cielo E-commerce:&lt;p&gt;&lt;strong&gt;CNPJ/CPF:&lt;/strong&gt; 62.173.620/0093-06&lt;/p&gt;&lt;p&gt;&lt;strong&gt;Endereço de e-mail:&lt;/strong&gt; ariane.pasilva@cielo.com.br&lt;/p&gt;&lt;p&gt;&lt;strong&gt;Qual seu nome?:&lt;/strong&gt; SERASA S.A.&lt;/p&gt;&lt;p&gt;&lt;strong&gt;Telefone:&lt;/strong&gt; (11) 97707-1602&lt;/p&gt;&lt;p&gt;&lt;strong&gt;Assunto:&lt;/strong&gt; Cancelamento de NF&lt;/p&gt;&lt;p&gt;&lt;strong&gt;Merchant ID/Estabelecimento Comercial (EC):&lt;/strong&gt; 62173620009306&lt;/p&gt;&lt;p&gt;&lt;strong&gt;Descrição do problema:&lt;/strong&gt; Prezados, bom dia. Tudo bem?
Por favor seguir com o cancelamento das NFS do SERASA CNPJ 62173620009306.&lt;/p&gt;&lt;p&gt;&lt;strong&gt;ID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t>
  </si>
  <si>
    <t>1018 Financeiro | Desejo falar com o setor financeiro | Mariane Oliveira dos Santos | marianeodossantos@gmail.com</t>
  </si>
  <si>
    <t>marianeodossantos@gmail.com</t>
  </si>
  <si>
    <t>Olá, segue formulário enviado para Cielo E-commerce:&lt;p&gt;&lt;strong&gt;Qual seu nome?:&lt;/strong&gt; Mariane Oliveira dos Santos&lt;/p&gt;&lt;p&gt;&lt;strong&gt;Endereço de e-mail:&lt;/strong&gt; marianeodossantos@gmail.com&lt;/p&gt;&lt;p&gt;&lt;strong&gt;CNPJ/CPF:&lt;/strong&gt; 02.916.265/0298-18&lt;/p&gt;&lt;p&gt;&lt;strong&gt;Telefone:&lt;/strong&gt; (11) 98407-1789&lt;/p&gt;&lt;p&gt;&lt;strong&gt;Assunto:&lt;/strong&gt; Emissão NFS&lt;/p&gt;&lt;p&gt;&lt;strong&gt;Sobre qual produto ou área deseja falar?:&lt;/strong&gt; Financeiro&lt;/p&gt;&lt;p&gt;&lt;strong&gt;Como podemos te ajudar?:&lt;/strong&gt; Desejo falar com o setor financeiro&lt;/p&gt;&lt;p&gt;&lt;strong&gt;Descrição do problema:&lt;/strong&gt; Boa tarde, pessoal! Tudo bem?
A JBS nunca pagou suas faturas, entramos em contato para entender o motivo e o cliente disse que não pode receber fatura no CNPJ cadastrado na Braspag.
Com isso, o jurídico elaborou um documento para formalizar a alteração do CNPJ, segue o documento assinado em anexo.
Precisamos seguir com a emissão das NFs no CNPJ correto&lt;/p&gt;&lt;p&gt;&lt;strong&gt;Merchant ID/Estabelecimento Comercial (EC):&lt;/strong&gt; 02.916.265/0298-18&lt;/p&gt;&lt;p&gt;&lt;strong&gt;GA Clie</t>
  </si>
  <si>
    <t>1018 Financeiro | Desejo falar com o setor financeiro | ALFA AGENCIA DE VIAGENS LTDA | bordini@cielo.com.br</t>
  </si>
  <si>
    <t>Olá, segue formulário enviado para Cielo E-commerce:&lt;p&gt;&lt;strong&gt;Qual seu nome?:&lt;/strong&gt; ALFA AGENCIA DE VIAGENS LTDA&lt;/p&gt;&lt;p&gt;&lt;strong&gt;CNPJ/CPF:&lt;/strong&gt; 07.141.168/0001-66&lt;/p&gt;&lt;p&gt;&lt;strong&gt;Endereço de e-mail:&lt;/strong&gt; bordini@cielo.com.br&lt;/p&gt;&lt;p&gt;&lt;strong&gt;Telefone:&lt;/strong&gt; (11) 94008-6890&lt;/p&gt;&lt;p&gt;&lt;strong&gt;Assunto:&lt;/strong&gt; Congelamento de Contrato&lt;/p&gt;&lt;p&gt;&lt;strong&gt;Merchant ID/Estabelecimento Comercial (EC):&lt;/strong&gt; 07.141.168/0001-66&lt;/p&gt;&lt;p&gt;&lt;strong&gt;Descrição do problema:&lt;/strong&gt; Boa tarde, time, espero que estejam bem!
Cliente deseja congelar o contrato , dos produtos de AF mínimo mensal e Analista dedicado mensal Cyber, sendo assim segue documento assinado por todos. 
Atenciosamente.&lt;/p&gt;&lt;p&gt;&lt;strong&gt;ID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financeiro&lt;/p&gt;&lt;p&gt;&lt;strong&gt;Data e hora do erro:&lt;/strong&gt; 10-02-2026 18:07&lt;/p&gt;&lt;p&gt;&lt;strong&gt;G</t>
  </si>
  <si>
    <t>1001 Split de Pagamento | Carta de cancelamento Split | Elaine Nascimento | elaine.nascimento@espm.br</t>
  </si>
  <si>
    <t>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encerrado&lt;/p&gt;&lt;p&gt;&lt;strong&gt;Merchant ID/Estabelecimento Comercial (EC):&lt;/strong&gt; O contrato nº 430 foi encerrado&lt;/p&gt;&lt;p&gt;&lt;strong&gt;Descrição do problema:&lt;/strong&gt; Bom dia!
Prezados,
O contrato nº 430 foi encerrado e, conforme e-mail anexo, a contagem do período de aviso teve início em 03/11/2025, data de recebimento da notificação. Assim, o valor devido pelos 90 dias subsequentes corresponderia a aproximadamente 3 parcelas de R$ 821,35, totalizando R$ 2.464,05.
No entanto, foi realizada a cobrança do valor de R$ 1.642,71 por nota fiscal. Efetuamos o pagamento de duas NF’s (anexas), cada uma no valor de R$ 1.642,71, totalizando R$ 3.285,42. Ressaltamos que o valor corre</t>
  </si>
  <si>
    <t>questionar a volumetria cobrada referente ao produto 3DS</t>
  </si>
  <si>
    <t xml:space="preserve">Olá, segue formulário enviado para Cielo E-commerce:&lt;p&gt;&lt;strong&gt;Qual seu nome?:&lt;/strong&gt; Mariane Oliveira dos Santos&lt;/p&gt;&lt;p&gt;&lt;strong&gt;Endereço de e-mail:&lt;/strong&gt; mariane.santos@cielo.com.br&lt;/p&gt;&lt;p&gt;&lt;strong&gt;CNPJ/CPF:&lt;/strong&gt; 01.838.723/0001-27&lt;/p&gt;&lt;p&gt;&lt;strong&gt;Telefone:&lt;/strong&gt; (11) 98407-1789&lt;/p&gt;&lt;p&gt;&lt;strong&gt;Assunto:&lt;/strong&gt; Consumo 3ds&lt;/p&gt;&lt;p&gt;&lt;strong&gt;Merchant ID/Estabelecimento Comercial (EC):&lt;/strong&gt; 02.916.265/0298-18&lt;/p&gt;&lt;p&gt;&lt;strong&gt;Descrição do problema:&lt;/strong&gt; Boa tarde, pessoal! tudo bem?
A BRF nos acionou recentemente para questionar a volumetria cobrada referente ao produto 3DS, considerando que hoje eles não possuem visibilidade do consumo diretamente no portal.
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t>
  </si>
  <si>
    <t>FABIANA DE JESUS MARTINS LISBOA</t>
  </si>
  <si>
    <t>Olá, segue formulário enviado para Cielo E-commerce:&lt;p&gt;&lt;strong&gt;Qual seu nome?:&lt;/strong&gt; Caroline Mendes&lt;/p&gt;&lt;p&gt;&lt;strong&gt;Endereço de e-mail:&lt;/strong&gt; carolineal@cielo.com.br&lt;/p&gt;&lt;p&gt;&lt;strong&gt;CNPJ/CPF:&lt;/strong&gt; 05.164.667/0007-39&lt;/p&gt;&lt;p&gt;&lt;strong&gt;Telefone:&lt;/strong&gt; (11) 94503-1458&lt;/p&gt;&lt;p&gt;&lt;strong&gt;Assunto:&lt;/strong&gt; Ajuste anual contrato&lt;/p&gt;&lt;p&gt;&lt;strong&gt;Merchant ID/Estabelecimento Comercial (EC):&lt;/strong&gt; 61.233.151/0005-08&lt;/p&gt;&lt;p&gt;&lt;strong&gt;Descrição do problema:&lt;/strong&gt; Time, o cliente Covabra identificou uma inconsistência na cobrança e nos questionou sobre a divergência entre o valor das notas e o contrato, especialmente considerando que ainda não havia completado um ano da renegociação realizada em janeiro de 2025.
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t>
  </si>
  <si>
    <t>1018 Financeiro | Desejo falar com o setor financeiro | Clarissa | clarissa.rissi@cielo.com.br</t>
  </si>
  <si>
    <t>Olá, segue formulário enviado para Cielo E-commerce:&lt;p&gt;&lt;strong&gt;Qual seu nome?:&lt;/strong&gt; Clarissa&lt;/p&gt;&lt;p&gt;&lt;strong&gt;Endereço de e-mail:&lt;/strong&gt; clarissa.rissi@cielo.com.br&lt;/p&gt;&lt;p&gt;&lt;strong&gt;CNPJ/CPF:&lt;/strong&gt; 03.951.956/0001-67&lt;/p&gt;&lt;p&gt;&lt;strong&gt;Telefone:&lt;/strong&gt; (11) 97261-4151&lt;/p&gt;&lt;p&gt;&lt;strong&gt;Assunto:&lt;/strong&gt; Congelamento de contrato&lt;/p&gt;&lt;p&gt;&lt;strong&gt;Merchant ID/Estabelecimento Comercial (EC):&lt;/strong&gt; 03.951.956/0001-67&lt;/p&gt;&lt;p&gt;&lt;strong&gt;Descrição do problema:&lt;/strong&gt; Pessoal, tudo bem?
Conforme previsto no aditivo contratual da Central do Carnaval, precisamos realizar o congelamento da cobrança do analista.
Dessa forma, a última nota a ser emitida será em março, referente ao consumo de fevereiro.
Em anexo envio os aditivos que formalizam esse congelamento.&lt;/p&gt;&lt;p&gt;&lt;strong&gt;ID da transação:&lt;/strong&gt; &lt;/p&gt;&lt;p&gt;&lt;strong&gt;Código do erro:&lt;/strong&gt; &lt;/p&gt;&lt;p&gt;&lt;strong&gt;Sobre qual produto ou área deseja falar?:&lt;/strong&gt; Financeiro&lt;/p&gt;&lt;p&gt;&lt;strong&gt;Como podemos te ajudar?:&lt;/strong&gt; Desejo falar com o setor financeiro&lt;/p&gt;</t>
  </si>
  <si>
    <t>Bloco do Urso DSC</t>
  </si>
  <si>
    <t>Olá, segue formulário enviado para Cielo E-commerce:&lt;p&gt;&lt;strong&gt;Qual seu nome?:&lt;/strong&gt; Clarissa&lt;/p&gt;&lt;p&gt;&lt;strong&gt;Endereço de e-mail:&lt;/strong&gt; clarissa.rissi@cielo.com.br&lt;/p&gt;&lt;p&gt;&lt;strong&gt;CNPJ/CPF:&lt;/strong&gt; 34.546.535/0001-84&lt;/p&gt;&lt;p&gt;&lt;strong&gt;Telefone:&lt;/strong&gt; (11) 97261-4151&lt;/p&gt;&lt;p&gt;&lt;strong&gt;Assunto:&lt;/strong&gt; Congelamento de contrato&lt;/p&gt;&lt;p&gt;&lt;strong&gt;Merchant ID/Estabelecimento Comercial (EC):&lt;/strong&gt; 34.546.535/0001-84&lt;/p&gt;&lt;p&gt;&lt;strong&gt;Descrição do problema:&lt;/strong&gt; Pessoal, bom dia! Tudo bem?
Conforme alinhado em reunião com o time financeiro e formalizado no aditivo contratual celebrado com a DSC, seguiremos com o congelamento da cobrança do Antifraude.
Não devemos emitir novas cobranças referentes ao mínimo mensal nem ao custo do analista dedicado nos períodos em que não houver utilização efetiva do serviço, conforme estipulado para a operação sazonal da cliente.
Permanece válida apenas a cobrança caso haja transações ou uso efetivo da solução durante os meses não sazonais, conforme tabela vi</t>
  </si>
  <si>
    <t>1018 Financeiro | Desejo falar com o setor financeiro | Júlia Angelolozzi | julia.djesus@cielo.com.br</t>
  </si>
  <si>
    <t>julia.djesus@cielo.com.br</t>
  </si>
  <si>
    <t>Olá, segue formulário enviado para Cielo E-commerce:&lt;p&gt;&lt;strong&gt;Qual seu nome?:&lt;/strong&gt; Júlia Angelolozzi&lt;/p&gt;&lt;p&gt;&lt;strong&gt;Endereço de e-mail:&lt;/strong&gt; julia.djesus@cielo.com.br&lt;/p&gt;&lt;p&gt;&lt;strong&gt;CNPJ/CPF:&lt;/strong&gt; 21.570.535/0001-78&lt;/p&gt;&lt;p&gt;&lt;strong&gt;Telefone:&lt;/strong&gt; (11) 94452-6362&lt;/p&gt;&lt;p&gt;&lt;strong&gt;Assunto:&lt;/strong&gt; Cancelamento de cobranças&lt;/p&gt;&lt;p&gt;&lt;strong&gt;Merchant ID/Estabelecimento Comercial (EC):&lt;/strong&gt; ab2cf439-ccf0-438e-9664-a9915e0ee1fa&lt;/p&gt;&lt;p&gt;&lt;strong&gt;Descrição do problema:&lt;/strong&gt;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2023.&lt;/p&gt;&lt;p&gt;&lt;strong&gt;ID da transação:&lt;/strong&gt; &lt;/p&gt;&lt;p&gt;&lt;strong&gt;Código do erro:&lt;/strong&gt; &lt;/p&gt;&lt;p&gt;&lt;strong&gt;Sobre qual produto ou área deseja falar?:&lt;/strong&gt; Financeiro&lt;/p&gt;&lt;p&gt;&lt;strong&gt;Como podemos te ajudar?:&lt;/s</t>
  </si>
  <si>
    <t>Olá, segue formulário enviado para Cielo E-commerce:&lt;p&gt;&lt;strong&gt;Qual seu nome?:&lt;/strong&gt; Joice Rosa&lt;/p&gt;&lt;p&gt;&lt;strong&gt;Endereço de e-mail:&lt;/strong&gt; joice.dsilva@cielo.com.br&lt;/p&gt;&lt;p&gt;&lt;strong&gt;CNPJ/CPF:&lt;/strong&gt; 12.471.470/0005-46&lt;/p&gt;&lt;p&gt;&lt;strong&gt;Telefone:&lt;/strong&gt; (11) 99187-5666&lt;/p&gt;&lt;p&gt;&lt;strong&gt;Assunto:&lt;/strong&gt; Cliente recebendo cobrança sem ter contrato ativo&lt;/p&gt;&lt;p&gt;&lt;strong&gt;Merchant ID/Estabelecimento Comercial (EC):&lt;/strong&gt; Não tem&lt;/p&gt;&lt;p&gt;&lt;strong&gt;Descrição do problema:&lt;/strong&gt; Boa tarde, Time!
A cliente está recebendo cobranças da Braspag a alguns meses, porém verifiquei que é uma loja que ainda não assinou o contrato.&lt;/p&gt;&lt;p&gt;&lt;strong&gt;ID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5e64847c3d2b573ff63770f69d658c8491e6e780a5ac31</t>
  </si>
  <si>
    <t>LACLO INDUSTRIA E COMERCIO DE MO</t>
  </si>
  <si>
    <t>Olá, segue formulário enviado para Cielo E-commerce:&lt;p&gt;&lt;strong&gt;Qual seu nome?:&lt;/strong&gt; Clarissa&lt;/p&gt;&lt;p&gt;&lt;strong&gt;Endereço de e-mail:&lt;/strong&gt; clarissa.rissi@cielo.com.br&lt;/p&gt;&lt;p&gt;&lt;strong&gt;CNPJ/CPF:&lt;/strong&gt; 55.012.418/0001-00&lt;/p&gt;&lt;p&gt;&lt;strong&gt;Telefone:&lt;/strong&gt; (11) 97261-4151&lt;/p&gt;&lt;p&gt;&lt;strong&gt;Assunto:&lt;/strong&gt; Notas em duplicidade&lt;/p&gt;&lt;p&gt;&lt;strong&gt;Merchant ID/Estabelecimento Comercial (EC):&lt;/strong&gt; 55.012.418/0001‑00&lt;/p&gt;&lt;p&gt;&lt;strong&gt;Descrição do problema:&lt;/strong&gt; Pessoal, boa tarde, tudo bem?
Acredito que tenhamos emitido em duplicidade a nota da multa rescisória da Laclô.
Notas fiscais:
0108142 – 342,86
0109042 – 342,86
0108143 – 477,55
0109043 – 477,55
Podem por gentileza atuar na correção?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477416359.176045</t>
  </si>
  <si>
    <t>1018 Financeiro | Desejo falar com o setor financeiro | Renata Sombra | renata.sombra@autopass.com.br</t>
  </si>
  <si>
    <t>renata.sombra@autopass.com.br</t>
  </si>
  <si>
    <t>TARIFA TRANSP METRA</t>
  </si>
  <si>
    <t>Olá, segue formulário enviado para Cielo E-commerce:&lt;p&gt;&lt;strong&gt;Qual seu nome?:&lt;/strong&gt; Renata Sombra&lt;/p&gt;&lt;p&gt;&lt;strong&gt;Endereço de e-mail:&lt;/strong&gt; renata.sombra@autopass.com.br&lt;/p&gt;&lt;p&gt;&lt;strong&gt;CNPJ/CPF:&lt;/strong&gt; 07.140.538/0001-40&lt;/p&gt;&lt;p&gt;&lt;strong&gt;Telefone:&lt;/strong&gt; (11) 96191-9323&lt;/p&gt;&lt;p&gt;&lt;strong&gt;Assunto:&lt;/strong&gt; NFS-e 098096 -  Pendente de cancelamento&lt;/p&gt;&lt;p&gt;&lt;strong&gt;Descrição do problema:&lt;/strong&gt; Prezados, boa tarde!
Em 29/09/2025 foi emitida a nota fiscal nº 098096 no valor de R$ 41.913,06. Foi solicitado o cancelamento por não prestação de serviços, mas a nota fiscal continua ativa na prefeitura. Poderia verificar, por favor?
Atenciosamente,
Renata Sombra&lt;/p&gt;&lt;p&gt;&lt;strong&gt;Merchant ID/Estabelecimento Comercial (EC):&lt;/strong&gt; não sei&lt;/p&gt;&lt;p&gt;&lt;strong&gt;Sobre qual produto ou área deseja falar?:&lt;/strong&gt; Financeiro&lt;/p&gt;&lt;p&gt;&lt;strong&gt;Como podemos te ajudar?:&lt;/strong&gt; Desejo falar com o setor financeiro&lt;/p&gt;&lt;p&gt;&lt;strong&gt;GA Client ID:&lt;/strong&gt; 742816356.1772472667&lt;/p&gt;&lt;p&gt;&lt;strong&gt;Lead Hash ID:&lt;/strong&gt; 5c623511</t>
  </si>
  <si>
    <t>1018 Financeiro | Desejo falar com o setor financeiro | Bianca dos Santos | bianca.lourdes@corpay.com.br</t>
  </si>
  <si>
    <t>bianca.lourdes@corpay.com.br</t>
  </si>
  <si>
    <t>ZAPAY</t>
  </si>
  <si>
    <t>Olá, segue formulário enviado para Cielo E-commerce:&lt;p&gt;&lt;strong&gt;Qual seu nome?:&lt;/strong&gt; Bianca dos Santos&lt;/p&gt;&lt;p&gt;&lt;strong&gt;Endereço de e-mail:&lt;/strong&gt; bianca.lourdes@corpay.com.br&lt;/p&gt;&lt;p&gt;&lt;strong&gt;CNPJ/CPF:&lt;/strong&gt; 28.593.387/0001-56&lt;/p&gt;&lt;p&gt;&lt;strong&gt;Telefone:&lt;/strong&gt; (11) 91332-4225&lt;/p&gt;&lt;p&gt;&lt;strong&gt;Assunto:&lt;/strong&gt; Reenvio de boleto/NF&lt;/p&gt;&lt;p&gt;&lt;strong&gt;Merchant ID/Estabelecimento Comercial (EC):&lt;/strong&gt; braspag_zapay&lt;/p&gt;&lt;p&gt;&lt;strong&gt;Sobre qual produto ou área deseja falar?:&lt;/strong&gt; Financeiro&lt;/p&gt;&lt;p&gt;&lt;strong&gt;Como podemos te ajudar?:&lt;/strong&gt; Desejo falar com o setor financeiro&lt;/p&gt;&lt;p&gt;&lt;strong&gt;Descrição do problema:&lt;/strong&gt; Prezados,
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Aguardo retorno.&lt;/p&gt;&lt;p&gt;&lt;strong&gt;GA Clie</t>
  </si>
  <si>
    <t>1018 Financeiro | Desejo falar com o setor financeiro | Oza Selvino | financeiro@farmaciaartmed.com.br</t>
  </si>
  <si>
    <t>financeiro@farmaciaartmed.com.br</t>
  </si>
  <si>
    <t>ART MED</t>
  </si>
  <si>
    <t>Olá, segue formulário enviado para Cielo E-commerce:&lt;p&gt;&lt;strong&gt;Qual seu nome?:&lt;/strong&gt; Oza Selvino&lt;/p&gt;&lt;p&gt;&lt;strong&gt;Endereço de e-mail:&lt;/strong&gt; financeiro@farmaciaartmed.com.br&lt;/p&gt;&lt;p&gt;&lt;strong&gt;CNPJ/CPF:&lt;/strong&gt; 03.090.536/0001-33&lt;/p&gt;&lt;p&gt;&lt;strong&gt;Telefone:&lt;/strong&gt; (11) 4583-1438&lt;/p&gt;&lt;p&gt;&lt;strong&gt;Assunto:&lt;/strong&gt; cobrança indevida&lt;/p&gt;&lt;p&gt;&lt;strong&gt;Merchant ID/Estabelecimento Comercial (EC):&lt;/strong&gt; 85560995&lt;/p&gt;&lt;p&gt;&lt;strong&gt;Sobre qual produto ou área deseja falar?:&lt;/strong&gt; Financeiro&lt;/p&gt;&lt;p&gt;&lt;strong&gt;Descrição do problema:&lt;/strong&gt; Olá, bom dia!
De 08/02 a 11/02 sofremos ataque robô com tentativas de compra em nosso PV 85560995 do e-commerce, nenhumas das vendas foi aprovada.
Assim que notamos, entramos em contato com o suporte da AI9, o técnico Kauê aumentou a segurança da plataforma com a instalação do recapcha, o que solucionou o problema.
Recebemos a fatura para pagamento (NF 108009 / 107860) e todas essas tentativas de fraude, foram cobradas.
Solicito que verifique e desconsidere esses valores,</t>
  </si>
  <si>
    <t>1018 Financeiro | Desejo falar com o setor financeiro | Larissa Venancio Nascimento Araujo | larissave@cielo.com.br</t>
  </si>
  <si>
    <t xml:space="preserve">Olá, segue formulário enviado para Cielo E-commerce:&lt;p&gt;&lt;strong&gt;Qual seu nome?:&lt;/strong&gt; Larissa Venancio Nascimento Araujo&lt;/p&gt;&lt;p&gt;&lt;strong&gt;Endereço de e-mail:&lt;/strong&gt; larissave@cielo.com.br&lt;/p&gt;&lt;p&gt;&lt;strong&gt;CNPJ/CPF:&lt;/strong&gt; 07.173.309/0001-22&lt;/p&gt;&lt;p&gt;&lt;strong&gt;Telefone:&lt;/strong&gt; (11) 97622-8821&lt;/p&gt;&lt;p&gt;&lt;strong&gt;Assunto:&lt;/strong&gt; Ajuste precificação&lt;/p&gt;&lt;p&gt;&lt;strong&gt;Merchant ID/Estabelecimento Comercial (EC):&lt;/strong&gt; 07.173.309/0001-22&lt;/p&gt;&lt;p&gt;&lt;strong&gt;Sobre qual produto ou área deseja falar?:&lt;/strong&gt; Financeiro&lt;/p&gt;&lt;p&gt;&lt;strong&gt;Como podemos te ajudar?:&lt;/strong&gt; Desejo falar com o setor financeiro&lt;/p&gt;&lt;p&gt;&lt;strong&gt;Descrição do problema:&lt;/strong&gt; Boa tarde!
Favor atualizar precificação do cliente, conforme contratados já inseridos e aprovados via SF. 
OBS: do split já enviamos para fila responsável. 
Abraços,&lt;/p&gt;&lt;p&gt;&lt;strong&gt;GA Client ID:&lt;/strong&gt; 2039273388.1743804731&lt;/p&gt;&lt;p&gt;&lt;strong&gt;Lead Hash ID:&lt;/strong&gt; 07c8dc77a82120543d9be874c2aae63f64100a83b250242489917b2c434c2350&lt;/p&gt;&lt;p&gt;&lt;strong&gt;Lead Form ID:&lt;/strong&gt; </t>
  </si>
  <si>
    <t>admin</t>
  </si>
  <si>
    <t>1018 Financeiro | Desejo falar com o setor financeiro | Gállica Manipulação Farmacêutica Ltda. | rachel@gallica.com.br</t>
  </si>
  <si>
    <t>rachel@gallica.com.br</t>
  </si>
  <si>
    <t>GALLICA</t>
  </si>
  <si>
    <t>Olá, segue formulário enviado para Cielo E-commerce:&lt;p&gt;&lt;strong&gt;Qual seu nome?:&lt;/strong&gt; Gállica Manipulação Farmacêutica Ltda.&lt;/p&gt;&lt;p&gt;&lt;strong&gt;CNPJ/CPF:&lt;/strong&gt; 05.515.179/0001-33&lt;/p&gt;&lt;p&gt;&lt;strong&gt;Endereço de e-mail:&lt;/strong&gt; rachel@gallica.com.br&lt;/p&gt;&lt;p&gt;&lt;strong&gt;Telefone:&lt;/strong&gt; (31) 3241-6575&lt;/p&gt;&lt;p&gt;&lt;strong&gt;Assunto:&lt;/strong&gt; Valor da cobrança nota fical número 0108526&lt;/p&gt;&lt;p&gt;&lt;strong&gt;Merchant ID/Estabelecimento Comercial (EC):&lt;/strong&gt; 0bd2f03c-ed8a-4cdd-9abb-b49609b45202&lt;/p&gt;&lt;p&gt;&lt;strong&gt;Sobre qual produto ou área deseja falar?:&lt;/strong&gt; Financeiro&lt;/p&gt;&lt;p&gt;&lt;strong&gt;Como podemos te ajudar?:&lt;/strong&gt; Desejo falar com o setor financeiro&lt;/p&gt;&lt;p&gt;&lt;strong&gt;Descrição do problema:&lt;/strong&gt; Valor da nota fiscal.  Porque o valor da nota fiscal está tão discrepante?&lt;/p&gt;&lt;p&gt;&lt;strong&gt;GA Client ID:&lt;/strong&gt; &lt;/p&gt;&lt;p&gt;&lt;strong&gt;Lead Hash ID:&lt;/strong&gt; 992a2c88d8d468c37e07102be70e44f56f41657899890245667e7fb34982ce7f&lt;/p&gt;&lt;p&gt;&lt;strong&gt;Lead Form ID:&lt;/strong&gt; 992a2c88d8d468c37e07102be70e44f56f41657899890245667e7fb34982ce7f.17725</t>
  </si>
  <si>
    <t>1018 Financeiro | Desejo falar com o setor financeiro | MINERAUX BEAUTY LTDA | ariane.pasilva@cielo.com.br</t>
  </si>
  <si>
    <t>MINERAUX BEAUTY LTDA</t>
  </si>
  <si>
    <t>Olá, segue formulário enviado para Cielo E-commerce:&lt;p&gt;&lt;strong&gt;Qual seu nome?:&lt;/strong&gt; MINERAUX BEAUTY LTDA&lt;/p&gt;&lt;p&gt;&lt;strong&gt;Endereço de e-mail:&lt;/strong&gt; ariane.pasilva@cielo.com.br&lt;/p&gt;&lt;p&gt;&lt;strong&gt;CNPJ/CPF:&lt;/strong&gt; 41.889.603/0001-73&lt;/p&gt;&lt;p&gt;&lt;strong&gt;Telefone:&lt;/strong&gt; (11) 97707-1602&lt;/p&gt;&lt;p&gt;&lt;strong&gt;Assunto:&lt;/strong&gt; Cancelamento dos sistemas e NFS&lt;/p&gt;&lt;p&gt;&lt;strong&gt;Merchant ID/Estabelecimento Comercial (EC):&lt;/strong&gt; 41889603000173&lt;/p&gt;&lt;p&gt;&lt;strong&gt;Descrição do problema:&lt;/strong&gt; Pessoal, bom dia. Preciso que esse cliente seja desativado no billing e em todos os sistemas Braspag. Ele solicitou o cancelamento em 2024, falha interna. Ja coloquei o DA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t>
  </si>
  <si>
    <t>1018 Financeiro | Desejo falar com o setor financeiro | patrick Arlenn Rodrigues Cruz | patrick.cruz@paytrack.com.br</t>
  </si>
  <si>
    <t>patrick.cruz@paytrack.com.br</t>
  </si>
  <si>
    <t>Olá, segue formulário enviado para Cielo E-commerce:&lt;p&gt;&lt;strong&gt;Qual seu nome?:&lt;/strong&gt; patrick Arlenn Rodrigues Cruz&lt;/p&gt;&lt;p&gt;&lt;strong&gt;Endereço de e-mail:&lt;/strong&gt; patrick.cruz@paytrack.com.br&lt;/p&gt;&lt;p&gt;&lt;strong&gt;CNPJ/CPF:&lt;/strong&gt; 14.073.438/0001-04&lt;/p&gt;&lt;p&gt;&lt;strong&gt;Telefone:&lt;/strong&gt; (31) 99300-5801&lt;/p&gt;&lt;p&gt;&lt;strong&gt;Assunto:&lt;/strong&gt; NFE gerada em 2025 com vencimento em 26&lt;/p&gt;&lt;p&gt;&lt;strong&gt;Merchant ID/Estabelecimento Comercial (EC):&lt;/strong&gt; 7c91cb76-63ae-4519-a267-fa49a0f27bb1&lt;/p&gt;&lt;p&gt;&lt;strong&gt;Sobre qual produto ou área deseja falar?:&lt;/strong&gt; Financeiro&lt;/p&gt;&lt;p&gt;&lt;strong&gt;Como podemos te ajudar?:&lt;/strong&gt; Desejo falar com o setor financeiro&lt;/p&gt;&lt;p&gt;&lt;strong&gt;Descrição do problema:&lt;/strong&gt; Pessoal, boa tarde!
A nota fiscal 096963 foi gerada no ano de 2025, e o meu ano contábil já se encerrou. Com isso preciso do apoio de vocês para gerar um anova nota para pagamento correto.
agradeço o apoio.&lt;/p&gt;&lt;p&gt;&lt;strong&gt;GA Client ID:&lt;/strong&gt; 360051928.1758136900&lt;/p&gt;&lt;p&gt;&lt;strong&gt;Lead Hash ID:&lt;/strong&gt; 2c47b6db9469cbb08d9b0a373</t>
  </si>
  <si>
    <t>Olá, segue formulário enviado para Cielo E-commerce:&lt;p&gt;&lt;strong&gt;Endereço de e-mail:&lt;/strong&gt; mariane.santos@cielo.com.br&lt;/p&gt;&lt;p&gt;&lt;strong&gt;Qual seu nome?:&lt;/strong&gt; Mariane Oliveira dos Santos&lt;/p&gt;&lt;p&gt;&lt;strong&gt;CNPJ/CPF:&lt;/strong&gt; 03.541.088/0001-47&lt;/p&gt;&lt;p&gt;&lt;strong&gt;Telefone:&lt;/strong&gt; (11) 98407-1789&lt;/p&gt;&lt;p&gt;&lt;strong&gt;Assunto:&lt;/strong&gt; Financeiro&lt;/p&gt;&lt;p&gt;&lt;strong&gt;Merchant ID/Estabelecimento Comercial (EC):&lt;/strong&gt; 03.541.088/0001-47&lt;/p&gt;&lt;p&gt;&lt;strong&gt;Descrição do problema:&lt;/strong&gt; Bom dia, pessoal! Tudo bem?
Estou tratando a renovação de contrato do senac, porém o último contrato assinado está vinculado ao CNPJ 03.541.088/0001-47 e eu não encontrei NF neste CNPJ e não encontrei este CNPJ no billing, as notas fiscais que encontrei estão vinculada ao CNPJ 03.541.088/0033-24
Poderiam me confirmar se realmente não existem NFs sendo geradas no CNPJ do contrato?&lt;/p&gt;&lt;p&gt;&lt;strong&gt;ID da transação:&lt;/strong&gt; &lt;/p&gt;&lt;p&gt;&lt;strong&gt;Código do erro:&lt;/strong&gt; &lt;/p&gt;&lt;p&gt;&lt;strong&gt;Sobre qual produto ou área deseja falar?:&lt;/strong&gt; Financei</t>
  </si>
  <si>
    <t>Solicitei DA do Everton.</t>
  </si>
  <si>
    <t>1018 Financeiro | Desejo falar com o setor financeiro | Silvio Cesar | silviocesar@riozen.com.br</t>
  </si>
  <si>
    <t>silviocesar@riozen.com.br</t>
  </si>
  <si>
    <t>RIOZEN</t>
  </si>
  <si>
    <t>Olá, segue formulário enviado para Cielo E-commerce:&lt;p&gt;&lt;strong&gt;Qual seu nome?:&lt;/strong&gt; Silvio Cesar&lt;/p&gt;&lt;p&gt;&lt;strong&gt;Endereço de e-mail:&lt;/strong&gt; silviocesar@riozen.com.br&lt;/p&gt;&lt;p&gt;&lt;strong&gt;CNPJ/CPF:&lt;/strong&gt; 22.134.988/0001-14&lt;/p&gt;&lt;p&gt;&lt;strong&gt;Telefone:&lt;/strong&gt; (21) 98174-2577&lt;/p&gt;&lt;p&gt;&lt;strong&gt;Assunto:&lt;/strong&gt; Cobrança de tarifa errado&lt;/p&gt;&lt;p&gt;&lt;strong&gt;Merchant ID/Estabelecimento Comercial (EC):&lt;/strong&gt; 22.134.988/0001-14&lt;/p&gt;&lt;p&gt;&lt;strong&gt;Sobre qual produto ou área deseja falar?:&lt;/strong&gt; Financeiro&lt;/p&gt;&lt;p&gt;&lt;strong&gt;Como podemos te ajudar?:&lt;/strong&gt; Desejo falar com o setor financeiro&lt;/p&gt;&lt;p&gt;&lt;strong&gt;Descrição do problema:&lt;/strong&gt; Bom dia pessoal, tudo bem?
Não estavamos recebendo as notas da Braspag desde que o contrato foi assinado, agora que recebemos, percebemos uma divergência e uma cobrança incorreta nas nossas faturas, ao invés de cobrarem 0,33, estão cobrando 300 podem corrigir as notas e boletos para o valor correto?
Obrigada!&lt;/p&gt;&lt;p&gt;&lt;strong&gt;GA Client ID:&lt;/strong&gt; 1324974709.1764694782&lt;/p&gt;&lt;p&gt;&lt;</t>
  </si>
  <si>
    <t>1018 Financeiro | Desejo falar com o setor financeiro | Larissa Venancio Nascimento Araujo | larissa.naraujo@cielo.com.br</t>
  </si>
  <si>
    <t>larissa.naraujo@cielo.com.br</t>
  </si>
  <si>
    <t>PANDORA</t>
  </si>
  <si>
    <t xml:space="preserve">Olá, segue formulário enviado para Cielo E-commerce:&lt;p&gt;&lt;strong&gt;Qual seu nome?:&lt;/strong&gt; Larissa Venancio Nascimento Araujo&lt;/p&gt;&lt;p&gt;&lt;strong&gt;Endereço de e-mail:&lt;/strong&gt; larissa.naraujo@cielo.com.br&lt;/p&gt;&lt;p&gt;&lt;strong&gt;CNPJ/CPF:&lt;/strong&gt; 11.023.174/0010-87&lt;/p&gt;&lt;p&gt;&lt;strong&gt;Telefone:&lt;/strong&gt; (11) 97622-8821&lt;/p&gt;&lt;p&gt;&lt;strong&gt;Assunto:&lt;/strong&gt; Cessão Contratual - Pandora&lt;/p&gt;&lt;p&gt;&lt;strong&gt;Merchant ID/Estabelecimento Comercial (EC):&lt;/strong&gt; 11.023.174/0010-87&lt;/p&gt;&lt;p&gt;&lt;strong&gt;Sobre qual produto ou área deseja falar?:&lt;/strong&gt; Financeiro&lt;/p&gt;&lt;p&gt;&lt;strong&gt;Como podemos te ajudar?:&lt;/strong&gt; Desejo falar com o setor financeiro&lt;/p&gt;&lt;p&gt;&lt;strong&gt;Descrição do problema:&lt;/strong&gt; Boa tarde pessoal, tudo bem?
A cliente PANDORA passará por uma cessão contratual. 
Já passamos pelo juridico, confeccionamos o documento e o mesmo já se encontra com as assinaturas concluidas. 
Estamos tentando executar o processo via SF, porém  estamos enfrentando algumas dificuldades sistêmicas. 
Já acionamos o time de salesforce para nos apoiar, </t>
  </si>
  <si>
    <t>Olá, segue formulário enviado para Cielo E-commerce:&lt;p&gt;&lt;strong&gt;Qual seu nome?:&lt;/strong&gt; Fernanda Camarneira&lt;/p&gt;&lt;p&gt;&lt;strong&gt;Endereço de e-mail:&lt;/strong&gt; fernanda.scamarneira@cielo.com.br&lt;/p&gt;&lt;p&gt;&lt;strong&gt;CNPJ/CPF:&lt;/strong&gt; 17.359.233/0001-88&lt;/p&gt;&lt;p&gt;&lt;strong&gt;Telefone:&lt;/strong&gt; (11) 94519-4834&lt;/p&gt;&lt;p&gt;&lt;strong&gt;Assunto:&lt;/strong&gt; Tambasa - Renovação de contrato&lt;/p&gt;&lt;p&gt;&lt;strong&gt;Merchant ID/Estabelecimento Comercial (EC):&lt;/strong&gt; 17.359.233/0001-88&lt;/p&gt;&lt;p&gt;&lt;strong&gt;Descrição do problema:&lt;/strong&gt; Subi via Salesforce o contrato para aprovação: 
https://braspag.lightning.force.com/lightning/r/Opportunity/006Np00001CJmXrIAL/view
Será necessário ajustar a data de aniversário do contrato de todos os serviços.
E inclui 2 serviços novos: Emailage e QUOD.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
  </si>
  <si>
    <t>Solicitação de documentos (contrato, NF, histórico)</t>
  </si>
  <si>
    <t>1002 Portais E-commerce | Estou com um problema em produção e preciso de ajuda | Cleber de Jesus da Silva | cleberjesus@ibm.com</t>
  </si>
  <si>
    <t>cleberjesus@ibm.com</t>
  </si>
  <si>
    <t>IBM BRASIL</t>
  </si>
  <si>
    <t>Olá, segue formulário enviado para Cielo E-commerce:&lt;p&gt;&lt;strong&gt;Endereço de e-mail:&lt;/strong&gt; cleberjesus@ibm.com&lt;/p&gt;&lt;p&gt;&lt;strong&gt;Qual seu nome?:&lt;/strong&gt; Cleber de Jesus da Silva&lt;/p&gt;&lt;p&gt;&lt;strong&gt;CNPJ/CPF:&lt;/strong&gt; 33.372.251/0062-78&lt;/p&gt;&lt;p&gt;&lt;strong&gt;Telefone:&lt;/strong&gt; (11) 95782-6161&lt;/p&gt;&lt;p&gt;&lt;strong&gt;Sobre qual produto ou área deseja falar?:&lt;/strong&gt; Portais E-commerce&lt;/p&gt;&lt;p&gt;&lt;strong&gt;Como podemos te ajudar?:&lt;/strong&gt; Estou com um problema em produção e preciso de ajuda&lt;/p&gt;&lt;p&gt;&lt;strong&gt;Merchant ID/Estabelecimento Comercial (EC):&lt;/strong&gt; IBM&lt;/p&gt;&lt;p&gt;&lt;strong&gt;Assunto:&lt;/strong&gt; Solicitação de envio do XML – Faturas 106247 e 106304&lt;/p&gt;&lt;p&gt;&lt;strong&gt;Descrição do problema:&lt;/strong&gt; Olá, tudo bem?
Durante a análise das faturas 106247 e 106304, verificamos que os dois impostos foram somados no documento. Para que possamos dar continuidade ao input correto no portal, poderia, por gentileza, nos enviar o arquivo XML dessas faturas?
No XML os impostos estarão descritos separadamente, o que é necessário para o regis</t>
  </si>
  <si>
    <t>Dúvida comercial</t>
  </si>
  <si>
    <t>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NF&lt;/p&gt;&lt;p&gt;&lt;strong&gt;Merchant ID/Estabelecimento Comercial (EC):&lt;/strong&gt; 77.044.618/0001-88&lt;/p&gt;&lt;p&gt;&lt;strong&gt;Descrição do problema:&lt;/strong&gt; Este cliente nunca utilizou o serviço da Braspag e solicitou cancelamento das NFs.
Segue o 'de acordo' do Pelizon e Pavanello para seguirmos com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t>
  </si>
  <si>
    <t>1018 Financeiro | Desejo falar com o setor financeiro | Debora | cobrancati@cinemark.com.br</t>
  </si>
  <si>
    <t>cobrancati@cinemark.com.br</t>
  </si>
  <si>
    <t>CINEMARK TELEMARKETING</t>
  </si>
  <si>
    <t>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OC000750956 - Pagador fev/26 R$31.090,06
OC000750954 - Antifraude Jan/26 R$55.224,85
OC000750550 - 3DS fev/26 R$3.038,75
OC000750547 - Cartão Protegido fev/26 R$5.813,68&lt;/p&gt;&lt;p&gt;&lt;strong&gt;GA Client ID:&lt;/strong&gt; 1764456801.1765984201&lt;/p&gt;&lt;p&gt;&lt;strong&gt;Lead Hash ID:&lt;/strong&gt; ae4e7ca904ec5ec8b89ceeb86ba8a422c0fbd84abebe218fe785dc0bd6b548d1&lt;/p&gt;&lt;p&gt;&lt;stro</t>
  </si>
  <si>
    <t>1018 Financeiro | Desejo falar com o setor financeiro | Ingrid Soares | ingrid.soares@inbrands.com.br</t>
  </si>
  <si>
    <t>ingrid.soares@inbrands.com.br</t>
  </si>
  <si>
    <t>ELLUS FABRICA PE</t>
  </si>
  <si>
    <t>Olá, segue formulário enviado para Cielo E-commerce:&lt;p&gt;&lt;strong&gt;Qual seu nome?:&lt;/strong&gt; Ingrid Soares&lt;/p&gt;&lt;p&gt;&lt;strong&gt;Endereço de e-mail:&lt;/strong&gt; ingrid.soares@inbrands.com.br&lt;/p&gt;&lt;p&gt;&lt;strong&gt;CNPJ/CPF:&lt;/strong&gt; 09.054.385/0001-44&lt;/p&gt;&lt;p&gt;&lt;strong&gt;Telefone:&lt;/strong&gt; (11) 95125-4590&lt;/p&gt;&lt;p&gt;&lt;strong&gt;Assunto:&lt;/strong&gt; Contrato de serviço&lt;/p&gt;&lt;p&gt;&lt;strong&gt;Merchant ID/Estabelecimento Comercial (EC):&lt;/strong&gt; 1078692154&lt;/p&gt;&lt;p&gt;&lt;strong&gt;Sobre qual produto ou área deseja falar?:&lt;/strong&gt; Financeiro&lt;/p&gt;&lt;p&gt;&lt;strong&gt;Descrição do problema:&lt;/strong&gt; Prezados,
Solicito, por gentileza, o envio de um documento contendo o histórico de reajustes aplicados ao contrato desde o início da prestação de serviços.
O documento deve evidenciar, para cada ano:
Ano de referência do reajuste
Percentual aplicado
Valor anterior e valor reajustado
Índice ou critério utilizado como base para o reajuste (ex.: IPCA, IGPM ou outro indicador contratual)
Justificativa ou cláusula contratual que fundamentou o aumento.
Fico no aguar</t>
  </si>
  <si>
    <t>Reenvio de informação</t>
  </si>
  <si>
    <t>1018 Financeiro | Desejo falar com o setor financeiro | HYPER CASH PAY LTDA | ariane.pasilva@cielo.com.br</t>
  </si>
  <si>
    <t>HYPER CASH PAY LTDA</t>
  </si>
  <si>
    <t>Olá, segue formulário enviado para Cielo E-commerce:&lt;p&gt;&lt;strong&gt;Qual seu nome?:&lt;/strong&gt; HYPER CASH PAY LTDA&lt;/p&gt;&lt;p&gt;&lt;strong&gt;CNPJ/CPF:&lt;/strong&gt; 56.027.066/0001-20&lt;/p&gt;&lt;p&gt;&lt;strong&gt;Endereço de e-mail:&lt;/strong&gt; ariane.pasilva@cielo.com.br&lt;/p&gt;&lt;p&gt;&lt;strong&gt;Telefone:&lt;/strong&gt; (11) 97707-1602&lt;/p&gt;&lt;p&gt;&lt;strong&gt;Assunto:&lt;/strong&gt; Imposto pago sobre cada NF&lt;/p&gt;&lt;p&gt;&lt;strong&gt;Merchant ID/Estabelecimento Comercial (EC):&lt;/strong&gt; 56027066000120&lt;/p&gt;&lt;p&gt;&lt;strong&gt;Descrição do problema:&lt;/strong&gt; Por favor, transferir esse chamado para fila do N2. 
Preciso que seja informado os impostos pagos para cada NF emitida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t>
  </si>
  <si>
    <t>Duplicidade nf de antifraude</t>
  </si>
  <si>
    <t>1018 Financeiro | Desejo falar com o setor financeiro | Rodrigo Alves Costa | rodrigo@pousadaportomare.com.br</t>
  </si>
  <si>
    <t>rodrigo@pousadaportomare.com.br</t>
  </si>
  <si>
    <t>POUSADA PORTO MARE</t>
  </si>
  <si>
    <t>Olá, segue formulário enviado para Cielo E-commerce:&lt;p&gt;&lt;strong&gt;Qual seu nome?:&lt;/strong&gt; Rodrigo Alves Costa&lt;/p&gt;&lt;p&gt;&lt;strong&gt;Endereço de e-mail:&lt;/strong&gt; rodrigo@pousadaportomare.com.br&lt;/p&gt;&lt;p&gt;&lt;strong&gt;Telefone:&lt;/strong&gt; (12) 98137-0284&lt;/p&gt;&lt;p&gt;&lt;strong&gt;CNPJ/CPF:&lt;/strong&gt; 08.071.439/0001-17&lt;/p&gt;&lt;p&gt;&lt;strong&gt;Assunto:&lt;/strong&gt; Cobrança&lt;/p&gt;&lt;p&gt;&lt;strong&gt;Merchant ID/Estabelecimento Comercial (EC):&lt;/strong&gt; Braspag&lt;/p&gt;&lt;p&gt;&lt;strong&gt;Sobre qual produto ou área deseja falar?:&lt;/strong&gt; Financeiro&lt;/p&gt;&lt;p&gt;&lt;strong&gt;Como podemos te ajudar?:&lt;/strong&gt; Desejo falar com o setor financeiro&lt;/p&gt;&lt;p&gt;&lt;strong&gt;Descrição do problema:&lt;/strong&gt; Boa tarde, esse mês tivemos uma cobrança de 93,90 que foi cobrada em duplicidade. Apareceram duas cobranças iguais no nosso DDA, mas fizemos o agendamento de uma só com a data de hoje, mas quando debitou, debitou duas vezes.&lt;/p&gt;&lt;p&gt;&lt;strong&gt;GA Client ID:&lt;/strong&gt; 1890342232.1770201463&lt;/p&gt;&lt;p&gt;&lt;strong&gt;Lead Hash ID:&lt;/strong&gt; 88eca02746578598ef90fa5107bc914a604ae4aa432d5a05c0d8b11692f7a9a6&lt;/p&gt;&lt;p&gt;&lt;s</t>
  </si>
  <si>
    <t>1018 Financeiro | Desejo falar com o setor financeiro | M.P. IDALGO INDUSTRIA E COMERCIO DE | ariane.pasilva@cielo.com.br</t>
  </si>
  <si>
    <t>Olá, segue formulário enviado para Cielo E-commerce:&lt;p&gt;&lt;strong&gt;Qual seu nome?:&lt;/strong&gt; M.P. IDALGO INDUSTRIA E COMERCIO DE&lt;/p&gt;&lt;p&gt;&lt;strong&gt;Endereço de e-mail:&lt;/strong&gt; ariane.pasilva@cielo.com.br&lt;/p&gt;&lt;p&gt;&lt;strong&gt;CNPJ/CPF:&lt;/strong&gt; 18.539.846/0001-60&lt;/p&gt;&lt;p&gt;&lt;strong&gt;Telefone:&lt;/strong&gt; (11) 97707-1602&lt;/p&gt;&lt;p&gt;&lt;strong&gt;Assunto:&lt;/strong&gt; Carta de quitação&lt;/p&gt;&lt;p&gt;&lt;strong&gt;Merchant ID/Estabelecimento Comercial (EC):&lt;/strong&gt; 18539846000160&lt;/p&gt;&lt;p&gt;&lt;strong&gt;Descrição do problema:&lt;/strong&gt; Prezados, boa tarde.
Por favor, solicito uma carta de quitação de todas as NFS que estavam em aberto e foi baixada com o pagamento realizado mediante negociação:
Valor original em aberto: R$ 13.900,56 – AGING dívida R$ 13.900,56.
Valor negociado para quitação total de todas as NFS: R$ 10.000,00.&lt;/p&gt;&lt;p&gt;&lt;strong&gt;ID da transação:&lt;/strong&gt; &lt;/p&gt;&lt;p&gt;&lt;strong&gt;Código do erro:&lt;/strong&gt; &lt;/p&gt;&lt;p&gt;&lt;strong&gt;Sobre qual produto ou área deseja falar?:&lt;/strong&gt; Financeiro&lt;/p&gt;&lt;p&gt;&lt;strong&gt;Como podemos te ajudar?:&lt;/strong&gt; Desejo falar com o set</t>
  </si>
  <si>
    <t>Carta de quitação / circularização</t>
  </si>
  <si>
    <t>Em finalização</t>
  </si>
  <si>
    <t>1018 Financeiro | Desejo falar com o setor financeiro | SAVEGNAGO-SUPERMERCADOS LTDA | lenon.oliveira@savegnago.com.br</t>
  </si>
  <si>
    <t>Olá, segue formulário enviado para Cielo E-commerce:&lt;p&gt;&lt;strong&gt;Qual seu nome?:&lt;/strong&gt; SAVEGNAGO-SUPERMERCADOS LTDA&lt;/p&gt;&lt;p&gt;&lt;strong&gt;Endereço de e-mail:&lt;/strong&gt; lenon.oliveira@savegnago.com.br&lt;/p&gt;&lt;p&gt;&lt;strong&gt;CNPJ/CPF:&lt;/strong&gt; 71.322.150/0001-60&lt;/p&gt;&lt;p&gt;&lt;strong&gt;Assunto:&lt;/strong&gt; Carta de quitação&lt;/p&gt;&lt;p&gt;&lt;strong&gt;Merchant ID/Estabelecimento Comercial (EC):&lt;/strong&gt; 71322150000160&lt;/p&gt;&lt;p&gt;&lt;strong&gt;Sobre qual produto ou área deseja falar?:&lt;/strong&gt; Financeiro&lt;/p&gt;&lt;p&gt;&lt;strong&gt;Como podemos te ajudar?:&lt;/strong&gt; Desejo falar com o setor financeiro&lt;/p&gt;&lt;p&gt;&lt;strong&gt;Descrição do problema:&lt;/strong&gt; Prezados, boa tarde.
Por favor, preciso de uma carta de quitação da NF0080105&lt;/p&gt;&lt;p&gt;&lt;strong&gt;Telefone:&lt;/strong&gt; (16) 3946-2088&lt;/p&gt;&lt;p&gt;&lt;strong&gt;GA Client ID:&lt;/strong&gt; 1401063149.1757524286&lt;/p&gt;&lt;p&gt;&lt;strong&gt;Lead Hash ID:&lt;/strong&gt; 5b5ec3058b939c1794166056dcf7c2bdadde45289d8414fda87a0dcc24b3e349&lt;/p&gt;&lt;p&gt;&lt;strong&gt;Lead Form ID:&lt;/strong&gt; 5b5ec3058b939c1794166056dcf7c2bdadde45289d8414fda87a0dcc24b3e349.1773775803089&lt;/p&gt;&lt;br&gt;-json-{</t>
  </si>
  <si>
    <t>1003 Gateway de Pagamento | Estou com um problema em produção e preciso de ajuda | Paula Maldonado Nishiwaki | paula.nishiwaki@amway.com</t>
  </si>
  <si>
    <t>paula.nishiwaki@amway.com</t>
  </si>
  <si>
    <t>AMWAY</t>
  </si>
  <si>
    <t>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Análise Transações_Problema Master&lt;/p&gt;&lt;p&gt;&lt;strong&gt;Merchant ID/Estabelecimento Comercial (EC):&lt;/strong&gt; 1104332733&lt;/p&gt;&lt;p&gt;&lt;strong&gt;Descrição do problema:&lt;/strong&gt; Bom dia!
Precisamos de ajuda para analisar as transações que não estão sendo autorizadas da Master.
Será que estamos enfrentando problemas com eles?
Pois estamos sendo cobrados por todas as transações que não estão sendo autenticadas, mas até então estamos com o nosso 3Ds ativo normalmente.
Obrigada
Atte.,
Paula&lt;/p&gt;&lt;p&gt;&lt;strong&gt;ID da transação:&lt;/strong&gt; &lt;/p&gt;&lt;p&gt;&lt;strong&gt;Código do erro:&lt;/strong&gt; &lt;/p&gt;&lt;p&gt;&lt;strong&gt;Sobre qual produto ou área deseja falar?:&lt;/strong&gt; Gateway de Pagamento&lt;/p&gt;&lt;p&gt;&lt;strong&gt;Como podemos te ajudar?:&lt;/str</t>
  </si>
  <si>
    <t>Notas mencionadas foram pagas. Como finalizar este chamado?</t>
  </si>
  <si>
    <t>1018 Financeiro | Desejo falar com o setor financeiro | Gabriel Dias | gabriel.silva@febrafar.com.br</t>
  </si>
  <si>
    <t>gabriel.silva@febrafar.com.br</t>
  </si>
  <si>
    <t>DROGARIA AGAPEAMA</t>
  </si>
  <si>
    <t>Olá, segue formulário enviado para Cielo E-commerce:&lt;p&gt;&lt;strong&gt;Assunto:&lt;/strong&gt; Solicitação de Relatório de Transações&lt;/p&gt;&lt;p&gt;&lt;strong&gt;Qual seu nome?:&lt;/strong&gt; Gabriel Dias&lt;/p&gt;&lt;p&gt;&lt;strong&gt;Endereço de e-mail:&lt;/strong&gt; gabriel.silva@febrafar.com.br&lt;/p&gt;&lt;p&gt;&lt;strong&gt;CNPJ/CPF:&lt;/strong&gt; 13.032.018/0001-17&lt;/p&gt;&lt;p&gt;&lt;strong&gt;Telefone:&lt;/strong&gt; (11) 94208-3496&lt;/p&gt;&lt;p&gt;&lt;strong&gt;Descrição do problema:&lt;/strong&gt; A loja 13032018000117 está em fase de adesão à Braspag, com o processo financeiro ainda em andamento. No entanto, já está recebendo boletos no valor de R$ 289,71. Entendemos que, neste momento, ainda não deveria haver geração de cobranças, correto?
Ela recebeu um boleto, porém não consegue mais acessá-lo. Apesar disso, as NFs constam como ativas.
É possível enviar um relatório de transações para comprovar essas 507 transações detalhadas na NF.&lt;/p&gt;&lt;p&gt;&lt;strong&gt;Merchant ID/Estabelecimento Comercial (EC):&lt;/strong&gt; 80c3439d-951d-42c1-b755-01dad4802932&lt;/p&gt;&lt;p&gt;&lt;strong&gt;Sobre qual produto ou área deseja falar?</t>
  </si>
  <si>
    <t>1018 Financeiro | Desejo falar com o setor financeiro | PAYTRACK TECNOLOGIA LTDA | ariane.pasilva@cielo.com.br</t>
  </si>
  <si>
    <t>PAYTRACK</t>
  </si>
  <si>
    <t>Olá, segue formulário enviado para Cielo E-commerce:&lt;p&gt;&lt;strong&gt;Qual seu nome?:&lt;/strong&gt; PAYTRACK TECNOLOGIA LTDA&lt;/p&gt;&lt;p&gt;&lt;strong&gt;Endereço de e-mail:&lt;/strong&gt; ariane.pasilva@cielo.com.br&lt;/p&gt;&lt;p&gt;&lt;strong&gt;CNPJ/CPF:&lt;/strong&gt; 14.073.438/0001-04&lt;/p&gt;&lt;p&gt;&lt;strong&gt;Telefone:&lt;/strong&gt; (11) 97707-1602&lt;/p&gt;&lt;p&gt;&lt;strong&gt;Assunto:&lt;/strong&gt; Substituição&lt;/p&gt;&lt;p&gt;&lt;strong&gt;Merchant ID/Estabelecimento Comercial (EC):&lt;/strong&gt; 14.073.438/0001-04&lt;/p&gt;&lt;p&gt;&lt;strong&gt;Descrição do problema:&lt;/strong&gt; Prezados, bom dia.
Preciso que as NFS 096963, 107100 e 108958 sejam substituídas, cliente deseja alterar a data de emissão e RPS.&lt;/p&gt;&lt;p&gt;&lt;strong&gt;ID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t>
  </si>
  <si>
    <t>PLANNE</t>
  </si>
  <si>
    <t>Olá, segue formulário enviado para Cielo E-commerce:&lt;p&gt;&lt;strong&gt;Qual seu nome?:&lt;/strong&gt; Joice Rosa&lt;/p&gt;&lt;p&gt;&lt;strong&gt;Endereço de e-mail:&lt;/strong&gt; joice.dsilva@cielo.com.br&lt;/p&gt;&lt;p&gt;&lt;strong&gt;CNPJ/CPF:&lt;/strong&gt; 28.580.044/0001-57&lt;/p&gt;&lt;p&gt;&lt;strong&gt;Telefone:&lt;/strong&gt; (11) 99526-4876&lt;/p&gt;&lt;p&gt;&lt;strong&gt;Assunto:&lt;/strong&gt; DA para cancelamento de notas&lt;/p&gt;&lt;p&gt;&lt;strong&gt;Merchant ID/Estabelecimento Comercial (EC):&lt;/strong&gt; Não tem&lt;/p&gt;&lt;p&gt;&lt;strong&gt;Descrição do problema:&lt;/strong&gt; Bom dia, Time!
Segue o DA do Supex para cancelamento das notas.
Resumo das Notas Fiscais:
•	NFS em aberto: 33
•	Valor original para cancelamento : R$ 3.314,08.
•	Valor PDD das NFS: R$ 2.840,61.&lt;/p&gt;&lt;p&gt;&lt;strong&gt;ID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t>
  </si>
  <si>
    <t>1018 Financeiro | Desejo falar com o setor financeiro | PLANNE SOFTWARE LTDA | ariane.pasilva@cielo.com.br</t>
  </si>
  <si>
    <t>Olá, segue formulário enviado para Cielo E-commerce:&lt;p&gt;&lt;strong&gt;Qual seu nome?:&lt;/strong&gt; PLANNE SOFTWARE LTDA&lt;/p&gt;&lt;p&gt;&lt;strong&gt;Endereço de e-mail:&lt;/strong&gt; ariane.pasilva@cielo.com.br&lt;/p&gt;&lt;p&gt;&lt;strong&gt;CNPJ/CPF:&lt;/strong&gt; 28.580.044/0001-57&lt;/p&gt;&lt;p&gt;&lt;strong&gt;Telefone:&lt;/strong&gt; (11) 97707-1602&lt;/p&gt;&lt;p&gt;&lt;strong&gt;Assunto:&lt;/strong&gt; Cancelamento de NF&lt;/p&gt;&lt;p&gt;&lt;strong&gt;Merchant ID/Estabelecimento Comercial (EC):&lt;/strong&gt; 28.580.044/0001-57&lt;/p&gt;&lt;p&gt;&lt;strong&gt;Descrição do problema:&lt;/strong&gt; Por favor, seguir com o cancelamento de todas as NFS do cliente PLANNE SOFTWARE LTDA&lt;/p&gt;&lt;p&gt;&lt;strong&gt;ID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t>
  </si>
  <si>
    <t>Olá, segue formulário enviado para Cielo E-commerce:&lt;p&gt;&lt;strong&gt;Endereço de e-mail:&lt;/strong&gt; mariane.santos@cielo.com.br&lt;/p&gt;&lt;p&gt;&lt;strong&gt;Qual seu nome?:&lt;/strong&gt; Mariane Oliveira dos Santos&lt;/p&gt;&lt;p&gt;&lt;strong&gt;CNPJ/CPF:&lt;/strong&gt; 32.804.472/0001-93&lt;/p&gt;&lt;p&gt;&lt;strong&gt;Telefone:&lt;/strong&gt; (11) 98407-1789&lt;/p&gt;&lt;p&gt;&lt;strong&gt;Assunto:&lt;/strong&gt; Emissão NF Setup Chave de loja&lt;/p&gt;&lt;p&gt;&lt;strong&gt;Merchant ID/Estabelecimento Comercial (EC):&lt;/strong&gt; 32.804.472/0001-93&lt;/p&gt;&lt;p&gt;&lt;strong&gt;Sobre qual produto ou área deseja falar?:&lt;/strong&gt; Financeiro&lt;/p&gt;&lt;p&gt;&lt;strong&gt;Descrição do problema:&lt;/strong&gt; Emissão de NF de setup referente a abertura de chave de loja.
Segue em anexo o aditivo assinado.&lt;/p&gt;&lt;p&gt;&lt;strong&gt;Como podemos te ajudar?:&lt;/strong&gt; Desejo falar com o setor financeiro&lt;/p&gt;&lt;p&gt;&lt;strong&gt;GA Client ID:&lt;/strong&gt; 2073864016.1764846153&lt;/p&gt;&lt;p&gt;&lt;strong&gt;Lead Hash ID:&lt;/strong&gt; c539f6b58efe9518ed2e3f1f181196c6d44dcdad1ded01c79f74f7bad7da4033&lt;/p&gt;&lt;p&gt;&lt;strong&gt;Lead Form ID:&lt;/strong&gt; c539f6b58efe9518ed2e3f1f181196c6d44dcdad1ded01c79f74f7bad7da40</t>
  </si>
  <si>
    <t>Atualização contrato</t>
  </si>
  <si>
    <t>Atualização cadastral. Perguntar à Emilly se ela consegue atender.</t>
  </si>
  <si>
    <t>Olá, segue formulário enviado para Cielo E-commerce:&lt;p&gt;&lt;strong&gt;Qual seu nome?:&lt;/strong&gt; Larissa Venancio Nascimento Araujo&lt;/p&gt;&lt;p&gt;&lt;strong&gt;Endereço de e-mail:&lt;/strong&gt; larissave@cielo.com.br&lt;/p&gt;&lt;p&gt;&lt;strong&gt;CNPJ/CPF:&lt;/strong&gt; 58.119.199/0001-51&lt;/p&gt;&lt;p&gt;&lt;strong&gt;Telefone:&lt;/strong&gt; (11) 97622-8821&lt;/p&gt;&lt;p&gt;&lt;strong&gt;Assunto:&lt;/strong&gt; Atualização Contratos/Minimos Mensais e Custos&lt;/p&gt;&lt;p&gt;&lt;strong&gt;Merchant ID/Estabelecimento Comercial (EC):&lt;/strong&gt; 58.119.199/0001-51&lt;/p&gt;&lt;p&gt;&lt;strong&gt;Descrição do problema:&lt;/strong&gt; Olá, bom dia! 
favor seguirem com a atualização contratual do grupo Odontoprev no billing para que as cobranças saiam corretamente a partir do proximo mês. 
Todos já estão também no Salesforce via oportunidade. 
Apenas reforçando por aqui, são 3 CNPJ distintos, cada um com seu contrato. 
Duvidas, estou a disposição.
Obrigada! 
58.119.199/0001-51 - Odontoprev (Ajuste minimo mensal)
19.962.272/0001-09 - BrasilDental (Ajuste Preços e minimo mensal)
10.555.312/0001-15 - Dental Partner (Ajuste P</t>
  </si>
  <si>
    <t>Olá, segue formulário enviado para Cielo E-commerce:&lt;p&gt;&lt;strong&gt;Qual seu nome?:&lt;/strong&gt; Mariane Oliveira dos Santos&lt;/p&gt;&lt;p&gt;&lt;strong&gt;Endereço de e-mail:&lt;/strong&gt; mariane.santos@cielo.com.br&lt;/p&gt;&lt;p&gt;&lt;strong&gt;CNPJ/CPF:&lt;/strong&gt; 45.543.915/0001-81&lt;/p&gt;&lt;p&gt;&lt;strong&gt;Telefone:&lt;/strong&gt; (11) 98407-1789&lt;/p&gt;&lt;p&gt;&lt;strong&gt;Assunto:&lt;/strong&gt; CONTRATO CARREFOUR&lt;/p&gt;&lt;p&gt;&lt;strong&gt;Merchant ID/Estabelecimento Comercial (EC):&lt;/strong&gt; 45.543.915/0001-81&lt;/p&gt;&lt;p&gt;&lt;strong&gt;Descrição do problema:&lt;/strong&gt; Boa tarde, pessoal!
Preciso da ajuda de vocês para validar o reajuste que vem sendo aplicado nas condições comerciais do Carrefour.
Pelo que validei no billing está sendo aplicado reajuste IPCA, porém no contrato está descrito que o reajuste deveria ser IPC-FIPE.
Preciso que vocês validem se é isso mesmo e se sempre foi aplicado o reajuste errado ou se houve alguma mudança ao longo do contrato.&lt;/p&gt;&lt;p&gt;&lt;strong&gt;ID da transação:&lt;/strong&gt; &lt;/p&gt;&lt;p&gt;&lt;strong&gt;Código do erro:&lt;/strong&gt; &lt;/p&gt;&lt;p&gt;&lt;strong&gt;Sobre qual produto ou área deseja fa</t>
  </si>
  <si>
    <t>FARMACIAS PAGUE MENOS</t>
  </si>
  <si>
    <t>Olá, segue formulário enviado para Cielo E-commerce:&lt;p&gt;&lt;strong&gt;Qual seu nome?:&lt;/strong&gt; Fernanda Camarneira&lt;/p&gt;&lt;p&gt;&lt;strong&gt;Endereço de e-mail:&lt;/strong&gt; fernanda.scamarneira@cielo.com.br&lt;/p&gt;&lt;p&gt;&lt;strong&gt;CNPJ/CPF:&lt;/strong&gt; 06.626.253/0001-51&lt;/p&gt;&lt;p&gt;&lt;strong&gt;Telefone:&lt;/strong&gt; (11) 94519-4834&lt;/p&gt;&lt;p&gt;&lt;strong&gt;Assunto:&lt;/strong&gt; Alteração de valores Pague Menos - Antifraude&lt;/p&gt;&lt;p&gt;&lt;strong&gt;Merchant ID/Estabelecimento Comercial (EC):&lt;/strong&gt; 06.626.253/0001-51&lt;/p&gt;&lt;p&gt;&lt;strong&gt;Descrição do problema:&lt;/strong&gt; Subi no salesforce para aprovação o contrato mas estou reforçando aqui. 
Segue em anexo aditivo com mudanças de valores dos produtos de antifraude do cliente Pague Menos.
Principais mudanças: 
- Alterações de valores em todos os serviços de Antifraude Cybersource
- Alteração de minimo mensal do transacional de antifraude
- Alteração da data de aniversário do contrato para 18/03/26 com vigência de 24 meses sendo 18 meses vigencia minima
Os outros produtos de Gateway e Velocity, seguem sem alterações</t>
  </si>
  <si>
    <t>1018 Financeiro | Desejo falar com o setor financeiro | Nick | nick.xavier@covabra.com.br</t>
  </si>
  <si>
    <t>nick.xavier@covabra.com.br</t>
  </si>
  <si>
    <t>Olá, segue formulário enviado para Cielo E-commerce:&lt;p&gt;&lt;strong&gt;Qual seu nome?:&lt;/strong&gt; Nick&lt;/p&gt;&lt;p&gt;&lt;strong&gt;Endereço de e-mail:&lt;/strong&gt; nick.xavier@covabra.com.br&lt;/p&gt;&lt;p&gt;&lt;strong&gt;CNPJ/CPF:&lt;/strong&gt; 463.315.688-83&lt;/p&gt;&lt;p&gt;&lt;strong&gt;Telefone:&lt;/strong&gt; (19) 98820-7394&lt;/p&gt;&lt;p&gt;&lt;strong&gt;Assunto:&lt;/strong&gt; Cobrança indevida de boleto&lt;/p&gt;&lt;p&gt;&lt;strong&gt;Merchant ID/Estabelecimento Comercial (EC):&lt;/strong&gt; 0&lt;/p&gt;&lt;p&gt;&lt;strong&gt;Sobre qual produto ou área deseja falar?:&lt;/strong&gt; Financeiro&lt;/p&gt;&lt;p&gt;&lt;strong&gt;Como podemos te ajudar?:&lt;/strong&gt; Desejo falar com o setor financeiro&lt;/p&gt;&lt;p&gt;&lt;strong&gt;Descrição do problema:&lt;/strong&gt; Olá, recebi dois boletos, cuja a descrição da NF é &amp;quot;multa por rescisão antecipada do contrato&amp;quot;.
NFs 109847 e 109848.
Do que se trata essa cobrança? Não reicindimos nenhum contrato.&lt;/p&gt;&lt;p&gt;&lt;strong&gt;GA Client ID:&lt;/strong&gt; 157843334.1774903682&lt;/p&gt;&lt;p&gt;&lt;strong&gt;Lead Hash ID:&lt;/strong&gt; 391ba45ea21556e88f9cfd9330556657cb3748a0b5c2a3d490f1a396a1c23089&lt;/p&gt;&lt;p&gt;&lt;strong&gt;Lead Form ID:&lt;/strong&gt; 391ba45ea21556e88</t>
  </si>
  <si>
    <t>1018 Financeiro | Desejo falar com o setor financeiro | Ricardo de Oliveira Braga | ricardo.sonhodafesta@gmail.com</t>
  </si>
  <si>
    <t>ricardo.sonhodafesta@gmail.com</t>
  </si>
  <si>
    <t>DAGER COMERCIO ATACADISTA DE EMB</t>
  </si>
  <si>
    <t>Olá, segue formulário enviado para Cielo E-commerce:&lt;p&gt;&lt;strong&gt;Endereço de e-mail:&lt;/strong&gt; ricardo.sonhodafesta@gmail.com&lt;/p&gt;&lt;p&gt;&lt;strong&gt;Qual seu nome?:&lt;/strong&gt; Ricardo de Oliveira Braga&lt;/p&gt;&lt;p&gt;&lt;strong&gt;CNPJ/CPF:&lt;/strong&gt; 32.804.472/0001-93&lt;/p&gt;&lt;p&gt;&lt;strong&gt;Telefone:&lt;/strong&gt; (21) 98511-7704&lt;/p&gt;&lt;p&gt;&lt;strong&gt;Assunto:&lt;/strong&gt; Boletos Duplicados e Checagem de Boletos em Aberto&lt;/p&gt;&lt;p&gt;&lt;strong&gt;Merchant ID/Estabelecimento Comercial (EC):&lt;/strong&gt; 2897798771&lt;/p&gt;&lt;p&gt;&lt;strong&gt;Sobre qual produto ou área deseja falar?:&lt;/strong&gt; Financeiro&lt;/p&gt;&lt;p&gt;&lt;strong&gt;Como podemos te ajudar?:&lt;/strong&gt; Desejo falar com o setor financeiro&lt;/p&gt;&lt;p&gt;&lt;strong&gt;Descrição do problema:&lt;/strong&gt; Solicitamos a verificação de possíveis cobranças duplicadas em nossos dois estabelecimentos:
Sonho do Artesão
ID do estabelecimento: 2814529174
CNPJ: 42.473.501/0001-35
Dager Comércio Atacadista de Embalagens
ID do estabelecimento: 2897798771
CNPJ: 32.804.472/0001-93
Em fevereiro, identificamos indícios de duplicidade. Na Dager, por exempl</t>
  </si>
  <si>
    <t>1018 Financeiro | Desejo falar com o setor financeiro | SBF COMERCIO DE PRODUTOS ESPORTIVOS S.A | bruno.bbarbosa@gruposbf.com.br</t>
  </si>
  <si>
    <t>bruno.bbarbosa@gruposbf.com.br</t>
  </si>
  <si>
    <t>CENTAURO ESPORTES 25</t>
  </si>
  <si>
    <t>Olá, segue formulário enviado para Cielo E-commerce:&lt;p&gt;&lt;strong&gt;Qual seu nome?:&lt;/strong&gt; SBF COMERCIO DE PRODUTOS ESPORTIVOS S.A&lt;/p&gt;&lt;p&gt;&lt;strong&gt;Endereço de e-mail:&lt;/strong&gt; bruno.bbarbosa@gruposbf.com.br&lt;/p&gt;&lt;p&gt;&lt;strong&gt;CNPJ/CPF:&lt;/strong&gt; 06.347.409/0001-65&lt;/p&gt;&lt;p&gt;&lt;strong&gt;Telefone:&lt;/strong&gt; (11) 98862-1049&lt;/p&gt;&lt;p&gt;&lt;strong&gt;Assunto:&lt;/strong&gt; Quantidade de transações incorretas&lt;/p&gt;&lt;p&gt;&lt;strong&gt;Sobre qual produto ou área deseja falar?:&lt;/strong&gt; Financeiro&lt;/p&gt;&lt;p&gt;&lt;strong&gt;Como podemos te ajudar?:&lt;/strong&gt; Desejo falar com o setor financeiro&lt;/p&gt;&lt;p&gt;&lt;strong&gt;Descrição do problema:&lt;/strong&gt; Prezados, bom dia. Tudo bem?
Na nf referente ao período 26/01/2026 a 25/02/2026, consta no corpo da nf o total de 715831, o que está errado no portal do cliente eu colocalizo apenas 373.132, podem por favor corrigir a nota fiscal e emitir com a transação correta e valor?
NF do serviço: Cartão protegido&lt;/p&gt;&lt;p&gt;&lt;strong&gt;Merchant ID/Estabelecimento Comercial (EC):&lt;/strong&gt; 06.347.409/0001-65&lt;/p&gt;&lt;p&gt;&lt;strong&gt;GA Client ID:&lt;/st</t>
  </si>
  <si>
    <t>1018 Financeiro | Desejo falar com o setor financeiro | ASSOCIACAO ESCOLA SUPERIOR DE PROPA GANDA E MARKETING | ariane.pasilva@cielo.com.br</t>
  </si>
  <si>
    <t>Olá, segue formulário enviado para Cielo E-commerce:&lt;p&gt;&lt;strong&gt;Qual seu nome?:&lt;/strong&gt; ASSOCIACAO ESCOLA SUPERIOR DE PROPA GANDA E MARKETING&lt;/p&gt;&lt;p&gt;&lt;strong&gt;Endereço de e-mail:&lt;/strong&gt; ariane.pasilva@cielo.com.br&lt;/p&gt;&lt;p&gt;&lt;strong&gt;CNPJ/CPF:&lt;/strong&gt; 61.825.675/0001-64&lt;/p&gt;&lt;p&gt;&lt;strong&gt;Telefone:&lt;/strong&gt; (11) 98862-1049&lt;/p&gt;&lt;p&gt;&lt;strong&gt;Assunto:&lt;/strong&gt; Emissão indevida&lt;/p&gt;&lt;p&gt;&lt;strong&gt;Merchant ID/Estabelecimento Comercial (EC):&lt;/strong&gt; 61.825.675/0001-64&lt;/p&gt;&lt;p&gt;&lt;strong&gt;Descrição do problema:&lt;/strong&gt; Por gentileza:
Por favor, você nos ajuda a entender estas cobranças em aberto?
De acordo com a cláusula abaixo, teríamos que arcar com 50% do valor mínimo nos próximos três meses, ou seja, algo em torno de 3 x R$ 821,35, certo?
Em novembro, a nota recebida está com preço cheio, e foi paga (NF 103621 26/11 a 25/12 - R$ 1642,71).
Desta forma, temos um crédito de R$ 821,35.
Em contrapartida, estas três notas estão em aberto, certo?
Nota Fiscal	Valor	Vencimento líquido	Link NF
76841	4.154,46	21/10/2</t>
  </si>
  <si>
    <t>1018 Financeiro | Desejo falar com o setor financeiro | BRASIL EDUCACAO S/A | ariane.pasilva@cielo.com.br</t>
  </si>
  <si>
    <t>Olá, segue formulário enviado para Cielo E-commerce:&lt;p&gt;&lt;strong&gt;Qual seu nome?:&lt;/strong&gt; BRASIL EDUCACAO S/A&lt;/p&gt;&lt;p&gt;&lt;strong&gt;Endereço de e-mail:&lt;/strong&gt; ariane.pasilva@cielo.com.br&lt;/p&gt;&lt;p&gt;&lt;strong&gt;CNPJ/CPF:&lt;/strong&gt; 05.648.257/0031-93&lt;/p&gt;&lt;p&gt;&lt;strong&gt;Telefone:&lt;/strong&gt; (11) 98862-1049&lt;/p&gt;&lt;p&gt;&lt;strong&gt;Assunto:&lt;/strong&gt; nota emitida&lt;/p&gt;&lt;p&gt;&lt;strong&gt;Merchant ID/Estabelecimento Comercial (EC):&lt;/strong&gt; 05648257003193&lt;/p&gt;&lt;p&gt;&lt;strong&gt;Descrição do problema:&lt;/strong&gt; nota 51004 foi contestada na época, pois se trata de uma chave de ativação de nova loja, o chamado nunca foi dado retorno.
No dia 18/08/2023 o cliente recebeu o retorno do Filipe que houve um erro nas emissões (evidência me anexo). Cliente gostaria de validar a que cada nota em aberto se refere )chave de loja ou contrato).&lt;/p&gt;&lt;p&gt;&lt;strong&gt;ID da transação:&lt;/strong&gt; &lt;/p&gt;&lt;p&gt;&lt;strong&gt;Código do erro:&lt;/strong&gt; &lt;/p&gt;&lt;p&gt;&lt;strong&gt;Sobre qual produto ou área deseja falar?:&lt;/strong&gt; Financeiro&lt;/p&gt;&lt;p&gt;&lt;strong&gt;Como podemos te ajudar?:&lt;/strong&gt; Desejo falar com</t>
  </si>
  <si>
    <t>1018 Financeiro | Desejo falar com o setor financeiro | felipe alvarez de carvalho sanches | felipe.sanches@supermercadospaguemenos.com.br</t>
  </si>
  <si>
    <t>felipe.sanches@supermercadospaguemenos.com.br</t>
  </si>
  <si>
    <t>Olá, segue formulário enviado para Cielo E-commerce:&lt;p&gt;&lt;strong&gt;Qual seu nome?:&lt;/strong&gt; felipe alvarez de carvalho sanches&lt;/p&gt;&lt;p&gt;&lt;strong&gt;Endereço de e-mail:&lt;/strong&gt; felipe.sanches@supermercadospaguemenos.com.br&lt;/p&gt;&lt;p&gt;&lt;strong&gt;CNPJ/CPF:&lt;/strong&gt; 526.553.288-92&lt;/p&gt;&lt;p&gt;&lt;strong&gt;Telefone:&lt;/strong&gt; (19) 97123-1847&lt;/p&gt;&lt;p&gt;&lt;strong&gt;Assunto:&lt;/strong&gt; NOTA FISCAL DE SERVIÇO - CODIGO DE SERVIÇO 1.03&lt;/p&gt;&lt;p&gt;&lt;strong&gt;Merchant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Poderiam me ajudar a validar por que o código de serviço 1.03 está retendo os impostos IRRF/CSRF? Segundo o fiscal, esse código não deveria possuir retenções.
Também gostaria de entender se existe alguma exceção que justifique essa retenção ou se, de fato, trata-se de um erro.&lt;/p&gt;&lt;p&gt;&lt;strong&gt;GA Client ID:&lt;/strong&gt; 64583</t>
  </si>
  <si>
    <t>1018 Financeiro | Desejo falar com o setor financeiro | I-RETAIL SERVICOS DE CONSULTORIA DE | ariane.pasilva@cielo.com.br</t>
  </si>
  <si>
    <t>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98862-1049&lt;/p&gt;&lt;p&gt;&lt;strong&gt;Assunto:&lt;/strong&gt; Substituição de NF&lt;/p&gt;&lt;p&gt;&lt;strong&gt;Merchant ID/Estabelecimento Comercial (EC):&lt;/strong&gt; 09168232000128&lt;/p&gt;&lt;p&gt;&lt;strong&gt;Descrição do problema:&lt;/strong&gt; Por favor realizar a substituições das NFS e aberto, segue PO's
estes são os PO's : 
PO	referente a	Valor
4200022824	 setup ( nf  93674)	      5.204,08
4200022825	jul/25( nf  95556)	          460,83
4200022826	ago/25( nf  97449)	      3.570,42
4200022827	set/25( nf  99395)	      3.570,42
4200022828	out/25( nf 101363)	      3.570,42
4200022830	nov/25( nf 103272)	      3.570,42
4200022829	dez/25( nf 105446)	      3.570,42
4200022832	jan/26( nf 107255)	      3.570,42
4200022831	fev/26( nf 109731)	      3.570,42
420002283</t>
  </si>
  <si>
    <t>1018 Financeiro | Desejo falar com o setor financeiro | Gabriel | gabriel@retailon.com.br</t>
  </si>
  <si>
    <t>gabriel@retailon.com.br</t>
  </si>
  <si>
    <t>VOAI TECH LTDA</t>
  </si>
  <si>
    <t>Olá, segue formulário enviado para Cielo E-commerce:&lt;p&gt;&lt;strong&gt;CNPJ/CPF:&lt;/strong&gt; 17.891.555/0001-73&lt;/p&gt;&lt;p&gt;&lt;strong&gt;Endereço de e-mail:&lt;/strong&gt; gabriel@retailon.com.br&lt;/p&gt;&lt;p&gt;&lt;strong&gt;Qual seu nome?:&lt;/strong&gt; Gabriel&lt;/p&gt;&lt;p&gt;&lt;strong&gt;Telefone:&lt;/strong&gt; (41) 99915-5841&lt;/p&gt;&lt;p&gt;&lt;strong&gt;Assunto:&lt;/strong&gt; CANCELAMENTO DE COBRANÇA INDEVIDA&lt;/p&gt;&lt;p&gt;&lt;strong&gt;Merchant ID/Estabelecimento Comercial (EC):&lt;/strong&gt; 17.891.555/0001-73&lt;/p&gt;&lt;p&gt;&lt;strong&gt;Sobre qual produto ou área deseja falar?:&lt;/strong&gt; Financeiro&lt;/p&gt;&lt;p&gt;&lt;strong&gt;Como podemos te ajudar?:&lt;/strong&gt; Desejo falar com o setor financeiro&lt;/p&gt;&lt;p&gt;&lt;strong&gt;Descrição do problema:&lt;/strong&gt; Caros, tudo bem? 
Sou cliente de split de pagamentos e nao possuo minimo mensal. Ao entender com a Isabella, foi visto que a ferramenta interna (salesforce) gerou um billing errado dos produtos! POdem seguir com o cancelamento da nota fiscal emitida e boleto? 
Atenciosamente&lt;/p&gt;&lt;p&gt;&lt;strong&gt;GA Client ID:&lt;/strong&gt; 539264633.1753290498&lt;/p&gt;&lt;p&gt;&lt;strong&gt;Lead Hash ID:&lt;/strong&gt; c0c8a</t>
  </si>
  <si>
    <t>1018 Financeiro | Desejo falar com o setor financeiro | Matheus Mendonça de Oliveira | matheus.oliveira@fiap.com.br</t>
  </si>
  <si>
    <t>matheus.oliveira@fiap.com.br</t>
  </si>
  <si>
    <t>FIAPCOPI</t>
  </si>
  <si>
    <t>Olá, segue formulário enviado para Cielo E-commerce:&lt;p&gt;&lt;strong&gt;Endereço de e-mail:&lt;/strong&gt; matheus.oliveira@fiap.com.br&lt;/p&gt;&lt;p&gt;&lt;strong&gt;Qual seu nome?:&lt;/strong&gt; Matheus Mendonça de Oliveira&lt;/p&gt;&lt;p&gt;&lt;strong&gt;CNPJ/CPF:&lt;/strong&gt; 11.319.526/0001-55&lt;/p&gt;&lt;p&gt;&lt;strong&gt;Telefone:&lt;/strong&gt; (11) 96280-3822&lt;/p&gt;&lt;p&gt;&lt;strong&gt;Assunto:&lt;/strong&gt; Faturas - Stelo (Pagador) / (Cartão Protegido) / (Velocity Check)&lt;/p&gt;&lt;p&gt;&lt;strong&gt;Merchant ID/Estabelecimento Comercial (EC):&lt;/strong&gt; 11.319.526/0001-55&lt;/p&gt;&lt;p&gt;&lt;strong&gt;Sobre qual produto ou área deseja falar?:&lt;/strong&gt; Financeiro&lt;/p&gt;&lt;p&gt;&lt;strong&gt;Como podemos te ajudar?:&lt;/strong&gt; Desejo falar com o setor financeiro&lt;/p&gt;&lt;p&gt;&lt;strong&gt;Descrição do problema:&lt;/strong&gt; Boa tarde, pessoal.
Como estão?
Me chamo Matheus e atualmente sou eu quem cuida dos fornecedores da Fiap relacionados aos serviços financeiros.
Achei o contato de vocês através de e-mails anteriores (joao.freitas@cielo.com.br/ jferreira@braspag.com.br) e gostaria de algumas informações. Tenho algumas dúvidas: os serv</t>
  </si>
  <si>
    <t xml:space="preserve">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cancelamento de NF&lt;/p&gt;&lt;p&gt;&lt;strong&gt;Merchant ID/Estabelecimento Comercial (EC):&lt;/strong&gt; 19112842000244&lt;/p&gt;&lt;p&gt;&lt;strong&gt;Descrição do problema:&lt;/strong&gt; Por favor realizar o cancelamento das NFS do CNPJ emitidas após 28/03/2024:
NFS a serem canceladas: 24 – todas emitidas após 28/03/2024:
067577
068871
070692
072853
074463
075675
077341
078923
080836
082347
084096
086113
087649
088911
091043
092844
094682
096528
097911
100430
102449
104361
106336
108609&lt;/p&gt;&lt;p&gt;&lt;strong&gt;ID da transação:&lt;/strong&gt; &lt;/p&gt;&lt;p&gt;&lt;strong&gt;Código do erro:&lt;/strong&gt; &lt;/p&gt;&lt;p&gt;&lt;strong&gt;Sobre qual produto ou área deseja falar?:&lt;/strong&gt; Financeiro&lt;/p&gt;&lt;p&gt;&lt;strong&gt;Como podemos te ajudar?:&lt;/strong&gt; </t>
  </si>
  <si>
    <t>RIVER SECURITIZADORA</t>
  </si>
  <si>
    <t>Olá, segue formulário enviado para Cielo E-commerce:&lt;p&gt;&lt;strong&gt;Qual seu nome?:&lt;/strong&gt; Júlia Angelolozzi&lt;/p&gt;&lt;p&gt;&lt;strong&gt;Endereço de e-mail:&lt;/strong&gt; julia.djesus@cielo.com.br&lt;/p&gt;&lt;p&gt;&lt;strong&gt;CNPJ/CPF:&lt;/strong&gt; 37.030.090/0001-73&lt;/p&gt;&lt;p&gt;&lt;strong&gt;Telefone:&lt;/strong&gt; (11) 94452-6362&lt;/p&gt;&lt;p&gt;&lt;strong&gt;Assunto:&lt;/strong&gt; Cobrança de multa contratual indevida&lt;/p&gt;&lt;p&gt;&lt;strong&gt;Merchant ID/Estabelecimento Comercial (EC):&lt;/strong&gt; 290c4668-45ac-b3f9-f7f0-e1e2884a6e18&lt;/p&gt;&lt;p&gt;&lt;strong&gt;Descrição do problema:&lt;/strong&gt;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devida?&lt;/p&gt;&lt;p&gt;&lt;strong&gt;ID da transação:&lt;/strong&gt; &lt;/p&gt;&lt;p&gt;&lt;strong&gt;Código do erro:&lt;/strong&gt; &lt;/p&gt;&lt;p&gt;&lt;st</t>
  </si>
  <si>
    <t>1003 Gateway de Pagamento | Configurações da loja | Júlia Angelozzi | julia.djesus@cielo.com.br</t>
  </si>
  <si>
    <t>FAROL COMUNICACAO E SERVICOS</t>
  </si>
  <si>
    <t xml:space="preserve">Olá, segue formulário enviado para Cielo E-commerce:&lt;p&gt;&lt;strong&gt;Qual seu nome?:&lt;/strong&gt; Júlia Angelozzi&lt;/p&gt;&lt;p&gt;&lt;strong&gt;Endereço de e-mail:&lt;/strong&gt; julia.djesus@cielo.com.br&lt;/p&gt;&lt;p&gt;&lt;strong&gt;CNPJ/CPF:&lt;/strong&gt; 21.011.165/0001-39&lt;/p&gt;&lt;p&gt;&lt;strong&gt;Telefone:&lt;/strong&gt; (11) 94452-6362&lt;/p&gt;&lt;p&gt;&lt;strong&gt;Assunto:&lt;/strong&gt; Cancelamento dos serviços&lt;/p&gt;&lt;p&gt;&lt;strong&gt;Merchant ID/Estabelecimento Comercial (EC):&lt;/strong&gt; B58B86B5-CB7C-42D8-B787-D25689DC986F&lt;/p&gt;&lt;p&gt;&lt;strong&gt;Descrição do problema:&lt;/strong&gt;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
CNPJ da Conta: 21.011.165/0001-39
- </t>
  </si>
  <si>
    <t>1018 Financeiro | Desejo falar com o setor financeiro | CSX ACADEMIA DE EDUCACAO FISICA LTD | ariane.pasilva@cielo.com.br</t>
  </si>
  <si>
    <t>CSX ACADEMIA DE CONDICIONAMENTO</t>
  </si>
  <si>
    <t>Olá, segue formulário enviado para Cielo E-commerce:&lt;p&gt;&lt;strong&gt;Qual seu nome?:&lt;/strong&gt; CSX ACADEMIA DE EDUCACAO FISICA LTD&lt;/p&gt;&lt;p&gt;&lt;strong&gt;Endereço de e-mail:&lt;/strong&gt; ariane.pasilva@cielo.com.br&lt;/p&gt;&lt;p&gt;&lt;strong&gt;CNPJ/CPF:&lt;/strong&gt; 45.219.137/0001-70&lt;/p&gt;&lt;p&gt;&lt;strong&gt;Telefone:&lt;/strong&gt; (11) 97707-1602&lt;/p&gt;&lt;p&gt;&lt;strong&gt;Assunto:&lt;/strong&gt; Carta de quitação&lt;/p&gt;&lt;p&gt;&lt;strong&gt;Merchant ID/Estabelecimento Comercial (EC):&lt;/strong&gt; 45219137000170&lt;/p&gt;&lt;p&gt;&lt;strong&gt;Descrição do problema:&lt;/strong&gt; Carta de quitação referente a negociação feita para pagamento das NFS:
070259
073898
075899
069664
080497
082696
077870
079072&lt;/p&gt;&lt;p&gt;&lt;strong&gt;ID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t>
  </si>
  <si>
    <t>1018 Financeiro | Desejo falar com o setor financeiro | PAGUEVELOZ INSTITUICAO DE PAGAMENTO | ariane.pasilva@cielo.com.br</t>
  </si>
  <si>
    <t>PAGUEVELOZ</t>
  </si>
  <si>
    <t>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Substituição&lt;/p&gt;&lt;p&gt;&lt;strong&gt;Merchant ID/Estabelecimento Comercial (EC):&lt;/strong&gt; 03816413000137&lt;/p&gt;&lt;p&gt;&lt;strong&gt;Descrição do problema:&lt;/strong&gt; Prezados, bom dia. Tudo bem?
Por favor, seguir com a substituição da NF107209.
NRO da PO para constar no corpo da nota: 97873921&lt;/p&gt;&lt;p&gt;&lt;strong&gt;ID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t>
  </si>
  <si>
    <t>1018 Financeiro | Desejo falar com o setor financeiro | Michelle Eleve Life | financeiro01@elevelife.com.br</t>
  </si>
  <si>
    <t>financeiro01@elevelife.com.br</t>
  </si>
  <si>
    <t>ELEVE</t>
  </si>
  <si>
    <t>Olá, segue formulário enviado para Cielo E-commerce:&lt;p&gt;&lt;strong&gt;Qual seu nome?:&lt;/strong&gt; Michelle Eleve Life&lt;/p&gt;&lt;p&gt;&lt;strong&gt;Endereço de e-mail:&lt;/strong&gt; financeiro01@elevelife.com.br&lt;/p&gt;&lt;p&gt;&lt;strong&gt;CNPJ/CPF:&lt;/strong&gt; 31.178.848/0001-39&lt;/p&gt;&lt;p&gt;&lt;strong&gt;Telefone:&lt;/strong&gt; (11) 93035-3776&lt;/p&gt;&lt;p&gt;&lt;strong&gt;Assunto:&lt;/strong&gt; EXCLUSÃO DE BOLETO E NOTA FISCAL&lt;/p&gt;&lt;p&gt;&lt;strong&gt;Merchant ID/Estabelecimento Comercial (EC):&lt;/strong&gt; 9b0d25d3-4b03-4f13-86f0-e55755629387&lt;/p&gt;&lt;p&gt;&lt;strong&gt;Sobre qual produto ou área deseja falar?:&lt;/strong&gt; Financeiro&lt;/p&gt;&lt;p&gt;&lt;strong&gt;Como podemos te ajudar?:&lt;/strong&gt; Desejo falar com o setor financeiro&lt;/p&gt;&lt;p&gt;&lt;strong&gt;Descrição do problema:&lt;/strong&gt; Prezados,
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t>
  </si>
  <si>
    <t>CEA MODAS SA</t>
  </si>
  <si>
    <t>Olá, segue formulário enviado para Cielo E-commerce:&lt;p&gt;&lt;strong&gt;Qual seu nome?:&lt;/strong&gt; Mariane Oliveira dos Santos&lt;/p&gt;&lt;p&gt;&lt;strong&gt;Endereço de e-mail:&lt;/strong&gt; mariane.santos@cielo.com.br&lt;/p&gt;&lt;p&gt;&lt;strong&gt;CNPJ/CPF:&lt;/strong&gt; 45.242.914/0001-05&lt;/p&gt;&lt;p&gt;&lt;strong&gt;Telefone:&lt;/strong&gt; (11) 98407-1789&lt;/p&gt;&lt;p&gt;&lt;strong&gt;Assunto:&lt;/strong&gt; Prazo de Pagamento&lt;/p&gt;&lt;p&gt;&lt;strong&gt;Merchant ID/Estabelecimento Comercial (EC):&lt;/strong&gt; 45.242.914/0001-05&lt;/p&gt;&lt;p&gt;&lt;strong&gt;Sobre qual produto ou área deseja falar?:&lt;/strong&gt; Financeiro&lt;/p&gt;&lt;p&gt;&lt;strong&gt;Como podemos te ajudar?:&lt;/strong&gt; Desejo falar com o setor financeiro&lt;/p&gt;&lt;p&gt;&lt;strong&gt;Descrição do problema:&lt;/strong&gt; Bom dia, pessoal!
C&amp;amp;A me procurou dizendo que o prazo de pagamento das faturas não está cumprindo o contrato.
Identificamos que os últimos documentos emitidos não tiveram a observância do prazo de 90 dias acordados.
A diferença de dias foi questionada, inclusive pelo nosso time de Tesouraria. 
Abaixo segue exemplo.
NF 0106944 e boletos, emitidos em 02/02/26, venc</t>
  </si>
  <si>
    <t>1018 Financeiro | Desejo falar com o setor financeiro | Júlia Angelozzi | julia.djesus@cielo.com.br</t>
  </si>
  <si>
    <t>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Pagamentos em aberto- Split de Pagamentos&lt;/p&gt;&lt;p&gt;&lt;strong&gt;Merchant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Tudo bem? Eu me chamo Júlia, sou a gerente comercial responsável pelo cliente Razão Social
PATAGONIA COMERCIO DIGITAL LTDA, CNPJ CNPJ
37.030.090/0001-73. Recentemente, eles formalizaram o pedido de cancelamento dos serviços contratados, todavia, adiamos essa ação na tentativa de reverter o cliente e estamos com algumas NF´s pendentes atrelados ao Antifraud</t>
  </si>
  <si>
    <t>Olá, segue formulário enviado para Cielo E-commerce:&lt;p&gt;&lt;strong&gt;Qual seu nome?:&lt;/strong&gt; Cleber de Jesus da Silva&lt;/p&gt;&lt;p&gt;&lt;strong&gt;Endereço de e-mail:&lt;/strong&gt; cleberjesus@ibm.com&lt;/p&gt;&lt;p&gt;&lt;strong&gt;CNPJ/CPF:&lt;/strong&gt; 33.372.251/0062-78&lt;/p&gt;&lt;p&gt;&lt;strong&gt;Telefone:&lt;/strong&gt; (11) 95782-6161&lt;/p&gt;&lt;p&gt;&lt;strong&gt;Assunto:&lt;/strong&gt; Solicitação de Reemissão de Nota Fiscal – Discriminação de CBS e IBS 0106304&lt;/p&gt;&lt;p&gt;&lt;strong&gt;Merchant ID/Estabelecimento Comercial (EC):&lt;/strong&gt; IBM&lt;/p&gt;&lt;p&gt;&lt;strong&gt;Descrição do problema:&lt;/strong&gt; Prezados,
Recebemos orientação do time de Accounts Payable informando a necessidade de reemissão da nota fiscal, pois os tributos CBS e IBS estão apresentados apenas de forma consolidada (1%) como valor estimado.
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t>
  </si>
  <si>
    <t>1018 Financeiro | Desejo falar com o setor financeiro | DOM BEBE COMERCIO DE PRODUTOS LTDA | bordini@cielo.com.br</t>
  </si>
  <si>
    <t>Olá, segue formulário enviado para Cielo E-commerce:&lt;p&gt;&lt;strong&gt;Qual seu nome?:&lt;/strong&gt; DOM BEBE COMERCIO DE PRODUTOS LTDA&lt;/p&gt;&lt;p&gt;&lt;strong&gt;Endereço de e-mail:&lt;/strong&gt; bordini@cielo.com.br&lt;/p&gt;&lt;p&gt;&lt;strong&gt;CNPJ/CPF:&lt;/strong&gt; 43.790.915/0001-50&lt;/p&gt;&lt;p&gt;&lt;strong&gt;Telefone:&lt;/strong&gt; (11) 94008-6890&lt;/p&gt;&lt;p&gt;&lt;strong&gt;Assunto:&lt;/strong&gt; CANCELAMENTO DE COBRANÇA INDEVIDA&lt;/p&gt;&lt;p&gt;&lt;strong&gt;Merchant ID/Estabelecimento Comercial (EC):&lt;/strong&gt; 43.790.915/0001-50&lt;/p&gt;&lt;p&gt;&lt;strong&gt;Sobre qual produto ou área deseja falar?:&lt;/strong&gt; Financeiro&lt;/p&gt;&lt;p&gt;&lt;strong&gt;Como podemos te ajudar?:&lt;/strong&gt; Desejo falar com o setor financeiro&lt;/p&gt;&lt;p&gt;&lt;strong&gt;Descrição do problema:&lt;/strong&gt; Boa tarde prezados, todos bem?
Cliente com contrato cancelado desde o dia 14/01 , multa paga e o mesmo recebeu uma cobrança de antifraude
NF NÚMERO 0111837 
VALOR: R$222,45 
PERIODO DE APURAÇÃO : 01/03/2026 A 31/03/2026. Entendo que essa cobrança é indevida e precisamos cancelar, podem atender a demanda com urgência por gentileza? Cliente veio do banco</t>
  </si>
  <si>
    <t>1004 Gestão de Risco (Antifraude) | Configurações da loja | Kelly Castro | controller.palmas@hplus.com.br</t>
  </si>
  <si>
    <t>controller.palmas@hplus.com.br</t>
  </si>
  <si>
    <t>H PLUS</t>
  </si>
  <si>
    <t>Olá, segue formulário enviado para Cielo E-commerce:&lt;p&gt;&lt;strong&gt;Qual seu nome?:&lt;/strong&gt; Kelly Castro&lt;/p&gt;&lt;p&gt;&lt;strong&gt;Endereço de e-mail:&lt;/strong&gt; controller.palmas@hplus.com.br&lt;/p&gt;&lt;p&gt;&lt;strong&gt;CNPJ/CPF:&lt;/strong&gt; 05.217.384/0020-85&lt;/p&gt;&lt;p&gt;&lt;strong&gt;Telefone:&lt;/strong&gt; (63) 98121-1965&lt;/p&gt;&lt;p&gt;&lt;strong&gt;Assunto:&lt;/strong&gt; Divergencia cobrança 04 2026&lt;/p&gt;&lt;p&gt;&lt;strong&gt;Merchant ID/Estabelecimento Comercial (EC):&lt;/strong&gt; 2810303066&lt;/p&gt;&lt;p&gt;&lt;strong&gt;Sobre qual produto ou área deseja falar?:&lt;/strong&gt; Gestão de Risco (Antifraude)&lt;/p&gt;&lt;p&gt;&lt;strong&gt;Descrição do problema:&lt;/strong&gt; Prezados, boa tarde.
Em nossa nota fiscal numero 111453, gerada referente ao pagamento do produto antifraude, do período de 01/03/2026 a 31/03/2026 veio uma cobrança chamada Analise Manual Expressa 29 no valor total de 294,06. Do que se trata essa cobrança?&lt;/p&gt;&lt;p&gt;&lt;strong&gt;Como podemos te ajudar?:&lt;/strong&gt; Configurações da loja&lt;/p&gt;&lt;p&gt;&lt;strong&gt;GA Client ID:&lt;/strong&gt; 1494935599.1768826891&lt;/p&gt;&lt;p&gt;&lt;strong&gt;Lead Hash ID:&lt;/strong&gt; c470f0ebfcfe950e270d</t>
  </si>
  <si>
    <t>1018 Financeiro | Desejo falar com o setor financeiro | OBJETIVO 1220 COMERCIO DE COSMETICO | ariane.pasilva@cielo.com.br</t>
  </si>
  <si>
    <t>OBJETIVO 1220 COMERCIO DE COSMETICOS LTDA</t>
  </si>
  <si>
    <t>Olá, segue formulário enviado para Cielo E-commerce:&lt;p&gt;&lt;strong&gt;CNPJ/CPF:&lt;/strong&gt; 30.318.916/0001-55&lt;/p&gt;&lt;p&gt;&lt;strong&gt;Telefone:&lt;/strong&gt; (11) 97707-1602&lt;/p&gt;&lt;p&gt;&lt;strong&gt;Assunto:&lt;/strong&gt; Cancelamento de NFS&lt;/p&gt;&lt;p&gt;&lt;strong&gt;Endereço de e-mail:&lt;/strong&gt; ariane.pasilva@cielo.com.br&lt;/p&gt;&lt;p&gt;&lt;strong&gt;Qual seu nome?:&lt;/strong&gt; OBJETIVO 1220 COMERCIO DE COSMETICO&lt;/p&gt;&lt;p&gt;&lt;strong&gt;Merchant ID/Estabelecimento Comercial (EC):&lt;/strong&gt; 30318916000155&lt;/p&gt;&lt;p&gt;&lt;strong&gt;Descrição do problema:&lt;/strong&gt; Prezados, por favor seguir com o cancelamento das NFS:
095522
096782
097441
098709&lt;/p&gt;&lt;p&gt;&lt;strong&gt;ID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t>
  </si>
  <si>
    <t>1018 Financeiro | Desejo falar com o setor financeiro | Raphael Felipe Palmeira | raphael.palmeira@cielo.com.br</t>
  </si>
  <si>
    <t xml:space="preserve">Olá, segue formulário enviado para Cielo E-commerce:&lt;p&gt;&lt;strong&gt;Qual seu nome?:&lt;/strong&gt; Raphael Felipe Palmeira&lt;/p&gt;&lt;p&gt;&lt;strong&gt;Endereço de e-mail:&lt;/strong&gt; raphael.palmeira@cielo.com.br&lt;/p&gt;&lt;p&gt;&lt;strong&gt;Telefone:&lt;/strong&gt; (11) 98774-0847&lt;/p&gt;&lt;p&gt;&lt;strong&gt;Assunto:&lt;/strong&gt; financeiro BANCO INTER&lt;/p&gt;&lt;p&gt;&lt;strong&gt;Merchant ID/Estabelecimento Comercial (EC):&lt;/strong&gt; BANCO INTER&lt;/p&gt;&lt;p&gt;&lt;strong&gt;Sobre qual produto ou área deseja falar?:&lt;/strong&gt; Financeiro&lt;/p&gt;&lt;p&gt;&lt;strong&gt;Como podemos te ajudar?:&lt;/strong&gt; Desejo falar com o setor financeiro&lt;/p&gt;&lt;p&gt;&lt;strong&gt;Descrição do problema:&lt;/strong&gt; Boa tarde, pessoal, tudo bem? 
Estamos negociando com um cliente muito relevante, o BANCO INTER. 
No âmbito financeiro, preciso muito da sua ajuda nesses dois pontos, por favor? 
1.	Gostaríamos de solicitar a substituição do indexador de reajuste IGPM pelo IPCA, por ser um indicador mais aderente à inflação real e amplamente adotado em contratos de longo prazo.
2.	Conforme alinhado em reunião, foi acordada a isenção do </t>
  </si>
  <si>
    <t>1018 Financeiro | Desejo falar com o setor financeiro | Caroline Alves | carolineal@cielo.com.br</t>
  </si>
  <si>
    <t>Olá, segue formulário enviado para Cielo E-commerce:&lt;p&gt;&lt;strong&gt;Qual seu nome?:&lt;/strong&gt; Caroline Alves&lt;/p&gt;&lt;p&gt;&lt;strong&gt;Endereço de e-mail:&lt;/strong&gt; carolineal@cielo.com.br&lt;/p&gt;&lt;p&gt;&lt;strong&gt;CNPJ/CPF:&lt;/strong&gt; 61.233.151/0005-08&lt;/p&gt;&lt;p&gt;&lt;strong&gt;Telefone:&lt;/strong&gt; (11) 94503-1458&lt;/p&gt;&lt;p&gt;&lt;strong&gt;Assunto:&lt;/strong&gt; Ajuste de perfil de faturamento do cliente - Covabra Supermercados&lt;/p&gt;&lt;p&gt;&lt;strong&gt;Merchant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Olá, time! 
Preciso da ajuda de vocês.
O cliente covabra nos informou que passou por mudanças recentes nos processos internos dos departamentos fiscal, financeiro e contábil. Com isso, eles não conseguem mais realizar o lançamento de Notas Fiscais emitidas fora do mês do pagamento em seu sistema.
Além disso, solicitaram que os boletos s</t>
  </si>
  <si>
    <t>1018 Financeiro | Desejo falar com o setor financeiro | NEXTION PAY TECNOLOGIA LTDA | ariane.pasilva@cielo.com.br</t>
  </si>
  <si>
    <t>NEXTION PAY</t>
  </si>
  <si>
    <t>Olá, segue formulário enviado para Cielo E-commerce:&lt;p&gt;&lt;strong&gt;Qual seu nome?:&lt;/strong&gt; NEXTION PAY TECNOLOGIA LTDA&lt;/p&gt;&lt;p&gt;&lt;strong&gt;Endereço de e-mail:&lt;/strong&gt; ariane.pasilva@cielo.com.br&lt;/p&gt;&lt;p&gt;&lt;strong&gt;CNPJ/CPF:&lt;/strong&gt; 50.726.492/0001-75&lt;/p&gt;&lt;p&gt;&lt;strong&gt;Telefone:&lt;/strong&gt; (11) 97707-1602&lt;/p&gt;&lt;p&gt;&lt;strong&gt;Assunto:&lt;/strong&gt; Cancelamento de nota&lt;/p&gt;&lt;p&gt;&lt;strong&gt;Merchant ID/Estabelecimento Comercial (EC):&lt;/strong&gt; 50726492000175&lt;/p&gt;&lt;p&gt;&lt;strong&gt;Descrição do problema:&lt;/strong&gt; Prezados, por favor seguir com o cancelamento de todas as notas emitidas para esse CNPJ.&lt;/p&gt;&lt;p&gt;&lt;strong&gt;ID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t>
  </si>
  <si>
    <t>1003 Gateway de Pagamento | Estou com um problema em produção e preciso de ajuda | fabio ferreira da silva | marketing@nicom.com.br</t>
  </si>
  <si>
    <t>marketing@nicom.com.br</t>
  </si>
  <si>
    <t>NICOM COM MATS CONSTR</t>
  </si>
  <si>
    <t>Olá, segue formulário enviado para Cielo E-commerce:&lt;p&gt;&lt;strong&gt;Qual seu nome?:&lt;/strong&gt; fabio ferreira da silva&lt;/p&gt;&lt;p&gt;&lt;strong&gt;Endereço de e-mail:&lt;/strong&gt; marketing@nicom.com.br&lt;/p&gt;&lt;p&gt;&lt;strong&gt;CNPJ/CPF:&lt;/strong&gt; 60.403.110/0006-30&lt;/p&gt;&lt;p&gt;&lt;strong&gt;Telefone:&lt;/strong&gt; (11) 97679-4353&lt;/p&gt;&lt;p&gt;&lt;strong&gt;Assunto:&lt;/strong&gt; Relação de NF referente a boletos de cobrança.&lt;/p&gt;&lt;p&gt;&lt;strong&gt;Merchant ID/Estabelecimento Comercial (EC):&lt;/strong&gt; Cobrança&lt;/p&gt;&lt;p&gt;&lt;strong&gt;Descrição do problema:&lt;/strong&gt; Bom dia.
Recebo boletos de cobrança 2x por mês. Porém solicito que me enviem junto com os boletos e NF a RELAÇÃO DE NF A QUE REFEREM-SE ESSAS COBRANÇAS.
Caso a relação não seja enviada junto ou até a data dos boletos que tem a vencer, peço a gentileza de prorrogar a data de vencimento.
Muito obrigado.&lt;/p&gt;&lt;p&gt;&lt;strong&gt;ID da transação:&lt;/strong&gt; &lt;/p&gt;&lt;p&gt;&lt;strong&gt;Código do erro:&lt;/strong&gt; &lt;/p&gt;&lt;p&gt;&lt;strong&gt;Sobre qual produto ou área deseja falar?:&lt;/strong&gt; Gateway de Pagamento&lt;/p&gt;&lt;p&gt;&lt;strong&gt;Como podemos te ajudar?:&lt;/strong&gt; E</t>
  </si>
  <si>
    <t>Arezzo&amp;CO</t>
  </si>
  <si>
    <t>Está em fase final de cancelamento</t>
  </si>
  <si>
    <t>1018 Financeiro | Desejo falar com o setor financeiro | Weslei Dornelles Morais | weslei.morais@arezzo.com.br</t>
  </si>
  <si>
    <t>weslei.morais@arezzo.com.br</t>
  </si>
  <si>
    <t>Olá, segue formulário enviado para Cielo E-commerce:&lt;p&gt;&lt;strong&gt;Qual seu nome?:&lt;/strong&gt; Weslei Dornelles Morais&lt;/p&gt;&lt;p&gt;&lt;strong&gt;Endereço de e-mail:&lt;/strong&gt; weslei.morais@arezzo.com.br&lt;/p&gt;&lt;p&gt;&lt;strong&gt;Telefone:&lt;/strong&gt; (51) 99663-2415&lt;/p&gt;&lt;p&gt;&lt;strong&gt;Assunto:&lt;/strong&gt; [zzlink] Arezzo&amp;amp;CO - Solicitação de extrato/relatório com valores em aberto por estabelecimento&lt;/p&gt;&lt;p&gt;&lt;strong&gt;Merchant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Prezados, conforme tratativas em andamento no e-mail com o time financeiro e o gerente da nossa conta, precisamos de apoio para mapear os valores em aberto referentes ao nosso contrato no serviço de gateway de pagamentos.
Temos ciência do valor total consolidado nas notas emitidas, porém, para viabilizarmos a quitação, precisamos entender como esse valor e</t>
  </si>
  <si>
    <t>subs</t>
  </si>
  <si>
    <t>Reemissão de NF (incluir PO)</t>
  </si>
  <si>
    <t>1018 Financeiro | Desejo falar com o setor financeiro | Sara Ordeno | sara.maozita@dasa.com.br</t>
  </si>
  <si>
    <t>sara.maozita@dasa.com.br</t>
  </si>
  <si>
    <t>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Desejo falar com o financeiro&lt;/p&gt;&lt;p&gt;&lt;strong&gt;Merchant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boa tarde!
Por gentileza, solicito a substituição das NFS:
NF 109897 
NF 110104
Por gentileza, inserir o PO: C000617754&lt;/p&gt;&lt;p&gt;&lt;strong&gt;ID da transação:&lt;/strong&gt; x&lt;/p&gt;&lt;p&gt;&lt;strong&gt;Código do erro:&lt;/strong&gt; NF sem PO&lt;/p&gt;&lt;p&gt;&lt;strong&gt;Data e hora do erro:&lt;/strong&gt; 27-03-2026 14:03&lt;/p&gt;&lt;p&gt;&lt;strong&gt;GA Client ID:&lt;/strong&gt; &lt;/p&gt;&lt;p&gt;&lt;strong&gt;Lead Hash ID:&lt;/strong&gt; 207ec4be9119a2b0fcbba40d1d0a3e3d45da05</t>
  </si>
  <si>
    <t>1018 Financeiro | Desejo falar com o setor financeiro | Tatiana Ribeiro | marketing@sanearbrasil.com.br</t>
  </si>
  <si>
    <t>marketing@sanearbrasil.com.br</t>
  </si>
  <si>
    <t>SANEAR BRASIL</t>
  </si>
  <si>
    <t>Olá, segue formulário enviado para Cielo E-commerce:&lt;p&gt;&lt;strong&gt;Qual seu nome?:&lt;/strong&gt; Tatiana Ribeiro&lt;/p&gt;&lt;p&gt;&lt;strong&gt;Endereço de e-mail:&lt;/strong&gt; marketing@sanearbrasil.com.br&lt;/p&gt;&lt;p&gt;&lt;strong&gt;CNPJ/CPF:&lt;/strong&gt; 15.348.666/0003-74&lt;/p&gt;&lt;p&gt;&lt;strong&gt;Telefone:&lt;/strong&gt; (31) 99726-2779&lt;/p&gt;&lt;p&gt;&lt;strong&gt;Assunto:&lt;/strong&gt; Nota fiscal duplicada&lt;/p&gt;&lt;p&gt;&lt;strong&gt;Merchant ID/Estabelecimento Comercial (EC):&lt;/strong&gt; ba812db0-04a1-450d-a83b-af1ed6ec9be1&lt;/p&gt;&lt;p&gt;&lt;strong&gt;Sobre qual produto ou área deseja falar?:&lt;/strong&gt; Financeiro&lt;/p&gt;&lt;p&gt;&lt;strong&gt;Como podemos te ajudar?:&lt;/strong&gt; Desejo falar com o setor financeiro&lt;/p&gt;&lt;p&gt;&lt;strong&gt;Descrição do problema:&lt;/strong&gt; Recebi duas notas fiscais da Stelo, emitidas com datas diferentes, mesmo valor. Notas: 111444 e 111311. Gostaria de saber o motivo de duas notas repetidas e referente à que é.&lt;/p&gt;&lt;p&gt;&lt;strong&gt;GA Client ID:&lt;/strong&gt; 747177251.1762950079&lt;/p&gt;&lt;p&gt;&lt;strong&gt;Lead Hash ID:&lt;/strong&gt; 22cdec402e77f8ac6c5ab6204a264152baab512a546b137ef0c77131f11f395f&lt;/p&gt;&lt;p&gt;&lt;strong&gt;Lead For</t>
  </si>
  <si>
    <t>1018 Financeiro | Desejo falar com o setor financeiro | Sabrina Stilben | sabrina.stilben@seliafullservice.com.br</t>
  </si>
  <si>
    <t>sabrina.stilben@seliafullservice.com.br</t>
  </si>
  <si>
    <t>Olá, segue formulário enviado para Cielo E-commerce:&lt;p&gt;&lt;strong&gt;Assunto:&lt;/strong&gt; Emissão de NF mensal.&lt;/p&gt;&lt;p&gt;&lt;strong&gt;Qual seu nome?:&lt;/strong&gt; Sabrina Stilben&lt;/p&gt;&lt;p&gt;&lt;strong&gt;Endereço de e-mail:&lt;/strong&gt; sabrina.stilben@seliafullservice.com.br&lt;/p&gt;&lt;p&gt;&lt;strong&gt;CNPJ/CPF:&lt;/strong&gt; 17.388.003/0007-32&lt;/p&gt;&lt;p&gt;&lt;strong&gt;Telefone:&lt;/strong&gt; (21) 97887-6699&lt;/p&gt;&lt;p&gt;&lt;strong&gt;Merchant ID/Estabelecimento Comercial (EC):&lt;/strong&gt; fe3689d3-ee08-4d1d-9bcc-65deff156943&lt;/p&gt;&lt;p&gt;&lt;strong&gt;Sobre qual produto ou área deseja falar?:&lt;/strong&gt; Financeiro&lt;/p&gt;&lt;p&gt;&lt;strong&gt;Como podemos te ajudar?:&lt;/strong&gt; Desejo falar com o setor financeiro&lt;/p&gt;&lt;p&gt;&lt;strong&gt;Descrição do problema:&lt;/strong&gt; POr favor cancelar  a NF emitida no dia de hoje e reemitir a partir de amanhã. A politica fiscal da empresa não aceita Emissão de NF entre os dias 25 a 31.
NF113132&lt;/p&gt;&lt;p&gt;&lt;strong&gt;GA Client ID:&lt;/strong&gt; 493233723.1762454464&lt;/p&gt;&lt;p&gt;&lt;strong&gt;Lead Hash ID:&lt;/strong&gt; 99c1cecc0ac02c2955aa5773c6ac30d08f71ea0008637541007b62383105a1b7&lt;/p&gt;&lt;p&gt;&lt;strong&gt;Lead For</t>
  </si>
  <si>
    <t>1018 Financeiro | Desejo falar com o setor financeiro | camila basilio de souza | camila.basilio@wsa.com</t>
  </si>
  <si>
    <t>camila.basilio@wsa.com</t>
  </si>
  <si>
    <t>Olá, segue formulário enviado para Cielo E-commerce:&lt;p&gt;&lt;strong&gt;Qual seu nome?:&lt;/strong&gt; camila basilio de souza&lt;/p&gt;&lt;p&gt;&lt;strong&gt;Endereço de e-mail:&lt;/strong&gt; camila.basilio@wsa.com&lt;/p&gt;&lt;p&gt;&lt;strong&gt;CNPJ/CPF:&lt;/strong&gt; 14.011.614/0001-83&lt;/p&gt;&lt;p&gt;&lt;strong&gt;Telefone:&lt;/strong&gt; (11) 98928-3931&lt;/p&gt;&lt;p&gt;&lt;strong&gt;Assunto:&lt;/strong&gt; Substituição de NF&lt;/p&gt;&lt;p&gt;&lt;strong&gt;Merchant ID/Estabelecimento Comercial (EC):&lt;/strong&gt; BRASPAG&lt;/p&gt;&lt;p&gt;&lt;strong&gt;Descrição do problema:&lt;/strong&gt; Preciso da substituição das notas 113237 e 111126 que foram emitidas em nosso período de corte, e todo mês está se repetindo, já fiz contato anteriormente e não tenho retorno.
Temos uma politica interna que não aceita notas emitidas entre o dia 24 e 31.&lt;/p&gt;&lt;p&gt;&lt;strong&gt;ID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&lt;/p&gt;&lt;p&gt;&lt;strong&gt;Le</t>
  </si>
  <si>
    <t>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Segue pedidos para substituição das notas de ref a março.
OC000759773 Cartão Protegido
OC000759806 3DS
OC000759817 Antifraude
OC000759929 Pagador&lt;/p&gt;&lt;p&gt;&lt;strong&gt;GA Client ID:&lt;/strong&gt; 1764456801.1765984201&lt;/p&gt;&lt;p&gt;&lt;strong&gt;Lead Hash ID:&lt;/strong&gt; ae4e7ca904ec5ec8b89ceeb86ba8a422c0fbd84abebe218fe785dc0bd6b548d1&lt;/p&gt;&lt;p&gt;&lt;strong&gt;Lead Form ID:&lt;/strong</t>
  </si>
  <si>
    <t>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Cancelamento de NF´s&lt;/p&gt;&lt;p&gt;&lt;strong&gt;Merchant ID/Estabelecimento Comercial (EC):&lt;/strong&gt; 37.030.090/0001-73&lt;/p&gt;&lt;p&gt;&lt;strong&gt;Descrição do problema:&lt;/strong&gt; Boa tarde, pessoal! Solicito o cancelamento das NF´s 105169, 107329, 109620 em aberto atreladas ao cliente Razão Social
PATAGONIA COMERCIO DIGITAL LTDA CNPJ
37.030.090/0001-73,  pois o mesmo formalizou previamente na data 29/12/2025 o pedido de cancelamento total dos serviços contratados- em anexo. 
Todavia, na tentativa de reverter essa solicitação e ampliar o motivo do contato, adiamos a conclusão.&lt;/p&gt;&lt;p&gt;&lt;strong&gt;ID da transação:&lt;/strong&gt; &lt;/p&gt;&lt;p&gt;&lt;strong&gt;Código do erro:&lt;/strong&gt; &lt;/p&gt;&lt;p&gt;&lt;strong&gt;Sobre qual produto ou área deseja falar?:&lt;</t>
  </si>
  <si>
    <t>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Correção NF&lt;/p&gt;&lt;p&gt;&lt;strong&gt;Merchant ID/Estabelecimento Comercial (EC):&lt;/strong&gt; 52.226.073/0001-08&lt;/p&gt;&lt;p&gt;&lt;strong&gt;Descrição do problema:&lt;/strong&gt; Este cliente não pode receber notas fiscais em que a data RPS seja do mês anterior, no mês passado já precisamos realizar o cancelamento das NFs e uma nova emissão (2608417702030)
Precisamos que as NFS referentes ao período de 26/03 até 25/04, sejam reemitidas com a data RPS de maio.
Além disso, precisamos resolver este problema definitivamente para não precisar ficar fazendo o cancelamento de NFS todos os meses.&lt;/p&gt;&lt;p&gt;&lt;strong&gt;ID da transação:&lt;/strong&gt; &lt;/p&gt;&lt;p&gt;&lt;strong&gt;Código do erro:&lt;/strong&gt; &lt;/p&gt;&lt;p&gt;&lt;strong&gt;Sobre qual produto ou ár</t>
  </si>
  <si>
    <t>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NFs&lt;/p&gt;&lt;p&gt;&lt;strong&gt;Merchant ID/Estabelecimento Comercial (EC):&lt;/strong&gt; 77.044.618/0001-88&lt;/p&gt;&lt;p&gt;&lt;strong&gt;Descrição do problema:&lt;/strong&gt; Boa tarde, pessoal! Poderiam cancelar as NFS pendentes deste cliente, segue em anexo o detalhamento das NFS e os DAS da Paula, Pava e Pelizon&lt;/p&gt;&lt;p&gt;&lt;strong&gt;ID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c539f6b58efe9518ed2e3f1f181196c6d44dcdad1ded01c79f74</t>
  </si>
  <si>
    <t>Cancelamento de NF / Reemissão (Mudança CNPJ)</t>
  </si>
  <si>
    <t>cessão contratual não migrou o contrato no billing</t>
  </si>
  <si>
    <t>falta encerrar</t>
  </si>
  <si>
    <t>1018 Financeiro | Desejo falar com o setor financeiro | Kelly | kelly.oliveira@hortifruti.com.br</t>
  </si>
  <si>
    <t>kelly.oliveira@hortifruti.com.br</t>
  </si>
  <si>
    <t>Olá, segue formulário enviado para Cielo E-commerce:&lt;p&gt;&lt;strong&gt;Qual seu nome?:&lt;/strong&gt; Kelly&lt;/p&gt;&lt;p&gt;&lt;strong&gt;Endereço de e-mail:&lt;/strong&gt; kelly.oliveira@hortifruti.com.br&lt;/p&gt;&lt;p&gt;&lt;strong&gt;Telefone:&lt;/strong&gt; (21) 97148-7093&lt;/p&gt;&lt;p&gt;&lt;strong&gt;CNPJ/CPF:&lt;/strong&gt; 145.118.997-46&lt;/p&gt;&lt;p&gt;&lt;strong&gt;Assunto:&lt;/strong&gt; Notas substituídas&lt;/p&gt;&lt;p&gt;&lt;strong&gt;Merchant ID/Estabelecimento Comercial (EC):&lt;/strong&gt; 2822606905&lt;/p&gt;&lt;p&gt;&lt;strong&gt;Sobre qual produto ou área deseja falar?:&lt;/strong&gt; Financeiro&lt;/p&gt;&lt;p&gt;&lt;strong&gt;Como podemos te ajudar?:&lt;/strong&gt; Desejo falar com o setor financeiro&lt;/p&gt;&lt;p&gt;&lt;strong&gt;Descrição do problema:&lt;/strong&gt; Bom dia, 
As notas fiscais abaixo foram emitidas no CNPJ antigo e devem ser emitidas no novo CNPJ:
Segue as notas a serem substituídas:
NF: 0112080
NF: 0112126
NF:0112374
Novos dados:
Nome/Razão Social: HNT COMERCIO HORTIFRUTIGRANJEIROS LTDA
CPF/CNPJ: 62.336.322/0001-63
Endereço: Rua Marques de Abrantes 192, BLOCO 1 LOJA A PARTE - Flamengo - CEP: 22230-061
Município: Rio de Janeiro 
UF: RJ&lt;/p&gt;</t>
  </si>
  <si>
    <t>1018 Financeiro | Desejo falar com o setor financeiro | ELO CONSULTORIA E SOLUCOES LTDA | ariane.pasilva@cielo.com.br</t>
  </si>
  <si>
    <t xml:space="preserve">Olá, segue formulário enviado para Cielo E-commerce:&lt;p&gt;&lt;strong&gt;Qual seu nome?:&lt;/strong&gt; ELO CONSULTORIA E SOLUCOES LTDA&lt;/p&gt;&lt;p&gt;&lt;strong&gt;Endereço de e-mail:&lt;/strong&gt; ariane.pasilva@cielo.com.br&lt;/p&gt;&lt;p&gt;&lt;strong&gt;CNPJ/CPF:&lt;/strong&gt; 54.709.015/0001-52&lt;/p&gt;&lt;p&gt;&lt;strong&gt;Telefone:&lt;/strong&gt; (11) 97707-1602&lt;/p&gt;&lt;p&gt;&lt;strong&gt;Assunto:&lt;/strong&gt; Substituição de nf&lt;/p&gt;&lt;p&gt;&lt;strong&gt;Merchant ID/Estabelecimento Comercial (EC):&lt;/strong&gt; 54709015000152&lt;/p&gt;&lt;p&gt;&lt;strong&gt;Sobre qual produto ou área deseja falar?:&lt;/strong&gt; Financeiro&lt;/p&gt;&lt;p&gt;&lt;strong&gt;Como podemos te ajudar?:&lt;/strong&gt; Desejo falar com o setor financeiro&lt;/p&gt;&lt;p&gt;&lt;strong&gt;Descrição do problema:&lt;/strong&gt; Por favor, cancelar a NF 103473 e emitir uma nova sem o valor de 2% de ISS.&lt;/p&gt;&lt;p&gt;&lt;strong&gt;GA Client ID:&lt;/strong&gt; 1168351472.1778078214&lt;/p&gt;&lt;p&gt;&lt;strong&gt;Lead Hash ID:&lt;/strong&gt; 2a07344672c93c9ca782cc07cf9dc37d0cd4c270e817a83b9f87f9b32f0130a9&lt;/p&gt;&lt;p&gt;&lt;strong&gt;Lead Form ID:&lt;/strong&gt; 2a07344672c93c9ca782cc07cf9dc37d0cd4c270e817a83b9f87f9b32f0130a9.1778178796830&lt;/p&gt;&lt;br&gt;-json-{
 </t>
  </si>
  <si>
    <t>1001 Split de Pagamento | Estou em produção e tenho uma dúvida | Gabriel Alexandre Brites | gabriel_1510_britess@hotmail.com</t>
  </si>
  <si>
    <t>gabriel_1510_britess@hotmail.com</t>
  </si>
  <si>
    <t>KINGPAY</t>
  </si>
  <si>
    <t>Olá, segue formulário enviado para Cielo E-commerce:&lt;p&gt;&lt;strong&gt;Qual seu nome?:&lt;/strong&gt; Gabriel Alexandre Brites&lt;/p&gt;&lt;p&gt;&lt;strong&gt;Endereço de e-mail:&lt;/strong&gt; gabriel_1510_britess@hotmail.com&lt;/p&gt;&lt;p&gt;&lt;strong&gt;CNPJ/CPF:&lt;/strong&gt; 46.250.852/0001-38&lt;/p&gt;&lt;p&gt;&lt;strong&gt;Telefone:&lt;/strong&gt; (62) 99163-5495&lt;/p&gt;&lt;p&gt;&lt;strong&gt;Descrição do problema:&lt;/strong&gt; Estou tentando antecipar os valores da minha conta cielo/braspag, mas, ao informar o CNPJ para o atendente da mesa, fui informado de que não consta nenhum valor disponível para antecipação. Porém, ao falar com a atendente da BrasPag, ela afirma que existem valores disponíveis.
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t>
  </si>
  <si>
    <t>1018 Financeiro | Desejo falar com o setor financeiro | Fernanda | fernanda.scamarneira@cielo.com.br</t>
  </si>
  <si>
    <t>Olá, segue formulário enviado para Cielo E-commerce:&lt;p&gt;&lt;strong&gt;Endereço de e-mail:&lt;/strong&gt; fernanda.scamarneira@cielo.com.br&lt;/p&gt;&lt;p&gt;&lt;strong&gt;Qual seu nome?:&lt;/strong&gt; Fernanda&lt;/p&gt;&lt;p&gt;&lt;strong&gt;CNPJ/CPF:&lt;/strong&gt; 02.971.360/0001-66&lt;/p&gt;&lt;p&gt;&lt;strong&gt;Telefone:&lt;/strong&gt; (11) 97492-8290&lt;/p&gt;&lt;p&gt;&lt;strong&gt;Assunto:&lt;/strong&gt; Substituição de nota fiscal&lt;/p&gt;&lt;p&gt;&lt;strong&gt;Merchant ID/Estabelecimento Comercial (EC):&lt;/strong&gt; 02.971.360/0001-66&lt;/p&gt;&lt;p&gt;&lt;strong&gt;Sobre qual produto ou área deseja falar?:&lt;/strong&gt; Financeiro&lt;/p&gt;&lt;p&gt;&lt;strong&gt;Como podemos te ajudar?:&lt;/strong&gt; Desejo falar com o setor financeiro&lt;/p&gt;&lt;p&gt;&lt;strong&gt;Descrição do problema:&lt;/strong&gt; O cliente DISVECO não aceita notas fiscais emitidas após o dia 25.
Sendo assim, não estão conseguindo pagar as notas do Pagador e do Cartão Protegido. 
Conseguimos incluir eles no fluxo de substituição de notas no primeiro dia util no mês seguinte com 10 dias de vencimento? 
CNPJs:
02.971.360/0001-66
02.971.360/0008-32&lt;/p&gt;&lt;p&gt;&lt;strong&gt;GA Client ID:&lt;/strong&gt; 1403402793.175</t>
  </si>
  <si>
    <t>IRETAIL SERVICOS DE CONSULTORIA</t>
  </si>
  <si>
    <t>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97707-1602&lt;/p&gt;&lt;p&gt;&lt;strong&gt;Assunto:&lt;/strong&gt; Substituição de NF&lt;/p&gt;&lt;p&gt;&lt;strong&gt;Merchant ID/Estabelecimento Comercial (EC):&lt;/strong&gt; 09168232000128&lt;/p&gt;&lt;p&gt;&lt;strong&gt;Descrição do problema:&lt;/strong&gt; segue o PO para a emissão da NF referente a abril/26 : 4200023105&lt;/p&gt;&lt;p&gt;&lt;strong&gt;ID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t>
  </si>
  <si>
    <t>1018 Financeiro | Desejo falar com o setor financeiro | ALFA  AGENCIA DE VIAGENS LTDA | ariane.pasilva@cielo.com.br</t>
  </si>
  <si>
    <t>ALFA OPERADORA</t>
  </si>
  <si>
    <t>Olá, segue formulário enviado para Cielo E-commerce:&lt;p&gt;&lt;strong&gt;Sobre qual produto ou área deseja falar?:&lt;/strong&gt; Financeiro&lt;/p&gt;&lt;p&gt;&lt;strong&gt;Qual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NF&lt;/p&gt;&lt;p&gt;&lt;strong&gt;Merchant ID/Estabelecimento Comercial (EC):&lt;/strong&gt; 07141168000166&lt;/p&gt;&lt;p&gt;&lt;strong&gt;Descrição do problema:&lt;/strong&gt; Cancelamento de NFS emitidas em período de congelamento&lt;/p&gt;&lt;p&gt;&lt;strong&gt;ID da transação:&lt;/strong&gt; &lt;/p&gt;&lt;p&gt;&lt;strong&gt;Código do erro:&lt;/strong&gt; &lt;/p&gt;&lt;p&gt;&lt;strong&gt;Como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2a07344672c93c9ca782cc07cf9dc37d0cd4</t>
  </si>
  <si>
    <t>1018 Financeiro | Desejo falar com o setor financeiro | SIXPEL DISTRIBUIDORA LTDA | ariane.pasilva@cielo.com.br</t>
  </si>
  <si>
    <t>Olá, segue formulário enviado para Cielo E-commerce:&lt;p&gt;&lt;strong&gt;Qual seu nome?:&lt;/strong&gt; SIXPEL DISTRIBUIDORA LTDA&lt;/p&gt;&lt;p&gt;&lt;strong&gt;Endereço de e-mail:&lt;/strong&gt; ariane.pasilva@cielo.com.br&lt;/p&gt;&lt;p&gt;&lt;strong&gt;CNPJ/CPF:&lt;/strong&gt; 13.328.409/0001-83&lt;/p&gt;&lt;p&gt;&lt;strong&gt;Telefone:&lt;/strong&gt; (11) 97707-1602&lt;/p&gt;&lt;p&gt;&lt;strong&gt;Assunto:&lt;/strong&gt; Cancelamento de NF&lt;/p&gt;&lt;p&gt;&lt;strong&gt;Merchant ID/Estabelecimento Comercial (EC):&lt;/strong&gt; 13328409000183&lt;/p&gt;&lt;p&gt;&lt;strong&gt;Descrição do problema:&lt;/strong&gt; Cancelamento de NF.
NFS duplicadas mesmo período
NF 113769
NF 113883&lt;/p&gt;&lt;p&gt;&lt;strong&gt;ID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t>
  </si>
  <si>
    <t>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Subtituição de NF&lt;/p&gt;&lt;p&gt;&lt;strong&gt;Merchant ID/Estabelecimento Comercial (EC):&lt;/strong&gt; 61233151000508&lt;/p&gt;&lt;p&gt;&lt;strong&gt;Descrição do problema:&lt;/strong&gt; reemitir as notas já emitidas.
O cliente foi colocado na lista de exceções para emissão no 1ºdia útil do mês seguinte.&lt;/p&gt;&lt;p&gt;&lt;strong&gt;ID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t>
  </si>
  <si>
    <t>1018 Financeiro | Desejo falar com o setor financeiro | NMA SERVICOS DE TELECOMUNICACOES LTDA | bordini@cielo.com.br</t>
  </si>
  <si>
    <t>ST1 INTERNET</t>
  </si>
  <si>
    <t>Olá, segue formulário enviado para Cielo E-commerce:&lt;p&gt;&lt;strong&gt;Qual seu nome?:&lt;/strong&gt; NMA SERVICOS DE TELECOMUNICACOES LTDA&lt;/p&gt;&lt;p&gt;&lt;strong&gt;Endereço de e-mail:&lt;/strong&gt; bordini@cielo.com.br&lt;/p&gt;&lt;p&gt;&lt;strong&gt;CNPJ/CPF:&lt;/strong&gt; 48.131.899/0001-08&lt;/p&gt;&lt;p&gt;&lt;strong&gt;Telefone:&lt;/strong&gt; (11) 94008-6890&lt;/p&gt;&lt;p&gt;&lt;strong&gt;Assunto:&lt;/strong&gt; CANCELAMENTO DE CONTRATO COM INSENÇÃO DE MULTA&lt;/p&gt;&lt;p&gt;&lt;strong&gt;Merchant ID/Estabelecimento Comercial (EC):&lt;/strong&gt; 48.131.899/0001-08&lt;/p&gt;&lt;p&gt;&lt;strong&gt;Descrição do problema:&lt;/strong&gt; Boa tarde prezados, espero que estejam todos bem!
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
Fico á disposição para qualquer dúvida que surgir.
Att</t>
  </si>
  <si>
    <t>Alterar data de emissão da NF</t>
  </si>
  <si>
    <t>1018 Financeiro | Desejo falar com o setor financeiro | Matheus | matheus.psilva@cielo.com.br</t>
  </si>
  <si>
    <t>Olá, segue formulário enviado para Cielo E-commerce:&lt;p&gt;&lt;strong&gt;Qual seu nome?:&lt;/strong&gt; Matheus&lt;/p&gt;&lt;p&gt;&lt;strong&gt;Endereço de e-mail:&lt;/strong&gt; matheus.psilva@cielo.com.br&lt;/p&gt;&lt;p&gt;&lt;strong&gt;CNPJ/CPF:&lt;/strong&gt; 14.011.614/0001-83&lt;/p&gt;&lt;p&gt;&lt;strong&gt;Telefone:&lt;/strong&gt; (13) 99140-2960&lt;/p&gt;&lt;p&gt;&lt;strong&gt;Assunto:&lt;/strong&gt; Emissão de NF&lt;/p&gt;&lt;p&gt;&lt;strong&gt;Merchant ID/Estabelecimento Comercial (EC):&lt;/strong&gt; 14.011.614/0001-83&lt;/p&gt;&lt;p&gt;&lt;strong&gt;Sobre qual produto ou área deseja falar?:&lt;/strong&gt; Financeiro&lt;/p&gt;&lt;p&gt;&lt;strong&gt;Como podemos te ajudar?:&lt;/strong&gt; Desejo falar com o setor financeiro&lt;/p&gt;&lt;p&gt;&lt;strong&gt;Descrição do problema:&lt;/strong&gt; Time, bom dia!
Cliente está com chamados em aberto conosco precisando da reemissão de NFs, a empresa possui uma política interna de datas para emissão, que após o dia23 de cada mês não é aceito pela política da CIA.
Poderiam por gentileza verificar e atuar neste caso?
Cliente está com notas em aberto devido a este problema.&lt;/p&gt;&lt;p&gt;&lt;strong&gt;GA Client ID:&lt;/strong&gt; 367522096.1751459838&lt;/p&gt;&lt;p&gt;&lt;</t>
  </si>
  <si>
    <t>RES: BOLETO ENVIADO</t>
  </si>
  <si>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Até o momento não recebi qualquer retorno dos chamados abertos para resolver nossos problemas com as notas emitidas incorretas e estamos sendo notificados da cobrança dessas notas que desde quando emitidas foram solicitadas as substituições.
Atenciosamente,
Camila Basílio de Souza
Compras e Facilities
[X]
WS Audiology
Av. Francisco Matarazzo, 1500 – 10° e 16° Andar
CJ. 101, 102, 161 e 162 – Torre Los Angeles
05001-100 – São Paulo, SP – Brasil
www.wsa.com&lt;http://www.wsa.com/&gt;
[X]+55 11 3612 – 5864
             11 9 8928-3931</t>
  </si>
  <si>
    <t>Dúvida sobre adiantamento</t>
  </si>
  <si>
    <t>1018 Financeiro | Desejo falar com o setor financeiro | FENG - FAN ENGAGEMENT MARKETING E I NTELIGENCIA LTDA. | ariane.pasilva@cielo.com.br</t>
  </si>
  <si>
    <t>Olá, segue formulário enviado para Cielo E-commerce:&lt;p&gt;&lt;strong&gt;Endereço de e-mail:&lt;/strong&gt; ariane.pasilva@cielo.com.br&lt;/p&gt;&lt;p&gt;&lt;strong&gt;Qual seu nome?:&lt;/strong&gt; FENG - FAN ENGAGEMENT MARKETING E I NTELIGENCIA LTDA.&lt;/p&gt;&lt;p&gt;&lt;strong&gt;CNPJ/CPF:&lt;/strong&gt; 29.815.956/0001-23&lt;/p&gt;&lt;p&gt;&lt;strong&gt;Telefone:&lt;/strong&gt; (11) 97707-1602&lt;/p&gt;&lt;p&gt;&lt;strong&gt;Assunto:&lt;/strong&gt; Conciliação de pagamento 2024&lt;/p&gt;&lt;p&gt;&lt;strong&gt;Merchant ID/Estabelecimento Comercial (EC):&lt;/strong&gt; 29815956000123&lt;/p&gt;&lt;p&gt;&lt;strong&gt;Descrição do problema:&lt;/strong&gt; Por favor, esclarecer o que fizemos com o valor que o cliente pagou de 9.553,96, referente a nota 52959 que foi cancelada, conforme relatório encaminhado para o cliente em 2024. Em anexo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t>
  </si>
  <si>
    <t>MIC INDUSTRIA DE CONFECCAO LTDA</t>
  </si>
  <si>
    <t>Olá, segue formulário enviado para Cielo E-commerce:&lt;p&gt;&lt;strong&gt;Qual seu nome?:&lt;/strong&gt; Júlia Angelozzi&lt;/p&gt;&lt;p&gt;&lt;strong&gt;Endereço de e-mail:&lt;/strong&gt; julia.djesus@cielo.com.br&lt;/p&gt;&lt;p&gt;&lt;strong&gt;CNPJ/CPF:&lt;/strong&gt; 59.769.329/0001-64&lt;/p&gt;&lt;p&gt;&lt;strong&gt;Telefone:&lt;/strong&gt; (11) 94452-6362&lt;/p&gt;&lt;p&gt;&lt;strong&gt;Assunto:&lt;/strong&gt; Correção de preço&lt;/p&gt;&lt;p&gt;&lt;strong&gt;Merchant ID/Estabelecimento Comercial (EC):&lt;/strong&gt; f7ca1380-9ec6-46fb-a194-eacf4aa700b2&lt;/p&gt;&lt;p&gt;&lt;strong&gt;Descrição do problema:&lt;/strong&gt;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financeiro.&lt;/p&gt;&lt;p&gt;&lt;strong&gt;ID da transação:&lt;/strong&gt; &lt;/p&gt;&lt;p&gt;&lt;strong&gt;Código do erro:&lt;/strong&gt; &lt;/p&gt;&lt;p&gt;&lt;strong&gt;Sobre qual prod</t>
  </si>
  <si>
    <t>1018 Financeiro | Desejo falar com o setor financeiro | VOLTATTO SUPRIMENTOS LTDA | ariane.pasilva@cielo.com.br</t>
  </si>
  <si>
    <t>Olá, segue formulário enviado para Cielo E-commerce:&lt;p&gt;&lt;strong&gt;Qual seu nome?:&lt;/strong&gt; VOLTATTO SUPRIMENTOS LTDA&lt;/p&gt;&lt;p&gt;&lt;strong&gt;Endereço de e-mail:&lt;/strong&gt; ariane.pasilva@cielo.com.br&lt;/p&gt;&lt;p&gt;&lt;strong&gt;CNPJ/CPF:&lt;/strong&gt; 59.557.054/0001-03&lt;/p&gt;&lt;p&gt;&lt;strong&gt;Telefone:&lt;/strong&gt; (11) 97707-1602&lt;/p&gt;&lt;p&gt;&lt;strong&gt;Assunto:&lt;/strong&gt; Cancelamento de NF&lt;/p&gt;&lt;p&gt;&lt;strong&gt;Merchant ID/Estabelecimento Comercial (EC):&lt;/strong&gt; 59.557.054/0001-03&lt;/p&gt;&lt;p&gt;&lt;strong&gt;Descrição do problema:&lt;/strong&gt; Cancelamento de notas emitidas de forma apartada:
117154	STELO - Velocity Check
117396	STELO - Pagador
No contrato está como pacote, ou seja uma única nota de R$ 244&lt;/p&gt;&lt;p&gt;&lt;strong&gt;ID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t>
  </si>
  <si>
    <t>1018 Financeiro | Desejo falar com o setor financeiro | Antonio Marcos | antonio.marcos@paraiba.email</t>
  </si>
  <si>
    <t>antonio.marcos@paraiba.email</t>
  </si>
  <si>
    <t>Olá, segue formulário enviado para Cielo E-commerce:&lt;p&gt;&lt;strong&gt;Endereço de e-mail:&lt;/strong&gt; antonio.marcos@paraiba.email&lt;/p&gt;&lt;p&gt;&lt;strong&gt;Qual seu nome?:&lt;/strong&gt; Antonio Marcos&lt;/p&gt;&lt;p&gt;&lt;strong&gt;CNPJ/CPF:&lt;/strong&gt; 06.862.627/0001-38&lt;/p&gt;&lt;p&gt;&lt;strong&gt;Telefone:&lt;/strong&gt; (11) 94519-4834&lt;/p&gt;&lt;p&gt;&lt;strong&gt;Assunto:&lt;/strong&gt; Nota fiscal errada - antifraude&lt;/p&gt;&lt;p&gt;&lt;strong&gt;Merchant ID/Estabelecimento Comercial (EC):&lt;/strong&gt; 06.862.627/0001-38&lt;/p&gt;&lt;p&gt;&lt;strong&gt;Sobre qual produto ou área deseja falar?:&lt;/strong&gt; Financeiro&lt;/p&gt;&lt;p&gt;&lt;strong&gt;Como podemos te ajudar?:&lt;/strong&gt; Desejo falar com o setor financeiro&lt;/p&gt;&lt;p&gt;&lt;strong&gt;Descrição do problema:&lt;/strong&gt; recebemos a nota do antifraude em 16/07 - NF 0117721
com 6.170 transações mas não fizemos esse volume no mês de junho. Podem validar por favor?&lt;/p&gt;&lt;p&gt;&lt;strong&gt;GA Client ID:&lt;/strong&gt; 1403402793.1752501889&lt;/p&gt;&lt;p&gt;&lt;strong&gt;Lead Hash ID:&lt;/strong&gt; 555e773ed5f22fb240f2bc2de2a09363faa6016a48b9f2d3dd6be89db8d46ec0&lt;/p&gt;&lt;p&gt;&lt;strong&gt;Lead Form ID:&lt;/strong&gt; 555e773ed5f22fb240f2bc2de2</t>
  </si>
  <si>
    <t>1018 Financeiro | Desejo falar com o setor financeiro | FRUITFY INTERMEDIACOES E PAGAMENTOS LTDA | ariane.pasilva@cielo.com.br</t>
  </si>
  <si>
    <t>FRUITFY PAGAMENTOS</t>
  </si>
  <si>
    <t>Olá, segue formulário enviado para Cielo E-commerce:&lt;p&gt;&lt;strong&gt;Qual seu nome?:&lt;/strong&gt; FRUITFY INTERMEDIACOES E PAGAMENTOS LTDA&lt;/p&gt;&lt;p&gt;&lt;strong&gt;Endereço de e-mail:&lt;/strong&gt; ariane.pasilva@cielo.com.br&lt;/p&gt;&lt;p&gt;&lt;strong&gt;CNPJ/CPF:&lt;/strong&gt; 57.315.333/0001-27&lt;/p&gt;&lt;p&gt;&lt;strong&gt;Telefone:&lt;/strong&gt; (11) 97707-1602&lt;/p&gt;&lt;p&gt;&lt;strong&gt;Assunto:&lt;/strong&gt; Cancelamento NF&lt;/p&gt;&lt;p&gt;&lt;strong&gt;Merchant ID/Estabelecimento Comercial (EC):&lt;/strong&gt; 57315333000127&lt;/p&gt;&lt;p&gt;&lt;strong&gt;Descrição do problema:&lt;/strong&gt; Prezados, por favor cancelar as notas emitidas para o cliente e já cancelar também as notas de multa contratual que vamos emitir. Já possuo o DA da comercial (Eliandra). Em anexo 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t>
  </si>
  <si>
    <t>1018 Financeiro | Desejo falar com o setor financeiro | Leonardo Gonçalves de Noronha | leonardo.noronha@inbrands.com.br</t>
  </si>
  <si>
    <t>leonardo.noronha@inbrands.com.br</t>
  </si>
  <si>
    <t>Olá, segue formulário enviado para Cielo E-commerce:&lt;p&gt;&lt;strong&gt;Qual seu nome?:&lt;/strong&gt; Leonardo Gonçalves de Noronha&lt;/p&gt;&lt;p&gt;&lt;strong&gt;Endereço de e-mail:&lt;/strong&gt; leonardo.noronha@inbrands.com.br&lt;/p&gt;&lt;p&gt;&lt;strong&gt;CNPJ/CPF:&lt;/strong&gt; 09.054.385/0001-44&lt;/p&gt;&lt;p&gt;&lt;strong&gt;Merchant ID/Estabelecimento Comercial (EC):&lt;/strong&gt; InBrands S.A.&lt;/p&gt;&lt;p&gt;&lt;strong&gt;Telefone:&lt;/strong&gt; (11) 99470-5562&lt;/p&gt;&lt;p&gt;&lt;strong&gt;Assunto:&lt;/strong&gt; Nota fiscal eletrônica e boleto do serviço Antifraude&lt;/p&gt;&lt;p&gt;&lt;strong&gt;Sobre qual produto ou área deseja falar?:&lt;/strong&gt; Financeiro&lt;/p&gt;&lt;p&gt;&lt;strong&gt;Descrição do problema:&lt;/strong&gt; Boa tarde!
   Já estamos no dia 16/07 e ainda não recebemos a nota fiscal e boleto referente ao serviço mensal de Antifraude.
   Normalmente ela chega até o dia 15 de cada mês, e como ainda não recebemos nada referente em nosso e-mail financeiro, vim relatar o mesmo. 
   Aguardo retorno e envio dos mesmos.&lt;/p&gt;&lt;p&gt;&lt;strong&gt;Como podemos te ajudar?:&lt;/strong&gt; Desejo falar com o setor financeiro&lt;/p&gt;&lt;p&gt;&lt;strong&gt;GA Client</t>
  </si>
  <si>
    <t>1018 Financeiro | Desejo falar com o setor financeiro | Sayra | sayra.martins@odontoprev.com.br</t>
  </si>
  <si>
    <t>sayra.martins@odontoprev.com.br</t>
  </si>
  <si>
    <t xml:space="preserve">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pedido.&lt;/p&gt;&lt;p&gt;&lt;strong&gt;GA Client </t>
  </si>
  <si>
    <t>Cancelamento de Nota Fiscal / Reemissão</t>
  </si>
  <si>
    <t>Cliente</t>
  </si>
  <si>
    <t>1003 Gateway de Pagamento | Criação de loja (Gateway de Pagamento) | Sirlene Moura | financeiro@holi4u.com</t>
  </si>
  <si>
    <t>financeiro@holi4u.com</t>
  </si>
  <si>
    <t>HOLI4U</t>
  </si>
  <si>
    <t>Olá, segue formulário enviado para Cielo E-commerce:&lt;p&gt;&lt;strong&gt;Qual seu nome?:&lt;/strong&gt; Sirlene Moura&lt;/p&gt;&lt;p&gt;&lt;strong&gt;Endereço de e-mail:&lt;/strong&gt; financeiro@holi4u.com&lt;/p&gt;&lt;p&gt;&lt;strong&gt;CNPJ/CPF:&lt;/strong&gt; 60.219.112/0001-60&lt;/p&gt;&lt;p&gt;&lt;strong&gt;Telefone:&lt;/strong&gt; (11) 97618-3646&lt;/p&gt;&lt;p&gt;&lt;strong&gt;Assunto:&lt;/strong&gt; NOTA FISCAL SETUP&lt;/p&gt;&lt;p&gt;&lt;strong&gt;Merchant ID/Estabelecimento Comercial (EC):&lt;/strong&gt; 3000700880&lt;/p&gt;&lt;p&gt;&lt;strong&gt;Sobre qual produto ou área deseja falar?:&lt;/strong&gt; Gateway de Pagamento&lt;/p&gt;&lt;p&gt;&lt;strong&gt;Como podemos te ajudar?:&lt;/strong&gt; Criação de loja (Gateway de Pagamento)&lt;/p&gt;&lt;p&gt;&lt;strong&gt;Descrição do problema:&lt;/strong&gt; Precisamos de uma correção na nota fiscal emitida, enviei msg no email do financeiro e não recebemos retorno.
Poderiam retornar o contato (11)97618-3646&lt;/p&gt;&lt;p&gt;&lt;strong&gt;Data e hora do erro:&lt;/strong&gt; 09-07-2026 12:00&lt;/p&gt;&lt;p&gt;&lt;strong&gt;GA Client ID:&lt;/strong&gt; 1465533623.1763993645&lt;/p&gt;&lt;p&gt;&lt;strong&gt;Lead Hash ID:&lt;/strong&gt; 2acb65e9b775eaf2b3e79548946894b90a60dc91a78e97eb5b6265a3ec8a1fec&lt;/p&gt;&lt;p&gt;&lt;str</t>
  </si>
  <si>
    <t>Atualização cadastral</t>
  </si>
  <si>
    <t>Alteração de e-mail</t>
  </si>
  <si>
    <t>Renegociação comercial</t>
  </si>
  <si>
    <t>1018 Financeiro | Desejo falar com o setor financeiro | Caio Cesar Santos Pereira | grancicloap.vendas@gmail.com</t>
  </si>
  <si>
    <t>grancicloap.vendas@gmail.com</t>
  </si>
  <si>
    <t>GRAN CICLO EMPREENDIMENTOS</t>
  </si>
  <si>
    <t>Olá, segue formulário enviado para Cielo E-commerce:&lt;p&gt;&lt;strong&gt;Qual seu nome?:&lt;/strong&gt; Caio Cesar Santos Pereira&lt;/p&gt;&lt;p&gt;&lt;strong&gt;Endereço de e-mail:&lt;/strong&gt; grancicloap.vendas@gmail.com&lt;/p&gt;&lt;p&gt;&lt;strong&gt;CNPJ/CPF:&lt;/strong&gt; 22.475.070/0001-39&lt;/p&gt;&lt;p&gt;&lt;strong&gt;Telefone:&lt;/strong&gt; (96) 98134-0002&lt;/p&gt;&lt;p&gt;&lt;strong&gt;Assunto:&lt;/strong&gt; Preciso de redução na taxa credito parcelado&lt;/p&gt;&lt;p&gt;&lt;strong&gt;Merchant ID/Estabelecimento Comercial (EC):&lt;/strong&gt; 3002210872&lt;/p&gt;&lt;p&gt;&lt;strong&gt;Sobre qual produto ou área deseja falar?:&lt;/strong&gt; Financeiro&lt;/p&gt;&lt;p&gt;&lt;strong&gt;Como podemos te ajudar?:&lt;/strong&gt; Desejo falar com o setor financeiro&lt;/p&gt;&lt;p&gt;&lt;strong&gt;Descrição do problema:&lt;/strong&gt; Preciso reduzir a taxa de credito parcelado, pois está muito acima da em que os concorrentes praticam. irei iniciar minhas operações na maquina e esta muito fora da realidade.&lt;/p&gt;&lt;p&gt;&lt;strong&gt;GA Client ID:&lt;/strong&gt; 178181346.1784125599&lt;/p&gt;&lt;p&gt;&lt;strong&gt;Lead Hash ID:&lt;/strong&gt; 7187ed284a856df2fbb211021b4d93fc476b127969ea51cc46a5815d09ea3fdb&lt;/p&gt;&lt;p&gt;&lt;strong&gt;Le</t>
  </si>
  <si>
    <t>1018 Financeiro | Desejo falar com o setor financeiro | HORTIFRUTI VILA DAS FRUTAS | ariane.pasilva@cielo.com.br</t>
  </si>
  <si>
    <t>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bom dia. Favor seguir com o cancelamento de todas as notas fiscais do cliente:
096712
098654
099978
100289
102093
102632
103886
104585
106706
106815
108166
108825
110134
110833
112857
113142
114737
115145
117076
117304
096221
078556
081106
081279
081751
082460
082911
084402
084589
085556
086052
087259
087865
089104
089536
090662
091252
092517
093031
094463
094845&lt;/p&gt;&lt;p&gt;&lt;strong&gt;ID da transação:&lt;/strong&gt; &lt;/p&gt;&lt;p&gt;&lt;strong&gt;Código do erro:&lt;/strong&gt; &lt;/p&gt;&lt;p&gt;&lt;strong&gt;Sobre qual produto ou área deseja falar?:&lt;/strong&gt; Financeiro&lt;</t>
  </si>
  <si>
    <t>Estorno / Devolução financeira</t>
  </si>
  <si>
    <t>Risco / Compliance (ou Interno Cielo) / Comercial</t>
  </si>
  <si>
    <t>Olá, segue formulário enviado para Cielo E-commerce:&lt;p&gt;&lt;strong&gt;Qual seu nome?:&lt;/strong&gt; Raphael Felipe Palmeira&lt;/p&gt;&lt;p&gt;&lt;strong&gt;Endereço de e-mail:&lt;/strong&gt; raphael.palmeira@cielo.com.br&lt;/p&gt;&lt;p&gt;&lt;strong&gt;CNPJ/CPF:&lt;/strong&gt; 52.711.237/0001-84&lt;/p&gt;&lt;p&gt;&lt;strong&gt;Telefone:&lt;/strong&gt; (11) 98774-0847&lt;/p&gt;&lt;p&gt;&lt;strong&gt;Assunto:&lt;/strong&gt; estorno setup DOM DIGITAL&lt;/p&gt;&lt;p&gt;&lt;strong&gt;Merchant ID/Estabelecimento Comercial (EC):&lt;/strong&gt; DOM DIGITAL&lt;/p&gt;&lt;p&gt;&lt;strong&gt;Descrição do problema:&lt;/strong&gt; Solicito o estorno do valor de R$ 12.233,90 pago pela empresa DOM DIGITAL LTDA (CNPJ: 52.711.237/0001-84), referente à taxa de setup cobrada na contratação do serviço de Split de Pagamentos.
Após análise do time de Risco, o estabelecimento comercial não foi aprovado. Dessa forma, por decisão da Cielo, não daremos continuidade à implantação do cliente.
O pagamento foi efetuado em 13/01/2026, referente à NF nº 0099462.
Em e-mail, já tenho o de acordo da nacional Eliandra Araújo.&lt;/p&gt;&lt;p&gt;&lt;strong&gt;ID da transação:&lt;/strong&gt; &lt;/p&gt;&lt;p&gt;</t>
  </si>
  <si>
    <t>Consulta de débitos</t>
  </si>
  <si>
    <t>1018 Financeiro | Desejo falar com o setor financeiro | Yasmin Xavier Senhuk | yasmin.senhuk@pirelli.com</t>
  </si>
  <si>
    <t>yasmin.senhuk@pirelli.com</t>
  </si>
  <si>
    <t>PNEUAC</t>
  </si>
  <si>
    <t>Olá, segue formulário enviado para Cielo E-commerce:&lt;p&gt;&lt;strong&gt;Qual seu nome?:&lt;/strong&gt; Yasmin Xavier Senhuk&lt;/p&gt;&lt;p&gt;&lt;strong&gt;Endereço de e-mail:&lt;/strong&gt; yasmin.senhuk@pirelli.com&lt;/p&gt;&lt;p&gt;&lt;strong&gt;CNPJ/CPF:&lt;/strong&gt; 61.234.985/0001-04&lt;/p&gt;&lt;p&gt;&lt;strong&gt;Telefone:&lt;/strong&gt; (11) 98108-2062&lt;/p&gt;&lt;p&gt;&lt;strong&gt;Assunto:&lt;/strong&gt; Acessos aos débitos pendentes&lt;/p&gt;&lt;p&gt;&lt;strong&gt;Merchant ID/Estabelecimento Comercial (EC):&lt;/strong&gt; MID: 40ce7a87-5798-49ec-98c4-8f8c674ac15&lt;/p&gt;&lt;p&gt;&lt;strong&gt;Sobre qual produto ou área deseja falar?:&lt;/strong&gt; Financeiro&lt;/p&gt;&lt;p&gt;&lt;strong&gt;Como podemos te ajudar?:&lt;/strong&gt; Desejo falar com o setor financeiro&lt;/p&gt;&lt;p&gt;&lt;strong&gt;Descrição do problema:&lt;/strong&gt; Preciso que me enviem todas as pendencias financeiras que temos, com a ref de mes, e notas fiscais.&lt;/p&gt;&lt;p&gt;&lt;strong&gt;GA Client ID:&lt;/strong&gt; 1209196378.1784118440&lt;/p&gt;&lt;p&gt;&lt;strong&gt;Lead Hash ID:&lt;/strong&gt; ec97e168ae0903e5a5b6787d356b5e023b1c8c5f8fefd825d3c9bdb3722d0506&lt;/p&gt;&lt;p&gt;&lt;strong&gt;Lead Form ID:&lt;/strong&gt; ec97e168ae0903e5a5b6787d356b5e023b1c8c5f8fefd82</t>
  </si>
  <si>
    <t>07.141.168/0001-66</t>
  </si>
  <si>
    <t>RES: Recebemos sua solicitação "1018 Financeiro | Desejo falar com o setor financeiro | ALFA AGENCIA DE VIAGENS LTDA | ariane.pasilva@cielo.com.br"</t>
  </si>
  <si>
    <t>Alteração cadastral</t>
  </si>
  <si>
    <t>RES: Recebemos sua solicitação "1018 Financeiro | Desejo falar com o setor financeiro | Fernanda Labes | fernanda.labes@mbrf.com"</t>
  </si>
  <si>
    <t>fernanda.labes@mbrf.com</t>
  </si>
  <si>
    <t>Cobrança de Setup</t>
  </si>
  <si>
    <t>RES: Recebemos sua solicitação "1018 Financeiro | Desejo falar com o setor financeiro | Júlia Angelozzi | julia.djesus@cielo.com.br"</t>
  </si>
  <si>
    <t>OSTENSA</t>
  </si>
  <si>
    <t>patricia.dlima@cielo.com.br</t>
  </si>
  <si>
    <t>EGR COMERCIO DE PRODUTOS DIVERSOS LTDA</t>
  </si>
  <si>
    <t>Alteração de dados fiscais</t>
  </si>
  <si>
    <t>Notas com NBS</t>
  </si>
  <si>
    <t>FORMULA</t>
  </si>
  <si>
    <t>Não identificado / Cliente</t>
  </si>
  <si>
    <t>Valores indevidos</t>
  </si>
  <si>
    <t>Reemissão de boleto</t>
  </si>
  <si>
    <t>Estorno de cobrança</t>
  </si>
  <si>
    <t>Billing / Financeiro (a confirmar)</t>
  </si>
  <si>
    <t>RES: Recebemos sua solicitação "1018 Financeiro | Desejo falar com o setor financeiro | Rodrigo Alves Costa | rodrigo@pousadaportomare.com.br"</t>
  </si>
  <si>
    <t>Carta de quitação</t>
  </si>
  <si>
    <t>Alteração de vencimento</t>
  </si>
  <si>
    <t>RES: Recebemos sua solicitação "1018 Financeiro | Desejo falar com o setor financeiro | Francieli B. de Souza | francieli.souza@vulcabras.com"</t>
  </si>
  <si>
    <t>francieli.souza@vulcabras.com</t>
  </si>
  <si>
    <t>EUROP ASSISTANCE</t>
  </si>
  <si>
    <t>Consulta financeira</t>
  </si>
  <si>
    <t>NF pendentes e boletos emitidos</t>
  </si>
  <si>
    <t>CASAS PEDRO</t>
  </si>
  <si>
    <t>Cancelamento de boletos</t>
  </si>
  <si>
    <t>Cancelamento de boleto</t>
  </si>
  <si>
    <t>INTER JAPAN VEICULOS</t>
  </si>
  <si>
    <t>Alteração de prazo de pagamento</t>
  </si>
  <si>
    <t>1018 Financeiro | Desejo falar com o setor financeiro | Daiani Sopran | daiani.sopran@herval.com.br</t>
  </si>
  <si>
    <t>Olá, segue formulário enviado para Cielo E-commerce:&lt;p&gt;&lt;strong&gt;Descrição do problema:&lt;/strong&gt; Com o objetivo de aprimorar nossos processos financeiros e garantir maior previsibilidade nas liquidações, informamos que, a partir de 01/08/2026, o Grupo Herval adotará um novo calendário de pagamentos aos fornecedores.
Os pagamentos passarão a ser realizados exclusivamente nos dias 07, 17 e 27 de cada mês. Caso uma dessas datas coincida com finais de semana ou feriados, o crédito será efetuado no próximo dia útil.
Para que não haja impactos no fluxo de pagamentos, solicitamos que as próximas Notas Fiscais e boletos sejam emitidos com vencimento ajustado para o dia 07, 17 ou 27, conforme a data mais próxima do prazo originalmente negociado.
Caso o vencimento seja emitido em outra data, a Tesouraria realizará a programação do pagamento para a próxima data fixa do calendário.
Contamos com a sua colaboração para essa adequação e permanecemos à disposição em caso de dúvidas.&lt;/p&gt;&lt;p&gt;&lt;strong&gt;Endere</t>
  </si>
  <si>
    <t>Correção de nota fiscal</t>
  </si>
  <si>
    <t>Cancelamento de NF de 2024</t>
  </si>
  <si>
    <t>Substituição de NFS</t>
  </si>
  <si>
    <t>RE: Recebemos sua solicitação "1018 Financeiro | Desejo falar com o setor financeiro | Mariane Oliveira dos Santos | mariane.santos@cielo.com.br"</t>
  </si>
  <si>
    <t>CENCOSUD</t>
  </si>
  <si>
    <t>Não identificado</t>
  </si>
  <si>
    <t>Cancelamento de notas</t>
  </si>
  <si>
    <t>DSC PRODUCOES E EVENTOS LTDA</t>
  </si>
  <si>
    <t>34.546.535/0001-84</t>
  </si>
  <si>
    <t>RES: Recebemos sua solicitação "1018 Financeiro | Desejo falar com o setor financeiro | DSC PRODUCOES E EVENTOS LTDA | ariane.pasilva@cielo.com.br"</t>
  </si>
  <si>
    <t>DIAS FINANCE LTDA</t>
  </si>
  <si>
    <t>55.861.253/0001-41</t>
  </si>
  <si>
    <t>RES: Recebemos sua solicitação "1018 Financeiro | Desejo falar com o setor financeiro | DIAS FINANCE LTDA | ariane.pasilva@cielo.com.br"</t>
  </si>
  <si>
    <t>37.333.375/0001-83</t>
  </si>
  <si>
    <t>RES: Recebemos sua solicitação "1018 Financeiro | Desejo falar com o setor financeiro | TEM NA TRENA LTDA | ariane.pasilva@cielo.com.br"</t>
  </si>
  <si>
    <t>TEM NA TRENA LTDA</t>
  </si>
  <si>
    <t>Cobrança Taxa Setup</t>
  </si>
  <si>
    <t>Cobrança de chave de loja</t>
  </si>
  <si>
    <t>RES: Recebemos sua solicitação "1018 Financeiro | Desejo falar com o setor financeiro | A55 SOCIEDADE DE CREDITO DIRETO S.A | ariane.pasilva@cielo.com.br"</t>
  </si>
  <si>
    <t>20.736.476/0001-00</t>
  </si>
  <si>
    <t>RES: Recebemos sua solicitação "1018 Financeiro | Desejo falar com o setor financeiro | PRO SECULO LTDA | ariane.pasilva@cielo.com.br"</t>
  </si>
  <si>
    <t>PRO SECULO</t>
  </si>
  <si>
    <t>Substituição de NF</t>
  </si>
  <si>
    <t>PAGUE MENOS COMERCIO DE PRODUTOS</t>
  </si>
  <si>
    <t>cancelamento de NT</t>
  </si>
  <si>
    <t>XP FRANQUIAS LTDA</t>
  </si>
  <si>
    <t>Correção de NF</t>
  </si>
  <si>
    <t>Duplicidade De Cobrança</t>
  </si>
  <si>
    <t>Notas cobradas em duplicidade</t>
  </si>
  <si>
    <t>Alteração de boleto errado</t>
  </si>
  <si>
    <t>DROGARIAS NISSEI</t>
  </si>
  <si>
    <t>RE: Recebemos sua solicitação "1018 Financeiro | Desejo falar com o setor financeiro | Jessica | contastibrasil@assurant.com"</t>
  </si>
  <si>
    <t>contastibrasil@assurant.com</t>
  </si>
  <si>
    <t>Fatima Tavares Da Silva Dos Santos</t>
  </si>
  <si>
    <t>UNIDADE DE EDUCACAO PROF A DIST</t>
  </si>
  <si>
    <t>Substituição de nota</t>
  </si>
  <si>
    <t>1018 Financeiro | Desejo falar com o setor financeiro | FG DROGARIA LTDA | ariane.pasilva@cielo.com.br</t>
  </si>
  <si>
    <t>FG DROGARIA LTDA</t>
  </si>
  <si>
    <t>Olá, segue formulário enviado para Cielo E-commerce:&lt;p&gt;&lt;strong&gt;Qual seu nome?:&lt;/strong&gt; FG DROGARIA LTDA&lt;/p&gt;&lt;p&gt;&lt;strong&gt;Endereço de e-mail:&lt;/strong&gt; ariane.pasilva@cielo.com.br&lt;/p&gt;&lt;p&gt;&lt;strong&gt;CNPJ/CPF:&lt;/strong&gt; 03.373.748/0001-28&lt;/p&gt;&lt;p&gt;&lt;strong&gt;Telefone:&lt;/strong&gt; (11) 97707-1602&lt;/p&gt;&lt;p&gt;&lt;strong&gt;Assunto:&lt;/strong&gt; Cancelamento NF&lt;/p&gt;&lt;p&gt;&lt;strong&gt;Merchant ID/Estabelecimento Comercial (EC):&lt;/strong&gt; 03373748000128&lt;/p&gt;&lt;p&gt;&lt;strong&gt;Descrição do problema:&lt;/strong&gt; Prezados, por favor cancelar as notas emitidas para o CNPJ.
Em anexo, segue DA para cancelamento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t>
  </si>
  <si>
    <t>1018 Financeiro | Desejo falar com o setor financeiro | COMERC FINANCIAL TRADING COMERCIALIZADORA DE ENERGIA LTDA | ariane.pasilva@cielo.com.br</t>
  </si>
  <si>
    <t>DMC CONSULTORIA E GESTAO DE PROJ</t>
  </si>
  <si>
    <t>Olá, segue formulário enviado para Cielo E-commerce:&lt;p&gt;&lt;strong&gt;Qual seu nome?:&lt;/strong&gt; COMERC FINANCIAL TRADING COMERCIALIZADORA DE ENERGIA LTDA&lt;/p&gt;&lt;p&gt;&lt;strong&gt;Endereço de e-mail:&lt;/strong&gt; ariane.pasilva@cielo.com.br&lt;/p&gt;&lt;p&gt;&lt;strong&gt;CNPJ/CPF:&lt;/strong&gt; 36.719.374/0001-09&lt;/p&gt;&lt;p&gt;&lt;strong&gt;Telefone:&lt;/strong&gt; (11) 97707-1602&lt;/p&gt;&lt;p&gt;&lt;strong&gt;Assunto:&lt;/strong&gt; Cancelamento NF&lt;/p&gt;&lt;p&gt;&lt;strong&gt;Merchant ID/Estabelecimento Comercial (EC):&lt;/strong&gt; 36.719.374/0001-09&lt;/p&gt;&lt;p&gt;&lt;strong&gt;Descrição do problema:&lt;/strong&gt; Por favor, cancelar a nota fiscal 0093693. 
Nota indevida sobre SETUP, não existe contrato nesse CNPJ.
O contrato correto é o 39.987.885/0001-08, que inclusive o cliente já pagou o SETUP na nota: 0093696&lt;/p&gt;&lt;p&gt;&lt;strong&gt;ID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t>
  </si>
  <si>
    <t>1018 Financeiro | Desejo falar com o setor financeiro | DBDC - DISTRIBUIDORA BRASILEIRA DE | ariane.pasilva@cielo.com.br</t>
  </si>
  <si>
    <t>DBDCDISTRIBUIDORA BRASILEIRA DE COSMETICOS E PARTICIPACOES LTDA</t>
  </si>
  <si>
    <t>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Substituição NF&lt;/p&gt;&lt;p&gt;&lt;strong&gt;Merchant ID/Estabelecimento Comercial (EC):&lt;/strong&gt; 36.148.685/0004-08&lt;/p&gt;&lt;p&gt;&lt;strong&gt;Descrição do problema:&lt;/strong&gt; Prezados, bom dia. Solicito substituição de todas as notas emitidas para o CNPJ 36.148.685/0004-08. As notas precisam ser emitidas no CNPJ correto: CNPJ: 36.148.685/0001-65.
O time de Hunting já realização a cessão de CNPJ, no SF&lt;/p&gt;&lt;p&gt;&lt;strong&gt;ID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t>
  </si>
  <si>
    <t>1018 Financeiro | Desejo falar com o setor financeiro | Marcelo Manuel Quádrio Raposo | raposo@simonetti.com.br</t>
  </si>
  <si>
    <t>raposo@simonetti.com.br</t>
  </si>
  <si>
    <t>MOVEIS SIMONETTI</t>
  </si>
  <si>
    <t>Olá, segue formulário enviado para Cielo E-commerce:&lt;p&gt;&lt;strong&gt;Qual seu nome?:&lt;/strong&gt; Marcelo Manuel Quádrio Raposo&lt;/p&gt;&lt;p&gt;&lt;strong&gt;Endereço de e-mail:&lt;/strong&gt; raposo@simonetti.com.br&lt;/p&gt;&lt;p&gt;&lt;strong&gt;CNPJ/CPF:&lt;/strong&gt; 31.743.818/0022-52&lt;/p&gt;&lt;p&gt;&lt;strong&gt;Telefone:&lt;/strong&gt; (27) 99766-5804&lt;/p&gt;&lt;p&gt;&lt;strong&gt;Assunto:&lt;/strong&gt; Adicionar e-mail ao faturamento Cielo&lt;/p&gt;&lt;p&gt;&lt;strong&gt;Merchant ID/Estabelecimento Comercial (EC):&lt;/strong&gt; F455D8DE-91B1-4273-9AC8-EC05CD4DDCF6&lt;/p&gt;&lt;p&gt;&lt;strong&gt;Sobre qual produto ou área deseja falar?:&lt;/strong&gt; Financeiro&lt;/p&gt;&lt;p&gt;&lt;strong&gt;Como podemos te ajudar?:&lt;/strong&gt; Desejo falar com o setor financeiro&lt;/p&gt;&lt;p&gt;&lt;strong&gt;Descrição do problema:&lt;/strong&gt; Preciso que seja adicionado a TODOS os faturamentos da Móveis Simonetti seja adicionado o e-mail financeiro.opti@simonetti.com.br
é o e-mail da nossa central de Notas.
Ocorre que:
Nota fiscal: 114763
CNPJ: 31.743.818/0022-52
Emissão: 26/05/2026
Vencimento: 20/06/2026
Valor: R$ 688,78
Não chegou onde preciso aqui em nossa central d</t>
  </si>
  <si>
    <t>1018 Financeiro | Desejo falar com o setor financeiro | Suely Farias | suely@brnc.com.br</t>
  </si>
  <si>
    <t>suely@brnc.com.br</t>
  </si>
  <si>
    <t>BRNC ALFAIATARIA</t>
  </si>
  <si>
    <t>Olá, segue formulário enviado para Cielo E-commerce:&lt;p&gt;&lt;strong&gt;Qual seu nome?:&lt;/strong&gt; Suely Farias&lt;/p&gt;&lt;p&gt;&lt;strong&gt;Endereço de e-mail:&lt;/strong&gt; suely@brnc.com.br&lt;/p&gt;&lt;p&gt;&lt;strong&gt;Telefone:&lt;/strong&gt; (11) 98601-4104&lt;/p&gt;&lt;p&gt;&lt;strong&gt;CNPJ/CPF:&lt;/strong&gt; 18.580.601/0001-86&lt;/p&gt;&lt;p&gt;&lt;strong&gt;Assunto:&lt;/strong&gt; COBRANÇA INDEVIDA&lt;/p&gt;&lt;p&gt;&lt;strong&gt;Merchant ID/Estabelecimento Comercial (EC):&lt;/strong&gt; 2890305044&lt;/p&gt;&lt;p&gt;&lt;strong&gt;Descrição do problema:&lt;/strong&gt; Prezados,
Boa tarde.
Meu nome é Suely e sou responsável pela Ecco Bari.
Em agosto de 2025, contratamos os serviços da Cielo para nosso e-commerce e, onforme a negociação realizada, ficou acordado que não haveria cobrança de mensalidade, sendo a remuneração da Cielo exclusivamente por meio de um percentual incidente sobre as vendas realizadas.
Entretanto, desde o início da contratação, recebemos mensalmente uma nota fiscal de serviços e um boleto bancário emitidos pela empresa Stelo.
Ao entrar em contato com a Cielo, fomos orientados a desconsiderar essa</t>
  </si>
  <si>
    <t>1018 Financeiro | Desejo falar com o setor financeiro | Jessica | contastibrasil@assurant.com</t>
  </si>
  <si>
    <t>Olá, segue formulário enviado para Cielo E-commerce:&lt;p&gt;&lt;strong&gt;Qual seu nome?:&lt;/strong&gt; Jessica&lt;/p&gt;&lt;p&gt;&lt;strong&gt;Endereço de e-mail:&lt;/strong&gt; contastibrasil@assurant.com&lt;/p&gt;&lt;p&gt;&lt;strong&gt;CNPJ/CPF:&lt;/strong&gt; 03.823.704/0001-52&lt;/p&gt;&lt;p&gt;&lt;strong&gt;Telefone:&lt;/strong&gt; (11) 98369-4383&lt;/p&gt;&lt;p&gt;&lt;strong&gt;Assunto:&lt;/strong&gt; Duvidas sobre o valor da NF 116241&lt;/p&gt;&lt;p&gt;&lt;strong&gt;Merchant ID/Estabelecimento Comercial (EC):&lt;/strong&gt; Assurant Seguradora&lt;/p&gt;&lt;p&gt;&lt;strong&gt;Sobre qual produto ou área deseja falar?:&lt;/strong&gt; Financeiro&lt;/p&gt;&lt;p&gt;&lt;strong&gt;Como podemos te ajudar?:&lt;/strong&gt; Desejo falar com o setor financeiro&lt;/p&gt;&lt;p&gt;&lt;strong&gt;Descrição do problema:&lt;/strong&gt; Boa tarde. Gostaria de entender o motivo do aumento nas cobranças referente ao pagador+estorno. As notas fiscais estavam no valor de R$ 1.920,62 e agora está com o valor de R$ 1.931,38. O que acarretou esse aumento? 
Obrigada.&lt;/p&gt;&lt;p&gt;&lt;strong&gt;GA Client ID:&lt;/strong&gt; 2127394109.1752684423&lt;/p&gt;&lt;p&gt;&lt;strong&gt;Lead Hash ID:&lt;/strong&gt; 5a2993fc8b624ec607de1969ca7a3aa62b031356ad46785a5</t>
  </si>
  <si>
    <t>SUPER BEAL</t>
  </si>
  <si>
    <t>Olá, segue formulário enviado para Cielo E-commerce:&lt;p&gt;&lt;strong&gt;Qual seu nome?:&lt;/strong&gt; Mariane Oliveira dos Santos&lt;/p&gt;&lt;p&gt;&lt;strong&gt;Endereço de e-mail:&lt;/strong&gt; mariane.santos@cielo.com.br&lt;/p&gt;&lt;p&gt;&lt;strong&gt;CNPJ/CPF:&lt;/strong&gt; 78.116.670/0011-37&lt;/p&gt;&lt;p&gt;&lt;strong&gt;Telefone:&lt;/strong&gt; (11) 98407-1789&lt;/p&gt;&lt;p&gt;&lt;strong&gt;Assunto:&lt;/strong&gt; Cancelamento NF&lt;/p&gt;&lt;p&gt;&lt;strong&gt;Merchant ID/Estabelecimento Comercial (EC):&lt;/strong&gt; 78.116.670/0011-37&lt;/p&gt;&lt;p&gt;&lt;strong&gt;Descrição do problema:&lt;/strong&gt; Boa tarde, time! 
Fizemos a Cessão contratual deste cliente para o CNPJ 78.116.670/0005-99. Com isso precisamos cancelar a NF gerada no CNPJ anterior.&lt;/p&gt;&lt;p&gt;&lt;strong&gt;ID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t>
  </si>
  <si>
    <t>Atualização cadastral (email)</t>
  </si>
  <si>
    <t>1018 Financeiro | Desejo falar com o setor financeiro | Diogo Lach | diogo@appmesa.com.br</t>
  </si>
  <si>
    <t>diogo@appmesa.com.br</t>
  </si>
  <si>
    <t>APP MESA LTDA</t>
  </si>
  <si>
    <t>Olá, segue formulário enviado para Cielo E-commerce:&lt;p&gt;&lt;strong&gt;Qual seu nome?:&lt;/strong&gt; Diogo Lach&lt;/p&gt;&lt;p&gt;&lt;strong&gt;Endereço de e-mail:&lt;/strong&gt; diogo@appmesa.com.br&lt;/p&gt;&lt;p&gt;&lt;strong&gt;CNPJ/CPF:&lt;/strong&gt; 59.078.413/0001-31&lt;/p&gt;&lt;p&gt;&lt;strong&gt;Telefone:&lt;/strong&gt; (47) 99970-5728&lt;/p&gt;&lt;p&gt;&lt;strong&gt;Assunto:&lt;/strong&gt; Endereço e-mail NF e Boletos&lt;/p&gt;&lt;p&gt;&lt;strong&gt;Merchant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Boa tarde,
Estamos recebendo as faturas (NF e Boleto) em um domínio que vamos desabilitar. O domínio que está sendo enviado é @heybill.com.br
Precisamos que seja alterado para o domínio oficial.
diogo@appmesa.com.br
rafael@appmesa.com.br
Obrigado,&lt;/p&gt;&lt;p&gt;&lt;strong&gt;GA Client ID:&lt;/strong&gt; 736288307.1781529806&lt;/p&gt;&lt;p&gt;&lt;strong&gt;Lead Hash ID:&lt;/strong&gt; 2fd3c5bcfa5730a712</t>
  </si>
  <si>
    <t>1018 Financeiro | Desejo falar com o setor financeiro | DENTAL S. SEBASTIAO LTDA | ariane.pasilva@cielo.com.br</t>
  </si>
  <si>
    <t>DENTAL SAO SEBASTIAO</t>
  </si>
  <si>
    <t>Olá, segue formulário enviado para Cielo E-commerce:&lt;p&gt;&lt;strong&gt;Endereço de e-mail:&lt;/strong&gt; ariane.pasilva@cielo.com.br&lt;/p&gt;&lt;p&gt;&lt;strong&gt;Qual seu nome?:&lt;/strong&gt; DENTAL S. SEBASTIAO LTDA&lt;/p&gt;&lt;p&gt;&lt;strong&gt;CNPJ/CPF:&lt;/strong&gt; 09.228.091/0001-91&lt;/p&gt;&lt;p&gt;&lt;strong&gt;Telefone:&lt;/strong&gt; (11) 9770-7160&lt;/p&gt;&lt;p&gt;&lt;strong&gt;Assunto:&lt;/strong&gt; Congelamento de contrato&lt;/p&gt;&lt;p&gt;&lt;strong&gt;Merchant ID/Estabelecimento Comercial (EC):&lt;/strong&gt; 09.228.091/0001-91&lt;/p&gt;&lt;p&gt;&lt;strong&gt;Descrição do problema:&lt;/strong&gt; Prezados, bom dia. Tudo bem? Segue em anexo, aditivo de congelamento do cliente: 09228091000191 Não podemos emitir notas fiscais até 29/09/2026&lt;/p&gt;&lt;p&gt;&lt;strong&gt;ID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t>
  </si>
  <si>
    <t>1018 Financeiro | Desejo falar com o setor financeiro | LARISSA RODRIGUES DE MORAES | larissa.moraes@carapreta.com.br</t>
  </si>
  <si>
    <t>larissa.moraes@carapreta.com.br</t>
  </si>
  <si>
    <t xml:space="preserve">Olá, segue formulário enviado para Cielo E-commerce:&lt;p&gt;&lt;strong&gt;Qual seu nome?:&lt;/strong&gt; LARISSA RODRIGUES DE MORAES&lt;/p&gt;&lt;p&gt;&lt;strong&gt;Endereço de e-mail:&lt;/strong&gt; larissa.moraes@carapreta.com.br&lt;/p&gt;&lt;p&gt;&lt;strong&gt;CNPJ/CPF:&lt;/strong&gt; 11.606.543/0002-54&lt;/p&gt;&lt;p&gt;&lt;strong&gt;Telefone:&lt;/strong&gt; (31) 99950-2477&lt;/p&gt;&lt;p&gt;&lt;strong&gt;Assunto:&lt;/strong&gt; Solicitação de prorrogação do vencimento do boleto – NF 116144&lt;/p&gt;&lt;p&gt;&lt;strong&gt;Merchant ID/Estabelecimento Comercial (EC):&lt;/strong&gt; EC: 2823007320&lt;/p&gt;&lt;p&gt;&lt;strong&gt;Sobre qual produto ou área deseja falar?:&lt;/strong&gt; Financeiro&lt;/p&gt;&lt;p&gt;&lt;strong&gt;Como podemos te ajudar?:&lt;/strong&gt; Desejo falar com o setor financeiro&lt;/p&gt;&lt;p&gt;&lt;strong&gt;Descrição do problema:&lt;/strong&gt;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
Precisamos da prorrogação do </t>
  </si>
  <si>
    <t>1018 Financeiro | Desejo falar com o setor financeiro | HAYRA RAMOS | hayra.vieira@skazi.com.br</t>
  </si>
  <si>
    <t>hayra.vieira@skazi.com.br</t>
  </si>
  <si>
    <t>T F L COMERCIO DE VESTUARIO LTDA</t>
  </si>
  <si>
    <t>Olá, segue formulário enviado para Cielo E-commerce:&lt;p&gt;&lt;strong&gt;Qual seu nome?:&lt;/strong&gt; HAYRA RAMOS&lt;/p&gt;&lt;p&gt;&lt;strong&gt;Endereço de e-mail:&lt;/strong&gt; hayra.vieira@skazi.com.br&lt;/p&gt;&lt;p&gt;&lt;strong&gt;CNPJ/CPF:&lt;/strong&gt; 10.495.056/0057-72&lt;/p&gt;&lt;p&gt;&lt;strong&gt;Telefone:&lt;/strong&gt; (31) 3314-1050&lt;/p&gt;&lt;p&gt;&lt;strong&gt;Assunto:&lt;/strong&gt; Dúvida sobre cobrança&lt;/p&gt;&lt;p&gt;&lt;strong&gt;Merchant ID/Estabelecimento Comercial (EC):&lt;/strong&gt; 26/00.001.100.214-3&lt;/p&gt;&lt;p&gt;&lt;strong&gt;Descrição do problema:&lt;/strong&gt; Olá!
Percebemos que o valor da cobrança veio acima do esperado. Alguns pedidos desse período foram identificados como fraude e acabamos cancelando.
Gostaria de saber se esses pedidos entram na cobrança mesmo assim e como devemos proceder nesses casos. Podem verificar, por favor?&lt;/p&gt;&lt;p&gt;&lt;strong&gt;ID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t>
  </si>
  <si>
    <t>1018 Financeiro | Desejo falar com o setor financeiro | FISIA COMERCIO DE PRODUTOS ESPORTIV | bruno.bbarbosa@gruposbf.com.br</t>
  </si>
  <si>
    <t>Olá, segue formulário enviado para Cielo E-commerce:&lt;p&gt;&lt;strong&gt;Qual seu nome?:&lt;/strong&gt; FISIA COMERCIO DE PRODUTOS ESPORTIV&lt;/p&gt;&lt;p&gt;&lt;strong&gt;Endereço de e-mail:&lt;/strong&gt; bruno.bbarbosa@gruposbf.com.br&lt;/p&gt;&lt;p&gt;&lt;strong&gt;CNPJ/CPF:&lt;/strong&gt; 59.546.515/0001-34&lt;/p&gt;&lt;p&gt;&lt;strong&gt;Telefone:&lt;/strong&gt; (11) 9770-7160&lt;/p&gt;&lt;p&gt;&lt;strong&gt;Assunto:&lt;/strong&gt; PO notas fiscais&lt;/p&gt;&lt;p&gt;&lt;strong&gt;Merchant ID/Estabelecimento Comercial (EC):&lt;/strong&gt; 59546515000134&lt;/p&gt;&lt;p&gt;&lt;strong&gt;Descrição do problema:&lt;/strong&gt; Time financeiro, bom dia. Tudo bem?
Solicito que as próximas notas fiscais do CNPJ 59546515000134, conste o número da po NO corpo da nota.
PO 4700081337&lt;/p&gt;&lt;p&gt;&lt;strong&gt;ID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1d3f5f1a68653be48345143046aaa0f2867</t>
  </si>
  <si>
    <t>1018 Financeiro | Desejo falar com o setor financeiro | SBF COMERCIO DE PRODUTOS ESPORTIVOS | bruno.bbarbosa@gruposbf.com.br</t>
  </si>
  <si>
    <t>Olá, segue formulário enviado para Cielo E-commerce:&lt;p&gt;&lt;strong&gt;Qual seu nome?:&lt;/strong&gt; SBF COMERCIO DE PRODUTOS ESPORTIVOS&lt;/p&gt;&lt;p&gt;&lt;strong&gt;Endereço de e-mail:&lt;/strong&gt; bruno.bbarbosa@gruposbf.com.br&lt;/p&gt;&lt;p&gt;&lt;strong&gt;CNPJ/CPF:&lt;/strong&gt; 06.347.409/0001-65&lt;/p&gt;&lt;p&gt;&lt;strong&gt;Telefone:&lt;/strong&gt; (11) 9770-7160&lt;/p&gt;&lt;p&gt;&lt;strong&gt;Assunto:&lt;/strong&gt; PO notas fiscais&lt;/p&gt;&lt;p&gt;&lt;strong&gt;Merchant ID/Estabelecimento Comercial (EC):&lt;/strong&gt; 06347409000165&lt;/p&gt;&lt;p&gt;&lt;strong&gt;Descrição do problema:&lt;/strong&gt; Time financeiro, bom dia. Tudo bem?
Preciso que as próximas notas fiscais emitidas para o CNPJ 06347409000165, constem o número da po NO CORPO DA NOTA FISCAL:
PO: 4500436913&lt;/p&gt;&lt;p&gt;&lt;strong&gt;ID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t>
  </si>
  <si>
    <t>Olá, segue formulário enviado para Cielo E-commerce:&lt;p&gt;&lt;strong&gt;Qual seu nome?:&lt;/strong&gt; Júlia Angelozzi&lt;/p&gt;&lt;p&gt;&lt;strong&gt;Endereço de e-mail:&lt;/strong&gt; julia.djesus@cielo.com.br&lt;/p&gt;&lt;p&gt;&lt;strong&gt;Telefone:&lt;/strong&gt; (11) 94452-6362&lt;/p&gt;&lt;p&gt;&lt;strong&gt;CNPJ/CPF:&lt;/strong&gt; 16.774.414/0001-08&lt;/p&gt;&lt;p&gt;&lt;strong&gt;Assunto:&lt;/strong&gt; Cobrança de setup&lt;/p&gt;&lt;p&gt;&lt;strong&gt;Merchant ID/Estabelecimento Comercial (EC):&lt;/strong&gt; f9bdffa8-9b60-4df1-89ed-e46358719dde&lt;/p&gt;&lt;p&gt;&lt;strong&gt;Descrição do problema:&lt;/strong&gt; Time, sou a gerente comercial Braspag responsável pelo cliente SUPERMERCADO HORTIFRUTI VILA DAS FRUTAS LTDA, CNPJ 16.774.414/0001-08. Estamos gerando cobranças indevidas para essa empresa, pois o mesmo nunca conseguiu implantar os serviços contratados por falta de integração.&lt;/p&gt;&lt;p&gt;&lt;strong&gt;ID da transação:&lt;/strong&gt; &lt;/p&gt;&lt;p&gt;&lt;strong&gt;Código do erro:&lt;/strong&gt; &lt;/p&gt;&lt;p&gt;&lt;strong&gt;Sobre qual produto ou área deseja falar?:&lt;/strong&gt; Financeiro&lt;/p&gt;&lt;p&gt;&lt;strong&gt;Como podemos te ajudar?:&lt;/strong&gt; Desejo falar com o setor financeiro&lt;/p&gt;&lt;p&gt;&lt;s</t>
  </si>
  <si>
    <t>Informação sobre forma de pagamento</t>
  </si>
  <si>
    <t>1018 Financeiro | Desejo falar com o setor financeiro | Ana Paula Barbosa | ana.barbosa@superfestval.com.br</t>
  </si>
  <si>
    <t>ana.barbosa@superfestval.com.br</t>
  </si>
  <si>
    <t>SUPER FESTVAL</t>
  </si>
  <si>
    <t>Olá, segue formulário enviado para Cielo E-commerce:&lt;p&gt;&lt;strong&gt;Qual seu nome?:&lt;/strong&gt; Ana Paula Barbosa&lt;/p&gt;&lt;p&gt;&lt;strong&gt;Endereço de e-mail:&lt;/strong&gt; ana.barbosa@superfestval.com.br&lt;/p&gt;&lt;p&gt;&lt;strong&gt;CNPJ/CPF:&lt;/strong&gt; 78.116.670/0005-99&lt;/p&gt;&lt;p&gt;&lt;strong&gt;Telefone:&lt;/strong&gt; (41) 99678-0080&lt;/p&gt;&lt;p&gt;&lt;strong&gt;Assunto:&lt;/strong&gt; Mudar de Boleto para depósito&lt;/p&gt;&lt;p&gt;&lt;strong&gt;Merchant ID/Estabelecimento Comercial (EC):&lt;/strong&gt; 78.116.670.0028-85&lt;/p&gt;&lt;p&gt;&lt;strong&gt;Descrição do problema:&lt;/strong&gt; Minha empresa está mudando a forma de pagamento. 
Preciso que seja alterado de boleto para depósito em conta.
Por gentileza, como devo proceder?&lt;/p&gt;&lt;p&gt;&lt;strong&gt;Sobre qual produto ou área deseja falar?:&lt;/strong&gt; Financeiro&lt;/p&gt;&lt;p&gt;&lt;strong&gt;Como podemos te ajudar?:&lt;/strong&gt; Desejo falar com o setor financeiro&lt;/p&gt;&lt;p&gt;&lt;strong&gt;GA Client ID:&lt;/strong&gt; 1924767096.1782137939&lt;/p&gt;&lt;p&gt;&lt;strong&gt;Lead Hash ID:&lt;/strong&gt; af8d9276ecaf1d9cf995a2b585cd426d6a99fa0e8b8b8b6bd6b45e71f8dee36f&lt;/p&gt;&lt;p&gt;&lt;strong&gt;Lead Form ID:&lt;/strong&gt; af8d9276ecaf1d9cf995a</t>
  </si>
  <si>
    <t>GOODSTORAGE HOLDING PARTICIPACOES SA</t>
  </si>
  <si>
    <t>Olá, segue formulário enviado para Cielo E-commerce:&lt;p&gt;&lt;strong&gt;Endereço de e-mail:&lt;/strong&gt; giuliac@cielo.com.br&lt;/p&gt;&lt;p&gt;&lt;strong&gt;Qual seu nome?:&lt;/strong&gt; Giulia&lt;/p&gt;&lt;p&gt;&lt;strong&gt;CNPJ/CPF:&lt;/strong&gt; 18.897.459/0001-03&lt;/p&gt;&lt;p&gt;&lt;strong&gt;Telefone:&lt;/strong&gt; (11) 99104-1320&lt;/p&gt;&lt;p&gt;&lt;strong&gt;Assunto:&lt;/strong&gt; Alteração Prazo de Cobrança&lt;/p&gt;&lt;p&gt;&lt;strong&gt;Merchant ID/Estabelecimento Comercial (EC):&lt;/strong&gt; 18.897.459/0001-03&lt;/p&gt;&lt;p&gt;&lt;strong&gt;Descrição do problema:&lt;/strong&gt; Cliente: Goodstorage 
CNPJ:18.897.459/0001-03
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
Os boletos estão vindo corretos, mas as notas não.  Preciso então que as notas de 2026 sejam canceladas e reemitidas considerando o praz</t>
  </si>
  <si>
    <t>1018 Financeiro | Desejo falar com o setor financeiro | Alessandro Dos santos pinheiro | Alessandro.pinheiro@grupoaldo.com.br</t>
  </si>
  <si>
    <t>alessandro.pinheiro@grupoaldo.com.br</t>
  </si>
  <si>
    <t>ALDO MAIS SERVICOS ADMINISTRATIVOS LTDA</t>
  </si>
  <si>
    <t>Olá, segue formulário enviado para Cielo E-commerce:&lt;p&gt;&lt;strong&gt;Endereço de e-mail:&lt;/strong&gt; Alessandro.pinheiro@grupoaldo.com.br&lt;/p&gt;&lt;p&gt;&lt;strong&gt;Qual seu nome?:&lt;/strong&gt; Alessandro Dos santos pinheiro&lt;/p&gt;&lt;p&gt;&lt;strong&gt;Telefone:&lt;/strong&gt; (41) 99766-0001&lt;/p&gt;&lt;p&gt;&lt;strong&gt;CNPJ/CPF:&lt;/strong&gt; 35.738.131/0001-55&lt;/p&gt;&lt;p&gt;&lt;strong&gt;Merchant ID/Estabelecimento Comercial (EC):&lt;/strong&gt; D1853623-BAD2-4A77-8DE3-8D903BD73680&lt;/p&gt;&lt;p&gt;&lt;strong&gt;Assunto:&lt;/strong&gt; CADASTRAR NOVOS EMAILS&lt;/p&gt;&lt;p&gt;&lt;strong&gt;Sobre qual produto ou área deseja falar?:&lt;/strong&gt; Financeiro&lt;/p&gt;&lt;p&gt;&lt;strong&gt;Descrição do problema:&lt;/strong&gt; Cadastrar o e-mail paulo.cunha@grupoaldo.com.br e danieli.silva@grupoaldo.com.br para receber o e-mail diário de relatório de conciliação.&lt;/p&gt;&lt;p&gt;&lt;strong&gt;Como podemos te ajudar?:&lt;/strong&gt; Desejo falar com o setor financeiro&lt;/p&gt;&lt;p&gt;&lt;strong&gt;Data e hora do erro:&lt;/strong&gt; 22-06-2026 08:03&lt;/p&gt;&lt;p&gt;&lt;strong&gt;GA Client ID:&lt;/strong&gt; 969345480.1767705071&lt;/p&gt;&lt;p&gt;&lt;strong&gt;Lead Hash ID:&lt;/strong&gt; addd87aa19026a5d23c2a238edab71c3f4758014</t>
  </si>
  <si>
    <t>Conciliação / divergência simples</t>
  </si>
  <si>
    <t>1018 Financeiro | Desejo falar com o setor financeiro | Giovana Gonçalves Bello | giovana.gbello@marisa.com.br</t>
  </si>
  <si>
    <t>giovana.gbello@marisa.com.br</t>
  </si>
  <si>
    <t>MARISA COM BR</t>
  </si>
  <si>
    <t>Olá, segue formulário enviado para Cielo E-commerce:&lt;p&gt;&lt;strong&gt;Qual seu nome?:&lt;/strong&gt; Giovana Gonçalves Bello&lt;/p&gt;&lt;p&gt;&lt;strong&gt;Endereço de e-mail:&lt;/strong&gt; giovana.gbello@marisa.com.br&lt;/p&gt;&lt;p&gt;&lt;strong&gt;CNPJ/CPF:&lt;/strong&gt; 491.888.758-90&lt;/p&gt;&lt;p&gt;&lt;strong&gt;Telefone:&lt;/strong&gt; (11) 99545-5335&lt;/p&gt;&lt;p&gt;&lt;strong&gt;Assunto:&lt;/strong&gt; Ajustes Conciliador Cielo&lt;/p&gt;&lt;p&gt;&lt;strong&gt;Merchant ID/Estabelecimento Comercial (EC):&lt;/strong&gt; Marisa S.A&lt;/p&gt;&lt;p&gt;&lt;strong&gt;Sobre qual produto ou área deseja falar?:&lt;/strong&gt; Financeiro&lt;/p&gt;&lt;p&gt;&lt;strong&gt;Como podemos te ajudar?:&lt;/strong&gt; Desejo falar com o setor financeiro&lt;/p&gt;&lt;p&gt;&lt;strong&gt;Descrição do problema:&lt;/strong&gt; Bom dia,
Por favor, o setor de contabilidade Marisa nos repassou o conciliador no qual contêm ajustes realizados no valor original do pedido, porém não foi possível localizar o motivo desses ajustes nos pedidos. 
Não localizamos estornos ou chargebacks, por favor, conseguem nos informar o motivo dos ajustes?
Enviarei a planilha via email do chamado.
Obrigada.&lt;/p&gt;&lt;p&gt;&lt;strong&gt;G</t>
  </si>
  <si>
    <t>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Substituição de NFS&lt;/p&gt;&lt;p&gt;&lt;strong&gt;Merchant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bom dia!
No último chamado não tivemos retorno, por gentileza precisamos da substituição das NFS:
NF 110104
NF 109897
NF 112023
NF 112258
NF 114407
Inserir o pedido: C000617754&lt;/p&gt;&lt;p&gt;&lt;strong&gt;ID da transação:&lt;/strong&gt; x&lt;/p&gt;&lt;p&gt;&lt;strong&gt;Código do erro:&lt;/strong&gt; x&lt;/p&gt;&lt;p&gt;&lt;strong&gt;Data e hora do erro:&lt;/strong&gt; 18-06-2026 11:21&lt;/p&gt;&lt;p&gt;&lt;strong&gt;GA Client ID:&lt;/strong&gt; &lt;/p&gt;&lt;p&gt;&lt;strong&gt;Lead Hash ID:&lt;/strong&gt;</t>
  </si>
  <si>
    <t>Confirmação Dados Fatura</t>
  </si>
  <si>
    <t>1017 Comercial | Desejo falar com a área de vendas | Jessica Ferreira | jessica.ferreira@metlife.com</t>
  </si>
  <si>
    <t>jessica.ferreira@metlife.com</t>
  </si>
  <si>
    <t>Olá, segue formulário enviado para Cielo E-commerce:&lt;p&gt;&lt;strong&gt;Qual seu nome?:&lt;/strong&gt; Jessica Ferreira&lt;/p&gt;&lt;p&gt;&lt;strong&gt;Endereço de e-mail:&lt;/strong&gt; jessica.ferreira@metlife.com&lt;/p&gt;&lt;p&gt;&lt;strong&gt;CNPJ/CPF:&lt;/strong&gt; 02.102.498/0001-29&lt;/p&gt;&lt;p&gt;&lt;strong&gt;Merchant ID/Estabelecimento Comercial (EC):&lt;/strong&gt; MetLife&lt;/p&gt;&lt;p&gt;&lt;strong&gt;Telefone:&lt;/strong&gt; (11) 95382-5149&lt;/p&gt;&lt;p&gt;&lt;strong&gt;Assunto:&lt;/strong&gt; Nome de Fatura Metlife&lt;/p&gt;&lt;p&gt;&lt;strong&gt;Sobre qual produto ou área deseja falar?:&lt;/strong&gt; Comercial&lt;/p&gt;&lt;p&gt;&lt;strong&gt;Como podemos te ajudar?:&lt;/strong&gt; Desejo falar com a área de vendas&lt;/p&gt;&lt;p&gt;&lt;strong&gt;Descrição do problema:&lt;/strong&gt; Boa tarde,
Gostaria de confirmar como esta hoje o nome de Fatura da Metlife para os ramos Vida e Dental.
cnpj :
02.102.498/0001-29 - Vida
03273825000178 - Odonto&lt;/p&gt;&lt;p&gt;&lt;strong&gt;GA Client ID:&lt;/strong&gt; 606104812.1781715524&lt;/p&gt;&lt;p&gt;&lt;strong&gt;Lead Hash ID:&lt;/strong&gt; 883a99c546172acc1dd8af3aaae75afaacbe9444c9df975d63d67d01d2d73677&lt;/p&gt;&lt;p&gt;&lt;strong&gt;Lead Form ID:&lt;/strong&gt; 883a99c546172acc1dd8af3aa</t>
  </si>
  <si>
    <t>1018 Financeiro | Desejo falar com o setor financeiro | Socorro Abreu | maria.abreu@sacavalcante.com.br</t>
  </si>
  <si>
    <t>maria.abreu@sacavalcante.com.br</t>
  </si>
  <si>
    <t>Olá, segue formulário enviado para Cielo E-commerce:&lt;p&gt;&lt;strong&gt;Qual seu nome?:&lt;/strong&gt; Socorro Abreu&lt;/p&gt;&lt;p&gt;&lt;strong&gt;Endereço de e-mail:&lt;/strong&gt; maria.abreu@sacavalcante.com.br&lt;/p&gt;&lt;p&gt;&lt;strong&gt;CNPJ/CPF:&lt;/strong&gt; 21.988.733/0001-56&lt;/p&gt;&lt;p&gt;&lt;strong&gt;Telefone:&lt;/strong&gt; (86) 99972-9411&lt;/p&gt;&lt;p&gt;&lt;strong&gt;Assunto:&lt;/strong&gt; NFs não costa NBS&lt;/p&gt;&lt;p&gt;&lt;strong&gt;Merchant ID/Estabelecimento Comercial (EC):&lt;/strong&gt; b&lt;/p&gt;&lt;p&gt;&lt;strong&gt;Descrição do problema:&lt;/strong&gt; Prezados,
Solicitamos, por gentileza, que as notas fiscais sejam reenviadas contendo a informação da NBS.
Para darmos continuidade ao processo de pagamento, é necessário que essa informação conste na nota fiscal.
Agradecemos pela atenção e ficamos no aguardo.
NF 0114823
NF0114959&lt;/p&gt;&lt;p&gt;&lt;strong&gt;ID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t>
  </si>
  <si>
    <t>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Por gentileza nos enviar os boletos referente as notas 0114187 e 0114725 com vencimento prorrogado para o dia 22/06/2026, com isenção de juros e multas.
Pois tivemos um impacto nesse mês e por esse motivos estamos pedindo a isenção.&lt;/p&gt;&lt;p&gt;&lt;strong&gt;GA Client ID:&lt;/strong&gt; 1949032608.1755038032&lt;/p&gt;&lt;p&gt;&lt;strong&gt;Lead Hash ID:&lt;/strong&gt; 48ab7a2a2a9a2a3d8d9709dc6b871c9ed8e7</t>
  </si>
  <si>
    <t>Reenvio de boleto</t>
  </si>
  <si>
    <t>Olá, segue formulário enviado para Cielo E-commerce:&lt;p&gt;&lt;strong&gt;Qual seu nome?:&lt;/strong&gt; Diogo Lach&lt;/p&gt;&lt;p&gt;&lt;strong&gt;Endereço de e-mail:&lt;/strong&gt; diogo@appmesa.com.br&lt;/p&gt;&lt;p&gt;&lt;strong&gt;Telefone:&lt;/strong&gt; (47) 99970-5728&lt;/p&gt;&lt;p&gt;&lt;strong&gt;CNPJ/CPF:&lt;/strong&gt; 59.078.413/0001-31&lt;/p&gt;&lt;p&gt;&lt;strong&gt;Assunto:&lt;/strong&gt; Novo Boleto&lt;/p&gt;&lt;p&gt;&lt;strong&gt;Merchant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Olá, bom dia!
Houve alteração no vencimento do nosso boleto sem consentimento e automaticamente perdemos a data de pagamento.
Ao clicar no e-mail do boleto, ele direciona para um link inexistente. Além disso, não conseguimos atualizar o boleto, recebemos mensagem de erro.&lt;/p&gt;&lt;p&gt;&lt;strong&gt;GA Client ID:&lt;/strong&gt; 736288307.1781529806&lt;/p&gt;&lt;p&gt;&lt;strong&gt;Lead Hash ID:&lt;/strong&gt; 2fd3c5bcfa573</t>
  </si>
  <si>
    <t>O Comercial negociou a cessão contratual considerando que não haveria faturamento pelo CNPJ antigo até fevereiro. Entretanto, os prazos necessários para a conclusão das etapas jurídicas não foram considerados, resultando em atraso na efetivação da cessão e na geração de cobranças indevidas ao cliente, em desacordo com o acordo comercial feito com o cliente.</t>
  </si>
  <si>
    <t xml:space="preserve">Olá, segue formulário enviado para Cielo E-commerce:&lt;p&gt;&lt;strong&gt;Endereço de e-mail:&lt;/strong&gt; fernanda.scamarneira@cielo.com.br&lt;/p&gt;&lt;p&gt;&lt;strong&gt;Telefone:&lt;/strong&gt; (11) 94519-4834&lt;/p&gt;&lt;p&gt;&lt;strong&gt;Qual seu nome?:&lt;/strong&gt; Fernanda Camarneira&lt;/p&gt;&lt;p&gt;&lt;strong&gt;CNPJ/CPF:&lt;/strong&gt; 00.776.574/2019-92&lt;/p&gt;&lt;p&gt;&lt;strong&gt;Assunto:&lt;/strong&gt; Hortifruti - Termo de cessão&lt;/p&gt;&lt;p&gt;&lt;strong&gt;Merchant ID/Estabelecimento Comercial (EC):&lt;/strong&gt; 00.776.574/2019-92&lt;/p&gt;&lt;p&gt;&lt;strong&gt;Sobre qual produto ou área deseja falar?:&lt;/strong&gt; Financeiro&lt;/p&gt;&lt;p&gt;&lt;strong&gt;Como podemos te ajudar?:&lt;/strong&gt; Desejo falar com o setor financeiro&lt;/p&gt;&lt;p&gt;&lt;strong&gt;Descrição do problema:&lt;/strong&gt; Fizemos um termo de cessão como cliente Hortifruti.
Eles possuem algumas pendências financeiras a partir de fevereiro porque não podiam pagar as notas com o CNPJ antigo enquanto estávamos em processo burocrático do aditivo. Agora precisamos ajustas as pendências e ajustar o futuro. 
Tentei criar a cessão contratual no Salesforce mas deu erro, está com o time </t>
  </si>
  <si>
    <t>Alteração de vencimento / Prorrogação / Reenvio de boleto</t>
  </si>
  <si>
    <t>1018 Financeiro | Desejo falar com o setor financeiro | Daniela Sato | daniela.sato@taniabulhoes.com.br</t>
  </si>
  <si>
    <t>daniela.sato@taniabulhoes.com.br</t>
  </si>
  <si>
    <t>Olá, segue formulário enviado para Cielo E-commerce:&lt;p&gt;&lt;strong&gt;Qual seu nome?:&lt;/strong&gt; Daniela Sato&lt;/p&gt;&lt;p&gt;&lt;strong&gt;Endereço de e-mail:&lt;/strong&gt; daniela.sato@taniabulhoes.com.br&lt;/p&gt;&lt;p&gt;&lt;strong&gt;CNPJ/CPF:&lt;/strong&gt; 08.613.254/0001-97&lt;/p&gt;&lt;p&gt;&lt;strong&gt;Telefone:&lt;/strong&gt; (11) 99786-9972&lt;/p&gt;&lt;p&gt;&lt;strong&gt;Assunto:&lt;/strong&gt; Boleto atualizado&lt;/p&gt;&lt;p&gt;&lt;strong&gt;Merchant ID/Estabelecimento Comercial (EC):&lt;/strong&gt; TB COMERCIO DE PRESENTES S.A.&lt;/p&gt;&lt;p&gt;&lt;strong&gt;Sobre qual produto ou área deseja falar?:&lt;/strong&gt; Financeiro&lt;/p&gt;&lt;p&gt;&lt;strong&gt;Como podemos te ajudar?:&lt;/strong&gt; Desejo falar com o setor financeiro&lt;/p&gt;&lt;p&gt;&lt;strong&gt;Descrição do problema:&lt;/strong&gt; Olá, preciso de um boleto com data de vencimento atualizada. (Referente NF 115297)
Todos os boletos devem ter vencimento pelo menos 20 dias após a data de emissão da NF.&lt;/p&gt;&lt;p&gt;&lt;strong&gt;GA Client ID:&lt;/strong&gt; &lt;/p&gt;&lt;p&gt;&lt;strong&gt;Lead Hash ID:&lt;/strong&gt; 2cdafc468b131d50634e18329bea6599215f9ef0ca2f5e5feb9da3ae59915435&lt;/p&gt;&lt;p&gt;&lt;strong&gt;Lead Form ID:&lt;/strong&gt; 2cdafc468b131d50634e18</t>
  </si>
  <si>
    <t>1018 Financeiro | Desejo falar com o setor financeiro | Paula Maldonado Nishiwaki | paula.nishiwaki@amway.com</t>
  </si>
  <si>
    <t>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Cadastro E-mails Faturas&lt;/p&gt;&lt;p&gt;&lt;strong&gt;Merchant ID/Estabelecimento Comercial (EC):&lt;/strong&gt; 1104332733&lt;/p&gt;&lt;p&gt;&lt;strong&gt;Descrição do problema:&lt;/strong&gt; Boa tarde!
Preciso que atualizem no cadastro de vcs os e-mails de envio de notas e boleto:
Por favor, retirar o e-mail do Ryan Silva (Ryan.Silva.Lima@Amway.com) pois o mesmo não faz mais parte da companhia
E no lugar, colocar o da Layane Oliveira: Layane.Oliveira@Amway.com
*O meu é para manter normalmente
Fico no aguardo de um ok!
Obrigada!!&lt;/p&gt;&lt;p&gt;&lt;strong&gt;ID da transação:&lt;/strong&gt; &lt;/p&gt;&lt;p&gt;&lt;strong&gt;Código do erro:&lt;/strong&gt; &lt;/p&gt;&lt;p&gt;&lt;strong&gt;Sobre qual produto ou área deseja falar?:&lt;/strong&gt; Financeiro&lt;/p&gt;&lt;p&gt;&lt;strong&gt;Como podemos te a</t>
  </si>
  <si>
    <t>1018 Financeiro | Desejo falar com o setor financeiro | Ana Carolina Da Silva | ana.barcellos@venancio.com.br</t>
  </si>
  <si>
    <t>ana.barcellos@venancio.com.br</t>
  </si>
  <si>
    <t>Olá, segue formulário enviado para Cielo E-commerce:&lt;p&gt;&lt;strong&gt;Qual seu nome?:&lt;/strong&gt; Ana Carolina Da Silva&lt;/p&gt;&lt;p&gt;&lt;strong&gt;Endereço de e-mail:&lt;/strong&gt; ana.barcellos@venancio.com.br&lt;/p&gt;&lt;p&gt;&lt;strong&gt;CNPJ/CPF:&lt;/strong&gt; 00.285.753/0001-90&lt;/p&gt;&lt;p&gt;&lt;strong&gt;Telefone:&lt;/strong&gt; (21) 99502-4729&lt;/p&gt;&lt;p&gt;&lt;strong&gt;Assunto:&lt;/strong&gt;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Boa tarde,
Solicito prorrogação da nf.115433, para o dia 22/06.
Atenciosamente,
Ana Lopes&lt;/p&gt;&lt;p&gt;&lt;strong&gt;GA Client ID:&lt;/strong&gt; 1460195179.1695924963&lt;/p&gt;&lt;p&gt;&lt;strong&gt;Lead Hash ID:&lt;/strong&gt; 9f7f8919ef268145bb58307ea719637694a314e3a3b02c152e53d624791eee79&lt;/p&gt;&lt;p&gt;&lt;strong&gt;Lead Form ID:&lt;/strong&gt; 9f7f8919ef268145bb58307ea719637694a314e3a3b02c152e53d624791eee79.1781279579222&lt;/p&gt;&lt;br&gt;-js</t>
  </si>
  <si>
    <t>1018 Financeiro | Desejo falar com o setor financeiro | AMERICANAS S.A - EM RECUPERACAO JUD | ariane.pasilva@cielo.com.br</t>
  </si>
  <si>
    <t>AMERICANAS SAEM RECUPERACAO JUDICIAL</t>
  </si>
  <si>
    <t>Olá, segue formulário enviado para Cielo E-commerce:&lt;p&gt;&lt;strong&gt;Assunto:&lt;/strong&gt; Substituição cessão de CNPJ&lt;/p&gt;&lt;p&gt;&lt;strong&gt;Qual seu nome?:&lt;/strong&gt; AMERICANAS S.A - EM RECUPERACAO JUD&lt;/p&gt;&lt;p&gt;&lt;strong&gt;CNPJ/CPF:&lt;/strong&gt; 00.776.574/2019-92&lt;/p&gt;&lt;p&gt;&lt;strong&gt;Merchant ID/Estabelecimento Comercial (EC):&lt;/strong&gt; 00776574201992&lt;/p&gt;&lt;p&gt;&lt;strong&gt;Endereço de e-mail:&lt;/strong&gt; ariane.pasilva@cielo.com.br&lt;/p&gt;&lt;p&gt;&lt;strong&gt;Telefone:&lt;/strong&gt; (11) 97707-1602&lt;/p&gt;&lt;p&gt;&lt;strong&gt;Descrição do problema:&lt;/strong&gt; Prezados, boa tarde. Por favor realizar a substituição das notas dos clientes, acabou de finalizar o aditivo de cessão de CNPJ. Segue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t>
  </si>
  <si>
    <t>Cancelamento de NF / Reemissão</t>
  </si>
  <si>
    <t>1018 Financeiro | Desejo falar com o setor financeiro | Alexandre Câmara | alexandre.camara@casaspedro.com.br</t>
  </si>
  <si>
    <t>alexandre.camara@casaspedro.com.br</t>
  </si>
  <si>
    <t>Olá, segue formulário enviado para Cielo E-commerce:&lt;p&gt;&lt;strong&gt;Qual seu nome?:&lt;/strong&gt; Alexandre Câmara&lt;/p&gt;&lt;p&gt;&lt;strong&gt;Endereço de e-mail:&lt;/strong&gt; alexandre.camara@casaspedro.com.br&lt;/p&gt;&lt;p&gt;&lt;strong&gt;CNPJ/CPF:&lt;/strong&gt; 057.479.637-16&lt;/p&gt;&lt;p&gt;&lt;strong&gt;Telefone:&lt;/strong&gt; (21) 98201-2643&lt;/p&gt;&lt;p&gt;&lt;strong&gt;Assunto:&lt;/strong&gt; Padronização de Nota fiscal&lt;/p&gt;&lt;p&gt;&lt;strong&gt;Merchant ID/Estabelecimento Comercial (EC):&lt;/strong&gt; Casas Pedro (ecommerce)&lt;/p&gt;&lt;p&gt;&lt;strong&gt;Sobre qual produto ou área deseja falar?:&lt;/strong&gt; Financeiro&lt;/p&gt;&lt;p&gt;&lt;strong&gt;Como podemos te ajudar?:&lt;/strong&gt; Desejo falar com o setor financeiro&lt;/p&gt;&lt;p&gt;&lt;strong&gt;Descrição do problema:&lt;/strong&gt; Prezados, bom dia!
Meu nome é Alexandre Câmara e sou o responsável pelos lançamentos de notas fiscais da Casas Pedro.
Conforme orientação do nosso departamento fiscal, foi identificado que as notas fiscais enviadas estão em desacordo com o padrão atualmente adotado. Dessa forma, solicito, com a maior brevidade possível, a correção e o reenvio das Notas Fiscais</t>
  </si>
  <si>
    <t>Alteração de cadastro (e-mail) / Reenvio de NF</t>
  </si>
  <si>
    <t>1003 Gateway de Pagamento | Criação de loja (Gateway de Pagamento) | Rafael de Freitas Veloso | contasapagar@drogariaminasbrasil.com.br</t>
  </si>
  <si>
    <t>contasapagar@drogariaminasbrasil.com.br</t>
  </si>
  <si>
    <t>Olá, segue formulário enviado para Cielo E-commerce:&lt;p&gt;&lt;strong&gt;Qual seu nome?:&lt;/strong&gt; Rafael de Freitas Veloso&lt;/p&gt;&lt;p&gt;&lt;strong&gt;Endereço de e-mail:&lt;/strong&gt; contasapagar@drogariaminasbrasil.com.br&lt;/p&gt;&lt;p&gt;&lt;strong&gt;CNPJ/CPF:&lt;/strong&gt; 16.928.871/0036-30&lt;/p&gt;&lt;p&gt;&lt;strong&gt;Telefone:&lt;/strong&gt; (38) 99822-0837&lt;/p&gt;&lt;p&gt;&lt;strong&gt;Assunto:&lt;/strong&gt; ENVIO DE NOTA FISCAL&lt;/p&gt;&lt;p&gt;&lt;strong&gt;Merchant ID/Estabelecimento Comercial (EC):&lt;/strong&gt; 16928871003630&lt;/p&gt;&lt;p&gt;&lt;strong&gt;Sobre qual produto ou área deseja falar?:&lt;/strong&gt; Gateway de Pagamento&lt;/p&gt;&lt;p&gt;&lt;strong&gt;Como podemos te ajudar?:&lt;/strong&gt; Criação de loja (Gateway de Pagamento)&lt;/p&gt;&lt;p&gt;&lt;strong&gt;Descrição do problema:&lt;/strong&gt; Bom dia, tudo bem?
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t>
  </si>
  <si>
    <t>Olá, segue formulário enviado para Cielo E-commerce:&lt;p&gt;&lt;strong&gt;Qual seu nome?:&lt;/strong&gt; Mariane Oliveira dos Santos&lt;/p&gt;&lt;p&gt;&lt;strong&gt;Endereço de e-mail:&lt;/strong&gt; mariane.santos@cielo.com.br&lt;/p&gt;&lt;p&gt;&lt;strong&gt;CNPJ/CPF:&lt;/strong&gt; 39.346.861/0350-38&lt;/p&gt;&lt;p&gt;&lt;strong&gt;Telefone:&lt;/strong&gt; (11) 98407-1789&lt;/p&gt;&lt;p&gt;&lt;strong&gt;Assunto:&lt;/strong&gt; Data de emissão NFs&lt;/p&gt;&lt;p&gt;&lt;strong&gt;Merchant ID/Estabelecimento Comercial (EC):&lt;/strong&gt; 39.346.861/0350-38&lt;/p&gt;&lt;p&gt;&lt;strong&gt;Descrição do problema:&lt;/strong&gt; O cliente Cencosud entrou em contato solicitando a alteração na data de emissão das notas fiscais. Atualmente, eles possuem uma data de corte interna e pediram que as NFs referentes ao serviço de gateway passem a ser emitidas a partir do dia 1 do mês subsequente.
Cliente: CENCOSUD BRASIL COMERCIAL S.A.
CNPJ: 39.346.861/0350-38&lt;/p&gt;&lt;p&gt;&lt;strong&gt;ID da transação:&lt;/strong&gt; &lt;/p&gt;&lt;p&gt;&lt;strong&gt;Código do erro:&lt;/strong&gt; &lt;/p&gt;&lt;p&gt;&lt;strong&gt;Sobre qual produto ou área deseja falar?:&lt;/strong&gt; Financeiro&lt;/p&gt;&lt;p&gt;&lt;strong&gt;Como podemos te ajudar?:&lt;/st</t>
  </si>
  <si>
    <t>Olá, segue formulário enviado para Cielo E-commerce:&lt;p&gt;&lt;strong&gt;Endereço de e-mail:&lt;/strong&gt; fernanda.scamarneira@cielo.com.br&lt;/p&gt;&lt;p&gt;&lt;strong&gt;Telefone:&lt;/strong&gt; (11) 94519-4834&lt;/p&gt;&lt;p&gt;&lt;strong&gt;Qual seu nome?:&lt;/strong&gt; Fernanda Camarneira&lt;/p&gt;&lt;p&gt;&lt;strong&gt;CNPJ/CPF:&lt;/strong&gt; 35.820.448/0001-36&lt;/p&gt;&lt;p&gt;&lt;strong&gt;Assunto:&lt;/strong&gt; Congelamento de contrato - White Martins&lt;/p&gt;&lt;p&gt;&lt;strong&gt;Merchant ID/Estabelecimento Comercial (EC):&lt;/strong&gt; 35.820.448/0001-36&lt;/p&gt;&lt;p&gt;&lt;strong&gt;Sobre qual produto ou área deseja falar?:&lt;/strong&gt; Financeiro&lt;/p&gt;&lt;p&gt;&lt;strong&gt;Como podemos te ajudar?:&lt;/strong&gt; Desejo falar com o setor financeiro&lt;/p&gt;&lt;p&gt;&lt;strong&gt;Descrição do problema:&lt;/strong&gt; Vou enviar o anexo o congelamento de contrato por 2 meses do cliente White Martins - junho e julho. 
as cobranças voltam em agosto&lt;/p&gt;&lt;p&gt;&lt;strong&gt;GA Client ID:&lt;/strong&gt; 1403402793.1752501889&lt;/p&gt;&lt;p&gt;&lt;strong&gt;Lead Hash ID:&lt;/strong&gt; 36dd63d400823d05da2aa803d2f8723af0e196fe94ec65dc49b06779a279c85c&lt;/p&gt;&lt;p&gt;&lt;strong&gt;Lead Form ID:&lt;/strong&gt; 36dd63d400823d05da2a</t>
  </si>
  <si>
    <t>Reenvio de NF</t>
  </si>
  <si>
    <t>1001 Split de Pagamento | Portal Split | Kelly Rodrigues de Campos | kellyro@cielo.com.br</t>
  </si>
  <si>
    <t>kellyro@cielo.com.br</t>
  </si>
  <si>
    <t>Olá, segue formulário enviado para Cielo E-commerce:&lt;p&gt;&lt;strong&gt;Qual seu nome?:&lt;/strong&gt; Kelly Rodrigues de Campos&lt;/p&gt;&lt;p&gt;&lt;strong&gt;Endereço de e-mail:&lt;/strong&gt; kellyro@cielo.com.br&lt;/p&gt;&lt;p&gt;&lt;strong&gt;Telefone:&lt;/strong&gt; (11) 99123-6267&lt;/p&gt;&lt;p&gt;&lt;strong&gt;Merchant ID/Estabelecimento Comercial (EC):&lt;/strong&gt; 2896550245&lt;/p&gt;&lt;p&gt;&lt;strong&gt;Sobre qual produto ou área deseja falar?:&lt;/strong&gt; Split de Pagamento&lt;/p&gt;&lt;p&gt;&lt;strong&gt;Descrição do problema:&lt;/strong&gt; Anteriormente, recebíamos essas notas fiscais de forma automática, porém identificamos que não recebemos a documentação referente ao boleto com vencimento em 10/06/2026, no valor de R$ 2.397,96, vinculado ao CNPJ 16.928.871/0036-30.
Poderia, por gentileza, encaminhar essa nota fiscal&lt;/p&gt;&lt;p&gt;&lt;strong&gt;Como podemos te ajudar?:&lt;/strong&gt; Portal Split&lt;/p&gt;&lt;p&gt;&lt;strong&gt;Assunto:&lt;/strong&gt; Envio de nota fiscal&lt;/p&gt;&lt;p&gt;&lt;strong&gt;GA Client ID:&lt;/strong&gt; 600874753.1726142434&lt;/p&gt;&lt;p&gt;&lt;strong&gt;Lead Hash ID:&lt;/strong&gt; 1e33eb70ffc77ed09ffd8301b9e1eb6503039ef23fc0c0e1ae770ffe933c9aec&lt;/p&gt;&lt;p&gt;</t>
  </si>
  <si>
    <t>Olá, segue formulário enviado para Cielo E-commerce:&lt;p&gt;&lt;strong&gt;Qual seu nome?:&lt;/strong&gt; Giulia&lt;/p&gt;&lt;p&gt;&lt;strong&gt;Endereço de e-mail:&lt;/strong&gt; giuliac@cielo.com.br&lt;/p&gt;&lt;p&gt;&lt;strong&gt;CNPJ/CPF:&lt;/strong&gt; 07.061.124/0003-98&lt;/p&gt;&lt;p&gt;&lt;strong&gt;Telefone:&lt;/strong&gt; (11) 99104-1320&lt;/p&gt;&lt;p&gt;&lt;strong&gt;Assunto:&lt;/strong&gt; Cessao de CNPJ - Camaqua&lt;/p&gt;&lt;p&gt;&lt;strong&gt;Merchant ID/Estabelecimento Comercial (EC):&lt;/strong&gt; 07.061.124/0003-98&lt;/p&gt;&lt;p&gt;&lt;strong&gt;Descrição do problema:&lt;/strong&gt; O cliente Camaqua precisa realizar a cessão de CNPJ. O termo de cessão foi assinado, e preciso que as cobranças emitidas anteriormente sejam canceladas e reemitidas no novo CNPJ.
CNPJ antigo: 07.061.124/0003-98
CNPJ novo: 07.061.124/0001-26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1029237705.175528265</t>
  </si>
  <si>
    <t>1018 Financeiro | Desejo falar com o setor financeiro | Nathalie Freitas | nathalie@febrafar.com.br</t>
  </si>
  <si>
    <t>nathalie@febrafar.com.br</t>
  </si>
  <si>
    <t>Olá, segue formulário enviado para Cielo E-commerce:&lt;p&gt;&lt;strong&gt;Qual seu nome?:&lt;/strong&gt; Nathalie Freitas&lt;/p&gt;&lt;p&gt;&lt;strong&gt;Endereço de e-mail:&lt;/strong&gt; nathalie@febrafar.com.br&lt;/p&gt;&lt;p&gt;&lt;strong&gt;Telefone:&lt;/strong&gt; (11) 98305-5865&lt;/p&gt;&lt;p&gt;&lt;strong&gt;Assunto:&lt;/strong&gt; Cobrança indevida - Antifraude&lt;/p&gt;&lt;p&gt;&lt;strong&gt;Merchant ID/Estabelecimento Comercial (EC):&lt;/strong&gt; 80c3439d-951d-42c1-b755-01dad4802932&lt;/p&gt;&lt;p&gt;&lt;strong&gt;Sobre qual produto ou área deseja falar?:&lt;/strong&gt; Financeiro&lt;/p&gt;&lt;p&gt;&lt;strong&gt;Como podemos te ajudar?:&lt;/strong&gt; Desejo falar com o setor financeiro&lt;/p&gt;&lt;p&gt;&lt;strong&gt;Descrição do problema:&lt;/strong&gt; Solicitamos apoio do time Financeiro para investigar as cobranças das NFs 0113452, 0109250 e 0107598, referentes a análises de antifraude da loja Drogaria Agapeama (CNPJ 13.032.018/0001-17).
O caso já foi analisado pela Cielo/Braspag, que informou não localizar transações ou registros de antifraude que justifiquem as cobranças. Diante disso, a própria Cielo orientou o direcionamento da investigação par</t>
  </si>
  <si>
    <t>1018 Financeiro | Desejo falar com o setor financeiro | Jéssica | jessica.abreu@bateriasmoura.com</t>
  </si>
  <si>
    <t>jessica.abreu@bateriasmoura.com</t>
  </si>
  <si>
    <t>Olá, segue formulário enviado para Cielo E-commerce:&lt;p&gt;&lt;strong&gt;Endereço de e-mail:&lt;/strong&gt; jessica.abreu@bateriasmoura.com&lt;/p&gt;&lt;p&gt;&lt;strong&gt;Qual seu nome?:&lt;/strong&gt; Jéssica&lt;/p&gt;&lt;p&gt;&lt;strong&gt;CNPJ/CPF:&lt;/strong&gt; 27.421.763/0001-62&lt;/p&gt;&lt;p&gt;&lt;strong&gt;Telefone:&lt;/strong&gt; (73) 99143-7429&lt;/p&gt;&lt;p&gt;&lt;strong&gt;Assunto:&lt;/strong&gt; COBRANÇA DUPLICADA DE ALUGUEL DA MAQUINA&lt;/p&gt;&lt;p&gt;&lt;strong&gt;Merchant ID/Estabelecimento Comercial (EC):&lt;/strong&gt; 245777F3-0BE1-4DD2-A9E2-30F21AE3E3CE&lt;/p&gt;&lt;p&gt;&lt;strong&gt;Descrição do problema:&lt;/strong&gt; Olá, boa tarde!
O subordinado MICASSIA GOMES TEIXEIRA (merchan id: 245777F3-0BE1-4DD2-A9E2-30F21AE3E3CE) informou que foi cobrado em duplicidade pelo aluguel do terminal. 
Por gentileza, pode verificar?&lt;/p&gt;&lt;p&gt;&lt;strong&gt;ID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1978866963.1773693070&lt;/p</t>
  </si>
  <si>
    <t>Mudança conta recebimento</t>
  </si>
  <si>
    <t>1018 Financeiro | Desejo falar com o setor financeiro | Marcio | msanpoli@payamigo.com</t>
  </si>
  <si>
    <t>msanpoli@payamigo.com</t>
  </si>
  <si>
    <t>Olá, segue formulário enviado para Cielo E-commerce:&lt;p&gt;&lt;strong&gt;Qual seu nome?:&lt;/strong&gt; Marcio&lt;/p&gt;&lt;p&gt;&lt;strong&gt;Endereço de e-mail:&lt;/strong&gt; msanpoli@payamigo.com&lt;/p&gt;&lt;p&gt;&lt;strong&gt;CNPJ/CPF:&lt;/strong&gt; 26.183.032/0001-63&lt;/p&gt;&lt;p&gt;&lt;strong&gt;Telefone:&lt;/strong&gt; (11) 99590-4440&lt;/p&gt;&lt;p&gt;&lt;strong&gt;Assunto:&lt;/strong&gt; Mudança do domicilio bancario para depositos&lt;/p&gt;&lt;p&gt;&lt;strong&gt;Merchant ID/Estabelecimento Comercial (EC):&lt;/strong&gt; 1086969941&lt;/p&gt;&lt;p&gt;&lt;strong&gt;Sobre qual produto ou área deseja falar?:&lt;/strong&gt; Financeiro&lt;/p&gt;&lt;p&gt;&lt;strong&gt;Descrição do problema:&lt;/strong&gt; solicitamos a mudança das credenciais bancarias para deposito dos recebiveis de cartao
Banco Santander
ag 4251 cc 13.007246-3&lt;/p&gt;&lt;p&gt;&lt;strong&gt;Data e hora do erro:&lt;/strong&gt; 10-06-2026 18:26&lt;/p&gt;&lt;p&gt;&lt;strong&gt;Como podemos te ajudar?:&lt;/strong&gt; Desejo falar com o setor financeiro&lt;/p&gt;&lt;p&gt;&lt;strong&gt;GA Client ID:&lt;/strong&gt; 1551101285.1747059164&lt;/p&gt;&lt;p&gt;&lt;strong&gt;Lead Hash ID:&lt;/strong&gt; 37b1d3bd109112093f7f583104457812b0a43f9b6419b1eaecf2611f60f70c22&lt;/p&gt;&lt;p&gt;&lt;strong&gt;Lead Form ID:&lt;/s</t>
  </si>
  <si>
    <t>1018 Financeiro | Desejo falar com o setor financeiro | MAITE VITÓRIA (PROMETEON) | maite.silva@prometeon.com</t>
  </si>
  <si>
    <t>maite.silva@prometeon.com</t>
  </si>
  <si>
    <t>Olá, segue formulário enviado para Cielo E-commerce:&lt;p&gt;&lt;strong&gt;Endereço de e-mail:&lt;/strong&gt; maite.silva@prometeon.com&lt;/p&gt;&lt;p&gt;&lt;strong&gt;Qual seu nome?:&lt;/strong&gt; MAITE VITÓRIA (PROMETEON)&lt;/p&gt;&lt;p&gt;&lt;strong&gt;Telefone:&lt;/strong&gt; (11) 99398-5329&lt;/p&gt;&lt;p&gt;&lt;strong&gt;CNPJ/CPF:&lt;/strong&gt; 22.301.988/0001-61&lt;/p&gt;&lt;p&gt;&lt;strong&gt;Merchant ID/Estabelecimento Comercial (EC):&lt;/strong&gt; a226bd3a-fe5e-4d51-aef0-e0dd8f8d0825&lt;/p&gt;&lt;p&gt;&lt;strong&gt;Assunto:&lt;/strong&gt; Mudança de Email Financeiro&lt;/p&gt;&lt;p&gt;&lt;strong&gt;Sobre qual produto ou área deseja falar?:&lt;/strong&gt; Financeiro&lt;/p&gt;&lt;p&gt;&lt;strong&gt;Como podemos te ajudar?:&lt;/strong&gt; Desejo falar com o setor financeiro&lt;/p&gt;&lt;p&gt;&lt;strong&gt;Descrição do problema:&lt;/strong&gt; O email com o boleto e avisos de vencimento esta vindo para o meu e-mail mas sou analista TI. O responsável é o Guerra Rodrigo Humberto, BR &amp;lt;rodrigo.guerra@prometeon.com&amp;gt;&lt;/p&gt;&lt;p&gt;&lt;strong&gt;GA Client ID:&lt;/strong&gt; 575762119.1773336843&lt;/p&gt;&lt;p&gt;&lt;strong&gt;Lead Hash ID:&lt;/strong&gt; 5ddd625fc559662553de3d3ad6d663653806ec2b817bf39fc6dbf901edb92ddc&lt;/p&gt;&lt;p&gt;&lt;st</t>
  </si>
  <si>
    <t>Sem ação, encerrar</t>
  </si>
  <si>
    <t>1018 Financeiro | Desejo falar com o setor financeiro | Matheus Frade | matheus.frade@iter.com.br</t>
  </si>
  <si>
    <t>matheus.frade@iter.com.br</t>
  </si>
  <si>
    <t>PARQUE DO CARACOL</t>
  </si>
  <si>
    <t>Olá, segue formulário enviado para Cielo E-commerce:&lt;p&gt;&lt;strong&gt;Endereço de e-mail:&lt;/strong&gt; matheus.frade@iter.com.br&lt;/p&gt;&lt;p&gt;&lt;strong&gt;Qual seu nome?:&lt;/strong&gt; Matheus Frade&lt;/p&gt;&lt;p&gt;&lt;strong&gt;CNPJ/CPF:&lt;/strong&gt; 14.625.224/0001-01&lt;/p&gt;&lt;p&gt;&lt;strong&gt;Telefone:&lt;/strong&gt; (21) 2546-8426&lt;/p&gt;&lt;p&gt;&lt;strong&gt;Assunto:&lt;/strong&gt; Emissão notas fiscais&lt;/p&gt;&lt;p&gt;&lt;strong&gt;Merchant ID/Estabelecimento Comercial (EC):&lt;/strong&gt; 1012686636&lt;/p&gt;&lt;p&gt;&lt;strong&gt;Sobre qual produto ou área deseja falar?:&lt;/strong&gt; Financeiro&lt;/p&gt;&lt;p&gt;&lt;strong&gt;Como podemos te ajudar?:&lt;/strong&gt; Desejo falar com o setor financeiro&lt;/p&gt;&lt;p&gt;&lt;strong&gt;Descrição do problema:&lt;/strong&gt; Prezados, 
Solicito o envio das notas fiscais emitidas em junho/26 para pagamento. Até o momento não recebemos os documentos. 
Tomador do Serviço  
NOVO CARACOL E TAINHAS S.A. 
48.255.552/0001-77&lt;/p&gt;&lt;p&gt;&lt;strong&gt;GA Client ID:&lt;/strong&gt; 2019939404.1755715981&lt;/p&gt;&lt;p&gt;&lt;strong&gt;Lead Hash ID:&lt;/strong&gt; 561b6c58c7163d17ac9508eb5069cf8a4372713e2d8779d827e5082ad0e8e496&lt;/p&gt;&lt;p&gt;&lt;strong&gt;Lead Form ID:&lt;/stro</t>
  </si>
  <si>
    <t>1002 Portais E-commerce | Estou com um problema em produção e preciso de ajuda | Nathiele Freitas | nathalie@febrafar.com.br</t>
  </si>
  <si>
    <t>Olá, segue formulário enviado para Cielo E-commerce:&lt;p&gt;&lt;strong&gt;CNPJ/CPF:&lt;/strong&gt; 13.032.018/0001-17&lt;/p&gt;&lt;p&gt;&lt;strong&gt;Endereço de e-mail:&lt;/strong&gt; nathalie@febrafar.com.br&lt;/p&gt;&lt;p&gt;&lt;strong&gt;Qual seu nome?:&lt;/strong&gt; Nathiele Freitas&lt;/p&gt;&lt;p&gt;&lt;strong&gt;Telefone:&lt;/strong&gt; (11) 94250-2894&lt;/p&gt;&lt;p&gt;&lt;strong&gt;Assunto:&lt;/strong&gt; Busca de transações no portal&lt;/p&gt;&lt;p&gt;&lt;strong&gt;Merchant ID/Estabelecimento Comercial (EC):&lt;/strong&gt; 80c3439d-951d-42c1-b755-01dad480293&lt;/p&gt;&lt;p&gt;&lt;strong&gt;Sobre qual produto ou área deseja falar?:&lt;/strong&gt; Portais E-commerce&lt;/p&gt;&lt;p&gt;&lt;strong&gt;Como podemos te ajudar?:&lt;/strong&gt; Estou com um problema em produção e preciso de ajuda&lt;/p&gt;&lt;p&gt;&lt;strong&gt;Descrição do problema:&lt;/strong&gt; Bom dia!
O cliente recebeu uma nota fiscal com 507 transações de Antifraude realizadas no período de 01/12/2025 à 31/12/2025, porém não conseguimos localizar essas transações no portal. Poderiam nos ajudar, por gentileza?
Recebemos essa informação ao solicitar o relatório:
Ao gerar o relatório de Antifraude, identificamos que n</t>
  </si>
  <si>
    <t>Regularização Pendências Financeiras</t>
  </si>
  <si>
    <t>1018 Financeiro | Desejo falar com o setor financeiro | Leonardo Meira | leonardomeira@madeiranit.com.br</t>
  </si>
  <si>
    <t>leonardomeira@madeiranit.com.br</t>
  </si>
  <si>
    <t>MADEIRANIT MATERIAIS PARA CONSTRUCAO LTDA</t>
  </si>
  <si>
    <t>Olá, segue formulário enviado para Cielo E-commerce:&lt;p&gt;&lt;strong&gt;Qual seu nome?:&lt;/strong&gt; Leonardo Meira&lt;/p&gt;&lt;p&gt;&lt;strong&gt;Endereço de e-mail:&lt;/strong&gt; leonardomeira@madeiranit.com.br&lt;/p&gt;&lt;p&gt;&lt;strong&gt;CNPJ/CPF:&lt;/strong&gt; 22.655.614/0005-78&lt;/p&gt;&lt;p&gt;&lt;strong&gt;Telefone:&lt;/strong&gt; (19) 99939-7250&lt;/p&gt;&lt;p&gt;&lt;strong&gt;Assunto:&lt;/strong&gt; Madeiranit - Madeiranit Itajaí [Bloqueada por inadimplência em 03/10/2022 10:11:43]&lt;/p&gt;&lt;p&gt;&lt;strong&gt;Merchant ID/Estabelecimento Comercial (EC):&lt;/strong&gt; 945f9098-f067-422f-b25a-523810f1b37e&lt;/p&gt;&lt;p&gt;&lt;strong&gt;Sobre qual produto ou área deseja falar?:&lt;/strong&gt; Financeiro&lt;/p&gt;&lt;p&gt;&lt;strong&gt;Como podemos te ajudar?:&lt;/strong&gt; Desejo falar com o setor financeiro&lt;/p&gt;&lt;p&gt;&lt;strong&gt;Descrição do problema:&lt;/strong&gt; Está constando bloqueio por inadimplência, gostaríamos de saber o motivo e o que ocorreu.
Vamos precisar iniciar novamente o uso, entretanto queremos entender o que motivou esse bloqueio e como resolver&lt;/p&gt;&lt;p&gt;&lt;strong&gt;GA Client ID:&lt;/strong&gt; &lt;/p&gt;&lt;p&gt;&lt;strong&gt;Lead Hash ID:&lt;/strong&gt; 7eacf38cad582e4c</t>
  </si>
  <si>
    <t>1018 Financeiro | Desejo falar com o setor financeiro | Amanda David | amanda.xavier@grupocapiau.com.br</t>
  </si>
  <si>
    <t>amanda.xavier@grupocapiau.com.br</t>
  </si>
  <si>
    <t>Olá, segue formulário enviado para Cielo E-commerce:&lt;p&gt;&lt;strong&gt;Endereço de e-mail:&lt;/strong&gt; amanda.xavier@grupocapiau.com.br&lt;/p&gt;&lt;p&gt;&lt;strong&gt;Qual seu nome?:&lt;/strong&gt; Amanda David&lt;/p&gt;&lt;p&gt;&lt;strong&gt;CNPJ/CPF:&lt;/strong&gt; 08.382.929/0001-34&lt;/p&gt;&lt;p&gt;&lt;strong&gt;Sobre qual produto ou área deseja falar?:&lt;/strong&gt; Financeiro&lt;/p&gt;&lt;p&gt;&lt;strong&gt;Telefone:&lt;/strong&gt; (18) 99628-4558&lt;/p&gt;&lt;p&gt;&lt;strong&gt;Assunto:&lt;/strong&gt; Divergencia relatório x NF&lt;/p&gt;&lt;p&gt;&lt;strong&gt;Merchant ID/Estabelecimento Comercial (EC):&lt;/strong&gt; 08.382.929/0001-34&lt;/p&gt;&lt;p&gt;&lt;strong&gt;Como podemos te ajudar?:&lt;/strong&gt; Desejo falar com o setor financeiro&lt;/p&gt;&lt;p&gt;&lt;strong&gt;Descrição do problema:&lt;/strong&gt; Boa tarde!
Recebi a NF 0114908 informando ter 4280 transações, ao extrair o relatório dentro do portal, identifiquei apenas 4262.
Poderiam verificar essa divergência?&lt;/p&gt;&lt;p&gt;&lt;strong&gt;GA Client ID:&lt;/strong&gt; 71553294.1763995029&lt;/p&gt;&lt;p&gt;&lt;strong&gt;Lead Hash ID:&lt;/strong&gt; 79004c78924da60f242c6207efd45b87cff8886e771e8ca9017578b2f8d3e060&lt;/p&gt;&lt;p&gt;&lt;strong&gt;Lead Form ID:&lt;/strong&gt; 79004c78</t>
  </si>
  <si>
    <t>1018 Financeiro | Desejo falar com o setor financeiro | INOVE ONLINE LTDA | ariane.pasilva@cielo.com.br</t>
  </si>
  <si>
    <t>Olá, segue formulário enviado para Cielo E-commerce:&lt;p&gt;&lt;strong&gt;Qual seu nome?:&lt;/strong&gt; INOVE ONLINE LTDA&lt;/p&gt;&lt;p&gt;&lt;strong&gt;Endereço de e-mail:&lt;/strong&gt; ariane.pasilva@cielo.com.br&lt;/p&gt;&lt;p&gt;&lt;strong&gt;CNPJ/CPF:&lt;/strong&gt; 59.515.022/0001-37&lt;/p&gt;&lt;p&gt;&lt;strong&gt;Telefone:&lt;/strong&gt; (11) 97707-1602&lt;/p&gt;&lt;p&gt;&lt;strong&gt;Assunto:&lt;/strong&gt; Cancelamento NF&lt;/p&gt;&lt;p&gt;&lt;strong&gt;Merchant ID/Estabelecimento Comercial (EC):&lt;/strong&gt; 59515022000137&lt;/p&gt;&lt;p&gt;&lt;strong&gt;Descrição do problema:&lt;/strong&gt; Por favor, seguir com o cancelamento da nota emitida em 28/05/2025, referente ao produto 3DS, gerente abriu solicitação e o contrato foi cancelado em 11/05/2026, com de acordo também para não cobrar multa.
Chamado:21782532&lt;/p&gt;&lt;p&gt;&lt;strong&gt;ID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t>
  </si>
  <si>
    <t>Cancelamento de NF / Reemissão (Incluir PO)</t>
  </si>
  <si>
    <t>1018 Financeiro | Desejo falar com o setor financeiro | 18033552000161 | ariane.pasilva@gmail.com.br</t>
  </si>
  <si>
    <t>ariane.pasilva@gmail.com.br</t>
  </si>
  <si>
    <t>99 TAXIS DESENVOLVIMENTO DE SOFT</t>
  </si>
  <si>
    <t>Olá, segue formulário enviado para Cielo E-commerce:&lt;p&gt;&lt;strong&gt;Qual seu nome?:&lt;/strong&gt; 18033552000161&lt;/p&gt;&lt;p&gt;&lt;strong&gt;Sobre qual produto ou área deseja falar?:&lt;/strong&gt; Financeiro&lt;/p&gt;&lt;p&gt;&lt;strong&gt;Como podemos te ajudar?:&lt;/strong&gt; Desejo falar com o setor financeiro&lt;/p&gt;&lt;p&gt;&lt;strong&gt;Descrição do problema:&lt;/strong&gt; Pessoal, bom dia. Tudo bem?
Por gentileza, substituir a nota:104908
NR DA PO:  POI202605270076, QUE PRECISA constar na nota.&lt;/p&gt;&lt;p&gt;&lt;strong&gt;Endereço de e-mail:&lt;/strong&gt; ariane.pasilva@gmail.com.br&lt;/p&gt;&lt;p&gt;&lt;strong&gt;CNPJ/CPF:&lt;/strong&gt; 18.033.552/0001-61&lt;/p&gt;&lt;p&gt;&lt;strong&gt;Telefone:&lt;/strong&gt; (11) 97707-1602&lt;/p&gt;&lt;p&gt;&lt;strong&gt;Assunto:&lt;/strong&gt; Substituição NF&lt;/p&gt;&lt;p&gt;&lt;strong&gt;Merchant ID/Estabelecimento Comercial (EC):&lt;/strong&gt; 18033552000161&lt;/p&gt;&lt;p&gt;&lt;strong&gt;GA Client ID:&lt;/strong&gt; 1260128902.1780005144&lt;/p&gt;&lt;p&gt;&lt;strong&gt;Lead Hash ID:&lt;/strong&gt; cf637fbc8c76f02480788970a673a596fb249fc3f4e144b45964c7feb3f64559&lt;/p&gt;&lt;p&gt;&lt;strong&gt;Lead Form ID:&lt;/strong&gt; cf637fbc8c76f02480788970a673a596fb249fc3f4e144b45964c7feb3f64559</t>
  </si>
  <si>
    <t>1018 Financeiro | Desejo falar com o setor financeiro | Damiana Barbosa | damiana.barbosa@sondadelivery.com.br</t>
  </si>
  <si>
    <t>damiana.barbosa@sondadelivery.com.br</t>
  </si>
  <si>
    <t>Olá, segue formulário enviado para Cielo E-commerce:&lt;p&gt;&lt;strong&gt;Endereço de e-mail:&lt;/strong&gt; damiana.barbosa@sondadelivery.com.br&lt;/p&gt;&lt;p&gt;&lt;strong&gt;Qual seu nome?:&lt;/strong&gt; Damiana Barbosa&lt;/p&gt;&lt;p&gt;&lt;strong&gt;CNPJ/CPF:&lt;/strong&gt; 01.937.635/0029-83&lt;/p&gt;&lt;p&gt;&lt;strong&gt;Telefone:&lt;/strong&gt; (11) 2145-6308&lt;/p&gt;&lt;p&gt;&lt;strong&gt;Assunto:&lt;/strong&gt; Nota Fiscal&lt;/p&gt;&lt;p&gt;&lt;strong&gt;Merchant ID/Estabelecimento Comercial (EC):&lt;/strong&gt; 1034018776&lt;/p&gt;&lt;p&gt;&lt;strong&gt;Sobre qual produto ou área deseja falar?:&lt;/strong&gt; Financeiro&lt;/p&gt;&lt;p&gt;&lt;strong&gt;Como podemos te ajudar?:&lt;/strong&gt; Desejo falar com o setor financeiro&lt;/p&gt;&lt;p&gt;&lt;strong&gt;Descrição do problema:&lt;/strong&gt; Estamos em processo de fechamento financeiro e houve a emissão da nota de vocês antecipadamente.
Preciso do cancelamento deste documento e emissão da nova nota a partir do dia 01.&lt;/p&gt;&lt;p&gt;&lt;strong&gt;GA Client ID:&lt;/strong&gt; 1294385126.1780060754&lt;/p&gt;&lt;p&gt;&lt;strong&gt;Lead Hash ID:&lt;/strong&gt; 9413b283a23472543c8dc0bf8c2967c88c2876f4b582f5129fcd6d1193125597&lt;/p&gt;&lt;p&gt;&lt;strong&gt;Lead Form ID:&lt;/strong&gt; 9413b283a2</t>
  </si>
  <si>
    <t>Olá, segue formulário enviado para Cielo E-commerce:&lt;p&gt;&lt;strong&gt;Endereço de e-mail:&lt;/strong&gt; felipe.sanches@supermercadospaguemenos.com.br&lt;/p&gt;&lt;p&gt;&lt;strong&gt;Qual seu nome?:&lt;/strong&gt; felipe alvarez de carvalho sanches&lt;/p&gt;&lt;p&gt;&lt;strong&gt;CNPJ/CPF:&lt;/strong&gt; 60.494.416/0033-12&lt;/p&gt;&lt;p&gt;&lt;strong&gt;Telefone:&lt;/strong&gt; (19) 97123-1847&lt;/p&gt;&lt;p&gt;&lt;strong&gt;Assunto:&lt;/strong&gt; NOTA FISCAL DE SERVIÇO -Emissão todo dia 01 do mes&lt;/p&gt;&lt;p&gt;&lt;strong&gt;Merchant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Bom dia,
Nossa data de corte é dia 20, então as notas fiscais precisam ser emitidas até essa data para conseguirmos lançar dentro do mesmo mês.
Nesse caso, seria possível cancelar a nota fiscal 115225, emitida em 26/05?&lt;/p&gt;&lt;p&gt;&lt;strong&gt;GA Client ID:&lt;/strong&gt; 645834960.1767633360&lt;/p&gt;&lt;p&gt;&lt;strong&gt;Lead Hash ID:&lt;/strong</t>
  </si>
  <si>
    <t>Dúvidas sobre contrato / cobrança</t>
  </si>
  <si>
    <t>1003 Gateway de Pagamento | Estou em produção e tenho uma dúvida | Ronierison Sena | ronierison.sena@ext-onfly.com</t>
  </si>
  <si>
    <t>ronierison.sena@ext-onfly.com</t>
  </si>
  <si>
    <t>Olá, segue formulário enviado para Cielo E-commerce:&lt;p&gt;&lt;strong&gt;Qual seu nome?:&lt;/strong&gt; Ronierison Sena&lt;/p&gt;&lt;p&gt;&lt;strong&gt;Endereço de e-mail:&lt;/strong&gt; ronierison.sena@ext-onfly.com&lt;/p&gt;&lt;p&gt;&lt;strong&gt;CNPJ/CPF:&lt;/strong&gt; 108.031.826-78&lt;/p&gt;&lt;p&gt;&lt;strong&gt;Telefone:&lt;/strong&gt; (31) 99487-8185&lt;/p&gt;&lt;p&gt;&lt;strong&gt;Assunto:&lt;/strong&gt; Taxas&lt;/p&gt;&lt;p&gt;&lt;strong&gt;Merchant ID/Estabelecimento Comercial (EC):&lt;/strong&gt; 8facdbcb-ca0a-401f-8603-43039fff54d6&lt;/p&gt;&lt;p&gt;&lt;strong&gt;Sobre qual produto ou área deseja falar?:&lt;/strong&gt; Gateway de Pagamento&lt;/p&gt;&lt;p&gt;&lt;strong&gt;Como podemos te ajudar?:&lt;/strong&gt; Estou em produção e tenho uma dúvida&lt;/p&gt;&lt;p&gt;&lt;strong&gt;Descrição do problema:&lt;/strong&gt; Boa tarde, tudo bom?
Sou desenvolvedor Senior do time financeiro da Onfly, e preciso levantar informaçoes sobre as taxas que a Onfly paga no gateway da Braspag.
Taxa fixa e percentual, pois estamos montando um painel com essa informaçoes.
Desde ja agradeço!&lt;/p&gt;&lt;p&gt;&lt;strong&gt;GA Client ID:&lt;/strong&gt; &lt;/p&gt;&lt;p&gt;&lt;strong&gt;Lead Hash ID:&lt;/strong&gt; e3b000c5a441060133ae2444dd4b1d491</t>
  </si>
  <si>
    <t>1018 Financeiro | Desejo falar com o setor financeiro | Wesley | ecommerce3@engepecas.com.br</t>
  </si>
  <si>
    <t>ecommerce3@engepecas.com.br</t>
  </si>
  <si>
    <t>Olá, segue formulário enviado para Cielo E-commerce:&lt;p&gt;&lt;strong&gt;Qual seu nome?:&lt;/strong&gt; Wesley&lt;/p&gt;&lt;p&gt;&lt;strong&gt;Endereço de e-mail:&lt;/strong&gt; ecommerce3@engepecas.com.br&lt;/p&gt;&lt;p&gt;&lt;strong&gt;CNPJ/CPF:&lt;/strong&gt; 05.063.653/0013-77&lt;/p&gt;&lt;p&gt;&lt;strong&gt;Telefone:&lt;/strong&gt; (41) 3380-8836&lt;/p&gt;&lt;p&gt;&lt;strong&gt;Assunto:&lt;/strong&gt; ADICIONAR E-MAIL PARA RECEBIMENTO DE BOLETO&lt;/p&gt;&lt;p&gt;&lt;strong&gt;Merchant ID/Estabelecimento Comercial (EC):&lt;/strong&gt; 101dfff5-07c9-4efa-88b3-615c4b697860&lt;/p&gt;&lt;p&gt;&lt;strong&gt;Sobre qual produto ou área deseja falar?:&lt;/strong&gt; Financeiro&lt;/p&gt;&lt;p&gt;&lt;strong&gt;Como podemos te ajudar?:&lt;/strong&gt; Desejo falar com o setor financeiro&lt;/p&gt;&lt;p&gt;&lt;strong&gt;Descrição do problema:&lt;/strong&gt; Boa tarde,
Gostaria de adicionar mais um e-mail de recebimento de boletos, segue a baixo.  
ecommerce3@engepecas.com.br&lt;/p&gt;&lt;p&gt;&lt;strong&gt;GA Client ID:&lt;/strong&gt; 1594511533.1770136581&lt;/p&gt;&lt;p&gt;&lt;strong&gt;Lead Hash ID:&lt;/strong&gt; 13bff4e385842439b4b77fc67ae199aef7b13da49e359ffa88b3d5c2acfcfaca&lt;/p&gt;&lt;p&gt;&lt;strong&gt;Lead Form ID:&lt;/strong&gt; 13bff4e385842439b4b77fc67ae1</t>
  </si>
  <si>
    <t>A nota foi substituida e cliente incluido na lista de exceções. Chamado encerrado</t>
  </si>
  <si>
    <t>1018 Financeiro | Desejo falar com o setor financeiro | André Menezes | andremenezes@bemol.com.br</t>
  </si>
  <si>
    <t>andremenezes@bemol.com.br</t>
  </si>
  <si>
    <t>BEMOL</t>
  </si>
  <si>
    <t>Olá, segue formulário enviado para Cielo E-commerce:&lt;p&gt;&lt;strong&gt;Qual seu nome?:&lt;/strong&gt; André Menezes&lt;/p&gt;&lt;p&gt;&lt;strong&gt;Endereço de e-mail:&lt;/strong&gt; andremenezes@bemol.com.br&lt;/p&gt;&lt;p&gt;&lt;strong&gt;CNPJ/CPF:&lt;/strong&gt; 35.410.271/0001-08&lt;/p&gt;&lt;p&gt;&lt;strong&gt;Telefone:&lt;/strong&gt; (11) 99125-6238&lt;/p&gt;&lt;p&gt;&lt;strong&gt;Assunto:&lt;/strong&gt; Cancelamento de Nota Fiscal&lt;/p&gt;&lt;p&gt;&lt;strong&gt;Sobre qual produto ou área deseja falar?:&lt;/strong&gt; Financeiro&lt;/p&gt;&lt;p&gt;&lt;strong&gt;Como podemos te ajudar?:&lt;/strong&gt; Desejo falar com o setor financeiro&lt;/p&gt;&lt;p&gt;&lt;strong&gt;Descrição do problema:&lt;/strong&gt; Recebi nesta data dois e-mails com a cobrança do produto Pagador no valor de R$1413,27 e outra de R$408,16 do produto Cartão Protegido.
Ambas as cobranças com o período de apuração de 26/04/2026 a 25/05/2026 e com vencimento para 10/06/2026.
Segundo o parágrafo que consta em contrato entre Bemol e Braspag, o faturamento e a emissão de nota devem ocorrer no mês subsequente a utilização do serviço e com vencimento em 30 dias.
Solicito por gentileza o cancel</t>
  </si>
  <si>
    <t>Alteração cadastral (telefone)</t>
  </si>
  <si>
    <t>1003 Gateway de Pagamento | Estou com um problema em produção e preciso de ajuda | Graciliene Borges da Silva | graciliene.silva@mbrf.com</t>
  </si>
  <si>
    <t>graciliene.silva@mbrf.com</t>
  </si>
  <si>
    <t xml:space="preserve">Olá, segue formulário enviado para Cielo E-commerce:&lt;p&gt;&lt;strong&gt;Qual seu nome?:&lt;/strong&gt; Graciliene Borges da Silva&lt;/p&gt;&lt;p&gt;&lt;strong&gt;Endereço de e-mail:&lt;/strong&gt; graciliene.silva@mbrf.com&lt;/p&gt;&lt;p&gt;&lt;strong&gt;CNPJ/CPF:&lt;/strong&gt; 340.720.088-93&lt;/p&gt;&lt;p&gt;&lt;strong&gt;Telefone:&lt;/strong&gt; (11) 98945-5479&lt;/p&gt;&lt;p&gt;&lt;strong&gt;Assunto:&lt;/strong&gt; Atualização de telefone no boleto&lt;/p&gt;&lt;p&gt;&lt;strong&gt;Merchant ID/Estabelecimento Comercial (EC):&lt;/strong&gt; 8bcc67dc-f899-41cd-bbe2-903b0febf122&lt;/p&gt;&lt;p&gt;&lt;strong&gt;Sobre qual produto ou área deseja falar?:&lt;/strong&gt; Gateway de Pagamento&lt;/p&gt;&lt;p&gt;&lt;strong&gt;Como podemos te ajudar?:&lt;/strong&gt; Estou com um problema em produção e preciso de ajuda&lt;/p&gt;&lt;p&gt;&lt;strong&gt;Descrição do problema:&lt;/strong&gt; Olá,
Realizamos a atualização do telefone 0800 do E-commerce, porém identificamos que o boleto gerado via Braspag/Cielo ainda está apresentando o número antigo no campo de instruções.
Atualmente consta no boleto:
&amp;quot;Em caso de dúvidas, ligue para 0800 721 7621&amp;quot;
Precisamos que seja atualizado para o novo </t>
  </si>
  <si>
    <t>1018 Financeiro | Desejo falar com o setor financeiro | Fabio Novais | fabiobn@bauducco.com.br</t>
  </si>
  <si>
    <t>fabiobn@bauducco.com.br</t>
  </si>
  <si>
    <t>Olá, segue formulário enviado para Cielo E-commerce:&lt;p&gt;&lt;strong&gt;Qual seu nome?:&lt;/strong&gt; Fabio Novais&lt;/p&gt;&lt;p&gt;&lt;strong&gt;Endereço de e-mail:&lt;/strong&gt; fabiobn@bauducco.com.br&lt;/p&gt;&lt;p&gt;&lt;strong&gt;CNPJ/CPF:&lt;/strong&gt; 70.940.994/0001-01&lt;/p&gt;&lt;p&gt;&lt;strong&gt;Telefone:&lt;/strong&gt; (11) 9300-0344&lt;/p&gt;&lt;p&gt;&lt;strong&gt;Assunto:&lt;/strong&gt; Alteração de Vencimento de Boleto&lt;/p&gt;&lt;p&gt;&lt;strong&gt;Merchant ID/Estabelecimento Comercial (EC):&lt;/strong&gt; 70.940.994/0001-01&lt;/p&gt;&lt;p&gt;&lt;strong&gt;Sobre qual produto ou área deseja falar?:&lt;/strong&gt; Financeiro&lt;/p&gt;&lt;p&gt;&lt;strong&gt;Como podemos te ajudar?:&lt;/strong&gt; Desejo falar com o setor financeiro&lt;/p&gt;&lt;p&gt;&lt;strong&gt;Descrição do problema:&lt;/strong&gt; Boa tarde, pessoal! Tudo bem?
As regras de emissão de boleto são sempre até dia 10 do mês, e é necessário ter o vencimento de 45 dias.
Conseguem nos ajudar, por favor?
Obrigado!&lt;/p&gt;&lt;p&gt;&lt;strong&gt;GA Client ID:&lt;/strong&gt; 1324974709.1764694782&lt;/p&gt;&lt;p&gt;&lt;strong&gt;Lead Hash ID:&lt;/strong&gt; 5828d74843488e39d266c193758669792138bf534ef02c79f4d9f9a668f498a9&lt;/p&gt;&lt;p&gt;&lt;strong&gt;Lead Form ID:&lt;/str</t>
  </si>
  <si>
    <t>1018 Financeiro | Desejo falar com o setor financeiro | Vanessa | vanessa@sixpel.com.br</t>
  </si>
  <si>
    <t>vanessa@sixpel.com.br</t>
  </si>
  <si>
    <t>13A INFORMATICA E MATE</t>
  </si>
  <si>
    <t>Olá, segue formulário enviado para Cielo E-commerce:&lt;p&gt;&lt;strong&gt;Endereço de e-mail:&lt;/strong&gt; vanessa@sixpel.com.br&lt;/p&gt;&lt;p&gt;&lt;strong&gt;Qual seu nome?:&lt;/strong&gt; Vanessa&lt;/p&gt;&lt;p&gt;&lt;strong&gt;CNPJ/CPF:&lt;/strong&gt; 13.328.409/0001-83&lt;/p&gt;&lt;p&gt;&lt;strong&gt;Telefone:&lt;/strong&gt; (11) 93456-7135&lt;/p&gt;&lt;p&gt;&lt;strong&gt;Assunto:&lt;/strong&gt;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O cancelamento total dos serviços vinculados com Braspag foi feito em 14/05/2026, mas recebi o boleto referente ao mês completo.&lt;/p&gt;&lt;p&gt;&lt;strong&gt;GA Client ID:&lt;/strong&gt; 1748044628.1765558654&lt;/p&gt;&lt;p&gt;&lt;strong&gt;Lead Hash ID:&lt;/strong&gt; 1c3d75b77d527375e55597588698dc2dfba4fc3f83b95b0c1d46d14fbcfab31c&lt;/p&gt;&lt;p&gt;&lt;strong&gt;Lead Form ID:&lt;/strong&gt; 1c3d75b77d527375e55597588698dc2dfba4fc3f83b95b0c1d46d14fbcfab31c.1779995031258&lt;/p&gt;&lt;b</t>
  </si>
  <si>
    <t>1018 Financeiro | Desejo falar com o setor financeiro | Mitchel | mitchel.lima92@gmail.com</t>
  </si>
  <si>
    <t>mitchel.lima92@gmail.com</t>
  </si>
  <si>
    <t>Olá, segue formulário enviado para Cielo E-commerce:&lt;p&gt;&lt;strong&gt;Qual seu nome?:&lt;/strong&gt; Mitchel&lt;/p&gt;&lt;p&gt;&lt;strong&gt;Endereço de e-mail:&lt;/strong&gt; mitchel.lima92@gmail.com&lt;/p&gt;&lt;p&gt;&lt;strong&gt;CNPJ/CPF:&lt;/strong&gt; 62.090.265/0001-85&lt;/p&gt;&lt;p&gt;&lt;strong&gt;Telefone:&lt;/strong&gt; (88) 99947-6979&lt;/p&gt;&lt;p&gt;&lt;strong&gt;Assunto:&lt;/strong&gt; Não recebemos o boleto de pagamento com vencimento em maio&lt;/p&gt;&lt;p&gt;&lt;strong&gt;Merchant ID/Estabelecimento Comercial (EC):&lt;/strong&gt; 84995d4c-4b72-4a76-8d60-f37df4b33dc1&lt;/p&gt;&lt;p&gt;&lt;strong&gt;Sobre qual produto ou área deseja falar?:&lt;/strong&gt; Financeiro&lt;/p&gt;&lt;p&gt;&lt;strong&gt;Como podemos te ajudar?:&lt;/strong&gt; Desejo falar com o setor financeiro&lt;/p&gt;&lt;p&gt;&lt;strong&gt;Descrição do problema:&lt;/strong&gt; Consegue nos encaminhar o boleto/fatura que vence no mês de maio?&lt;/p&gt;&lt;p&gt;&lt;strong&gt;GA Client ID:&lt;/strong&gt; 1618657158.1774962799&lt;/p&gt;&lt;p&gt;&lt;strong&gt;Lead Hash ID:&lt;/strong&gt; 72cba8a2e5c99727e6f56e83d8aaa749ee55784bfd6d4447231497fc6a6772a3&lt;/p&gt;&lt;p&gt;&lt;strong&gt;Lead Form ID:&lt;/strong&gt; 72cba8a2e5c99727e6f56e83d8aaa749ee55784bfd6d4447231497fc6a6772a3.17799</t>
  </si>
  <si>
    <t>1018 Financeiro | Desejo falar com o setor financeiro | Francielle dos Santos Pereira | sac.millionspay@gmail.com</t>
  </si>
  <si>
    <t>sac.millionspay@gmail.com</t>
  </si>
  <si>
    <t>Olá, segue formulário enviado para Cielo E-commerce:&lt;p&gt;&lt;strong&gt;Qual seu nome?:&lt;/strong&gt; Francielle dos Santos Pereira&lt;/p&gt;&lt;p&gt;&lt;strong&gt;Endereço de e-mail:&lt;/strong&gt; sac.millionspay@gmail.com&lt;/p&gt;&lt;p&gt;&lt;strong&gt;Telefone:&lt;/strong&gt; (41) 99949-6152&lt;/p&gt;&lt;p&gt;&lt;strong&gt;CNPJ/CPF:&lt;/strong&gt; 56.002.183/0001-39&lt;/p&gt;&lt;p&gt;&lt;strong&gt;Assunto:&lt;/strong&gt; trocar a conta bancaria de recebimento de sellers e repasse ainda não feito&lt;/p&gt;&lt;p&gt;&lt;strong&gt;Merchant ID/Estabelecimento Comercial (EC):&lt;/strong&gt; 4853056b-3c92-4a00-9418-f00350ff7941&lt;/p&gt;&lt;p&gt;&lt;strong&gt;Sobre qual produto ou área deseja falar?:&lt;/strong&gt; Financeiro&lt;/p&gt;&lt;p&gt;&lt;strong&gt;Como podemos te ajudar?:&lt;/strong&gt; Desejo falar com o setor financeiro&lt;/p&gt;&lt;p&gt;&lt;strong&gt;Descrição do problema:&lt;/strong&gt; trocar a conta bancaria de recebimento de sellers e repasse ainda não feito, estão atrasados.&lt;/p&gt;&lt;p&gt;&lt;strong&gt;GA Client ID:&lt;/strong&gt; 2090772583.1778623540&lt;/p&gt;&lt;p&gt;&lt;strong&gt;Lead Hash ID:&lt;/strong&gt; 59bdd3d7f2fa43be0bf743cbc05533afece86c603662202f0dca0160c6b84ee9&lt;/p&gt;&lt;p&gt;&lt;strong&gt;Lead Form ID:&lt;/strong&gt; 59</t>
  </si>
  <si>
    <t>1018 Financeiro | Desejo falar com o setor financeiro | Felipe Alvarez de Carvalho Sanches | felipe.sanches@supermercadospaguemenos.com.br</t>
  </si>
  <si>
    <t>Olá, segue formulário enviado para Cielo E-commerce:&lt;p&gt;&lt;strong&gt;Qual seu nome?:&lt;/strong&gt; Felipe Alvarez de Carvalho Sanches&lt;/p&gt;&lt;p&gt;&lt;strong&gt;Endereço de e-mail:&lt;/strong&gt; felipe.sanches@supermercadospaguemenos.com.br&lt;/p&gt;&lt;p&gt;&lt;strong&gt;CNPJ/CPF:&lt;/strong&gt; 60.494.416/0033-12&lt;/p&gt;&lt;p&gt;&lt;strong&gt;Telefone:&lt;/strong&gt; (19) 97123-1847&lt;/p&gt;&lt;p&gt;&lt;strong&gt;Assunto:&lt;/strong&gt; DATA FATURAMENTO NF SERVIÇO 01.03.01&lt;/p&gt;&lt;p&gt;&lt;strong&gt;Merchant ID/Estabelecimento Comercial (EC):&lt;/strong&gt; 60.494.416/0033-12&lt;/p&gt;&lt;p&gt;&lt;strong&gt;Sobre qual produto ou área deseja falar?:&lt;/strong&gt; Financeiro&lt;/p&gt;&lt;p&gt;&lt;strong&gt;Como podemos te ajudar?:&lt;/strong&gt; Desejo falar com o setor financeiro&lt;/p&gt;&lt;p&gt;&lt;strong&gt;Descrição do problema:&lt;/strong&gt; Desejo falar com o setor financeiro&amp;lt;/p&amp;gt;&amp;lt;p&amp;gt;&amp;lt;strong&amp;gt;Descrição do problema:&amp;lt;/strong&amp;gt; Prezados,
Por gentileza, solicito a emissão da NFS referente ao Código de Serviço 01.03.01, com data de emissão em 01/06.
Ressalto que nosso prazo para faturamento foi encerrado em 20/05. Considerando que a apuração do m</t>
  </si>
  <si>
    <t>1018 Financeiro | Desejo falar com o setor financeiro | MV INFORMATICA NORDESTE LTDA | bordini@cielo.com.br</t>
  </si>
  <si>
    <t>Olá, segue formulário enviado para Cielo E-commerce:&lt;p&gt;&lt;strong&gt;Qual seu nome?:&lt;/strong&gt; MV INFORMATICA NORDESTE LTDA&lt;/p&gt;&lt;p&gt;&lt;strong&gt;Descrição do problema:&lt;/strong&gt; Bom dia, time! Espero que estejam bem.
Gostaria de compartilhar que fechamos com o cliente Grupo MV, e para darmos continuidade ao processo de faturamento, o cliente possui algumas exigências específicas relacionadas ao envio das notas fiscais.
Encaminho em anexo o e-mail do cliente com todas as orientações necessárias, incluindo as informações e o contato responsável pelo recebimento das notas ( contratos@mv.com.br).
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
Conto com o apoio de todos para seguirmos com e</t>
  </si>
  <si>
    <t>BONDINHO PAO DE ACUCAR</t>
  </si>
  <si>
    <t xml:space="preserve">Olá, segue formulário enviado para Cielo E-commerce:&lt;p&gt;&lt;strong&gt;Qual seu nome?:&lt;/strong&gt; Matheus Frade&lt;/p&gt;&lt;p&gt;&lt;strong&gt;Endereço de e-mail:&lt;/strong&gt; matheus.frade@iter.com.br&lt;/p&gt;&lt;p&gt;&lt;strong&gt;CNPJ/CPF:&lt;/strong&gt; 33.229.410/0001-68&lt;/p&gt;&lt;p&gt;&lt;strong&gt;Telefone:&lt;/strong&gt; (21) 2546-8426&lt;/p&gt;&lt;p&gt;&lt;strong&gt;Assunto:&lt;/strong&gt; Emissão notas fiscais&lt;/p&gt;&lt;p&gt;&lt;strong&gt;Merchant ID/Estabelecimento Comercial (EC):&lt;/strong&gt; 2884685655&lt;/p&gt;&lt;p&gt;&lt;strong&gt;Sobre qual produto ou área deseja falar?:&lt;/strong&gt; Financeiro&lt;/p&gt;&lt;p&gt;&lt;strong&gt;Como podemos te ajudar?:&lt;/strong&gt; Desejo falar com o setor financeiro&lt;/p&gt;&lt;p&gt;&lt;strong&gt;Descrição do problema:&lt;/strong&gt; Solicito boleto atualizado para amanhã 26.05 para regularização da NF 98857 que temos em aberto.&lt;/p&gt;&lt;p&gt;&lt;strong&gt;GA Client ID:&lt;/strong&gt; 2019939404.1755715981&lt;/p&gt;&lt;p&gt;&lt;strong&gt;Lead Hash ID:&lt;/strong&gt; 561b6c58c7163d17ac9508eb5069cf8a4372713e2d8779d827e5082ad0e8e496&lt;/p&gt;&lt;p&gt;&lt;strong&gt;Lead Form ID:&lt;/strong&gt; 561b6c58c7163d17ac9508eb5069cf8a4372713e2d8779d827e5082ad0e8e496.1779716540507&lt;/p&gt;&lt;br&gt;-json-{
  </t>
  </si>
  <si>
    <t>Restrição no Serasa</t>
  </si>
  <si>
    <t>1018 Financeiro | Desejo falar com o setor financeiro | Maria Eduarda Fernandes de Morais | igorramon_25@icloud.com</t>
  </si>
  <si>
    <t>igorramon_25@icloud.com</t>
  </si>
  <si>
    <t>MARIA EDUARDA FERNANDES DE MORAI</t>
  </si>
  <si>
    <t>Olá, segue formulário enviado para Cielo E-commerce:&lt;p&gt;&lt;strong&gt;Qual seu nome?:&lt;/strong&gt; Maria Eduarda Fernandes de Morais&lt;/p&gt;&lt;p&gt;&lt;strong&gt;Endereço de e-mail:&lt;/strong&gt; igorramon_25@icloud.com&lt;/p&gt;&lt;p&gt;&lt;strong&gt;CNPJ/CPF:&lt;/strong&gt; 707.538.874-60&lt;/p&gt;&lt;p&gt;&lt;strong&gt;Telefone:&lt;/strong&gt; (84) 92166-0958&lt;/p&gt;&lt;p&gt;&lt;strong&gt;Assunto:&lt;/strong&gt; Dívida paga , e não saiu do Serasa&lt;/p&gt;&lt;p&gt;&lt;strong&gt;Sobre qual produto ou área deseja falar?:&lt;/strong&gt; Financeiro&lt;/p&gt;&lt;p&gt;&lt;strong&gt;Descrição do problema:&lt;/strong&gt; paguei uma dívida existente , e ainda não saiu do Serasa&lt;/p&gt;&lt;p&gt;&lt;strong&gt;Como podemos te ajudar?:&lt;/strong&gt; Desejo falar com o setor financeiro&lt;/p&gt;&lt;p&gt;&lt;strong&gt;Merchant ID/Estabelecimento Comercial (EC):&lt;/strong&gt; Jmstore&lt;/p&gt;&lt;p&gt;&lt;strong&gt;GA Client ID:&lt;/strong&gt; 2046430972.1779708505&lt;/p&gt;&lt;p&gt;&lt;strong&gt;Lead Hash ID:&lt;/strong&gt; 5f6dc504acaf57b6735ededf7ac706904af800bc66c8121a0dceecddc41742a9&lt;/p&gt;&lt;p&gt;&lt;strong&gt;Lead Form ID:&lt;/strong&gt; 5f6dc504acaf57b6735ededf7ac706904af800bc66c8121a0dceecddc41742a9.1779708676525&lt;/p&gt;&lt;br&gt;-json-{
    "infoClientes</t>
  </si>
  <si>
    <t>1018 Financeiro | Desejo falar com o setor financeiro | ANA CAROLINA FERREIRA | afontebrands@gmail.com</t>
  </si>
  <si>
    <t>afontebrands@gmail.com</t>
  </si>
  <si>
    <t>Olá, segue formulário enviado para Cielo E-commerce:&lt;p&gt;&lt;strong&gt;Qual seu nome?:&lt;/strong&gt; ANA CAROLINA FERREIRA&lt;/p&gt;&lt;p&gt;&lt;strong&gt;Endereço de e-mail:&lt;/strong&gt; afontebrands@gmail.com&lt;/p&gt;&lt;p&gt;&lt;strong&gt;Telefone:&lt;/strong&gt; (54) 99977-6356&lt;/p&gt;&lt;p&gt;&lt;strong&gt;CNPJ/CPF:&lt;/strong&gt; 57.535.099/0001-43&lt;/p&gt;&lt;p&gt;&lt;strong&gt;Assunto:&lt;/strong&gt; COBRANÇAS INDEVIDAS&lt;/p&gt;&lt;p&gt;&lt;strong&gt;Merchant ID/Estabelecimento Comercial (EC):&lt;/strong&gt; 2898223390&lt;/p&gt;&lt;p&gt;&lt;strong&gt;Sobre qual produto ou área deseja falar?:&lt;/strong&gt; Financeiro&lt;/p&gt;&lt;p&gt;&lt;strong&gt;Como podemos te ajudar?:&lt;/strong&gt; Desejo falar com o setor financeiro&lt;/p&gt;&lt;p&gt;&lt;strong&gt;Descrição do problema:&lt;/strong&gt; COBRANÇAS DE MENSALIDADES INDEVIDAS
JA FOI RELATADO TODA A SITUAÇÃO VIA E-MAIL, VIA WHATSAPP, MAS ATÉ O MOMONTE NÃO TEVE SOLUÇÃO.&lt;/p&gt;&lt;p&gt;&lt;strong&gt;GA Client ID:&lt;/strong&gt; 17734264.1779550846&lt;/p&gt;&lt;p&gt;&lt;strong&gt;Lead Hash ID:&lt;/strong&gt; 375f6fb285786bde3892fe4680b75eec9e70cb35658e1426fc54bf8555ca7b6b&lt;/p&gt;&lt;p&gt;&lt;strong&gt;Lead Form ID:&lt;/strong&gt; 375f6fb285786bde3892fe4680b75eec9e70cb35658e1426fc54bf8555ca7</t>
  </si>
  <si>
    <t>1018 Financeiro | Desejo falar com o setor financeiro | ATP TECNOLOGIA E PRODUTOS S/A | faturasgetec@datalinkbpo.com.br</t>
  </si>
  <si>
    <t>faturasgetec@datalinkbpo.com.br</t>
  </si>
  <si>
    <t>ATP S A</t>
  </si>
  <si>
    <t>Olá, segue formulário enviado para Cielo E-commerce:&lt;p&gt;&lt;strong&gt;Endereço de e-mail:&lt;/strong&gt; faturasgetec@datalinkbpo.com.br&lt;/p&gt;&lt;p&gt;&lt;strong&gt;Qual seu nome?:&lt;/strong&gt; ATP TECNOLOGIA E PRODUTOS S/A&lt;/p&gt;&lt;p&gt;&lt;strong&gt;CNPJ/CPF:&lt;/strong&gt; 38.059.846/0001-70&lt;/p&gt;&lt;p&gt;&lt;strong&gt;Telefone:&lt;/strong&gt; (61) 2108-8933&lt;/p&gt;&lt;p&gt;&lt;strong&gt;Assunto:&lt;/strong&gt; Carta de quitação&lt;/p&gt;&lt;p&gt;&lt;strong&gt;Merchant ID/Estabelecimento Comercial (EC):&lt;/strong&gt; 38.059.846/0001-70&lt;/p&gt;&lt;p&gt;&lt;strong&gt;Descrição do problema:&lt;/strong&gt; Por favor, emitir uma carta de quitação para me CNPJ 38.059.846/0001-70. Quitei a negociação no dia 14/05/2026.&lt;/p&gt;&lt;p&gt;&lt;strong&gt;Sobre qual produto ou área deseja falar?:&lt;/strong&gt; Financeiro&lt;/p&gt;&lt;p&gt;&lt;strong&gt;Como podemos te ajudar?:&lt;/strong&gt; Desejo falar com o setor financeiro&lt;/p&gt;&lt;p&gt;&lt;strong&gt;GA Client ID:&lt;/strong&gt; 2021977531.1779119646&lt;/p&gt;&lt;p&gt;&lt;strong&gt;Lead Hash ID:&lt;/strong&gt; fce28c18cf49461b6bbb589235fd4e8b15af8cb9e6f15582e3cce2c74bfdb572&lt;/p&gt;&lt;p&gt;&lt;strong&gt;Lead Form ID:&lt;/strong&gt; fce28c18cf49461b6bbb589235fd4e8b15af8cb9e6f15582e3cce2c</t>
  </si>
  <si>
    <t>pluxeegroup</t>
  </si>
  <si>
    <t>69.034.668/0001-56</t>
  </si>
  <si>
    <t>1018 Financeiro | Desejo falar com o setor financeiro | Jonas Mussa da Silva | jonas.silva@pluxeegroup.com</t>
  </si>
  <si>
    <t xml:space="preserve">Outros </t>
  </si>
  <si>
    <t>Comercial solicitou avaliação do Financeiro para essa tratativa. Solicitamos ajuste contratual e DA da Supex para seguir com exceção.</t>
  </si>
  <si>
    <t>Olá, segue formulário enviado para Cielo E-commerce:&lt;p&gt;&lt;strong&gt;Qual seu nome?:&lt;/strong&gt; Mariane Oliveira dos Santos&lt;/p&gt;&lt;p&gt;&lt;strong&gt;Endereço de e-mail:&lt;/strong&gt; mariane.santos@cielo.com.br&lt;/p&gt;&lt;p&gt;&lt;strong&gt;CNPJ/CPF:&lt;/strong&gt; 10.490.181/0001-35&lt;/p&gt;&lt;p&gt;&lt;strong&gt;Telefone:&lt;/strong&gt; (11) 98407-1789&lt;/p&gt;&lt;p&gt;&lt;strong&gt;Assunto:&lt;/strong&gt; Alteração prazo de recebimento&lt;/p&gt;&lt;p&gt;&lt;strong&gt;Merchant ID/Estabelecimento Comercial (EC):&lt;/strong&gt; 10.490.181/0001-35&lt;/p&gt;&lt;p&gt;&lt;strong&gt;Sobre qual produto ou área deseja falar?:&lt;/strong&gt; Financeiro&lt;/p&gt;&lt;p&gt;&lt;strong&gt;Como podemos te ajudar?:&lt;/strong&gt; Desejo falar com o setor financeiro&lt;/p&gt;&lt;p&gt;&lt;strong&gt;Descrição do problema:&lt;/strong&gt; Boa tarde, pessoal! Tudo bem?
A MadeiraMadeira solicitou a alteração do prazo de pagamento de suas faturas passando de 60 para 65 dias.
Enviei um e-mail para a Eliandra questionando sobre a possibilidade e ela me pediu para validar com o financeiro quais seriam os impactos dessa alteração.
Vou enviar a thread em anexo e marcar vocês no e-mail&lt;/p&gt;&lt;p&gt;&lt;stron</t>
  </si>
  <si>
    <t>04.789.159/0001-98</t>
  </si>
  <si>
    <t>RES: Recebemos sua solicitação "1018 Financeiro | Desejo falar com o setor financeiro | Joice Rosa | joice.dsilva@cielo.com.br"</t>
  </si>
  <si>
    <t>1018 Financeiro | Desejo falar com o setor financeiro | Suelen Thums | suelen.thums@bertolini.com.br</t>
  </si>
  <si>
    <t>suelen.thums@bertolini.com.br</t>
  </si>
  <si>
    <t>Olá, segue formulário enviado para Cielo E-commerce:&lt;p&gt;&lt;strong&gt;Assunto:&lt;/strong&gt; Emissão de NFS&lt;/p&gt;&lt;p&gt;&lt;strong&gt;Qual seu nome?:&lt;/strong&gt; Suelen Thums&lt;/p&gt;&lt;p&gt;&lt;strong&gt;Endereço de e-mail:&lt;/strong&gt; suelen.thums@bertolini.com.br&lt;/p&gt;&lt;p&gt;&lt;strong&gt;CNPJ/CPF:&lt;/strong&gt; 87.556.650/0015-00&lt;/p&gt;&lt;p&gt;&lt;strong&gt;Telefone:&lt;/strong&gt; (54) 99164-8560&lt;/p&gt;&lt;p&gt;&lt;strong&gt;Merchant ID/Estabelecimento Comercial (EC):&lt;/strong&gt; cda4bb7b-2b8c-4798-a223-37f388e6e6d3&lt;/p&gt;&lt;p&gt;&lt;strong&gt;Descrição do problema:&lt;/strong&gt;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
Precisamos que as NFs sejam emitidas até o dia 25 de cada mês, ou somente no mês seguinte, pois o fiscal não irá mais aceitar notas de serviço após essa data.
Agradeço a compreensão desde já e fico no aguardo.&lt;/p&gt;&lt;p&gt;&lt;strong&gt;ID da tra</t>
  </si>
  <si>
    <t>1003 Gateway de Pagamento | Estou com um problema em produção e preciso de ajuda | Fernanda Labes | fernanda.labes@mbrf.com</t>
  </si>
  <si>
    <t>Olá, segue formulário enviado para Cielo E-commerce:&lt;p&gt;&lt;strong&gt;Qual seu nome?:&lt;/strong&gt; Fernanda Labes&lt;/p&gt;&lt;p&gt;&lt;strong&gt;Endereço de e-mail:&lt;/strong&gt; fernanda.labes@mbrf.com&lt;/p&gt;&lt;p&gt;&lt;strong&gt;CNPJ/CPF:&lt;/strong&gt; 01.838.723/0001-27&lt;/p&gt;&lt;p&gt;&lt;strong&gt;Telefone:&lt;/strong&gt; (47) 3249-4403&lt;/p&gt;&lt;p&gt;&lt;strong&gt;Descrição do problema:&lt;/strong&gt; Favor alterar o destinatário de envio das notas fiscais de 3DS para tairine.peixoto@mbrf.com&lt;/p&gt;&lt;p&gt;&lt;strong&gt;Sobre qual produto ou área deseja falar?:&lt;/strong&gt; Gateway de Pagamento&lt;/p&gt;&lt;p&gt;&lt;strong&gt;Assunto:&lt;/strong&gt; E-mail envio NFS&lt;/p&gt;&lt;p&gt;&lt;strong&gt;Merchant ID/Estabelecimento Comercial (EC):&lt;/strong&gt; 01.838.723/0001-27&lt;/p&gt;&lt;p&gt;&lt;strong&gt;Como podemos te ajudar?:&lt;/strong&gt; Estou com um problema em produção e preciso de ajuda&lt;/p&gt;&lt;p&gt;&lt;strong&gt;GA Client ID:&lt;/strong&gt; 621325006.1784315733&lt;/p&gt;&lt;p&gt;&lt;strong&gt;Lead Hash ID:&lt;/strong&gt; 83f019afb00caa14617a5047aa4b5c5afca10a604e6a03434f450ddfac36f70e&lt;/p&gt;&lt;p&gt;&lt;strong&gt;Lead Form ID:&lt;/strong&gt; 83f019afb00caa14617a5047aa4b5c5afca10a604e6a03434f450ddfac36f70e.1784657</t>
  </si>
  <si>
    <t>1018 Financeiro | Desejo falar com o setor financeiro | Monique Carvalho | monique.carvalho@minervafoods.com</t>
  </si>
  <si>
    <t>monique.carvalho@minervafoods.com</t>
  </si>
  <si>
    <t>Olá, segue formulário enviado para Cielo E-commerce:&lt;p&gt;&lt;strong&gt;Qual seu nome?:&lt;/strong&gt; Monique Carvalho&lt;/p&gt;&lt;p&gt;&lt;strong&gt;Endereço de e-mail:&lt;/strong&gt; monique.carvalho@minervafoods.com&lt;/p&gt;&lt;p&gt;&lt;strong&gt;CNPJ/CPF:&lt;/strong&gt; 67.620.377/0001-14&lt;/p&gt;&lt;p&gt;&lt;strong&gt;Telefone:&lt;/strong&gt; (17) 99116-6500&lt;/p&gt;&lt;p&gt;&lt;strong&gt;Assunto:&lt;/strong&gt; Aumento no prazo de pagamento&lt;/p&gt;&lt;p&gt;&lt;strong&gt;Merchant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Solicito o aumento no prazo para pagamento que temos hoje, podem ver a possibilidade de 60 dias após a emissao da NF? Lembrando que os pagamentos da Minerva sempre ocorrem as quartas feiras.&lt;/p&gt;&lt;p&gt;&lt;strong&gt;Data e hora do erro:&lt;/strong&gt; 21-07-2026 09:38&lt;/p&gt;&lt;p&gt;&lt;strong&gt;GA Client ID:&lt;/strong&gt; 1901590615.1784637302&lt;/p&gt;&lt;p&gt;&lt;strong&gt;Lead Hash ID:&lt;/strong&gt; 37a9270c9da59edae57fc</t>
  </si>
  <si>
    <t>Olá, segue formulário enviado para Cielo E-commerce:&lt;p&gt;&lt;strong&gt;Qual seu nome?:&lt;/strong&gt; Joice Rosa&lt;/p&gt;&lt;p&gt;&lt;strong&gt;Endereço de e-mail:&lt;/strong&gt; joice.dsilva@cielo.com.br&lt;/p&gt;&lt;p&gt;&lt;strong&gt;CNPJ/CPF:&lt;/strong&gt; 07.750.733/0001-92&lt;/p&gt;&lt;p&gt;&lt;strong&gt;Telefone:&lt;/strong&gt; (11) 99526-4876&lt;/p&gt;&lt;p&gt;&lt;strong&gt;Assunto:&lt;/strong&gt; DA para cancelamento de notas&lt;/p&gt;&lt;p&gt;&lt;strong&gt;Merchant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Segue o DA para o cancelamento dos produtos e das  notas.
CANCELAMENTO# 00001826&lt;/p&gt;&lt;p&gt;&lt;strong&gt;GA Client ID:&lt;/strong&gt; 1399705651.1768504352&lt;/p&gt;&lt;p&gt;&lt;strong&gt;Lead Hash ID:&lt;/strong&gt; 5e64847c3d2b573ff63770f69d658c8491e6e780a5ac31e560744c0b8c14f725&lt;/p&gt;&lt;p&gt;&lt;strong&gt;Lead Form ID:&lt;/strong&gt; 5e64847c3d2b573ff63770f69d658c8491e6e780a5ac31e560744c0b8c14f725.1784636244127&lt;/p&gt;&lt;br&gt;-json-{
    "infoClien</t>
  </si>
  <si>
    <t>1018 Financeiro | Desejo falar com o setor financeiro | DROGARIA SAO GONCALO LTDA | ariane.pasilva@cielo.com.br</t>
  </si>
  <si>
    <t>Olá, segue formulário enviado para Cielo E-commerce:&lt;p&gt;&lt;strong&gt;Qual seu nome?:&lt;/strong&gt; DROGARIA SAO GONCALO LTDA&lt;/p&gt;&lt;p&gt;&lt;strong&gt;Endereço de e-mail:&lt;/strong&gt; ariane.pasilva@cielo.com.br&lt;/p&gt;&lt;p&gt;&lt;strong&gt;CNPJ/CPF:&lt;/strong&gt; 20.061.438/0001-97&lt;/p&gt;&lt;p&gt;&lt;strong&gt;Telefone:&lt;/strong&gt; (11) 97707-1602&lt;/p&gt;&lt;p&gt;&lt;strong&gt;Assunto:&lt;/strong&gt; Cancelamento NF&lt;/p&gt;&lt;p&gt;&lt;strong&gt;Merchant ID/Estabelecimento Comercial (EC):&lt;/strong&gt; 20.061.438/0001-97&lt;/p&gt;&lt;p&gt;&lt;strong&gt;Descrição do problema:&lt;/strong&gt; Prezados, bom dia. Favor cancelar todas as notas do CNPJ.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t>
  </si>
  <si>
    <t>1018 Financeiro | Desejo falar com o setor financeiro | VIDA FARMACIAS COLINA SORRISO COMERCIO DE MEDICAMENTOS LTDA | ariane.pasilva@cielo.com.br</t>
  </si>
  <si>
    <t>Olá, segue formulário enviado para Cielo E-commerce:&lt;p&gt;&lt;strong&gt;Qual seu nome?:&lt;/strong&gt; VIDA FARMACIAS COLINA SORRISO COMERCIO DE MEDICAMENTOS LTDA&lt;/p&gt;&lt;p&gt;&lt;strong&gt;Endereço de e-mail:&lt;/strong&gt; ariane.pasilva@cielo.com.br&lt;/p&gt;&lt;p&gt;&lt;strong&gt;CNPJ/CPF:&lt;/strong&gt; 07.750.733/0001-92&lt;/p&gt;&lt;p&gt;&lt;strong&gt;Telefone:&lt;/strong&gt; (11) 97707-1602&lt;/p&gt;&lt;p&gt;&lt;strong&gt;Assunto:&lt;/strong&gt; Cancelamento NF&lt;/p&gt;&lt;p&gt;&lt;strong&gt;Merchant ID/Estabelecimento Comercial (EC):&lt;/strong&gt; 07.750.733/0001-92&lt;/p&gt;&lt;p&gt;&lt;strong&gt;Descrição do problema:&lt;/strong&gt; Prezados, bom dia. Por favor cancelar todas as notas do CNPJ. 
Em anexo DA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
  </si>
  <si>
    <t>1018 Financeiro | Desejo falar com o setor financeiro | APARECIDA SOARES BARBAIS | evertonbarbaismarques@yahoo.com.br</t>
  </si>
  <si>
    <t>evertonbarbaismarques@yahoo.com.br</t>
  </si>
  <si>
    <t>Olá, segue formulário enviado para Cielo E-commerce:&lt;p&gt;&lt;strong&gt;Qual seu nome?:&lt;/strong&gt; APARECIDA SOARES BARBAIS&lt;/p&gt;&lt;p&gt;&lt;strong&gt;Endereço de e-mail:&lt;/strong&gt; evertonbarbaismarques@yahoo.com.br&lt;/p&gt;&lt;p&gt;&lt;strong&gt;CNPJ/CPF:&lt;/strong&gt; 14.933.258/0001-55&lt;/p&gt;&lt;p&gt;&lt;strong&gt;Telefone:&lt;/strong&gt; (19) 99199-2418&lt;/p&gt;&lt;p&gt;&lt;strong&gt;Assunto:&lt;/strong&gt; COBRANÇA&lt;/p&gt;&lt;p&gt;&lt;strong&gt;Merchant ID/Estabelecimento Comercial (EC):&lt;/strong&gt; Nao sei essa informação&lt;/p&gt;&lt;p&gt;&lt;strong&gt;Sobre qual produto ou área deseja falar?:&lt;/strong&gt; Financeiro&lt;/p&gt;&lt;p&gt;&lt;strong&gt;Como podemos te ajudar?:&lt;/strong&gt; Desejo falar com o setor financeiro&lt;/p&gt;&lt;p&gt;&lt;strong&gt;Descrição do problema:&lt;/strong&gt; Esta sendo cobrado em minha conta empresarial no cnpj 14.933.258/0001-55 BANCO SANTANDER ag 3808 cc 13-001999-7 um valor de R$ 39,17 mensal. Eu não tenho nenhum vinculo com a CIELO há muito anos e por que estão retirando de minha conta ?&lt;/p&gt;&lt;p&gt;&lt;strong&gt;Data e hora do erro:&lt;/strong&gt; 20-07-2026 13:30&lt;/p&gt;&lt;p&gt;&lt;strong&gt;GA Client ID:&lt;/strong&gt; 1639495706.1784550274&lt;/p&gt;&lt;p&gt;&lt;stron</t>
  </si>
  <si>
    <t>1018 Financeiro | Desejo falar com o setor financeiro | GIORDANI TURISMO LTDA | ariane.pasilva@cielo.com.br</t>
  </si>
  <si>
    <t>Olá, segue formulário enviado para Cielo E-commerce:&lt;p&gt;&lt;strong&gt;Qual seu nome?:&lt;/strong&gt; GIORDANI TURISMO LTDA&lt;/p&gt;&lt;p&gt;&lt;strong&gt;Endereço de e-mail:&lt;/strong&gt; ariane.pasilva@cielo.com.br&lt;/p&gt;&lt;p&gt;&lt;strong&gt;CNPJ/CPF:&lt;/strong&gt; 94.929.734/0001-01&lt;/p&gt;&lt;p&gt;&lt;strong&gt;Telefone:&lt;/strong&gt; (11) 97707-1602&lt;/p&gt;&lt;p&gt;&lt;strong&gt;Assunto:&lt;/strong&gt; Cancelamento NF&lt;/p&gt;&lt;p&gt;&lt;strong&gt;Merchant ID/Estabelecimento Comercial (EC):&lt;/strong&gt; 94929734000101&lt;/p&gt;&lt;p&gt;&lt;strong&gt;Descrição do problema:&lt;/strong&gt; Pessoal, bom dia.  Tudo bem? 
Por favor cancelar a nota fiscal 0118088, emitimos de forma duplicada, a NF correta é a NF 0118002.&lt;/p&gt;&lt;p&gt;&lt;strong&gt;ID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t>
  </si>
  <si>
    <t>1018 Financeiro | Desejo falar com o setor financeiro | Bruna Tatielli da Silva | contasapagar@giordaniturismo.com.br</t>
  </si>
  <si>
    <t>contasapagar@giordaniturismo.com.br</t>
  </si>
  <si>
    <t>Olá, segue formulário enviado para Cielo E-commerce:&lt;p&gt;&lt;strong&gt;Qual seu nome?:&lt;/strong&gt; Bruna Tatielli da Silva&lt;/p&gt;&lt;p&gt;&lt;strong&gt;Endereço de e-mail:&lt;/strong&gt; contasapagar@giordaniturismo.com.br&lt;/p&gt;&lt;p&gt;&lt;strong&gt;CNPJ/CPF:&lt;/strong&gt; 94.929.734/0001-01&lt;/p&gt;&lt;p&gt;&lt;strong&gt;Telefone:&lt;/strong&gt; (54) 3455-2767&lt;/p&gt;&lt;p&gt;&lt;strong&gt;Assunto:&lt;/strong&gt; Solicitação de cancelamento de NF&lt;/p&gt;&lt;p&gt;&lt;strong&gt;Merchant ID/Estabelecimento Comercial (EC):&lt;/strong&gt; -&lt;/p&gt;&lt;p&gt;&lt;strong&gt;Sobre qual produto ou área deseja falar?:&lt;/strong&gt; Financeiro&lt;/p&gt;&lt;p&gt;&lt;strong&gt;Como podemos te ajudar?:&lt;/strong&gt; Desejo falar com o setor financeiro&lt;/p&gt;&lt;p&gt;&lt;strong&gt;Descrição do problema:&lt;/strong&gt; Recebemos a nf 118088 juntamente com o boleto. Mas esta nf é indevida.
A nf correta é a 118002.
Solicito a anulação da nf 118088 e bem como a baixa do boleto de valor R$5.881,43.&lt;/p&gt;&lt;p&gt;&lt;strong&gt;Data e hora do erro:&lt;/strong&gt; 16-07-2026 17:00&lt;/p&gt;&lt;p&gt;&lt;strong&gt;GA Client ID:&lt;/strong&gt; 1828125135.1782128533&lt;/p&gt;&lt;p&gt;&lt;strong&gt;Lead Hash ID:&lt;/strong&gt; 1a40356500125c3504ec1c85807f3262</t>
  </si>
  <si>
    <t>1018 Financeiro | Desejo falar com o setor financeiro | Robson Serafini | leonardo.bicca.roseira@gmail.com</t>
  </si>
  <si>
    <t>leonardo.bicca.roseira@gmail.com</t>
  </si>
  <si>
    <t>KOCH SUPERMERCADOS</t>
  </si>
  <si>
    <t>Olá, segue formulário enviado para Cielo E-commerce:&lt;p&gt;&lt;strong&gt;Qual seu nome?:&lt;/strong&gt; Robson Serafini&lt;/p&gt;&lt;p&gt;&lt;strong&gt;Endereço de e-mail:&lt;/strong&gt; leonardo.bicca.roseira@gmail.com&lt;/p&gt;&lt;p&gt;&lt;strong&gt;Descrição do problema:&lt;/strong&gt; Boa tarde,
Estamos realizando uma conferência dos reajustes aplicados ao nosso contrato de gateway de pagamentos e gostaríamos de solicitar o histórico completo dos reajustes realizados desde a assinatura do contrato, em 14/06/2019.
Atualmente estamos enquadrados na faixa de 1.001 a 5.000 transações por mês e identificamos que o valor por transação passou de R$ 0,2980 para R$ 0,5068.
Poderiam, por gentileza, encaminhar o detalhamento dos reajustes aplicados ano a ano, contendo, se possível, as seguintes informações?
Data de aplicação de cada reajuste;
Índice utilizado (IGP-10, IGP-M ou outro);
Percentual aplicado em cada ano;
Valor da transação antes e após cada reajuste;
Memória de cálculo ou forma utilizada para chegar ao valor vigente de R$ 0,5068.
Realiza</t>
  </si>
  <si>
    <t>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Estamos emitindo uma cobrança indevida para o cliente Razão Social
PATAGONIA COMERCIO DIGITAL LTDA, CNPJ
37.030.090/0001-73. Geramos a NF 0111176 como &amp;quot;Multa por rescisão antecipada do contrato&amp;quot;, todavia, o contrato não prevê multa após 12 meses. Podem me ajudar?&lt;/p&gt;&lt;p&gt;&lt;strong&gt;GA Client ID:&lt;/strong&gt; 1748044628.1765558654&lt;/p&gt;&lt;p&gt;&lt;strong&gt;Lead Hash ID:&lt;/strong&gt; 3dc5c78ff78</t>
  </si>
  <si>
    <t>Lojas MOR</t>
  </si>
  <si>
    <t>Olá, segue formulário enviado para Cielo E-commerce:&lt;p&gt;&lt;strong&gt;Endereço de e-mail:&lt;/strong&gt; joice.dsilva@cielo.com.br&lt;/p&gt;&lt;p&gt;&lt;strong&gt;Qual seu nome?:&lt;/strong&gt; Joice Rosa&lt;/p&gt;&lt;p&gt;&lt;strong&gt;CNPJ/CPF:&lt;/strong&gt; 95.422.218/0001-40&lt;/p&gt;&lt;p&gt;&lt;strong&gt;Telefone:&lt;/strong&gt; (11) 99526-4876&lt;/p&gt;&lt;p&gt;&lt;strong&gt;Assunto:&lt;/strong&gt; DA para cancelamento de notas&lt;/p&gt;&lt;p&gt;&lt;strong&gt;Merchant ID/Estabelecimento Comercial (EC):&lt;/strong&gt; não tem&lt;/p&gt;&lt;p&gt;&lt;strong&gt;Descrição do problema:&lt;/strong&gt; Bom dia, Time!
Segue o DA para cancelamento das notas referentes aos meses de setembro e outubro de 2025 e emissão do boleto com tempo hábil para pagamento referente ao mês de agosto/2025.&lt;/p&gt;&lt;p&gt;&lt;strong&gt;ID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t>
  </si>
  <si>
    <t>ION DISTRIBUIDORA</t>
  </si>
  <si>
    <t xml:space="preserve">Olá, segue formulário enviado para Cielo E-commerce:&lt;p&gt;&lt;strong&gt;Qual seu nome?:&lt;/strong&gt; Giulia&lt;/p&gt;&lt;p&gt;&lt;strong&gt;Endereço de e-mail:&lt;/strong&gt; giuliac@cielo.com.br&lt;/p&gt;&lt;p&gt;&lt;strong&gt;CNPJ/CPF:&lt;/strong&gt; 58.364.521/0001-08&lt;/p&gt;&lt;p&gt;&lt;strong&gt;Telefone:&lt;/strong&gt; (11) 99104-1320&lt;/p&gt;&lt;p&gt;&lt;strong&gt;Assunto:&lt;/strong&gt; Cancelamento sem cobrança de multa&lt;/p&gt;&lt;p&gt;&lt;strong&gt;Merchant ID/Estabelecimento Comercial (EC):&lt;/strong&gt; 58.364.521/0001-08&lt;/p&gt;&lt;p&gt;&lt;strong&gt;Descrição do problema:&lt;/strong&gt;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
CNPJ: 58.364.521/0001-08
Cliente: Ion Distribuidora&lt;/p&gt;&lt;p&gt;&lt;strong&gt;ID da transação:&lt;/strong&gt; &lt;/p&gt;&lt;p&gt;&lt;strong&gt;Código do erro:&lt;/strong&gt; &lt;/p&gt;&lt;p&gt;&lt;strong&gt;Sobre qual produto ou área deseja falar?:&lt;/strong&gt; Financeiro&lt;/p&gt;&lt;p&gt;&lt;strong&gt;Como podemos te ajudar?:&lt;/strong&gt; </t>
  </si>
  <si>
    <t>Dúvida acesso ao portal</t>
  </si>
  <si>
    <t>1002 Portais E-commerce | Estou com um problema em produção e preciso de ajuda | Guilherme Libman | guilherme.libman@lojatres.com</t>
  </si>
  <si>
    <t>guilherme.libman@lojatres.com</t>
  </si>
  <si>
    <t>FITEX</t>
  </si>
  <si>
    <t>Olá, segue formulário enviado para Cielo E-commerce:&lt;p&gt;&lt;strong&gt;Qual seu nome?:&lt;/strong&gt; Guilherme Libman&lt;/p&gt;&lt;p&gt;&lt;strong&gt;Endereço de e-mail:&lt;/strong&gt; guilherme.libman@lojatres.com&lt;/p&gt;&lt;p&gt;&lt;strong&gt;CNPJ/CPF:&lt;/strong&gt; 54.795.314/0001-57&lt;/p&gt;&lt;p&gt;&lt;strong&gt;Telefone:&lt;/strong&gt; (21) 99873-6073&lt;/p&gt;&lt;p&gt;&lt;strong&gt;Assunto:&lt;/strong&gt; Ajuda com a gestão e visão de faturas – Portal Braspag&lt;/p&gt;&lt;p&gt;&lt;strong&gt;Merchant ID/Estabelecimento Comercial (EC):&lt;/strong&gt; MID: 1df69312-44e4-46c6-820c-7d0cb85440f&lt;/p&gt;&lt;p&gt;&lt;strong&gt;Descrição do problema:&lt;/strong&gt; Eu não consigo consultar a parte financeira das faturas da empresa. O link que consta no e-mail de faturas (assunto: boleto enviado) não funciona (https://hub.braspag.com.br/financeiro/faturas). Como resolver? Onde visualizo essa gestão financeira de faturas?&lt;/p&gt;&lt;p&gt;&lt;strong&gt;Sobre qual produto ou área deseja falar?:&lt;/strong&gt; Portais E-commerce&lt;/p&gt;&lt;p&gt;&lt;strong&gt;Como podemos te ajudar?:&lt;/strong&gt; Estou com um problema em produção e preciso de ajuda&lt;/p&gt;&lt;p&gt;&lt;strong&gt;GA Client ID:&lt;/strong</t>
  </si>
  <si>
    <t>1018 Financeiro | Desejo falar com o setor financeiro | larissa | larissa.souza@quod.com.br</t>
  </si>
  <si>
    <t>larissa.souza@quod.com.br</t>
  </si>
  <si>
    <t>QUOD</t>
  </si>
  <si>
    <t xml:space="preserve">Olá, segue form enviado pela página de Ticket Braspag:&lt;p&gt;&lt;strong&gt;Qual seu nome?:&lt;/strong&gt; larissa&lt;/p&gt;&lt;p&gt;&lt;strong&gt;Endereço de e-mail:&lt;/strong&gt; larissa.souza@quod.com.br&lt;/p&gt;&lt;p&gt;&lt;strong&gt;CNPJ:&lt;/strong&gt; 28.042.871/0001-97&lt;/p&gt;&lt;p&gt;&lt;strong&gt;Telefone:&lt;/strong&gt; (11) 3472-7999&lt;/p&gt;&lt;p&gt;&lt;strong&gt;Assunto:&lt;/strong&gt; NF&lt;/p&gt;&lt;p&gt;&lt;strong&gt;Merchant ID/Estabelecimento Comercial (EC)*:&lt;/strong&gt; GESTORA DE INTELIGENCIA DE CRÉDITO S.A&lt;/p&gt;&lt;p&gt;&lt;strong&gt;Sobre qual produto ou área deseja falar?:&lt;/strong&gt; Financeiro&lt;/p&gt;&lt;p&gt;&lt;strong&gt;Como podemos te ajudar?:&lt;/strong&gt; Desejo falar com o setor financeiro&lt;/p&gt;&lt;p&gt;&lt;strong&gt;Descrição do problema:&lt;/strong&gt; Não recebemos a NF do mês 07/2025 no valor de R$1.262,94&lt;/p&gt;&lt;p&gt;&lt;strong&gt;GA Client ID:&lt;/strong&gt; 2017090439.1754401527&lt;/p&gt;&lt;p&gt;&lt;strong&gt;Lead Hash ID:&lt;/strong&gt; 76dc4cb9cf3a2482fb99aa486073dbd6a222464cc64e697cba4b055a9953225f&lt;/p&gt;&lt;p&gt;&lt;strong&gt;Lead Form ID:&lt;/strong&gt; 76dc4cb9cf3a2482fb99aa486073dbd6a222464cc64e697cba4b055a9953225f.1754402413884&lt;/p&gt;&lt;br&gt;-json-{
    "infoClientes": [
        {
        </t>
  </si>
  <si>
    <t>2620514646989</t>
  </si>
  <si>
    <t>1018 Financeiro | Desejo falar com o setor financeiro | Jelifer de Araujo Neves | jelifer.neves@jflrealty.com.br</t>
  </si>
  <si>
    <t>jelifer.neves@jflrealty.com.br</t>
  </si>
  <si>
    <t>Olá, segue formulário enviado para Cielo E-commerce:&lt;p&gt;&lt;strong&gt;Endereço de e-mail:&lt;/strong&gt; jelifer.neves@jflrealty.com.br&lt;/p&gt;&lt;p&gt;&lt;strong&gt;Qual seu nome?:&lt;/strong&gt; Jelifer de Araujo Neves&lt;/p&gt;&lt;p&gt;&lt;strong&gt;Telefone:&lt;/strong&gt; (11) 95804-8046&lt;/p&gt;&lt;p&gt;&lt;strong&gt;CNPJ/CPF:&lt;/strong&gt; 419.720.948-74&lt;/p&gt;&lt;p&gt;&lt;strong&gt;Assunto:&lt;/strong&gt; Segunda via de boleto Braspag - vcto dia 29&lt;/p&gt;&lt;p&gt;&lt;strong&gt;Merchant ID/Estabelecimento Comercial (EC):&lt;/strong&gt; 769501e6-abfd-42fd-a875-3a6c50778c99&lt;/p&gt;&lt;p&gt;&lt;strong&gt;Sobre qual produto ou área deseja falar?:&lt;/strong&gt; Financeiro&lt;/p&gt;&lt;p&gt;&lt;strong&gt;Como podemos te ajudar?:&lt;/strong&gt; Desejo falar com o setor financeiro&lt;/p&gt;&lt;p&gt;&lt;strong&gt;Descrição do problema:&lt;/strong&gt; Olá,
Precisamos da segunda via do boleto atualizada com vencimento para dia 29/07, por favor.
CNPJ do contrato: 31.093.563/0001-03
Razão Social:JFL HOLDING S.A.
NF em aberto: 0117025
No aguardo
Obrigada&lt;/p&gt;&lt;p&gt;&lt;strong&gt;GA Client ID:&lt;/strong&gt; 880189090.1765807463&lt;/p&gt;&lt;p&gt;&lt;strong&gt;Lead Hash ID:&lt;/strong&gt; 65cd61f27afec52dd5d7f91ed9d53e</t>
  </si>
  <si>
    <t>2620512640445</t>
  </si>
  <si>
    <t>1018 Financeiro | Desejo falar com o setor financeiro | VENTUREPAV SISTEMAS LTDA | ariane.pasilva@cielo.com.br</t>
  </si>
  <si>
    <t>VENTURE PAY</t>
  </si>
  <si>
    <t>Olá, segue formulário enviado para Cielo E-commerce:&lt;p&gt;&lt;strong&gt;Qual seu nome?:&lt;/strong&gt; VENTUREPAV SISTEMAS LTDA&lt;/p&gt;&lt;p&gt;&lt;strong&gt;Endereço de e-mail:&lt;/strong&gt; ariane.pasilva@cielo.com.br&lt;/p&gt;&lt;p&gt;&lt;strong&gt;CNPJ/CPF:&lt;/strong&gt; 53.768.953/0001-60&lt;/p&gt;&lt;p&gt;&lt;strong&gt;Telefone:&lt;/strong&gt; (11) 97707-1602&lt;/p&gt;&lt;p&gt;&lt;strong&gt;Assunto:&lt;/strong&gt; Cancelamento NF&lt;/p&gt;&lt;p&gt;&lt;strong&gt;Merchant ID/Estabelecimento Comercial (EC):&lt;/strong&gt; 53768953000160&lt;/p&gt;&lt;p&gt;&lt;strong&gt;Descrição do problema:&lt;/strong&gt; Prezados, seguir com o cancelamento dessa nota.
Em anexo, segue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2a07344672c93c9ca782c</t>
  </si>
  <si>
    <t>2620511636321</t>
  </si>
  <si>
    <t>1018 Financeiro | Desejo falar com o setor financeiro | Sandra De Oliveira Ferreira | sandra.ferreira@bodytech.com.br</t>
  </si>
  <si>
    <t>sandra.ferreira@bodytech.com.br</t>
  </si>
  <si>
    <t>Olá, segue formulário enviado para Cielo E-commerce:&lt;p&gt;&lt;strong&gt;Qual seu nome?:&lt;/strong&gt; Sandra De Oliveira Ferreira&lt;/p&gt;&lt;p&gt;&lt;strong&gt;Endereço de e-mail:&lt;/strong&gt; sandra.ferreira@bodytech.com.br&lt;/p&gt;&lt;p&gt;&lt;strong&gt;CNPJ/CPF:&lt;/strong&gt; 15.767.893/0001-72&lt;/p&gt;&lt;p&gt;&lt;strong&gt;Telefone:&lt;/strong&gt; (65) 98155-0735&lt;/p&gt;&lt;p&gt;&lt;strong&gt;Assunto:&lt;/strong&gt; BOLETO JULHO&lt;/p&gt;&lt;p&gt;&lt;strong&gt;Sobre qual produto ou área deseja falar?:&lt;/strong&gt; Financeiro&lt;/p&gt;&lt;p&gt;&lt;strong&gt;Como podemos te ajudar?:&lt;/strong&gt; Desejo falar com o setor financeiro&lt;/p&gt;&lt;p&gt;&lt;strong&gt;Descrição do problema:&lt;/strong&gt; BOLETO JULHO&lt;/p&gt;&lt;p&gt;&lt;strong&gt;Merchant ID/Estabelecimento Comercial (EC):&lt;/strong&gt; 1047426037&lt;/p&gt;&lt;p&gt;&lt;strong&gt;GA Client ID:&lt;/strong&gt; 586344432.1780062605&lt;/p&gt;&lt;p&gt;&lt;strong&gt;Lead Hash ID:&lt;/strong&gt; 5930584206e09a7ce6306b866696ea597ec4b4d04a8dba482032b3ede4977184&lt;/p&gt;&lt;p&gt;&lt;strong&gt;Lead Form ID:&lt;/strong&gt; 5930584206e09a7ce6306b866696ea597ec4b4d04a8dba482032b3ede4977184.1784902032131&lt;/p&gt;&lt;br&gt;-json-{
    "infoClientes": [
        {
            "nomeCliente": "Sandra De Olive</t>
  </si>
  <si>
    <t>2620510634643</t>
  </si>
  <si>
    <t xml:space="preserve">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favor realizar o cancelamento total de todas as notas fiscais do cliente.
DA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t>
  </si>
  <si>
    <t>2620415616122</t>
  </si>
  <si>
    <t>1018 Financeiro | Desejo falar com o setor financeiro | Erick | erick.faraujo@gruposaga.com.br</t>
  </si>
  <si>
    <t>erick.faraujo@gruposaga.com.br</t>
  </si>
  <si>
    <t>Olá, segue formulário enviado para Cielo E-commerce:&lt;p&gt;&lt;strong&gt;Endereço de e-mail:&lt;/strong&gt; erick.faraujo@gruposaga.com.br&lt;/p&gt;&lt;p&gt;&lt;strong&gt;CNPJ/CPF:&lt;/strong&gt; 05.471.879/0004-16&lt;/p&gt;&lt;p&gt;&lt;strong&gt;Assunto:&lt;/strong&gt; KASA MOTORS LTDA - recebimento notas&lt;/p&gt;&lt;p&gt;&lt;strong&gt;Telefone:&lt;/strong&gt; (11) 94519-4834&lt;/p&gt;&lt;p&gt;&lt;strong&gt;Merchant ID/Estabelecimento Comercial (EC):&lt;/strong&gt; 05.471.879/0004-16&lt;/p&gt;&lt;p&gt;&lt;strong&gt;Sobre qual produto ou área deseja falar?:&lt;/strong&gt; Financeiro&lt;/p&gt;&lt;p&gt;&lt;strong&gt;Como podemos te ajudar?:&lt;/strong&gt; Desejo falar com o setor financeiro&lt;/p&gt;&lt;p&gt;&lt;strong&gt;Descrição do problema:&lt;/strong&gt; Solicito a atualização dos destinatários responsáveis pelo recebimento dos boletos referentes ao pagamento das notas de uso da BrasPag das concessionárias Toyota do Grupo Saga, vinculadas ao CNPJ 05.471.879/0004-16.
Atualmente, os boletos estão sendo enviados aos gestores do projeto. No entanto, para evitar atrasos nos pagamentos, é necessário que eles sejam encaminhados diretamente aos responsáveis pelo process</t>
  </si>
  <si>
    <t>2620218549022</t>
  </si>
  <si>
    <t>1003 Cancelamento de Contrato: COSTA CRUZEIROS</t>
  </si>
  <si>
    <t>jlisboa@cielo.com.br</t>
  </si>
  <si>
    <t>COSTA CRUZEIROS SSA</t>
  </si>
  <si>
    <t>-json-{"CancelamentoDeContratoId":"a0UNp00001C6BhLMAV"}
- CNPJ da Conta: 61.450.292/0001-59
- Razão Social: COSTA CRUZEIROS AGENCIA MARITIMA E TURISMO LTDA
- Transações Mensais: 10000
- Data do Contrato: 21/07/2026
- Executivo: Raphael Palmeira
- Motivo: Sistema Nunca foi Utilizado
- Justificativa: Nunca foi utilizado
- Tipo: Total
- Serviços: Analista de Risco Cybersource,Antifraude Cybersource
- Observações: 
- Conta SF Id: 0014o00001m4qRsAAI</t>
  </si>
  <si>
    <t>1009 Checkout | Erro para finalização do pagamento do Checkout Cielo pelo portador | Lucas Chaves Ricarte | lucas.ricarte@beachpark.com.br</t>
  </si>
  <si>
    <t>lucas.ricarte@beachpark.com.br</t>
  </si>
  <si>
    <t>Olá, segue formulário enviado para Cielo E-commerce:&lt;p&gt;&lt;strong&gt;Qual seu nome?:&lt;/strong&gt; Lucas Chaves Ricarte&lt;/p&gt;&lt;p&gt;&lt;strong&gt;Endereço de e-mail:&lt;/strong&gt; lucas.ricarte@beachpark.com.br&lt;/p&gt;&lt;p&gt;&lt;strong&gt;Telefone:&lt;/strong&gt; (85) 99814-6212&lt;/p&gt;&lt;p&gt;&lt;strong&gt;Assunto:&lt;/strong&gt; Correção da configuração 3DS 2.0&lt;/p&gt;&lt;p&gt;&lt;strong&gt;Merchant ID/Estabelecimento Comercial (EC):&lt;/strong&gt; 00cd027e-0e06-4dfb-874d-8e49b145a6ea&lt;/p&gt;&lt;p&gt;&lt;strong&gt;Descrição do problema:&lt;/strong&gt; Foi identificado um problema no checkout de pagamento da hospedagem relacionado à autenticação 3DS 2.0.
Descrição:
Durante pagamentos que exigem autenticação adicional (challenge), a Braspag retorna o erro ReturnCode 4002 – &amp;quot;TermURL Error. Malformed Request.&amp;quot; (configuration), impedindo a conclusão da compra.
O estabelecimento de ingressos (2895657003 – Ingressos Beach Chat) funciona normalmente, enquanto o estabelecimento de hospedagem (2807605448 – Operadora BPK Chat) apresenta configuração incompleta do 3DS 2.0 (Cardinal/MPI).
Solic</t>
  </si>
  <si>
    <t>1018 Financeiro | Desejo falar com o setor financeiro | GOODSTORAGE HOLDING PARTICIPACOES S | ariane.pasilva@cielo.com.br</t>
  </si>
  <si>
    <t>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
Por favor preciso do detalhamento transacional referente as transações cobradas na nota fiscal: 118329&lt;/p&gt;&lt;p&gt;&lt;strong&gt;ID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t>
  </si>
  <si>
    <t xml:space="preserve">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
Solicito cancelamento da NF 118329, preciso que seja reemitido com o valor correto.
O Antifraude só pode ser cobrado a partir de novembro/2025 até a presente data:&lt;/p&gt;&lt;p&gt;&lt;strong&gt;ID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t>
  </si>
  <si>
    <t>1018 Financeiro | Desejo falar com o setor financeiro | LUX INVEST CAPITAL LTDA | ariane.pasilva@cielo.com.br</t>
  </si>
  <si>
    <t>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boa tarde. Tudo bem?
Por favor, em anexo consta o DA da área comercial, para realizar o cancelamento das notas:
116855
117057
Inclusive as notas que iremos emitir agora no final de julho e a multa contratual.
NÃO podemos emitir multa contratual. As referente junho e  julho já podemos cancelar.
No e-mail com DA possui todo detalhamento.&lt;/p&gt;&lt;p&gt;&lt;strong&gt;ID da transação:&lt;/strong&gt; &lt;/p&gt;&lt;p&gt;&lt;strong&gt;Código do erro:&lt;/strong&gt; &lt;/p&gt;&lt;p&gt;&lt;strong&gt;Sobre qual produto ou área deseja falar?:&lt;/strong&gt; Financeiro&lt;/p&gt;&lt;p&gt;&lt;strong&gt;Como pode</t>
  </si>
  <si>
    <t>1018 Financeiro | Desejo falar com o setor financeiro | NIMBI S.A. | ariane.pasilva@cielo.com.br</t>
  </si>
  <si>
    <t>Olá, segue formulário enviado para Cielo E-commerce:&lt;p&gt;&lt;strong&gt;Qual seu nome?:&lt;/strong&gt; NIMBI S.A.&lt;/p&gt;&lt;p&gt;&lt;strong&gt;Endereço de e-mail:&lt;/strong&gt; ariane.pasilva@cielo.com.br&lt;/p&gt;&lt;p&gt;&lt;strong&gt;CNPJ/CPF:&lt;/strong&gt; 02.890.199/0001-04&lt;/p&gt;&lt;p&gt;&lt;strong&gt;Telefone:&lt;/strong&gt; (11) 97707-1602&lt;/p&gt;&lt;p&gt;&lt;strong&gt;Assunto:&lt;/strong&gt; Cancelamento NF&lt;/p&gt;&lt;p&gt;&lt;strong&gt;Merchant ID/Estabelecimento Comercial (EC):&lt;/strong&gt; 02890199000104&lt;/p&gt;&lt;p&gt;&lt;strong&gt;Descrição do problema:&lt;/strong&gt; Prezados, bom dia. Tudo bem?
Por favor realizar o cancelamento de todas as notas fiscais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t>
  </si>
  <si>
    <t>1018 Financeiro | Desejo falar com o setor financeiro | FARMAVILAS COMERCIO DE MEDICAMENTOS | ariane.pasilva@cielo.com.br</t>
  </si>
  <si>
    <t>FARMAVILAS COMERCIO DE MEDICAMEN</t>
  </si>
  <si>
    <t>Olá, segue formulário enviado para Cielo E-commerce:&lt;p&gt;&lt;strong&gt;Qual seu nome?:&lt;/strong&gt; FARMAVILAS COMERCIO DE MEDICAMENTOS&lt;/p&gt;&lt;p&gt;&lt;strong&gt;Endereço de e-mail:&lt;/strong&gt; ariane.pasilva@cielo.com.br&lt;/p&gt;&lt;p&gt;&lt;strong&gt;CNPJ/CPF:&lt;/strong&gt; 59.878.420/0001-18&lt;/p&gt;&lt;p&gt;&lt;strong&gt;Telefone:&lt;/strong&gt; (11) 97707-1602&lt;/p&gt;&lt;p&gt;&lt;strong&gt;Assunto:&lt;/strong&gt; Cancelamento NF&lt;/p&gt;&lt;p&gt;&lt;strong&gt;Merchant ID/Estabelecimento Comercial (EC):&lt;/strong&gt; 59.878.420/0001-18&lt;/p&gt;&lt;p&gt;&lt;strong&gt;Descrição do problema:&lt;/strong&gt; Financeiro, boa trade.
Favor cancelar as notas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t>
  </si>
  <si>
    <t>1018 Financeiro | Desejo falar com o setor financeiro | CONSTRUDECOR S/A | ariane.pasilva@cielo.com.br</t>
  </si>
  <si>
    <t>DICICO</t>
  </si>
  <si>
    <t>Olá, segue formulário enviado para Cielo E-commerce:&lt;p&gt;&lt;strong&gt;Qual seu nome?:&lt;/strong&gt; CONSTRUDECOR S/A&lt;/p&gt;&lt;p&gt;&lt;strong&gt;Endereço de e-mail:&lt;/strong&gt; ariane.pasilva@cielo.com.br&lt;/p&gt;&lt;p&gt;&lt;strong&gt;CNPJ/CPF:&lt;/strong&gt; 03.439.316/0001-72&lt;/p&gt;&lt;p&gt;&lt;strong&gt;Telefone:&lt;/strong&gt; (11) 97707-1602&lt;/p&gt;&lt;p&gt;&lt;strong&gt;Assunto:&lt;/strong&gt; Cancelamento NF&lt;/p&gt;&lt;p&gt;&lt;strong&gt;Merchant ID/Estabelecimento Comercial (EC):&lt;/strong&gt; 03439316000172&lt;/p&gt;&lt;p&gt;&lt;strong&gt;Descrição do problema:&lt;/strong&gt; Time financeiro, boa tarde. Tudo bem?
Favor cancelar as seguintes notas fiscais do cliente:
051172
051638
051648
051663
052712
058505
117765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t>
  </si>
  <si>
    <t>1018 Financeiro | Desejo falar com o setor financeiro | Rodrigo Rossi | rodrigomrossi@gmail.com</t>
  </si>
  <si>
    <t>rodrigomrossi@gmail.com</t>
  </si>
  <si>
    <t>MAIS VENDAS TECNOLOGIA LTDA</t>
  </si>
  <si>
    <t>Olá, segue formulário enviado para Cielo E-commerce:&lt;p&gt;&lt;strong&gt;Qual seu nome?:&lt;/strong&gt; Rodrigo Rossi&lt;/p&gt;&lt;p&gt;&lt;strong&gt;Endereço de e-mail:&lt;/strong&gt; rodrigomrossi@gmail.com&lt;/p&gt;&lt;p&gt;&lt;strong&gt;Telefone:&lt;/strong&gt; (16) 99604-4100&lt;/p&gt;&lt;p&gt;&lt;strong&gt;Assunto:&lt;/strong&gt; Prorrogação de pagamentos – Boleto de Setup&lt;/p&gt;&lt;p&gt;&lt;strong&gt;CNPJ/CPF:&lt;/strong&gt; 64.484.980/0001-28&lt;/p&gt;&lt;p&gt;&lt;strong&gt;Merchant ID/Estabelecimento Comercial (EC):&lt;/strong&gt; 310bfb72-7339-4b9c-9872-5e4ca50c758e&lt;/p&gt;&lt;p&gt;&lt;strong&gt;Descrição do problema:&lt;/strong&gt;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t>
  </si>
  <si>
    <t>Olá, segue formulário enviado para Cielo E-commerce:&lt;p&gt;&lt;strong&gt;Endereço de e-mail:&lt;/strong&gt; fernanda.scamarneira@cielo.com.br&lt;/p&gt;&lt;p&gt;&lt;strong&gt;Qual seu nome?:&lt;/strong&gt; Fernanda&lt;/p&gt;&lt;p&gt;&lt;strong&gt;CNPJ/CPF:&lt;/strong&gt; 07.220.448/0001-60&lt;/p&gt;&lt;p&gt;&lt;strong&gt;Telefone:&lt;/strong&gt; (11) 94519-4834&lt;/p&gt;&lt;p&gt;&lt;strong&gt;Assunto:&lt;/strong&gt; Cliente sem cobrança&lt;/p&gt;&lt;p&gt;&lt;strong&gt;Merchant ID/Estabelecimento Comercial (EC):&lt;/strong&gt; 07.220.448/0001-60&lt;/p&gt;&lt;p&gt;&lt;strong&gt;Sobre qual produto ou área deseja falar?:&lt;/strong&gt; Financeiro&lt;/p&gt;&lt;p&gt;&lt;strong&gt;Como podemos te ajudar?:&lt;/strong&gt; Desejo falar com o setor financeiro&lt;/p&gt;&lt;p&gt;&lt;strong&gt;Descrição do problema:&lt;/strong&gt; Verifiquei que o cliente de CNPJ 07.220.448/0001-60 está sem cobrança. 
Está ativo as lojas no gateway mas ele não está sendo cobrado. 
O próprio cliente entrou em contato comigo tentando entender.
Vi que tem cadastro no billing no CNPJ mas está inativo. 
Como podemos regularizar? 
Obrigada!&lt;/p&gt;&lt;p&gt;&lt;strong&gt;GA Client ID:&lt;/strong&gt; 1403402793.1752501889&lt;/p&gt;&lt;p&gt;&lt;strong&gt;Lead Hash ID</t>
  </si>
  <si>
    <t>1018 Financeiro | Desejo falar com o setor financeiro | João Paulo | adm.ecommerce@santuarionacional.com</t>
  </si>
  <si>
    <t>adm.ecommerce@santuarionacional.com</t>
  </si>
  <si>
    <t>Olá, segue formulário enviado para Cielo E-commerce:&lt;p&gt;&lt;strong&gt;Qual seu nome?:&lt;/strong&gt; João Paulo&lt;/p&gt;&lt;p&gt;&lt;strong&gt;Endereço de e-mail:&lt;/strong&gt; adm.ecommerce@santuarionacional.com&lt;/p&gt;&lt;p&gt;&lt;strong&gt;CNPJ/CPF:&lt;/strong&gt; 45.201.019/0001-34&lt;/p&gt;&lt;p&gt;&lt;strong&gt;Telefone:&lt;/strong&gt; (12) 3104-1200&lt;/p&gt;&lt;p&gt;&lt;strong&gt;Assunto:&lt;/strong&gt; Segunda Via do Boleto&lt;/p&gt;&lt;p&gt;&lt;strong&gt;Sobre qual produto ou área deseja falar?:&lt;/strong&gt; Financeiro&lt;/p&gt;&lt;p&gt;&lt;strong&gt;Como podemos te ajudar?:&lt;/strong&gt; Desejo falar com o setor financeiro&lt;/p&gt;&lt;p&gt;&lt;strong&gt;Descrição do problema:&lt;/strong&gt; Preciso da Segunda via do Boleto referente a nota fiscal 0114949, o link que está no e-mail retonra erro 401, não permitindo a abertura do boleto.
Se for possível mandar um número de conta para depósito para agilizar o pagamento, também será uma boa opção.
At.te.&lt;/p&gt;&lt;p&gt;&lt;strong&gt;Merchant ID/Estabelecimento Comercial (EC):&lt;/strong&gt; 010301220&lt;/p&gt;&lt;p&gt;&lt;strong&gt;GA Client ID:&lt;/strong&gt; 183900941.1785243361&lt;/p&gt;&lt;p&gt;&lt;strong&gt;Lead Hash ID:&lt;/strong&gt; 71a5aa6d03caeb964324f9cde0</t>
  </si>
  <si>
    <t>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bom dia. Tudo bem?
Por gentileza, cancelar todas as notas fiscais emitidas para o serviço Pagador.
DA comercial em anexo:
Notas para serem canceladas: 
Nº Nota Fiscal	Descrição	Valor Bruto
106420	STELO - Pagador	R$ 3.673,47
107060	STELO - Pagador	R$ 3.061,22
109019	STELO - Pagador	R$ 3.673,47
111105	STELO - Pagador	R$ 3.673,47
112839	STELO - Pagador	R$ 3.673,47
115269	STELO - Pagador	R$ 3.673,47
117057	STELO - Pagador	R$ 3.673,47
		R$ 25.102,04&lt;/p&gt;&lt;p&gt;&lt;strong&gt;ID da transação:&lt;/strong&gt; &lt;/p&gt;&lt;p&gt;&lt;strong&gt;Código do erro:&lt;/</t>
  </si>
  <si>
    <t>1003 Cancelamento de Contrato: AVATIM CHEIROS DA TERRA PATRIMONIAL E ROYALTIES LTDA</t>
  </si>
  <si>
    <t>AVATIM</t>
  </si>
  <si>
    <t>-json-{"CancelamentoDeContratoId":"a0UNp00001CcXA2MAN"}
- CNPJ da Conta: 19.463.221/0001-24
- Razão Social: AVATIM CHEIROS DA TERRA PATRIMONIAL E ROYALTIES LTDA
- Transações Mensais: 200
- Data do Contrato: 
- Executivo: Daniela Galon
- Motivo: Plataforma não está sendo utilizada atualmente
- Justificativa: Plataforma Olist não possui integração com BRaspag para seguir com utilização do Antifraude. 
Cliente tem interesse em ficar, retornar com eles se tivermos atualizações. 
- Tipo: Total
- Serviços: Antifraude Cybersource
- Observações: Plataforma não está sendo utilizado atualmente por falta e integração (Olist). 
- Conta SF Id: 0018Y00002mBlsmQAC</t>
  </si>
  <si>
    <t>2621212821090</t>
  </si>
  <si>
    <t>ERRATA: 1018 Financeiro | Desejo falar com o setor financeiro | Danilo | danilo_nunes@carrefour.com</t>
  </si>
  <si>
    <t>paloma.reis@atento.com</t>
  </si>
  <si>
    <t>2621209808980</t>
  </si>
  <si>
    <t>1018 Financeiro | Desejo falar com o setor financeiro | Marcelo Cunha | marcelocunha@frigelar.com.br</t>
  </si>
  <si>
    <t>marcelocunha@frigelar.com.br</t>
  </si>
  <si>
    <t>Olá, segue formulário enviado para Cielo E-commerce:&lt;p&gt;&lt;strong&gt;Qual seu nome?:&lt;/strong&gt; Marcelo Cunha&lt;/p&gt;&lt;p&gt;&lt;strong&gt;Endereço de e-mail:&lt;/strong&gt; marcelocunha@frigelar.com.br&lt;/p&gt;&lt;p&gt;&lt;strong&gt;CNPJ/CPF:&lt;/strong&gt; 92.660.406/0001-19&lt;/p&gt;&lt;p&gt;&lt;strong&gt;Telefone:&lt;/strong&gt; (51) 98494-7280&lt;/p&gt;&lt;p&gt;&lt;strong&gt;Assunto:&lt;/strong&gt; ALTERACAO E-MAIL RECEBIMENTO NF e BOLETO&lt;/p&gt;&lt;p&gt;&lt;strong&gt;Merchant ID/Estabelecimento Comercial (EC):&lt;/strong&gt; 00001100493&lt;/p&gt;&lt;p&gt;&lt;strong&gt;Sobre qual produto ou área deseja falar?:&lt;/strong&gt; Financeiro&lt;/p&gt;&lt;p&gt;&lt;strong&gt;Como podemos te ajudar?:&lt;/strong&gt; Desejo falar com o setor financeiro&lt;/p&gt;&lt;p&gt;&lt;strong&gt;Descrição do problema:&lt;/strong&gt; alterar e-mail cadastrado: ecommerce@frigelar.com.br para midia@frigelar.com.br
Para recebimento de NF e Boleto para pagamento.
FRIGELAR COMERCIO E INDUSTRIA LTDA&lt;/p&gt;&lt;p&gt;&lt;strong&gt;GA Client ID:&lt;/strong&gt; 1799915683.1785499788&lt;/p&gt;&lt;p&gt;&lt;strong&gt;Lead Hash ID:&lt;/strong&gt; c42d82075b1d072c5f6b5b9ad648249b72dd5beff3fc6fdab64266d2bdcefd96&lt;/p&gt;&lt;p&gt;&lt;strong&gt;Lead Form ID:&lt;/strong&gt; c42d82</t>
  </si>
  <si>
    <t>2621108774808</t>
  </si>
  <si>
    <t>1018 Financeiro | Desejo falar com o setor financeiro | JACKSON HENRIQUE ALVES CAETANO | jackson.caetano@jcesa.com.br</t>
  </si>
  <si>
    <t>jackson.caetano@jcesa.com.br</t>
  </si>
  <si>
    <t>AQUABRAZIL OUTDOORS PESCA E NAUT</t>
  </si>
  <si>
    <t>Olá, segue formulário enviado para Cielo E-commerce:&lt;p&gt;&lt;strong&gt;Qual seu nome?:&lt;/strong&gt; JACKSON HENRIQUE ALVES CAETANO&lt;/p&gt;&lt;p&gt;&lt;strong&gt;Endereço de e-mail:&lt;/strong&gt; jackson.caetano@jcesa.com.br&lt;/p&gt;&lt;p&gt;&lt;strong&gt;CNPJ/CPF:&lt;/strong&gt; 97.533.479/0001-63&lt;/p&gt;&lt;p&gt;&lt;strong&gt;Telefone:&lt;/strong&gt; (41) 99562-8054&lt;/p&gt;&lt;p&gt;&lt;strong&gt;Assunto:&lt;/strong&gt; RETIRAR E-MAIL DO RENATO DO CADASTRO&lt;/p&gt;&lt;p&gt;&lt;strong&gt;Merchant ID/Estabelecimento Comercial (EC):&lt;/strong&gt; 2767987612 E 2771088244&lt;/p&gt;&lt;p&gt;&lt;strong&gt;Sobre qual produto ou área deseja falar?:&lt;/strong&gt; Financeiro&lt;/p&gt;&lt;p&gt;&lt;strong&gt;Como podemos te ajudar?:&lt;/strong&gt; Desejo falar com o setor financeiro&lt;/p&gt;&lt;p&gt;&lt;strong&gt;Descrição do problema:&lt;/strong&gt; Bom dia, 
Por gentileza retirar o e-mail do Renato Fiedler (rpfiedler@nordtech.com.br) de qualquer tratativa, notas e boletos, é o presidente da empresa. Direcionar somente para Pedido@toyama.com.br&lt;/p&gt;&lt;p&gt;&lt;strong&gt;GA Client ID:&lt;/strong&gt; 1104835031.1741639444&lt;/p&gt;&lt;p&gt;&lt;strong&gt;Lead Hash ID:&lt;/strong&gt; 734ff22e29cc9b8f2b8d52168a011379387ded0fbd2960</t>
  </si>
  <si>
    <t>2621017770360</t>
  </si>
  <si>
    <t>1018 Financeiro | Desejo falar com o setor financeiro | Amanda Oliveira | amanda.coliveira@gruposaga.com.br</t>
  </si>
  <si>
    <t>amanda.coliveira@gruposaga.com.br</t>
  </si>
  <si>
    <t xml:space="preserve">Olá, segue formulário enviado para Cielo E-commerce:&lt;p&gt;&lt;strong&gt;Qual seu nome?:&lt;/strong&gt; Amanda Oliveira&lt;/p&gt;&lt;p&gt;&lt;strong&gt;Endereço de e-mail:&lt;/strong&gt; amanda.coliveira@gruposaga.com.br&lt;/p&gt;&lt;p&gt;&lt;strong&gt;CNPJ/CPF:&lt;/strong&gt; 064.940.011-90&lt;/p&gt;&lt;p&gt;&lt;strong&gt;Telefone:&lt;/strong&gt; (61) 99946-8294&lt;/p&gt;&lt;p&gt;&lt;strong&gt;Assunto:&lt;/strong&gt; DIVERGÊNCIA DE VALORES&lt;/p&gt;&lt;p&gt;&lt;strong&gt;Merchant ID/Estabelecimento Comercial (EC):&lt;/strong&gt; 010301220&lt;/p&gt;&lt;p&gt;&lt;strong&gt;Sobre qual produto ou área deseja falar?:&lt;/strong&gt; Financeiro&lt;/p&gt;&lt;p&gt;&lt;strong&gt;Como podemos te ajudar?:&lt;/strong&gt; Desejo falar com o setor financeiro&lt;/p&gt;&lt;p&gt;&lt;strong&gt;Descrição do problema:&lt;/strong&gt; Prezados,
Identificamos divergência entre o valor do boleto e o valor da Nota Fiscal nº 0118159, emitida por esta empresa, referente à Kasa Motors LTDA (CNPJ: 05.471.879/0004-16).
Dessa forma, solicitamos, por gentileza, a atualização/correção do boleto conforme o valor correto da referida nota fiscal.
Ficamos no aguardo do envio do documento atualizado.
Atenciosamente,
Amanda </t>
  </si>
  <si>
    <t>2621017769362</t>
  </si>
  <si>
    <t>1018 Financeiro | Desejo falar com o setor financeiro | Priscila | priscila.farias@momentum.com.br</t>
  </si>
  <si>
    <t>priscila.farias@momentum.com.br</t>
  </si>
  <si>
    <t>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 119149 e 119020 enviadas para a empresa MOMENTUM&lt;/p&gt;&lt;p&gt;&lt;strong&gt;Merchant ID/Estabelecimento Comercial (EC):&lt;/strong&gt; Escritorio&lt;/p&gt;&lt;p&gt;&lt;strong&gt;Sobre qual produto ou área deseja falar?:&lt;/strong&gt; Financeiro&lt;/p&gt;&lt;p&gt;&lt;strong&gt;Descrição do problema:&lt;/strong&gt; Sou a nova responsável pelos pagamentos da Stelo S.A. e, por gentileza, solicito que incluam o e-mail priscila.farias@momentum.com.br para recebimento das notas, mantendo o e-mail giovannabellotto@momentum.com.br em cópia.
Aproveito para informar que temos prazos internos para o recebimento das notas fiscais dentro do mês. Nosso prazo para recebimento é até o dia 24 de todos os meses. Após essa data, peço, por gentileza, que as not</t>
  </si>
  <si>
    <t>2621009742145</t>
  </si>
  <si>
    <t>1018 Financeiro | Desejo falar com o setor financeiro | MAGALUPAY INSTITUICAO DE PAGAMENTO | ariane.pasilva@cielo.com.br</t>
  </si>
  <si>
    <t>Olá, segue formulário enviado para Cielo E-commerce:&lt;p&gt;&lt;strong&gt;Qual seu nome?:&lt;/strong&gt; MAGALUPAY INSTITUICAO DE PAGAMENTO&lt;/p&gt;&lt;p&gt;&lt;strong&gt;Endereço de e-mail:&lt;/strong&gt; ariane.pasilva@cielo.com.br&lt;/p&gt;&lt;p&gt;&lt;strong&gt;CNPJ/CPF:&lt;/strong&gt; 13.884.775/0001-19&lt;/p&gt;&lt;p&gt;&lt;strong&gt;Telefone:&lt;/strong&gt; (11) 97707-1602&lt;/p&gt;&lt;p&gt;&lt;strong&gt;Assunto:&lt;/strong&gt; Cancelamento NF&lt;/p&gt;&lt;p&gt;&lt;strong&gt;Merchant ID/Estabelecimento Comercial (EC):&lt;/strong&gt; 13884775000119&lt;/p&gt;&lt;p&gt;&lt;strong&gt;Descrição do problema:&lt;/strong&gt; Time financeiro, bom dia. Tudo bem?
Favor realizar o cancelamento | baixa, da nota fiscal: 076229. 
Sairá do centro de custo da comercial Stelo.
DA do time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t>
  </si>
  <si>
    <t>2621009741772</t>
  </si>
  <si>
    <t>Negociação Inadimplência</t>
  </si>
  <si>
    <t>1018 Financeiro | Desejo falar com o setor financeiro | Arthur Jacob | ajacob@nutrado.com.br</t>
  </si>
  <si>
    <t>ajacob@nutrado.com.br</t>
  </si>
  <si>
    <t>NUTRADO SA</t>
  </si>
  <si>
    <t>Olá, segue formulário enviado para Cielo E-commerce:&lt;p&gt;&lt;strong&gt;Qual seu nome?:&lt;/strong&gt; Arthur Jacob&lt;/p&gt;&lt;p&gt;&lt;strong&gt;Endereço de e-mail:&lt;/strong&gt; ajacob@nutrado.com.br&lt;/p&gt;&lt;p&gt;&lt;strong&gt;Telefone:&lt;/strong&gt; (85) 99722-2753&lt;/p&gt;&lt;p&gt;&lt;strong&gt;CNPJ/CPF:&lt;/strong&gt; 40.161.679/0001-15&lt;/p&gt;&lt;p&gt;&lt;strong&gt;Assunto:&lt;/strong&gt; Regularização&lt;/p&gt;&lt;p&gt;&lt;strong&gt;Sobre qual produto ou área deseja falar?:&lt;/strong&gt; Financeiro&lt;/p&gt;&lt;p&gt;&lt;strong&gt;Como podemos te ajudar?:&lt;/strong&gt; Desejo falar com o setor financeiro&lt;/p&gt;&lt;p&gt;&lt;strong&gt;Descrição do problema:&lt;/strong&gt; Prezados,
Bom dia.
Venho, por meio deste, solicitar gentilmente uma proposta para negociação do débito registrado junto ao Serasa Experian em nome da empresa NUTRADO INDÚSTRIA E COMÉRCIO DE COMPLEMENTOS ALIMENTARES S/A, inscrita no CNPJ 40.161.679/0001-15.
Conforme consta no registro, o débito possui o valor de R$ 29.880,98, com vencimento em 15/08/2026.
Temos interesse em regularizar essa pendência e, por esse motivo, gostaríamos de solicitar uma proposta de parcelamento,</t>
  </si>
  <si>
    <t>2621617915054</t>
  </si>
  <si>
    <t>1018 Financeiro | Desejo falar com o setor financeiro | Amanda Zabalza | amanda.zabalza@cfvila.com.br</t>
  </si>
  <si>
    <t>amanda.zabalza@cfvila.com.br</t>
  </si>
  <si>
    <t>Olá, segue formulário enviado para Cielo E-commerce:&lt;p&gt;&lt;strong&gt;Qual seu nome?:&lt;/strong&gt; Amanda Zabalza&lt;/p&gt;&lt;p&gt;&lt;strong&gt;Endereço de e-mail:&lt;/strong&gt; amanda.zabalza@cfvila.com.br&lt;/p&gt;&lt;p&gt;&lt;strong&gt;CNPJ/CPF:&lt;/strong&gt; 26.643.740/0001-30&lt;/p&gt;&lt;p&gt;&lt;strong&gt;Telefone:&lt;/strong&gt; (11) 95224-2676&lt;/p&gt;&lt;p&gt;&lt;strong&gt;Assunto:&lt;/strong&gt; Alteração data de vencimento&lt;/p&gt;&lt;p&gt;&lt;strong&gt;Merchant ID/Estabelecimento Comercial (EC):&lt;/strong&gt; 31453223894&lt;/p&gt;&lt;p&gt;&lt;strong&gt;Sobre qual produto ou área deseja falar?:&lt;/strong&gt; Financeiro&lt;/p&gt;&lt;p&gt;&lt;strong&gt;Descrição do problema:&lt;/strong&gt; Recebi um boleto no dia 29/07 para pagamento no dia 06/08.
O prazo para pagamento aqui na empresa é de 12 dias após o recebimento da NF.
Por favor podem alterar o vencimento do boleto, para dia 10/08?
Gostaria que já deixassem registrado essa informação no sistema para as próximas emissões.
Também não podemos receber notas emitidas entre os dias 25 a 31 de cadas mês, que é o fechamento contábil.
Podem por favor mudar a emissão da NF para antes do dia 25?</t>
  </si>
  <si>
    <t>2621616912823</t>
  </si>
  <si>
    <t>1018 Financeiro | Desejo falar com o setor financeiro | VISA DO BRASIL EMPREENDIMENTOS LTDA | ariane.pasilva@cielo.com.br</t>
  </si>
  <si>
    <t>Olá, segue formulário enviado para Cielo E-commerce:&lt;p&gt;&lt;strong&gt;Qual seu nome?:&lt;/strong&gt; VISA DO BRASIL EMPREENDIMENTOS LTDA&lt;/p&gt;&lt;p&gt;&lt;strong&gt;Endereço de e-mail:&lt;/strong&gt; ariane.pasilva@cielo.com.br&lt;/p&gt;&lt;p&gt;&lt;strong&gt;CNPJ/CPF:&lt;/strong&gt; 31.551.765/0001-43&lt;/p&gt;&lt;p&gt;&lt;strong&gt;Telefone:&lt;/strong&gt; (11) 97707-1602&lt;/p&gt;&lt;p&gt;&lt;strong&gt;Assunto:&lt;/strong&gt; Detalhamento transacional&lt;/p&gt;&lt;p&gt;&lt;strong&gt;Merchant ID/Estabelecimento Comercial (EC):&lt;/strong&gt; 31551765000143&lt;/p&gt;&lt;p&gt;&lt;strong&gt;Descrição do problema:&lt;/strong&gt; Time financeiro, boa tarde. Tudo bem?
Por favor, preciso saber se as transações que estamos cobrando das notas fiscais do cliente: 31551765000143
são relacionados ao MID:BBA85CEC-60E0-4E61-B105-A63B118ACA08?
Se não, a qual MID está relacionada?&lt;/p&gt;&lt;p&gt;&lt;strong&gt;ID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t>
  </si>
  <si>
    <t>2621615906618</t>
  </si>
  <si>
    <t>1018 Financeiro | Desejo falar com o setor financeiro | CENTRO CULTURAL AFRORIO | ariane.pasilva@cielo.com.br</t>
  </si>
  <si>
    <t>Olá, segue formulário enviado para Cielo E-commerce:&lt;p&gt;&lt;strong&gt;Qual seu nome?:&lt;/strong&gt; CENTRO CULTURAL AFRORIO&lt;/p&gt;&lt;p&gt;&lt;strong&gt;Endereço de e-mail:&lt;/strong&gt; ariane.pasilva@cielo.com.br&lt;/p&gt;&lt;p&gt;&lt;strong&gt;CNPJ/CPF:&lt;/strong&gt; 11.697.918/0001-58&lt;/p&gt;&lt;p&gt;&lt;strong&gt;Telefone:&lt;/strong&gt; (11) 97707-1602&lt;/p&gt;&lt;p&gt;&lt;strong&gt;Assunto:&lt;/strong&gt; Cancelamento NFs&lt;/p&gt;&lt;p&gt;&lt;strong&gt;Merchant ID/Estabelecimento Comercial (EC):&lt;/strong&gt; 11.697.918/0001-58.&lt;/p&gt;&lt;p&gt;&lt;strong&gt;Descrição do problema:&lt;/strong&gt; Prezados, boa tarde. Favor realizar o cancelamento de todas as notas fiscais.
Inclusive não emitir nota fiscal referente a multa, se emitirmos o DA já consta para cancelamento delas também.&lt;/p&gt;&lt;p&gt;&lt;strong&gt;ID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t>
  </si>
  <si>
    <t>2621615906210</t>
  </si>
  <si>
    <t>1018 Financeiro | Desejo falar com o setor financeiro | DBDC - Distribuidora Brasileira de Cosméticos e Participações LTDA | ariane.pasilva@cielo.com.br</t>
  </si>
  <si>
    <t>DBDCDISTRIBUIDORA BRASILEIRA DE COSMETICOS E PARTICIPACOES EIRELI</t>
  </si>
  <si>
    <t>Olá, segue formulário enviado para Cielo E-commerce:&lt;p&gt;&lt;strong&gt;Qual seu nome?:&lt;/strong&gt; DBDC - Distribuidora Brasileira de Cosméticos e Participações LTDA&lt;/p&gt;&lt;p&gt;&lt;strong&gt;Endereço de e-mail:&lt;/strong&gt; ariane.pasilva@cielo.com.br&lt;/p&gt;&lt;p&gt;&lt;strong&gt;CNPJ/CPF:&lt;/strong&gt; 36.148.685/0001-65&lt;/p&gt;&lt;p&gt;&lt;strong&gt;Telefone:&lt;/strong&gt; (11) 97707-1602&lt;/p&gt;&lt;p&gt;&lt;strong&gt;Assunto:&lt;/strong&gt; Cancelamento NFs&lt;/p&gt;&lt;p&gt;&lt;strong&gt;Merchant ID/Estabelecimento Comercial (EC):&lt;/strong&gt; 36.148.685/0001-65&lt;/p&gt;&lt;p&gt;&lt;strong&gt;Descrição do problema:&lt;/strong&gt; Prezados, boa tarde. Favor cancelar a NF emitida para o cliente: DBDC - Distribuidora Brasileira de Cosméticos e Participações LTDA - CNPJ: 36.148.685/0001-65.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
  </si>
  <si>
    <t>2621610889860</t>
  </si>
  <si>
    <t>1018 Financeiro | Desejo falar com o setor financeiro | Eduardo Loesch | eloesch@piccadilly.com.br</t>
  </si>
  <si>
    <t>eloesch@piccadilly.com.br</t>
  </si>
  <si>
    <t>Olá, segue formulário enviado para Cielo E-commerce:&lt;p&gt;&lt;strong&gt;Descrição do problema:&lt;/strong&gt; Recebemos um aviso de Serasa, ele se refere a NF e contrato 081764 com vencimento em 24/12/2024.
Nosso CNPJ no aviso: 97.755.177/0001-30 - A Grings SA
CNPJ credora: 14.625.224/0001-01 - Stelo SA Braspag
Desconhecemos essa cobrança, precisamos de um retorno urgente sobre esse assunto, do que se trata e o motivo da negativação.
Solicito urgência na resposta, uma vez que já estamos negativados.&lt;/p&gt;&lt;p&gt;&lt;strong&gt;Sobre qual produto ou área deseja falar?:&lt;/strong&gt; Financeiro&lt;/p&gt;&lt;p&gt;&lt;strong&gt;Qual seu nome?:&lt;/strong&gt; Eduardo Loesch&lt;/p&gt;&lt;p&gt;&lt;strong&gt;Endereço de e-mail:&lt;/strong&gt; eloesch@piccadilly.com.br&lt;/p&gt;&lt;p&gt;&lt;strong&gt;CNPJ/CPF:&lt;/strong&gt; 97.755.177/0001-30&lt;/p&gt;&lt;p&gt;&lt;strong&gt;Telefone:&lt;/strong&gt; (54) 99945-7180&lt;/p&gt;&lt;p&gt;&lt;strong&gt;Assunto:&lt;/strong&gt; Aviso de Serasa - Urgente&lt;/p&gt;&lt;p&gt;&lt;strong&gt;Merchant ID/Estabelecimento Comercial (EC):&lt;/strong&gt; 97755177000130&lt;/p&gt;&lt;p&gt;&lt;strong&gt;Como podemos te ajudar?:&lt;/strong&gt; Desejo falar com o set</t>
  </si>
  <si>
    <t>2621610888473</t>
  </si>
  <si>
    <t>Falha do repasse seller</t>
  </si>
  <si>
    <t>1018 Financeiro | Desejo falar com o setor financeiro | Franciane dos Santos Pereira | contato@sejmillionspay.com</t>
  </si>
  <si>
    <t>contato@sejmillionspay.com</t>
  </si>
  <si>
    <t>MILLIONS PAY INTERMEDIADORA DE P</t>
  </si>
  <si>
    <t>Olá, segue formulário enviado para Cielo E-commerce:&lt;p&gt;&lt;strong&gt;Qual seu nome?:&lt;/strong&gt; Franciane dos Santos Pereira&lt;/p&gt;&lt;p&gt;&lt;strong&gt;Endereço de e-mail:&lt;/strong&gt; contato@sejmillionspay.com&lt;/p&gt;&lt;p&gt;&lt;strong&gt;Telefone:&lt;/strong&gt; (41) 99949-6152&lt;/p&gt;&lt;p&gt;&lt;strong&gt;Assunto:&lt;/strong&gt; erro no processamento do repasse&lt;/p&gt;&lt;p&gt;&lt;strong&gt;CNPJ/CPF:&lt;/strong&gt; 56.002.183/0001-39&lt;/p&gt;&lt;p&gt;&lt;strong&gt;Merchant ID/Estabelecimento Comercial (EC):&lt;/strong&gt; 6e05ee60-fb40-4cff-b5fa-b9b358079b88&lt;/p&gt;&lt;p&gt;&lt;strong&gt;Sobre qual produto ou área deseja falar?:&lt;/strong&gt; Financeiro&lt;/p&gt;&lt;p&gt;&lt;strong&gt;Como podemos te ajudar?:&lt;/strong&gt; Desejo falar com o setor financeiro&lt;/p&gt;&lt;p&gt;&lt;strong&gt;Descrição do problema:&lt;/strong&gt; Olá, preciso de ajuda com esse seller a transação de saque dele retornou assim. Porem as anteriores deram certo o repasse.&lt;/p&gt;&lt;p&gt;&lt;strong&gt;ID da transação:&lt;/strong&gt; d7ba8f2b-e950-44b8-b404-61389dcbf1e8&lt;/p&gt;&lt;p&gt;&lt;strong&gt;Data e hora do erro:&lt;/strong&gt; 02-08-2026 10:28&lt;/p&gt;&lt;p&gt;&lt;strong&gt;GA Client ID:&lt;/strong&gt; 2090772583.1778623540&lt;/p&gt;&lt;p&gt;&lt;strong&gt;Lea</t>
  </si>
  <si>
    <t>2621513861639</t>
  </si>
  <si>
    <t>Olá, segue formulário enviado para Cielo E-commerce:&lt;p&gt;&lt;strong&gt;Qual seu nome?:&lt;/strong&gt; Daiani Sopran&lt;/p&gt;&lt;p&gt;&lt;strong&gt;Endereço de e-mail:&lt;/strong&gt; daiani.sopran@herval.com.br&lt;/p&gt;&lt;p&gt;&lt;strong&gt;Telefone:&lt;/strong&gt; (51) 3564-8300&lt;/p&gt;&lt;p&gt;&lt;strong&gt;Assunto:&lt;/strong&gt; Fatura Cartão protegido&lt;/p&gt;&lt;p&gt;&lt;strong&gt;Merchant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
Sobre a Nota Fiscal 119822 referente as transações de cartão protegido, nos relatórios do mesmo só no estabelecimento HS Financeira  constam 92  transações, porém a fatura está cobrando 192  transações. De Qual estabelecimento são essas transações?
Link do relatório extraído da Braspag.
https://pecmreportsstgaccountprd.blob.core.windows.net/reports/Cartão Protegido_b48e8131-fb35-4ae4-aacf-6545c4d66</t>
  </si>
  <si>
    <t>2621511856488</t>
  </si>
  <si>
    <t>Olá, segue formulário enviado para Cielo E-commerce:&lt;p&gt;&lt;strong&gt;Endereço de e-mail:&lt;/strong&gt; daiani.sopran@herval.com.br&lt;/p&gt;&lt;p&gt;&lt;strong&gt;Qual seu nome?:&lt;/strong&gt; Daiani Sopran&lt;/p&gt;&lt;p&gt;&lt;strong&gt;Telefone:&lt;/strong&gt; (51) 3564-8300&lt;/p&gt;&lt;p&gt;&lt;strong&gt;Assunto:&lt;/strong&gt; Ajuste da data de pagamento dos fornecedores&lt;/p&gt;&lt;p&gt;&lt;strong&gt;Merchant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
Tudo bem?
Prezados(as),
Com o objetivo de aprimorar nossos processos financeiros e garantir maior previsibilidade nas liquidações, informamos que, a partir de 01/08/2026, o Grupo Herval adotará um novo calendário de pagamentos aos fornecedores.
Os pagamentos passarão a ser realizados exclusivamente nos dias  17 e 27 de cada mês. Caso uma dessas datas coincida com finais de sema</t>
  </si>
  <si>
    <t>2621511856088</t>
  </si>
  <si>
    <t>1018 Financeiro | Desejo falar com o setor financeiro | EVENTPLACE SOLUCOES DIGITAIS LTDA | bordini@cielo.com.br</t>
  </si>
  <si>
    <t>EVENTPAY SOLUCOES</t>
  </si>
  <si>
    <t xml:space="preserve">Olá, segue formulário enviado para Cielo E-commerce:&lt;p&gt;&lt;strong&gt;Qual seu nome?:&lt;/strong&gt; EVENTPLACE SOLUCOES DIGITAIS LTDA&lt;/p&gt;&lt;p&gt;&lt;strong&gt;CNPJ/CPF:&lt;/strong&gt; 26.335.362/0001-27&lt;/p&gt;&lt;p&gt;&lt;strong&gt;Endereço de e-mail:&lt;/strong&gt; bordini@cielo.com.br&lt;/p&gt;&lt;p&gt;&lt;strong&gt;Telefone:&lt;/strong&gt; (11) 94008-6890&lt;/p&gt;&lt;p&gt;&lt;strong&gt;Assunto:&lt;/strong&gt; CANCELAMENTO DE NOTAS FISCAIS&lt;/p&gt;&lt;p&gt;&lt;strong&gt;Merchant ID/Estabelecimento Comercial (EC):&lt;/strong&gt; 26.335.362/0001-27&lt;/p&gt;&lt;p&gt;&lt;strong&gt;Descrição do problema:&lt;/strong&gt; Bom dia, time , espero que estejam bem!
O cliente possui o produto de Split contratado conosco, com um valor mínimo mensal atrelado. No entanto, alinhamos desde o início da negociação que, após o Go live, esse contrato no valor de R$ 6.159,00 mensais seria cancelado, sem aplicação de qualquer tipo de multa.
Considerando que o Go live ocorreu em 29/05/2026, solicito o cancelamento do mesmo. Segue DA´s e contrato em anexo, para que possamos seguir com os próximos passos do cancelamento.
MID para cancelamento: Um </t>
  </si>
  <si>
    <t>2621508844696</t>
  </si>
  <si>
    <t>1018 Financeiro | Desejo falar com o setor financeiro | COMPANHIA BRASILEIRA DE DISTRIBUICAO | ariane.pasilva@cielo.com.br</t>
  </si>
  <si>
    <t>PAO DE ACUCAR 1302 BRIGADEIRO</t>
  </si>
  <si>
    <t>Olá, segue formulário enviado para Cielo E-commerce:&lt;p&gt;&lt;strong&gt;Qual seu nome?:&lt;/strong&gt; COMPANHIA BRASILEIRA DE DISTRIBUICAO&lt;/p&gt;&lt;p&gt;&lt;strong&gt;Endereço de e-mail:&lt;/strong&gt; ariane.pasilva@cielo.com.br&lt;/p&gt;&lt;p&gt;&lt;strong&gt;CNPJ/CPF:&lt;/strong&gt; 47.508.411/0004-07&lt;/p&gt;&lt;p&gt;&lt;strong&gt;Telefone:&lt;/strong&gt; (11) 97707-1602&lt;/p&gt;&lt;p&gt;&lt;strong&gt;Assunto:&lt;/strong&gt; Cancelamento NFs&lt;/p&gt;&lt;p&gt;&lt;strong&gt;Merchant ID/Estabelecimento Comercial (EC):&lt;/strong&gt; 47508411000407&lt;/p&gt;&lt;p&gt;&lt;strong&gt;Descrição do problema:&lt;/strong&gt; Prezados, bom dia. Tudo bem?
Por favor, cancelar as notas fiscais emitidas para o CNPJ: 47508411000407
Cliente não possui contrato ativo.
O que ele tem é uma liberação em produção para testes (todos os testes eles pagariam). 
Não podemos cobrar multa contratual de um cliente que não possui contrato, nem mínimo mensal.&lt;/p&gt;&lt;p&gt;&lt;strong&gt;ID da transação:&lt;/strong&gt; &lt;/p&gt;&lt;p&gt;&lt;strong&gt;Código do erro:&lt;/strong&gt; &lt;/p&gt;&lt;p&gt;&lt;strong&gt;Sobre qual produto ou área deseja falar?:&lt;/strong&gt; Financeiro&lt;/p&gt;&lt;p&gt;&lt;strong&gt;Como podemos te ajudar?:&lt;/strong&gt;</t>
  </si>
  <si>
    <t>2621217834489</t>
  </si>
  <si>
    <t>1018 Financeiro | Desejo falar com o setor financeiro | Rita de Cassia Tulchaski | rita.cassia@pr.senac.br</t>
  </si>
  <si>
    <t>rita.cassia@pr.senac.br</t>
  </si>
  <si>
    <t>Olá, segue formulário enviado para Cielo E-commerce:&lt;p&gt;&lt;strong&gt;Qual seu nome?:&lt;/strong&gt; Rita de Cassia Tulchaski&lt;/p&gt;&lt;p&gt;&lt;strong&gt;Endereço de e-mail:&lt;/strong&gt; rita.cassia@pr.senac.br&lt;/p&gt;&lt;p&gt;&lt;strong&gt;CNPJ/CPF:&lt;/strong&gt; 740.078.669-53&lt;/p&gt;&lt;p&gt;&lt;strong&gt;Telefone:&lt;/strong&gt; (41) 3219-4961&lt;/p&gt;&lt;p&gt;&lt;strong&gt;Assunto:&lt;/strong&gt; Relatório de transações conforme NF&lt;/p&gt;&lt;p&gt;&lt;strong&gt;Merchant ID/Estabelecimento Comercial (EC):&lt;/strong&gt; DFB70E91-B482-B78C-4339-F93D2C5DB037&lt;/p&gt;&lt;p&gt;&lt;strong&gt;Descrição do problema:&lt;/strong&gt;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transações.&lt;/p&gt;&lt;p&gt;&lt;strong&gt;ID da transação:&lt;/strong&gt; &lt;/p&gt;&lt;p&gt;&lt;strong&gt;Código do erro:&lt;/strong&gt; &lt;/p&gt;&lt;p&gt;&lt;strong&gt;Sobre qual produto ou área deseja falar?:&lt;/strong&gt; Financeiro&lt;/p&gt;&lt;p&gt;&lt;strong&gt;Como podemos te ajudar?:</t>
  </si>
  <si>
    <t>2621216831013</t>
  </si>
  <si>
    <t>1018 Financeiro | Desejo falar com o setor financeiro | CASA UNICA MATERIAIS PARA CONSTRUCALTDA | ariane.pasilva@cielo.com.br</t>
  </si>
  <si>
    <t>Olá, segue formulário enviado para Cielo E-commerce:&lt;p&gt;&lt;strong&gt;Qual seu nome?:&lt;/strong&gt; CASA UNICA MATERIAIS PARA CONSTRUCALTDA&lt;/p&gt;&lt;p&gt;&lt;strong&gt;Endereço de e-mail:&lt;/strong&gt; ariane.pasilva@cielo.com.br&lt;/p&gt;&lt;p&gt;&lt;strong&gt;CNPJ/CPF:&lt;/strong&gt; 25.618.174/0001-43&lt;/p&gt;&lt;p&gt;&lt;strong&gt;Telefone:&lt;/strong&gt; (11) 97707-1602&lt;/p&gt;&lt;p&gt;&lt;strong&gt;Assunto:&lt;/strong&gt; Cancelamento NFs&lt;/p&gt;&lt;p&gt;&lt;strong&gt;Merchant ID/Estabelecimento Comercial (EC):&lt;/strong&gt; 25618174000143&lt;/p&gt;&lt;p&gt;&lt;strong&gt;Descrição do problema:&lt;/strong&gt; Time financeiro, boa tarde. Tudo bem?
Por favor realizar o cancelamento das NFS emitidas em 29/07/2026, foi emitida de forma indevida.
O contrato possui pacote de gateway, ou seja, é para emitir uma nota | boleto para os 3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t>
  </si>
  <si>
    <t>Reemissão de nota fiscal com Emi em andamento</t>
  </si>
  <si>
    <t>EDITORA GLOBO VALOR</t>
  </si>
  <si>
    <t>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faturamento do pagador de julho errado - Editora Globo&lt;/p&gt;&lt;p&gt;&lt;strong&gt;Merchant ID/Estabelecimento Comercial (EC):&lt;/strong&gt; 04.067.191/0001-60&lt;/p&gt;&lt;p&gt;&lt;strong&gt;Descrição do problema:&lt;/strong&gt; O faturamento do pagador do mês da Editora Globo está errado, o valor está incorreto. 
Enviei na contestação da prévia mas estou abrindo essa chamado para formalizar conforme solicitado pelo time financeiro.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t>
  </si>
  <si>
    <t>1018 Financeiro | Desejo falar com o setor financeiro | VOLTBRAS ELETROPOSTOS AGENCIAMENTO LTDA | ariane.pasilva@cielo.com.br</t>
  </si>
  <si>
    <t>VOLTBRAS ELETROPOSTOS</t>
  </si>
  <si>
    <t>Olá, segue formulário enviado para Cielo E-commerce:&lt;p&gt;&lt;strong&gt;Qual seu nome?:&lt;/strong&gt; VOLTBRAS ELETROPOSTOS AGENCIAMENTO LTDA&lt;/p&gt;&lt;p&gt;&lt;strong&gt;Endereço de e-mail:&lt;/strong&gt; ariane.pasilva@cielo.com.br&lt;/p&gt;&lt;p&gt;&lt;strong&gt;CNPJ/CPF:&lt;/strong&gt; 32.150.686/0001-93&lt;/p&gt;&lt;p&gt;&lt;strong&gt;Telefone:&lt;/strong&gt; (11) 97707-1602&lt;/p&gt;&lt;p&gt;&lt;strong&gt;Assunto:&lt;/strong&gt; Cancelamento de nota&lt;/p&gt;&lt;p&gt;&lt;strong&gt;Merchant ID/Estabelecimento Comercial (EC):&lt;/strong&gt; 32150686000193&lt;/p&gt;&lt;p&gt;&lt;strong&gt;Descrição do problema:&lt;/strong&gt; Prezado time financeiro.
Favor cancelar a nota de SETUP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t>
  </si>
  <si>
    <t>1018 Financeiro | Desejo falar com o setor financeiro | Mario Henrique | mario.henrique@mestremarceneiro.com</t>
  </si>
  <si>
    <t>mario.henrique@mestremarceneiro.com</t>
  </si>
  <si>
    <t>MESTRE MARCENEIRO</t>
  </si>
  <si>
    <t>Olá, segue formulário enviado para Cielo E-commerce:&lt;p&gt;&lt;strong&gt;Qual seu nome?:&lt;/strong&gt; Mario Henrique&lt;/p&gt;&lt;p&gt;&lt;strong&gt;Endereço de e-mail:&lt;/strong&gt; mario.henrique@mestremarceneiro.com&lt;/p&gt;&lt;p&gt;&lt;strong&gt;CNPJ/CPF:&lt;/strong&gt; 12.878.141/0001-90&lt;/p&gt;&lt;p&gt;&lt;strong&gt;Telefone:&lt;/strong&gt; (11) 95935-8529&lt;/p&gt;&lt;p&gt;&lt;strong&gt;Assunto:&lt;/strong&gt; Troca de domicilio bancário&lt;/p&gt;&lt;p&gt;&lt;strong&gt;Merchant ID/Estabelecimento Comercial (EC):&lt;/strong&gt; f1dd1e45-d1b6-4443-801e-c21344569ead&lt;/p&gt;&lt;p&gt;&lt;strong&gt;Sobre qual produto ou área deseja falar?:&lt;/strong&gt; Financeiro&lt;/p&gt;&lt;p&gt;&lt;strong&gt;Descrição do problema:&lt;/strong&gt; Preciso trocar o domicílio bancário do Master para a seguinte conta:
Banco: Banco do Brasil
Agênica: 2857-6
C/C: 82565-4&lt;/p&gt;&lt;p&gt;&lt;strong&gt;Como podemos te ajudar?:&lt;/strong&gt; Desejo falar com o setor financeiro&lt;/p&gt;&lt;p&gt;&lt;strong&gt;GA Client ID:&lt;/strong&gt; 1579790772.1785329107&lt;/p&gt;&lt;p&gt;&lt;strong&gt;Lead Hash ID:&lt;/strong&gt; de16e883cce2a886c6fa2d7159c6c8182346d821a7f67a70329995484ab356dc&lt;/p&gt;&lt;p&gt;&lt;strong&gt;Lead Form ID:&lt;/strong&gt; de16e883cce2a886c6fa2d7159c6</t>
  </si>
  <si>
    <t>87.927.661/0001-45</t>
  </si>
  <si>
    <t>Chamado cancelado mas foi resolvido</t>
  </si>
  <si>
    <t>1018 Financeiro | Desejo falar com o setor financeiro | Matheus Alves Pereira | matheusp@grupopanvel.com.br</t>
  </si>
  <si>
    <t>matheusp@grupopanvel.com.br</t>
  </si>
  <si>
    <t>DIMESUL LTDA</t>
  </si>
  <si>
    <t>Olá, segue formulário enviado para Cielo E-commerce:&lt;p&gt;&lt;strong&gt;Qual seu nome?:&lt;/strong&gt; Matheus Alves Pereira&lt;/p&gt;&lt;p&gt;&lt;strong&gt;Endereço de e-mail:&lt;/strong&gt; matheusp@grupopanvel.com.br&lt;/p&gt;&lt;p&gt;&lt;strong&gt;CNPJ/CPF:&lt;/strong&gt; 861.096.340-34&lt;/p&gt;&lt;p&gt;&lt;strong&gt;Telefone:&lt;/strong&gt; (51) 99867-0021&lt;/p&gt;&lt;p&gt;&lt;strong&gt;Assunto:&lt;/strong&gt; Dúvida sobre NF e boleto&lt;/p&gt;&lt;p&gt;&lt;strong&gt;Merchant ID/Estabelecimento Comercial (EC):&lt;/strong&gt; e5b6a198-39c5-4d7e-88c8-cb9af63ed754&lt;/p&gt;&lt;p&gt;&lt;strong&gt;Sobre qual produto ou área deseja falar?:&lt;/strong&gt; Financeiro&lt;/p&gt;&lt;p&gt;&lt;strong&gt;Como podemos te ajudar?:&lt;/strong&gt; Desejo falar com o setor financeiro&lt;/p&gt;&lt;p&gt;&lt;strong&gt;Descrição do problema:&lt;/strong&gt; Boa tarde, tudo bem?
Gostaria de solicitar um esclarecimento sobre a nota nº 0119782, bem como sobre a cobrança relacionada a ela, pois nunca recebemos Marketplace.
Poderia, por gentileza, nos explicar a origem dessa nota e os detalhes da cobrança?
Fico no aguardo.
Obrigado!&lt;/p&gt;&lt;p&gt;&lt;strong&gt;GA Client ID:&lt;/strong&gt; 368531649.1770310159&lt;/p&gt;&lt;p&gt;&lt;strong&gt;Lea</t>
  </si>
  <si>
    <t>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Mudança nas datas de vencimento&lt;/p&gt;&lt;p&gt;&lt;strong&gt;Merchant ID/Estabelecimento Comercial (EC):&lt;/strong&gt; c3f89dc2-6f0a-4b79-9bda-28f3b0fdcba8&lt;/p&gt;&lt;p&gt;&lt;strong&gt;Descrição do problema:&lt;/strong&gt; Bom dia a todos!
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Obrigado&lt;/p&gt;&lt;p&gt;&lt;strong&gt;ID da transação:&lt;/strong&gt; &lt;/p&gt;&lt;p&gt;&lt;strong&gt;Código do erro:&lt;/strong&gt; &lt;/p&gt;&lt;p&gt;&lt;strong&gt;Sobre qual produto ou área deseja falar?:&lt;/strong&gt; Financeiro&lt;/p&gt;&lt;p&gt;&lt;strong&gt;Como podemos t</t>
  </si>
  <si>
    <t>1018 Financeiro | Desejo falar com o setor financeiro | Inove Online | inoveonline0904@gmail.com</t>
  </si>
  <si>
    <t>inoveonline0904@gmail.com</t>
  </si>
  <si>
    <t>INOVE ONLINE LTDA</t>
  </si>
  <si>
    <t>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Fatura com valor diferente&lt;/p&gt;&lt;p&gt;&lt;strong&gt;Merchant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Recebi a cobrança de 699,24, sendo que o valor acordado em contrato sempre foi de 400 reais, gostaria de entender o motivo de ter aumentando quase 300 reais!&lt;/p&gt;&lt;p&gt;&lt;strong&gt;GA Client ID:&lt;/strong&gt; 665735818.1783686937&lt;/p&gt;&lt;p&gt;&lt;strong&gt;Lead Hash ID:&lt;/strong&gt; a679912ca6021f94df11b4cae56ea265a8fdc240415072eca5b28f7eb36cd13c&lt;/p&gt;&lt;p&gt;&lt;strong&gt;Lead Form ID:&lt;/strong&gt; a6799</t>
  </si>
  <si>
    <t>Consulta prazo pagamento</t>
  </si>
  <si>
    <t>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Prazo de pagamento&lt;/p&gt;&lt;p&gt;&lt;strong&gt;Merchant ID/Estabelecimento Comercial (EC):&lt;/strong&gt; 52.226.073/0001-08&lt;/p&gt;&lt;p&gt;&lt;strong&gt;Descrição do problema:&lt;/strong&gt; Bom dia, pessoal! Tudo bem?
Este cliente entrou em contato conosco, reclamando que as NFs estão sendo emitidas com um prazo para pagamento muito curto. Qual o prazo cadastrado para este cliente?
Verifiquei que o prazo acordado em contrato é de 15 dias, segue em anexo o documento para validação.
CNPJ 52.226.073/0001-08&lt;/p&gt;&lt;p&gt;&lt;strong&gt;ID da transação:&lt;/strong&gt; &lt;/p&gt;&lt;p&gt;&lt;strong&gt;Código do erro:&lt;/strong&gt; &lt;/p&gt;&lt;p&gt;&lt;strong&gt;Sobre qual produto ou área deseja falar?:&lt;/strong&gt; Financeiro&lt;/p&gt;&lt;p&gt;&lt;strong&gt;Como podemos te ajudar?:&lt;/strong&gt; Des</t>
  </si>
  <si>
    <t>Mudança de código NF</t>
  </si>
  <si>
    <t>1003 Gateway de Pagamento | Criação de loja (Gateway de Pagamento) | Guilherme Ribeiro | grribeiro@pagbank.com</t>
  </si>
  <si>
    <t>grribeiro@pagbank.com</t>
  </si>
  <si>
    <t>Olá, segue formulário enviado para Cielo E-commerce:&lt;p&gt;&lt;strong&gt;Qual seu nome?:&lt;/strong&gt; Guilherme Ribeiro&lt;/p&gt;&lt;p&gt;&lt;strong&gt;Endereço de e-mail:&lt;/strong&gt; grribeiro@pagbank.com&lt;/p&gt;&lt;p&gt;&lt;strong&gt;CNPJ/CPF:&lt;/strong&gt; 08.561.701/0001-01&lt;/p&gt;&lt;p&gt;&lt;strong&gt;Telefone:&lt;/strong&gt; (16) 99166-4583&lt;/p&gt;&lt;p&gt;&lt;strong&gt;Assunto:&lt;/strong&gt; Correção de nota fiscal de rebate&lt;/p&gt;&lt;p&gt;&lt;strong&gt;Merchant ID/Estabelecimento Comercial (EC):&lt;/strong&gt; N/A&lt;/p&gt;&lt;p&gt;&lt;strong&gt;Sobre qual produto ou área deseja falar?:&lt;/strong&gt; Gateway de Pagamento&lt;/p&gt;&lt;p&gt;&lt;strong&gt;Como podemos te ajudar?:&lt;/strong&gt; Criação de loja (Gateway de Pagamento)&lt;/p&gt;&lt;p&gt;&lt;strong&gt;Descrição do problema:&lt;/strong&gt; Boa tarde time Cielo, tudo bem?
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financeiro.&lt;/p&gt;&lt;p&gt;</t>
  </si>
  <si>
    <t>Olá, segue formulário enviado para Cielo E-commerce:&lt;p&gt;&lt;strong&gt;Qual seu nome?:&lt;/strong&gt; Danilo&lt;/p&gt;&lt;p&gt;&lt;strong&gt;Endereço de e-mail:&lt;/strong&gt; danilo_nunes@carrefour.com&lt;/p&gt;&lt;p&gt;&lt;strong&gt;Telefone:&lt;/strong&gt; (11) 96363-2779&lt;/p&gt;&lt;p&gt;&lt;strong&gt;Merchant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
Solicito o apoio do time Financeiro para análise do faturamento referente ao ciclo 26/06/2026 a 25/07/2026.
Identificamos divergências relacionadas à quantidade de transações de estorno e à tarifa do pagador aplicada no faturamento.
Faturamento apresentado pela Braspag
Transações	Tarifa
178.300	0,1542
25.469	0,1542
Referência: E-mail &amp;quot;EXTRATO - BRASPAG / STELO - CARREFOUR COMERCIO E INDUSTRIA LTDA - 07/2026&amp;quot;.
Faturamento apurado pelo Carrefour
Transa</t>
  </si>
  <si>
    <t>0</t>
  </si>
  <si>
    <t>2622519186379</t>
  </si>
  <si>
    <t>Inclusão de PO NF</t>
  </si>
  <si>
    <t>Olá, segue formulário enviado para Cielo E-commerce:&lt;p&gt;&lt;strong&gt;Endereço de e-mail:&lt;/strong&gt; cobrancati@cinemark.com.br&lt;/p&gt;&lt;p&gt;&lt;strong&gt;Qual seu nome?:&lt;/strong&gt; Debora&lt;/p&gt;&lt;p&gt;&lt;strong&gt;CNPJ/CPF:&lt;/strong&gt; 00.779.721/0001-41&lt;/p&gt;&lt;p&gt;&lt;strong&gt;Telefone:&lt;/strong&gt; (11) 94305-6481&lt;/p&gt;&lt;p&gt;&lt;strong&gt;Assunto:&lt;/strong&gt; Inclusão da P.O nas NF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Inclusão da P.O nas NF Pagador, 3DS e Cartão Protegido
OC000777457 - Antifraude jun.26
OC000778663 - 3DS
OC000778818 - Cartão
OC000779006 - Pagador&lt;/p&gt;&lt;p&gt;&lt;strong&gt;GA Client ID:&lt;/strong&gt; 1764456801.1765984201&lt;/p&gt;&lt;p&gt;&lt;strong&gt;Lead Hash ID:&lt;/strong&gt; ae4e7ca904ec5ec8b89ceeb86ba8a422c0fbd84abebe218fe785dc0bd6b548d1&lt;/p&gt;&lt;p&gt;&lt;strong&gt;Lead Form ID:&lt;/strong&gt; ae4e7ca9</t>
  </si>
  <si>
    <t>2622517183903</t>
  </si>
  <si>
    <t>Cancelamento de Nota fiscal</t>
  </si>
  <si>
    <t>1018 Financeiro | Desejo falar com o setor financeiro | CHAT-TECH INFORMATICA E SERVICOS LT | ariane.pasilva@cielo.com.br</t>
  </si>
  <si>
    <t>Olá, segue formulário enviado para Cielo E-commerce:&lt;p&gt;&lt;strong&gt;Qual seu nome?:&lt;/strong&gt; CHAT-TECH INFORMATICA E SERVICOS LT&lt;/p&gt;&lt;p&gt;&lt;strong&gt;Endereço de e-mail:&lt;/strong&gt; ariane.pasilva@cielo.com.br&lt;/p&gt;&lt;p&gt;&lt;strong&gt;CNPJ/CPF:&lt;/strong&gt; 04.525.527/0001-90&lt;/p&gt;&lt;p&gt;&lt;strong&gt;Telefone:&lt;/strong&gt; (11) 97707-1602&lt;/p&gt;&lt;p&gt;&lt;strong&gt;Assunto:&lt;/strong&gt; Cancelamento de notas&lt;/p&gt;&lt;p&gt;&lt;strong&gt;Merchant ID/Estabelecimento Comercial (EC):&lt;/strong&gt; 04525527000190&lt;/p&gt;&lt;p&gt;&lt;strong&gt;Descrição do problema:&lt;/strong&gt; Favor cancelar todas as notas do cliente.
Conforme evidência a funcionária do financeiro em 2023 afirmou que a o serviço estava sendo bloqueado em30/05/2023.
Desvio da antiga funcionária, pois continuamos faturando até março/2026 de forma indevida.&lt;/p&gt;&lt;p&gt;&lt;strong&gt;ID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
  </si>
  <si>
    <t>2622516178899</t>
  </si>
  <si>
    <t>1018 Financeiro | Desejo falar com o setor financeiro | Super Mercado Pague Menos | ariane.pasilva@cielo.com.br</t>
  </si>
  <si>
    <t>Olá, segue formulário enviado para Cielo E-commerce:&lt;p&gt;&lt;strong&gt;Qual seu nome?:&lt;/strong&gt; Super Mercado Pague Menos&lt;/p&gt;&lt;p&gt;&lt;strong&gt;Endereço de e-mail:&lt;/strong&gt; ariane.pasilva@cielo.com.br&lt;/p&gt;&lt;p&gt;&lt;strong&gt;CNPJ/CPF:&lt;/strong&gt; 60.494.416/0033-12&lt;/p&gt;&lt;p&gt;&lt;strong&gt;Telefone:&lt;/strong&gt; (11) 97707-1602&lt;/p&gt;&lt;p&gt;&lt;strong&gt;Assunto:&lt;/strong&gt; Faturamento em excel 1° dia útil&lt;/p&gt;&lt;p&gt;&lt;strong&gt;Merchant ID/Estabelecimento Comercial (EC):&lt;/strong&gt; 60494416003312&lt;/p&gt;&lt;p&gt;&lt;strong&gt;Descrição do problema:&lt;/strong&gt; Prezados, boa tarde. Tudo bem?
Em anexo, segue DA comercial para substituição das notas já emitidas. 
Emitindo no 1° dia útil de cada mês.&lt;/p&gt;&lt;p&gt;&lt;strong&gt;ID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t>
  </si>
  <si>
    <t>2622515177145</t>
  </si>
  <si>
    <t>Informações sobre faturamento</t>
  </si>
  <si>
    <t>EDITORA O GLOBO VALOR</t>
  </si>
  <si>
    <t>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Ed Globo - avaliar cobrança de cartão protegido&lt;/p&gt;&lt;p&gt;&lt;strong&gt;Merchant ID/Estabelecimento Comercial (EC):&lt;/strong&gt; ee4e6d1b-9ca6-47d6-a706-a1964b986376&lt;/p&gt;&lt;p&gt;&lt;strong&gt;Descrição do problema:&lt;/strong&gt; Preciso saber quais MIDs estão sendo puxado na cobrança do Cartão protegido do cliente Editora Globo: 
CNPJ 04.067.191/0001-60&lt;/p&gt;&lt;p&gt;&lt;strong&gt;ID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1403402793.1752501889&lt;/p&gt;&lt;p&gt;&lt;strong&gt;Lead Hash ID:&lt;/strong&gt; 36dd63d400823d05da2aa803d2f8723</t>
  </si>
  <si>
    <t>2622515176301</t>
  </si>
  <si>
    <t>Prorrogação de Boleto</t>
  </si>
  <si>
    <t>1002 Portais E-commerce | Estou em produção e tenho uma dúvida | Paulo César Martins de Souza | admpecastoygyn@gruposaga.com.br</t>
  </si>
  <si>
    <t>admpecastoygyn@gruposaga.com.br</t>
  </si>
  <si>
    <t>KASA MOTORS GYN</t>
  </si>
  <si>
    <t>Olá, segue formulário enviado para Cielo E-commerce:&lt;p&gt;&lt;strong&gt;Qual seu nome?:&lt;/strong&gt; Paulo César Martins de Souza&lt;/p&gt;&lt;p&gt;&lt;strong&gt;Endereço de e-mail:&lt;/strong&gt; admpecastoygyn@gruposaga.com.br&lt;/p&gt;&lt;p&gt;&lt;strong&gt;CNPJ/CPF:&lt;/strong&gt; 05.471.879/0001-73&lt;/p&gt;&lt;p&gt;&lt;strong&gt;Telefone:&lt;/strong&gt; (62) 99659-5321&lt;/p&gt;&lt;p&gt;&lt;strong&gt;Assunto:&lt;/strong&gt; PRORROGAÇÃO DE BOLETO&lt;/p&gt;&lt;p&gt;&lt;strong&gt;Merchant ID/Estabelecimento Comercial (EC):&lt;/strong&gt; Concecionaria&lt;/p&gt;&lt;p&gt;&lt;strong&gt;Sobre qual produto ou área deseja falar?:&lt;/strong&gt; Portais E-commerce&lt;/p&gt;&lt;p&gt;&lt;strong&gt;Descrição do problema:&lt;/strong&gt; Estamos com um boleto vencido, porém houve a troca de adm. e eu estou no lugar do antigo. Queria ver a possibilidade de prorrogação de boleto da NF0118075&lt;/p&gt;&lt;p&gt;&lt;strong&gt;Como podemos te ajudar?:&lt;/strong&gt; Estou em produção e tenho uma dúvida&lt;/p&gt;&lt;p&gt;&lt;strong&gt;GA Client ID:&lt;/strong&gt; 1417911661.1785503425&lt;/p&gt;&lt;p&gt;&lt;strong&gt;Lead Hash ID:&lt;/strong&gt; 1a28a1fd38674bb01cf41a5db3442fd491ff289f709744d6aa27a93fe5be3199&lt;/p&gt;&lt;p&gt;&lt;strong&gt;Lead Form ID:&lt;/strong&gt; 1a28</t>
  </si>
  <si>
    <t>2622514172257</t>
  </si>
  <si>
    <t>Atualização de Cadastro</t>
  </si>
  <si>
    <t>1018 Financeiro | Desejo falar com o setor financeiro | Fernando Macedo | fernando.macedo@plurix.com</t>
  </si>
  <si>
    <t>fernando.macedo@plurix.com</t>
  </si>
  <si>
    <t>Olá, segue formulário enviado para Cielo E-commerce:&lt;p&gt;&lt;strong&gt;Qual seu nome?:&lt;/strong&gt; Fernando Macedo&lt;/p&gt;&lt;p&gt;&lt;strong&gt;Endereço de e-mail:&lt;/strong&gt; fernando.macedo@plurix.com&lt;/p&gt;&lt;p&gt;&lt;strong&gt;CNPJ/CPF:&lt;/strong&gt; 11.517.841/0001-97&lt;/p&gt;&lt;p&gt;&lt;strong&gt;Telefone:&lt;/strong&gt; (11) 99812-7148&lt;/p&gt;&lt;p&gt;&lt;strong&gt;Assunto:&lt;/strong&gt; Lista de e-mails&lt;/p&gt;&lt;p&gt;&lt;strong&gt;Merchant ID/Estabelecimento Comercial (EC):&lt;/strong&gt; 1&lt;/p&gt;&lt;p&gt;&lt;strong&gt;Sobre qual produto ou área deseja falar?:&lt;/strong&gt; Financeiro&lt;/p&gt;&lt;p&gt;&lt;strong&gt;Como podemos te ajudar?:&lt;/strong&gt; Desejo falar com o setor financeiro&lt;/p&gt;&lt;p&gt;&lt;strong&gt;Descrição do problema:&lt;/strong&gt; Boa tarde!
Favor retirar a valdirene.carniel@grupoamigao.com da lista de recebimento das faturas do Amigão (COMPANHIA SULAMERICANA DE DISTRIBUICAO) e inserir o diego.calefi@grupoamigao.com
Obrigado!&lt;/p&gt;&lt;p&gt;&lt;strong&gt;Data e hora do erro:&lt;/strong&gt; 13-08-2026 14:20&lt;/p&gt;&lt;p&gt;&lt;strong&gt;GA Client ID:&lt;/strong&gt; 315681571.1754943942&lt;/p&gt;&lt;p&gt;&lt;strong&gt;Lead Hash ID:&lt;/strong&gt; fce90bb775fd17d34a595625434849361c8355eab844</t>
  </si>
  <si>
    <t>2622513168542</t>
  </si>
  <si>
    <t>Requisito fiscal do cliente</t>
  </si>
  <si>
    <t>1003 Gateway de Pagamento | Estou em produção e tenho uma dúvida | VICTOR HUGO LIMA DA SILVA | victor.hugo@apamoveis.com.br</t>
  </si>
  <si>
    <t>victor.hugo@apamoveis.com.br</t>
  </si>
  <si>
    <t>APA MOVEIS</t>
  </si>
  <si>
    <t>Olá, segue formulário enviado para Cielo E-commerce:&lt;p&gt;&lt;strong&gt;Qual seu nome?:&lt;/strong&gt; VICTOR HUGO LIMA DA SILVA&lt;/p&gt;&lt;p&gt;&lt;strong&gt;Endereço de e-mail:&lt;/strong&gt; victor.hugo@apamoveis.com.br&lt;/p&gt;&lt;p&gt;&lt;strong&gt;Telefone:&lt;/strong&gt; (92) 9105-7283&lt;/p&gt;&lt;p&gt;&lt;strong&gt;CNPJ/CPF:&lt;/strong&gt; 07.382.118/0001-70&lt;/p&gt;&lt;p&gt;&lt;strong&gt;Assunto:&lt;/strong&gt; Ajuste na data de envio de boleto&lt;/p&gt;&lt;p&gt;&lt;strong&gt;Merchant ID/Estabelecimento Comercial (EC):&lt;/strong&gt; 118806&lt;/p&gt;&lt;p&gt;&lt;strong&gt;Sobre qual produto ou área deseja falar?:&lt;/strong&gt; Gateway de Pagamento&lt;/p&gt;&lt;p&gt;&lt;strong&gt;Descrição do problema:&lt;/strong&gt;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
Como referência, a nota fiscal nº 118806 foi emit</t>
  </si>
  <si>
    <t>2622511162443</t>
  </si>
  <si>
    <t>1018 Financeiro | Desejo falar com o setor financeiro | Leonardo | financeiro@r11travel.com.br</t>
  </si>
  <si>
    <t>financeiro@r11travel.com.br</t>
  </si>
  <si>
    <t>Olá, segue formulário enviado para Cielo E-commerce:&lt;p&gt;&lt;strong&gt;Qual seu nome?:&lt;/strong&gt; Leonardo&lt;/p&gt;&lt;p&gt;&lt;strong&gt;Endereço de e-mail:&lt;/strong&gt; financeiro@r11travel.com.br&lt;/p&gt;&lt;p&gt;&lt;strong&gt;CNPJ/CPF:&lt;/strong&gt; 24.763.731/0001-57&lt;/p&gt;&lt;p&gt;&lt;strong&gt;Telefone:&lt;/strong&gt; (11) 3090-7261&lt;/p&gt;&lt;p&gt;&lt;strong&gt;Assunto:&lt;/strong&gt; Boleto vencido&lt;/p&gt;&lt;p&gt;&lt;strong&gt;Sobre qual produto ou área deseja falar?:&lt;/strong&gt; Financeiro&lt;/p&gt;&lt;p&gt;&lt;strong&gt;Como podemos te ajudar?:&lt;/strong&gt; Desejo falar com o setor financeiro&lt;/p&gt;&lt;p&gt;&lt;strong&gt;Descrição do problema:&lt;/strong&gt; Temos um boleto vencido,por esse motivo, precisamos que o documento seja atualizado para a data de vencimento 14/08/2026 para que possamos realizar o pagamento.
Poderiam, por favor, nos encaminhar o boleto atualizado, com o vencimento corrigido? Se possivel poderia manter o valor original do boleto.
Segue os links da NF e boleto que precisa ser atualizado:
NF 0117646
https://www.barueri.sp.gov.br/NFE/WFIMAGEMNOTA.ASPX?CODIGOAUTENTICIDADE=184X.0753.9882.9187899-T&amp;amp;NUMDOC</t>
  </si>
  <si>
    <t>2622510161267</t>
  </si>
  <si>
    <t>Em análise</t>
  </si>
  <si>
    <t>1018 Financeiro | Desejo falar com o setor financeiro | EDITORA E LIVRARIA SEFER LTDA | ariane.pasilva@cielo.com.br</t>
  </si>
  <si>
    <t>Olá, segue formulário enviado para Cielo E-commerce:&lt;p&gt;&lt;strong&gt;Qual seu nome?:&lt;/strong&gt; EDITORA E LIVRARIA SEFER LTDA&lt;/p&gt;&lt;p&gt;&lt;strong&gt;Endereço de e-mail:&lt;/strong&gt; ariane.pasilva@cielo.com.br&lt;/p&gt;&lt;p&gt;&lt;strong&gt;CNPJ/CPF:&lt;/strong&gt; 60.047.743/0001-49&lt;/p&gt;&lt;p&gt;&lt;strong&gt;Telefone:&lt;/strong&gt; (11) 97707-1602&lt;/p&gt;&lt;p&gt;&lt;strong&gt;Assunto:&lt;/strong&gt; Cancelamento de nota&lt;/p&gt;&lt;p&gt;&lt;strong&gt;Merchant ID/Estabelecimento Comercial (EC):&lt;/strong&gt; 60047743000149&lt;/p&gt;&lt;p&gt;&lt;strong&gt;Descrição do problema:&lt;/strong&gt; Prezados, favor cancelar a nota:116129
Já cobramos o setup na nota:114015
O contrato só prevê uma cobrança de setup.&lt;/p&gt;&lt;p&gt;&lt;strong&gt;ID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2a07344672c93c9ca782cc07cf9dc37d0cd4c270e817a83b9f87f9b32f0130a9&lt;/p&gt;&lt;p&gt;&lt;st</t>
  </si>
  <si>
    <t>2622413132142</t>
  </si>
  <si>
    <t>Foi reaberto com outra solicitação - pedimos para abrir um novo chamado</t>
  </si>
  <si>
    <t>Olá, segue formulário enviado para Cielo E-commerce:&lt;p&gt;&lt;strong&gt;Qual seu nome?:&lt;/strong&gt; Larissa Venancio&lt;/p&gt;&lt;p&gt;&lt;strong&gt;Endereço de e-mail:&lt;/strong&gt; larissave@cielo.com.br&lt;/p&gt;&lt;p&gt;&lt;strong&gt;CNPJ/CPF:&lt;/strong&gt; 58.119.199/0001-51&lt;/p&gt;&lt;p&gt;&lt;strong&gt;Telefone:&lt;/strong&gt; (11) 97622-8821&lt;/p&gt;&lt;p&gt;&lt;strong&gt;Assunto:&lt;/strong&gt; Cessão Contratual Odontoprev&lt;/p&gt;&lt;p&gt;&lt;strong&gt;Merchant ID/Estabelecimento Comercial (EC):&lt;/strong&gt; 58.119.199/0001-51&lt;/p&gt;&lt;p&gt;&lt;strong&gt;Descrição do problema:&lt;/strong&gt; Boa tarde,
O cliente ODONTOPREV passou por uma cessão contratual, deixando de utilizar o CNPJ 57.746.455/0001-78 e passando a utilizar o CNPJ 57.746.455/0013-01. 
Porém, por um erro comercial, ao executar a cessão no salesforce, foi feito inicialmente a cessão de 57.746.455/0001-78 para 57.746.455/0001-78
sendo que o correto era:
57.746.455/0001-78 para 57.746.455/0013-01. 
Nós corrigimos o processo no sf com a ajuda do time técnico (Cicero) do SF. Pedimos que validem se está tudo correto pra vocês, pois, em minha consulta ao b</t>
  </si>
  <si>
    <t>2622412131364</t>
  </si>
  <si>
    <t>Cobrança de Chaves de Loja</t>
  </si>
  <si>
    <t>Solicitação Comercial</t>
  </si>
  <si>
    <t>SONDA DELIVERY</t>
  </si>
  <si>
    <t xml:space="preserve">Olá, segue formulário enviado para Cielo E-commerce:&lt;p&gt;&lt;strong&gt;Qual seu nome?:&lt;/strong&gt; Larissa Venancio&lt;/p&gt;&lt;p&gt;&lt;strong&gt;Endereço de e-mail:&lt;/strong&gt; larissave@cielo.com.br&lt;/p&gt;&lt;p&gt;&lt;strong&gt;CNPJ/CPF:&lt;/strong&gt; 01.937.635/0029-83&lt;/p&gt;&lt;p&gt;&lt;strong&gt;Telefone:&lt;/strong&gt; (11) 97622-8821&lt;/p&gt;&lt;p&gt;&lt;strong&gt;Assunto:&lt;/strong&gt; Corbança de chaves de loja&lt;/p&gt;&lt;p&gt;&lt;strong&gt;Merchant ID/Estabelecimento Comercial (EC):&lt;/strong&gt; 01.937.635/0029-83&lt;/p&gt;&lt;p&gt;&lt;strong&gt;Sobre qual produto ou área deseja falar?:&lt;/strong&gt; Financeiro&lt;/p&gt;&lt;p&gt;&lt;strong&gt;Como podemos te ajudar?:&lt;/strong&gt; Desejo falar com o setor financeiro&lt;/p&gt;&lt;p&gt;&lt;strong&gt;Descrição do problema:&lt;/strong&gt; Time financeiro, boa tarde! 
Na data de 10.08 criamos 9 chaves de loja para o cliente Sonda - 01.937.635/0029-83
Conforme estabelecido em contrato, ele possui um custo de R$ 500,00 por chave de loja criada. 
Favor emitir a cobrança no final do mês de todas elas. 
Valor total R$ 4.500,00
Obrigada!&lt;/p&gt;&lt;p&gt;&lt;strong&gt;GA Client ID:&lt;/strong&gt; 2039273388.1743804731&lt;/p&gt;&lt;p&gt;&lt;strong&gt;Lead </t>
  </si>
  <si>
    <t>2622410122956</t>
  </si>
  <si>
    <t>Solicitação de Boleto</t>
  </si>
  <si>
    <t>1018 Financeiro | Desejo falar com o setor financeiro | welton sousa de melo | weltonsousa@blumar.com.br</t>
  </si>
  <si>
    <t>weltonsousa@blumar.com.br</t>
  </si>
  <si>
    <t>BLUMAR CONGRESS</t>
  </si>
  <si>
    <t>Olá, segue formulário enviado para Cielo E-commerce:&lt;p&gt;&lt;strong&gt;Qual seu nome?:&lt;/strong&gt; welton sousa de melo&lt;/p&gt;&lt;p&gt;&lt;strong&gt;Endereço de e-mail:&lt;/strong&gt; weltonsousa@blumar.com.br&lt;/p&gt;&lt;p&gt;&lt;strong&gt;CNPJ/CPF:&lt;/strong&gt; 40.339.657/0001-00&lt;/p&gt;&lt;p&gt;&lt;strong&gt;Telefone:&lt;/strong&gt; (21) 97242-4948&lt;/p&gt;&lt;p&gt;&lt;strong&gt;Assunto:&lt;/strong&gt; Boleto para pagamento&lt;/p&gt;&lt;p&gt;&lt;strong&gt;Merchant ID/Estabelecimento Comercial (EC):&lt;/strong&gt; nao sei&lt;/p&gt;&lt;p&gt;&lt;strong&gt;Descrição do problema:&lt;/strong&gt; Bom dia 
Preciso do boleto para pagamento que vence dia 14/08
cnpj 40339657000100&lt;/p&gt;&lt;p&gt;&lt;strong&gt;Data e hora do erro:&lt;/strong&gt; 12-08-2026 10:51&lt;/p&gt;&lt;p&gt;&lt;strong&gt;Sobre qual produto ou área deseja falar?:&lt;/strong&gt; Financeiro&lt;/p&gt;&lt;p&gt;&lt;strong&gt;Como podemos te ajudar?:&lt;/strong&gt; Desejo falar com o setor financeiro&lt;/p&gt;&lt;p&gt;&lt;strong&gt;GA Client ID:&lt;/strong&gt; 367391627.1786459112&lt;/p&gt;&lt;p&gt;&lt;strong&gt;Lead Hash ID:&lt;/strong&gt; cf9788142136f4e78b3980f911b36baedbbaff528ca489739fae731b3dd1f6c0&lt;/p&gt;&lt;p&gt;&lt;strong&gt;Lead Form ID:&lt;/strong&gt; cf9788142136f4e78b3980f911b36baedbbaff528ca4</t>
  </si>
  <si>
    <t>2622410120195</t>
  </si>
  <si>
    <t>NERIA COMERCIALIZADORA VAREJISTA DE ENERGIA LTDA</t>
  </si>
  <si>
    <t xml:space="preserve">Olá, segue formulário enviado para Cielo E-commerce:&lt;p&gt;&lt;strong&gt;Qual seu nome?:&lt;/strong&gt; Raphael Felipe Palmeira&lt;/p&gt;&lt;p&gt;&lt;strong&gt;Endereço de e-mail:&lt;/strong&gt; raphael.palmeira@cielo.com.br&lt;/p&gt;&lt;p&gt;&lt;strong&gt;CNPJ/CPF:&lt;/strong&gt; 11.844.665/0001-06&lt;/p&gt;&lt;p&gt;&lt;strong&gt;Telefone:&lt;/strong&gt; (11) 98774-0847&lt;/p&gt;&lt;p&gt;&lt;strong&gt;Assunto:&lt;/strong&gt; Mudança de CNPJ&lt;/p&gt;&lt;p&gt;&lt;strong&gt;Merchant ID/Estabelecimento Comercial (EC):&lt;/strong&gt; NERIA ENERGIA E SOLUCOES LTDA&lt;/p&gt;&lt;p&gt;&lt;strong&gt;Descrição do problema:&lt;/strong&gt; Gostaria de formalizar a alteração realizada no contrato do cliente Neria e alinhar sobre os faturamentos. 
A cotação foi elaborada pela gerente Naomi, utilizando um CNPJ informado pelo cliente. Após dois meses de negociação, no momento da elaboração do contrato Braspag, o cliente informou outro CNPJ.
Essa divergência foi identificada posteriormente durante a implantação, tornando necessária a correção cadastral para que o contrato refletisse o mesmo CNPJ utilizado na cotação comercial e, consequentemente, garantisse </t>
  </si>
  <si>
    <t>2622311088706</t>
  </si>
  <si>
    <t>1018 Financeiro | Desejo falar com o setor financeiro | Daniela Alves | daniela.alves@sbb.org.br</t>
  </si>
  <si>
    <t>daniela.alves@sbb.org.br</t>
  </si>
  <si>
    <t>Olá, segue formulário enviado para Cielo E-commerce:&lt;p&gt;&lt;strong&gt;Qual seu nome?:&lt;/strong&gt; Daniela Alves&lt;/p&gt;&lt;p&gt;&lt;strong&gt;Endereço de e-mail:&lt;/strong&gt; daniela.alves@sbb.org.br&lt;/p&gt;&lt;p&gt;&lt;strong&gt;CNPJ/CPF:&lt;/strong&gt; 33.579.376/0001-51&lt;/p&gt;&lt;p&gt;&lt;strong&gt;Telefone:&lt;/strong&gt; (11) 3474-5802&lt;/p&gt;&lt;p&gt;&lt;strong&gt;Assunto:&lt;/strong&gt; ATUALIZAÇÃO CADASTRAL&lt;/p&gt;&lt;p&gt;&lt;strong&gt;Merchant ID/Estabelecimento Comercial (EC):&lt;/strong&gt; 4563012573&lt;/p&gt;&lt;p&gt;&lt;strong&gt;Sobre qual produto ou área deseja falar?:&lt;/strong&gt; Financeiro&lt;/p&gt;&lt;p&gt;&lt;strong&gt;Descrição do problema:&lt;/strong&gt; Atualização para enviar boletos e notas fiscais.
Necessitamos de atualização no cadastro da empresa:
Dados:
Razão Social: Sociedade Bíblica do Brasil
CNPJ: 33.579.376/0001-51
Por favor, para os próximos envios de cobrança
Enviar somente para 
Leticia Eugenio &amp;lt;leticia.eugenio@sbb.org.br&amp;gt;; 
Leandro Silva &amp;lt;leandro.silva@sbb.org.br&amp;gt;; 
Daniela Alves&amp;lt;daniela.alves@sbb.org.br&amp;gt;&lt;/p&gt;&lt;p&gt;&lt;strong&gt;Como podemos te ajudar?:&lt;/strong&gt; Desejo falar com o setor financeiro</t>
  </si>
  <si>
    <t>2622210046249</t>
  </si>
  <si>
    <t>Prorrogação myPLACE - Setup</t>
  </si>
  <si>
    <t>gerencia.ecommerce@myplace.com.br</t>
  </si>
  <si>
    <t>MYPLACE INDUSTRIA</t>
  </si>
  <si>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Tivemos alguns imprevistos e, por isso, ainda não conseguimos avançar com a implantação.
Como seguimos analisando todos os pontos necessários para concluir essa etapa, gostaria de verificar se é possível prorrogar o vencimento do boleto referente ao setup por mais 15 dias.
Esse prazo já seria suficiente para nos organizarmos.
Obrigada!
--
Att,
[https://ci3.googleusercontent.com/mail-sig/AIorK4zkE066u-Yp0MiEgALiSNIECadUOIhu_M5wAsj5LuGtUp6UU3HXQtyJrN1ZDNkFYUuOnKpoQUvDNlh2][X]</t>
  </si>
  <si>
    <t>2622210045738</t>
  </si>
  <si>
    <t>Cobrança Setup</t>
  </si>
  <si>
    <t>E-PECA</t>
  </si>
  <si>
    <t>Olá, segue formulário enviado para Cielo E-commerce:&lt;p&gt;&lt;strong&gt;Qual seu nome?:&lt;/strong&gt; Júlia Angelozzi&lt;/p&gt;&lt;p&gt;&lt;strong&gt;Endereço de e-mail:&lt;/strong&gt; julia.djesus@cielo.com.br&lt;/p&gt;&lt;p&gt;&lt;strong&gt;CNPJ/CPF:&lt;/strong&gt; 25.382.893/0001-08&lt;/p&gt;&lt;p&gt;&lt;strong&gt;Telefone:&lt;/strong&gt; (11) 94452-6362&lt;/p&gt;&lt;p&gt;&lt;strong&gt;Assunto:&lt;/strong&gt; Cobrança de setup&lt;/p&gt;&lt;p&gt;&lt;strong&gt;Merchant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pessoal!
Sou a gerente comercial da E-PECA DESENVOLVIMENTO DE SISTEMAS LTDA, CNPJ 25.382.893/0001-08. Preciso que realizem a geração da cobrança de um setup para o cliente devido a geração de uma nova chave na solução de Split de Pagamentos.&lt;/p&gt;&lt;p&gt;&lt;strong&gt;GA Client ID:&lt;/strong&gt; 1748044628.1765558654&lt;/p&gt;&lt;p&gt;&lt;strong&gt;Lead Hash ID:&lt;/strong&gt; 3dc5c78ff78351c9b79cf06b80b413fa18042906d6688441ed31</t>
  </si>
  <si>
    <t>2623015294461</t>
  </si>
  <si>
    <t>Informações geral</t>
  </si>
  <si>
    <t>1018 Financeiro | Desejo falar com o setor financeiro | lainia | lainiasantos@terramaceio.com.br</t>
  </si>
  <si>
    <t>lainiasantos@terramaceio.com.br</t>
  </si>
  <si>
    <t>TERRA MACEIO</t>
  </si>
  <si>
    <t>Olá, segue formulário enviado para Cielo E-commerce:&lt;p&gt;&lt;strong&gt;Qual seu nome?:&lt;/strong&gt; lainia&lt;/p&gt;&lt;p&gt;&lt;strong&gt;Endereço de e-mail:&lt;/strong&gt; lainiasantos@terramaceio.com.br&lt;/p&gt;&lt;p&gt;&lt;strong&gt;CNPJ/CPF:&lt;/strong&gt; 46.401.065/0001-40&lt;/p&gt;&lt;p&gt;&lt;strong&gt;Telefone:&lt;/strong&gt; (82) 9909-6281&lt;/p&gt;&lt;p&gt;&lt;strong&gt;Assunto:&lt;/strong&gt; cancelamento de pedido&lt;/p&gt;&lt;p&gt;&lt;strong&gt;Merchant ID/Estabelecimento Comercial (EC):&lt;/strong&gt; REDE PECAS TOYOTA&lt;/p&gt;&lt;p&gt;&lt;strong&gt;Sobre qual produto ou área deseja falar?:&lt;/strong&gt; Financeiro&lt;/p&gt;&lt;p&gt;&lt;strong&gt;Descrição do problema:&lt;/strong&gt; Dia 27-07-26, fizemos o cancelando do pedido: 21931 através do portal Rede Toyota
Poderia confirmar?
Identificação do pagamento:&lt;/p&gt;&lt;p&gt;&lt;strong&gt;ID da transação:&lt;/strong&gt; 6c94e415-3512-44c1-b09c-2b4282e1b506&lt;/p&gt;&lt;p&gt;&lt;strong&gt;Data e hora do erro:&lt;/strong&gt; 27-05-2026 09:17&lt;/p&gt;&lt;p&gt;&lt;strong&gt;Como podemos te ajudar?:&lt;/strong&gt; Desejo falar com o setor financeiro&lt;/p&gt;&lt;p&gt;&lt;strong&gt;GA Client ID:&lt;/strong&gt; 134291847.1787077979&lt;/p&gt;&lt;p&gt;&lt;strong&gt;Lead Hash ID:&lt;/strong&gt; 01bfa6307aa2dc37304c11</t>
  </si>
  <si>
    <t>2623015293826</t>
  </si>
  <si>
    <t>Troca de conta para depósito</t>
  </si>
  <si>
    <t>1018 Financeiro | Desejo falar com o setor financeiro | Marcio dos Santos | msantos@payamigo.com</t>
  </si>
  <si>
    <t>msantos@payamigo.com</t>
  </si>
  <si>
    <t>PAYAMIGO STERRAMEDIA</t>
  </si>
  <si>
    <t>Olá, segue formulário enviado para Cielo E-commerce:&lt;p&gt;&lt;strong&gt;Qual seu nome?:&lt;/strong&gt; Marcio dos Santos&lt;/p&gt;&lt;p&gt;&lt;strong&gt;Endereço de e-mail:&lt;/strong&gt; msantos@payamigo.com&lt;/p&gt;&lt;p&gt;&lt;strong&gt;Descrição do problema:&lt;/strong&gt; Banco: 290 - PagSeguro Internet Instituição de Pagamento S.A.
Agência: 0001
Número da conta: 80065820-5
Tipo: Conta de pagamento
CNPJ: 26.183.032/0001-63
Nome: PAYAMIGO BRASIL MEIOS DE PAGAMENTO LTDA&lt;/p&gt;&lt;p&gt;&lt;strong&gt;CNPJ/CPF:&lt;/strong&gt; 26.183.032/0001-63&lt;/p&gt;&lt;p&gt;&lt;strong&gt;Telefone:&lt;/strong&gt; (11) 99590-4440&lt;/p&gt;&lt;p&gt;&lt;strong&gt;Assunto:&lt;/strong&gt; troca da credencial bancaria para deposito dos recebiveis&lt;/p&gt;&lt;p&gt;&lt;strong&gt;Merchant ID/Estabelecimento Comercial (EC):&lt;/strong&gt; 1086969941&lt;/p&gt;&lt;p&gt;&lt;strong&gt;Sobre qual produto ou área deseja falar?:&lt;/strong&gt; Financeiro&lt;/p&gt;&lt;p&gt;&lt;strong&gt;Como podemos te ajudar?:&lt;/strong&gt; Desejo falar com o setor financeiro&lt;/p&gt;&lt;p&gt;&lt;strong&gt;Data e hora do erro:&lt;/strong&gt; 18-08-2026 15:41&lt;/p&gt;&lt;p&gt;&lt;strong&gt;GA Client ID:&lt;/strong&gt; 1551101285.1747059164&lt;/p&gt;&lt;p&gt;&lt;strong&gt;Lead Hash ID:&lt;/strong</t>
  </si>
  <si>
    <t>2623010276710</t>
  </si>
  <si>
    <t>Olá, segue formulário enviado para Cielo E-commerce:&lt;p&gt;&lt;strong&gt;Qual seu nome?:&lt;/strong&gt; Suelen Thums&lt;/p&gt;&lt;p&gt;&lt;strong&gt;Endereço de e-mail:&lt;/strong&gt; suelen.thums@bertolini.com.br&lt;/p&gt;&lt;p&gt;&lt;strong&gt;CNPJ/CPF:&lt;/strong&gt; 87.556.650/0015-00&lt;/p&gt;&lt;p&gt;&lt;strong&gt;Telefone:&lt;/strong&gt; (54) 99164-8560&lt;/p&gt;&lt;p&gt;&lt;strong&gt;Assunto:&lt;/strong&gt; NF 0119956 - Valor do serviço&lt;/p&gt;&lt;p&gt;&lt;strong&gt;Merchant ID/Estabelecimento Comercial (EC):&lt;/strong&gt; cda4bb7b-2b8c-4798-a223-37f388e6e6d3&lt;/p&gt;&lt;p&gt;&lt;strong&gt;Descrição do problema:&lt;/strong&gt; Quero entender o motivo do valor do antifraude ter mais que dobrado de um mês para o outro. No mês passado pagamos R$ 259,15, e neste mês a nota (119956) foi emitida no valor de 601,73.
Foi por conta do aumento de transações no período? 
Aguardo.&lt;/p&gt;&lt;p&gt;&lt;strong&gt;ID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t>
  </si>
  <si>
    <t>2623010276608</t>
  </si>
  <si>
    <t>Informação sobre contrato</t>
  </si>
  <si>
    <t>Olá, segue formulário enviado para Cielo E-commerce:&lt;p&gt;&lt;strong&gt;Qual seu nome?:&lt;/strong&gt; Caroline Mendes&lt;/p&gt;&lt;p&gt;&lt;strong&gt;Endereço de e-mail:&lt;/strong&gt; carolineal@cielo.com.br&lt;/p&gt;&lt;p&gt;&lt;strong&gt;CNPJ/CPF:&lt;/strong&gt; 68.365.501/0001-05&lt;/p&gt;&lt;p&gt;&lt;strong&gt;Descrição do problema:&lt;/strong&gt; Prezados, boa tarde!
Estou negociando o produto de antifraude da Cybersource com o cliente ProParts, e ao enviar o termo de aditivo de novos produtos o cliente me trouxe o seguinte ponto e solicitação em relação a data base: 
3. Reajuste potencialmente desfavorável
O contrato informa que:
•	o reajuste mantém a data-base original  
•	upgrades não reiniciam a data-base  
Risco: Podemos contratar aumento de escopo e sofrer reajuste pouco tempo depois.
Exemplo:
•	contrata hoje
•	em 2 meses ocorre reajuste anual completo
Recomendação:
Negociar:
•	nova data-base após upgrade relevante
OU
•	congelamento de reajuste por 12 meses da contratação adicional.
Abri a solicitação 13252 no fiori e o time jurídico solicitou essa valida</t>
  </si>
  <si>
    <t>2622915254208</t>
  </si>
  <si>
    <t>1018 Financeiro | Desejo falar com o setor financeiro | ALFA AGENCIA DE VIAGENS LTDA | ariane.pasilva@cielo.com.br</t>
  </si>
  <si>
    <t>ALFA TRAVEL TURISMO</t>
  </si>
  <si>
    <t>Olá, segue formulário enviado para Cielo E-commerce:&lt;p&gt;&lt;strong&gt;Qual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notas&lt;/p&gt;&lt;p&gt;&lt;strong&gt;Merchant ID/Estabelecimento Comercial (EC):&lt;/strong&gt; 07141168000166&lt;/p&gt;&lt;p&gt;&lt;strong&gt;Descrição do problema:&lt;/strong&gt; Prezado time financeiro, boa tarde. Tudo bem?
Será necessário novamente cancelar as notas fiscais emitidas para o cliente desde julho:
117864
120138
120190
O serviço foi cancelado. Segue chamado no SF: CANCELAMENTO# 00001839&lt;/p&gt;&lt;p&gt;&lt;strong&gt;ID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t>
  </si>
  <si>
    <t>2622915252385</t>
  </si>
  <si>
    <t>Dúvida sobre faturamento</t>
  </si>
  <si>
    <t>1004 Gestão de Risco (Antifraude) | Estou em produção e tenho uma dúvida | Marcelo | mparo.sjp@ecori.com.br</t>
  </si>
  <si>
    <t>mparo.sjp@ecori.com.br</t>
  </si>
  <si>
    <t>ECORI  PISOS E REVESTIMENTOS EC</t>
  </si>
  <si>
    <t>Olá, segue formulário enviado para Cielo E-commerce:&lt;p&gt;&lt;strong&gt;Qual seu nome?:&lt;/strong&gt; Marcelo&lt;/p&gt;&lt;p&gt;&lt;strong&gt;Endereço de e-mail:&lt;/strong&gt; mparo.sjp@ecori.com.br&lt;/p&gt;&lt;p&gt;&lt;strong&gt;CNPJ/CPF:&lt;/strong&gt; 13.329.758/0001-10&lt;/p&gt;&lt;p&gt;&lt;strong&gt;Telefone:&lt;/strong&gt; (17) 99711-3271&lt;/p&gt;&lt;p&gt;&lt;strong&gt;Assunto:&lt;/strong&gt; NOTA FISCAL (DUPLICIDADE ???)&lt;/p&gt;&lt;p&gt;&lt;strong&gt;Merchant ID/Estabelecimento Comercial (EC):&lt;/strong&gt; 2810722840&lt;/p&gt;&lt;p&gt;&lt;strong&gt;Sobre qual produto ou área deseja falar?:&lt;/strong&gt; Gestão de Risco (Antifraude)&lt;/p&gt;&lt;p&gt;&lt;strong&gt;Como podemos te ajudar?:&lt;/strong&gt; Estou em produção e tenho uma dúvida&lt;/p&gt;&lt;p&gt;&lt;strong&gt;Descrição do problema:&lt;/strong&gt; Boa tarde
Recebemos 2 notas fiscais, a 0120001 0120117 ambas emitidas em 14/08/2026 para o cnpj 13.329.758/0001-10 com os  mesmos servicos , periodos e valores.
Gostariamos de saber se estao corretas e o porque ? Lembrando que ambas as notas estao com vencimento para 28/08/2026.
Aguardamos retorno.
Obrigado
Marcelo&lt;/p&gt;&lt;p&gt;&lt;strong&gt;GA Client ID:&lt;/strong&gt; 1027059026.1786989</t>
  </si>
  <si>
    <t>2622910234580</t>
  </si>
  <si>
    <t>Alteração de cadastro (e-mail)</t>
  </si>
  <si>
    <t>1018 Financeiro | Desejo falar com o setor financeiro | Sara | sara@lider.design</t>
  </si>
  <si>
    <t>sara@lider.design</t>
  </si>
  <si>
    <t>LIDER INTERIORES</t>
  </si>
  <si>
    <t xml:space="preserve">Olá, segue formulário enviado para Cielo E-commerce:&lt;p&gt;&lt;strong&gt;Qual seu nome?:&lt;/strong&gt; Sara&lt;/p&gt;&lt;p&gt;&lt;strong&gt;Endereço de e-mail:&lt;/strong&gt; sara@lider.design&lt;/p&gt;&lt;p&gt;&lt;strong&gt;Telefone:&lt;/strong&gt; (37) 3244-0348&lt;/p&gt;&lt;p&gt;&lt;strong&gt;CNPJ/CPF:&lt;/strong&gt; 64.422.892/0001-00&lt;/p&gt;&lt;p&gt;&lt;strong&gt;Assunto:&lt;/strong&gt; e-mail para envio de fatura&lt;/p&gt;&lt;p&gt;&lt;strong&gt;Merchant ID/Estabelecimento Comercial (EC):&lt;/strong&gt; 106953362&lt;/p&gt;&lt;p&gt;&lt;strong&gt;Sobre qual produto ou área deseja falar?:&lt;/strong&gt; Financeiro&lt;/p&gt;&lt;p&gt;&lt;strong&gt;Como podemos te ajudar?:&lt;/strong&gt; Desejo falar com o setor financeiro&lt;/p&gt;&lt;p&gt;&lt;strong&gt;Descrição do problema:&lt;/strong&gt; Favor encaminhar as faturas referentes a estes dados para
contasacadastrar@lider.design&lt;/p&gt;&lt;p&gt;&lt;strong&gt;GA Client ID:&lt;/strong&gt; &lt;/p&gt;&lt;p&gt;&lt;strong&gt;Lead Hash ID:&lt;/strong&gt; d5cb3fde5d775ea2abedda7a92ee8b00f1042820e1abe0d269c4a09327aa8b63&lt;/p&gt;&lt;p&gt;&lt;strong&gt;Lead Form ID:&lt;/strong&gt; d5cb3fde5d775ea2abedda7a92ee8b00f1042820e1abe0d269c4a09327aa8b63.1786972507827&lt;/p&gt;&lt;br&gt;-json-{
    "infoClientes": [
        {
            </t>
  </si>
  <si>
    <t>2622909232285</t>
  </si>
  <si>
    <t>1018 Financeiro | Desejo falar com o setor financeiro | Ana Carolina Lopes | ana.barcellos@venancio.com.br</t>
  </si>
  <si>
    <t>DROGARIA VENANCIO</t>
  </si>
  <si>
    <t>Olá, segue formulário enviado para Cielo E-commerce:&lt;p&gt;&lt;strong&gt;Qual seu nome?:&lt;/strong&gt; Ana Carolina Lopes&lt;/p&gt;&lt;p&gt;&lt;strong&gt;Endereço de e-mail:&lt;/strong&gt; ana.barcellos@venancio.com.br&lt;/p&gt;&lt;p&gt;&lt;strong&gt;CNPJ/CPF:&lt;/strong&gt; 00.285.753/0001-90&lt;/p&gt;&lt;p&gt;&lt;strong&gt;Telefone:&lt;/strong&gt; (21) 96570-5133&lt;/p&gt;&lt;p&gt;&lt;strong&gt;Assunto:&lt;/strong&gt;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Bom dia, Solicitamos, por gentileza, a prorrogação do boleto com vencimento para 14/08/2026, nf.119860, para o dia 24/08.&lt;/p&gt;&lt;p&gt;&lt;strong&gt;GA Client ID:&lt;/strong&gt; &lt;/p&gt;&lt;p&gt;&lt;strong&gt;Lead Hash ID:&lt;/strong&gt; 9f7f8919ef268145bb58307ea719637694a314e3a3b02c152e53d624791eee79&lt;/p&gt;&lt;p&gt;&lt;strong&gt;Lead Form ID:&lt;/strong&gt; 9f7f8919ef268145bb58307ea719637694a314e3a3b02c152e53d624791eee79.1786970434550&lt;/p&gt;</t>
  </si>
  <si>
    <t>2622615209868</t>
  </si>
  <si>
    <t>1018 Financeiro | Desejo falar com o setor financeiro | DIEGO GOMES | Diego.gomes@bravium.com.br</t>
  </si>
  <si>
    <t>diego.gomes@bravium.com.br</t>
  </si>
  <si>
    <t>MC SURPREENDA</t>
  </si>
  <si>
    <t>Olá, segue formulário enviado para Cielo E-commerce:&lt;p&gt;&lt;strong&gt;Qual seu nome?:&lt;/strong&gt; DIEGO GOMES&lt;/p&gt;&lt;p&gt;&lt;strong&gt;Endereço de e-mail:&lt;/strong&gt; Diego.gomes@bravium.com.br&lt;/p&gt;&lt;p&gt;&lt;strong&gt;CNPJ/CPF:&lt;/strong&gt; 01.336.140/0001-06&lt;/p&gt;&lt;p&gt;&lt;strong&gt;Merchant ID/Estabelecimento Comercial (EC):&lt;/strong&gt; 01336140000106&lt;/p&gt;&lt;p&gt;&lt;strong&gt;Assunto:&lt;/strong&gt; VALIDAÇÃO CANCELAMENTO NFs&lt;/p&gt;&lt;p&gt;&lt;strong&gt;Telefone:&lt;/strong&gt; (11) 95275-3202&lt;/p&gt;&lt;p&gt;&lt;strong&gt;Sobre qual produto ou área deseja falar?:&lt;/strong&gt; Financeiro&lt;/p&gt;&lt;p&gt;&lt;strong&gt;Como podemos te ajudar?:&lt;/strong&gt; Desejo falar com o setor financeiro&lt;/p&gt;&lt;p&gt;&lt;strong&gt;Descrição do problema:&lt;/strong&gt; Recebemos duas notas ambas com o mesmo valor 
NF 86398  R$ 7.613,57
NF 86413  R$ 7.613,57
Precisamos da confirmação qual é a nota valida e o comprovante de cancelamento por gentileza.&lt;/p&gt;&lt;p&gt;&lt;strong&gt;Data e hora do erro:&lt;/strong&gt; 14-08-2026 15:04&lt;/p&gt;&lt;p&gt;&lt;strong&gt;GA Client ID:&lt;/strong&gt; 1083208537.1786730652&lt;/p&gt;&lt;p&gt;&lt;strong&gt;Lead Hash ID:&lt;/strong&gt; 6a1566e587a329c6df939bcc97d772e2f6d74e22</t>
  </si>
  <si>
    <t>2622611200489</t>
  </si>
  <si>
    <t>Cadastro de MIDs</t>
  </si>
  <si>
    <t>1018 Financeiro | Desejo falar com o setor financeiro | Mariane | mariane.santos@cielo.com.br</t>
  </si>
  <si>
    <t>Olá, segue formulário enviado para Cielo E-commerce:&lt;p&gt;&lt;strong&gt;Qual seu nome?:&lt;/strong&gt; Mariane&lt;/p&gt;&lt;p&gt;&lt;strong&gt;Endereço de e-mail:&lt;/strong&gt; mariane.santos@cielo.com.br&lt;/p&gt;&lt;p&gt;&lt;strong&gt;CNPJ/CPF:&lt;/strong&gt; 16.991.645/0001-73&lt;/p&gt;&lt;p&gt;&lt;strong&gt;Telefone:&lt;/strong&gt; (18) 99654-0663&lt;/p&gt;&lt;p&gt;&lt;strong&gt;Assunto:&lt;/strong&gt; Criação de lojas&lt;/p&gt;&lt;p&gt;&lt;strong&gt;Merchant ID/Estabelecimento Comercial (EC):&lt;/strong&gt; 16.991.645/0001-73&lt;/p&gt;&lt;p&gt;&lt;strong&gt;Descrição do problema:&lt;/strong&gt; Bom dia, pessoal! Tudo bem?
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cobrados.&lt;/p&gt;&lt;p&gt;&lt;strong&gt;ID da transação:&lt;/strong&gt; &lt;/p&gt;&lt;p&gt;&lt;strong&gt;Código do erro:&lt;/strong&gt; &lt;/p&gt;&lt;p&gt;&lt;strong&gt;Sobre qual produto ou área deseja falar?:&lt;/strong&gt; Financeiro&lt;/p&gt;&lt;p&gt;&lt;strong&gt;Como podemos te ajudar?:&lt;/strong&gt; Desej</t>
  </si>
  <si>
    <t>2622910234394</t>
  </si>
  <si>
    <t>1020 Estratégia Antifraude | Analises | Leonardo Gonçalves de Noronha | leonardo.noronha@inbrands.com.br</t>
  </si>
  <si>
    <t>Olá, segue formulário enviado para Cielo E-commerce:&lt;p&gt;&lt;strong&gt;Qual seu nome?:&lt;/strong&gt; Leonardo Gonçalves de Noronha&lt;/p&gt;&lt;p&gt;&lt;strong&gt;Endereço de e-mail:&lt;/strong&gt; leonardo.noronha@inbrands.com.br&lt;/p&gt;&lt;p&gt;&lt;strong&gt;CNPJ/CPF:&lt;/strong&gt; 09.054.385/0001-44&lt;/p&gt;&lt;p&gt;&lt;strong&gt;Telefone:&lt;/strong&gt; (11) 99470-5562&lt;/p&gt;&lt;p&gt;&lt;strong&gt;Assunto:&lt;/strong&gt; Diferença de Analise Em NF de Serviço e Relatorio Antifraude.&lt;/p&gt;&lt;p&gt;&lt;strong&gt;Merchant ID/Estabelecimento Comercial (EC):&lt;/strong&gt; InBrands S.A.&lt;/p&gt;&lt;p&gt;&lt;strong&gt;Descrição do problema:&lt;/strong&gt; Bom dia!
Ao fazer conferencia do relatorio antifraude x nf de serviço mensal, constatei diferenças, tanto entre analises antifraude como em analises manuais.
ANALISE ANTIFRAUDE:
Total descrito em NF: 3963
Total descrito em relatorio 3998
ANALISE MANUAL + MANUAL EXPRESSA:
Total descrito em NF:  317 (316 + 1)
Total descrito em relatorio 322
Gostaria de entender o porque dessa divirgencia da descrição da NF para o relatorio que eu puxo diretamente do portal e-commerce.
Fico no a</t>
  </si>
  <si>
    <t>2623017301047</t>
  </si>
  <si>
    <t>Informação conta para depósito</t>
  </si>
  <si>
    <t>1018 Financeiro | Desejo falar com o setor financeiro | Marcos Paulo | marcos.paulo@fengbrasil.com.br</t>
  </si>
  <si>
    <t>marcos.paulo@fengbrasil.com.br</t>
  </si>
  <si>
    <t>Botafogo Camisa 7</t>
  </si>
  <si>
    <t xml:space="preserve">Olá, segue formulário enviado para Cielo E-commerce:&lt;p&gt;&lt;strong&gt;Qual seu nome?:&lt;/strong&gt; Marcos Paulo&lt;/p&gt;&lt;p&gt;&lt;strong&gt;Endereço de e-mail:&lt;/strong&gt; marcos.paulo@fengbrasil.com.br&lt;/p&gt;&lt;p&gt;&lt;strong&gt;CNPJ/CPF:&lt;/strong&gt; 29.815.956/0001-23&lt;/p&gt;&lt;p&gt;&lt;strong&gt;Telefone:&lt;/strong&gt; (24) 99288-0711&lt;/p&gt;&lt;p&gt;&lt;strong&gt;Assunto:&lt;/strong&gt; Pagamentos de boletos não sendo conciliados&lt;/p&gt;&lt;p&gt;&lt;strong&gt;Merchant ID/Estabelecimento Comercial (EC):&lt;/strong&gt; 90745f96-ed89-40dc-8912-3702ee0c0ff9&lt;/p&gt;&lt;p&gt;&lt;strong&gt;Descrição do problema:&lt;/strong&gt; Conforme a habilitação do PIX, precisamos confirmar em qual conta os valores das transações realizadas via PIX serão liquidados.
MerchantID: 90745f96-ed89-40dc-8912-3702ee0c0ff9
Conseguem nos informar qual é a conta/domicílio bancário cadastrada para a liquidação dos valores vinculados ao Merchant ID acima?&lt;/p&gt;&lt;p&gt;&lt;strong&gt;ID da transação:&lt;/strong&gt; &lt;/p&gt;&lt;p&gt;&lt;strong&gt;Código do erro:&lt;/strong&gt; &lt;/p&gt;&lt;p&gt;&lt;strong&gt;Sobre qual produto ou área deseja falar?:&lt;/strong&gt; Financeiro&lt;/p&gt;&lt;p&gt;&lt;strong&gt;Como podemos te </t>
  </si>
  <si>
    <t>2623108306151</t>
  </si>
  <si>
    <t>1018 Financeiro | Desejo falar com o setor financeiro | Francielly R S Buchele | francielly.silva@dentalspeed.com</t>
  </si>
  <si>
    <t>francielly.silva@dentalspeed.com</t>
  </si>
  <si>
    <t>DENTAL SPEED GRAPH</t>
  </si>
  <si>
    <t>Olá, segue formulário enviado para Cielo E-commerce:&lt;p&gt;&lt;strong&gt;Qual seu nome?:&lt;/strong&gt; Francielly R S Buchele&lt;/p&gt;&lt;p&gt;&lt;strong&gt;Endereço de e-mail:&lt;/strong&gt; francielly.silva@dentalspeed.com&lt;/p&gt;&lt;p&gt;&lt;strong&gt;CNPJ/CPF:&lt;/strong&gt; 13.612.214/0001-60&lt;/p&gt;&lt;p&gt;&lt;strong&gt;Telefone:&lt;/strong&gt; (48) 98843-5656&lt;/p&gt;&lt;p&gt;&lt;strong&gt;Assunto:&lt;/strong&gt; E-mails para recebimento de notas e boletos.&lt;/p&gt;&lt;p&gt;&lt;strong&gt;Merchant ID/Estabelecimento Comercial (EC):&lt;/strong&gt; 2842458715&lt;/p&gt;&lt;p&gt;&lt;strong&gt;Descrição do problema:&lt;/strong&gt; Bom dia!
Gentileza incluir o e-mail abaixo para recebimentos das notas fiscais e boletos e manter os que já existem:
camila.medeiros@dentalspeed.com&lt;/p&gt;&lt;p&gt;&lt;strong&gt;ID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2140012810.1741613674&lt;/p&gt;&lt;p&gt;&lt;strong&gt;Lead Hash ID:&lt;/strong&gt; dc22c24ff510228633348788</t>
  </si>
  <si>
    <t>2623110314547</t>
  </si>
  <si>
    <t>Informações sobre pagamento</t>
  </si>
  <si>
    <t>Enc.: POXA, SEU BOLETO ESTÁ VENCIDO!</t>
  </si>
  <si>
    <t>rita.barboza@ogrupomaxi.com.br</t>
  </si>
  <si>
    <t>MAX FERRAMENTAS LTDA</t>
  </si>
  <si>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Preciso de um contato para tratar a situação abaixo.
[Cópia de Cópia de Assinatura Maxi 2026.png]
============ Mensagem encaminhada ============
De: &lt;cobranca.ecommerce@cielo.com.br&gt;
Para: &lt;rita.barboza@maxiferramentas.com.br&gt;, &lt;thiago.rolim@maxiferramentas.com.br&gt;, &lt;alexrolim@maxiferramentas.com.br&gt;
Data: sex., 24 jul. 2026 10:20:18 -0300
Assunto: POXA, SEU BOLETO ESTÁ VENCIDO!
============ Mensagem encaminhada ============
[braspag]
Poxa, seu boleto está
vencido!
[braspag]
Olá, cliente Braspag!
Estamos acompanhando MA</t>
  </si>
  <si>
    <t>2623115330650</t>
  </si>
  <si>
    <t>Acesso admin</t>
  </si>
  <si>
    <t>1003 Gateway de Pagamento | Configurações da loja | Ricardo | faturamento@insidesistemas.com.br</t>
  </si>
  <si>
    <t>faturamento@insidesistemas.com.br</t>
  </si>
  <si>
    <t>INSIDE SISTEMAS</t>
  </si>
  <si>
    <t>Olá, segue formulário enviado para Cielo E-commerce:&lt;p&gt;&lt;strong&gt;Qual seu nome?:&lt;/strong&gt; Ricardo&lt;/p&gt;&lt;p&gt;&lt;strong&gt;Endereço de e-mail:&lt;/strong&gt; faturamento@insidesistemas.com.br&lt;/p&gt;&lt;p&gt;&lt;strong&gt;CNPJ/CPF:&lt;/strong&gt; 05.623.256/0001-79&lt;/p&gt;&lt;p&gt;&lt;strong&gt;Telefone:&lt;/strong&gt; (45) 93505-9506&lt;/p&gt;&lt;p&gt;&lt;strong&gt;Assunto:&lt;/strong&gt; Verificar usuário e contrato&lt;/p&gt;&lt;p&gt;&lt;strong&gt;Sobre qual produto ou área deseja falar?:&lt;/strong&gt; Gateway de Pagamento&lt;/p&gt;&lt;p&gt;&lt;strong&gt;Descrição do problema:&lt;/strong&gt; Preciso entender sobre a cobrança mensal para o CNPJ 05.623.256/0001-79&lt;/p&gt;&lt;p&gt;&lt;strong&gt;Merchant ID/Estabelecimento Comercial (EC):&lt;/strong&gt; Inside Sistemas&lt;/p&gt;&lt;p&gt;&lt;strong&gt;Como podemos te ajudar?:&lt;/strong&gt; Configurações da loja&lt;/p&gt;&lt;p&gt;&lt;strong&gt;GA Client ID:&lt;/strong&gt; 875545444.1787084196&lt;/p&gt;&lt;p&gt;&lt;strong&gt;Lead Hash ID:&lt;/strong&gt; fc6ba56195a099944cce59cffb2e3650e41942cfb135200de5da089f35589e5f&lt;/p&gt;&lt;p&gt;&lt;strong&gt;Lead Form ID:&lt;/strong&gt; fc6ba56195a099944cce59cffb2e3650e41942cfb135200de5da089f35589e5f.1787162985939&lt;/p&gt;&lt;br&gt;-json-{
    "infoClientes</t>
  </si>
  <si>
    <t>2623212359359</t>
  </si>
  <si>
    <t>WHITE MARTINS GILDA</t>
  </si>
  <si>
    <t>Olá, segue formulário enviado para Cielo E-commerce:&lt;p&gt;&lt;strong&gt;Qual seu nome?:&lt;/strong&gt; Mariane Oliveira dos Santos&lt;/p&gt;&lt;p&gt;&lt;strong&gt;Endereço de e-mail:&lt;/strong&gt; mariane.santos@cielo.com.br&lt;/p&gt;&lt;p&gt;&lt;strong&gt;CNPJ/CPF:&lt;/strong&gt; 35.820.448/0001-36&lt;/p&gt;&lt;p&gt;&lt;strong&gt;Telefone:&lt;/strong&gt; (41) 98740-2896&lt;/p&gt;&lt;p&gt;&lt;strong&gt;Assunto:&lt;/strong&gt; CANCELAMENTO NF&lt;/p&gt;&lt;p&gt;&lt;strong&gt;Sobre qual produto ou área deseja falar?:&lt;/strong&gt; Financeiro&lt;/p&gt;&lt;p&gt;&lt;strong&gt;Como podemos te ajudar?:&lt;/strong&gt; Desejo falar com o setor financeiro&lt;/p&gt;&lt;p&gt;&lt;strong&gt;Merchant ID/Estabelecimento Comercial (EC):&lt;/strong&gt; 35.820.448/0001-36&lt;/p&gt;&lt;p&gt;&lt;strong&gt;Descrição do problema:&lt;/strong&gt; Bom dia, pessoal! Tudo bem?
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
2. WhiteMartins
Há</t>
  </si>
  <si>
    <t>2623609429491</t>
  </si>
  <si>
    <t>LAMARK E-COMMERCE SOLUTIONS LTDA</t>
  </si>
  <si>
    <t>63.321.008/0001-70</t>
  </si>
  <si>
    <t>1018 Financeiro | Desejo falar com o setor financeiro | Rafael Roque | rafael.silva@tbfg.com.br</t>
  </si>
  <si>
    <t>rafael.silva@tbfg.com.br</t>
  </si>
  <si>
    <t>Olá, segue formulário enviado para Cielo E-commerce:&lt;p&gt;&lt;strong&gt;Qual seu nome?:&lt;/strong&gt; Rafael Roque&lt;/p&gt;&lt;p&gt;&lt;strong&gt;Endereço de e-mail:&lt;/strong&gt; rafael.silva@tbfg.com.br&lt;/p&gt;&lt;p&gt;&lt;strong&gt;CNPJ/CPF:&lt;/strong&gt; 456.680.978-11&lt;/p&gt;&lt;p&gt;&lt;strong&gt;Telefone:&lt;/strong&gt; (11) 97769-2124&lt;/p&gt;&lt;p&gt;&lt;strong&gt;Assunto:&lt;/strong&gt; Valores Nota/Boleto&lt;/p&gt;&lt;p&gt;&lt;strong&gt;Merchant ID/Estabelecimento Comercial (EC):&lt;/strong&gt; e27cd5fb-6ab9-433f-86e5-1bafb671d3f6&lt;/p&gt;&lt;p&gt;&lt;strong&gt;Sobre qual produto ou área deseja falar?:&lt;/strong&gt; Financeiro&lt;/p&gt;&lt;p&gt;&lt;strong&gt;Descrição do problema:&lt;/strong&gt; Olá, pessoal.
Gostaria de confirmar o valor correto para pagamento referente à NF nº 0120546.
Identificamos que a nota fiscal foi emitida no valor de R$ 4.214,29, enquanto o boleto apresenta o valor de R$ 3.955,12.
Poderiam, por gentileza, confirmar se o valor do boleto está correto e nos enviar o detalhamento das retenções/descontos aplicados?
Fico no aguardo da confirmação para seguirmos com o pagamento.
Obrigado!&lt;/p&gt;&lt;p&gt;&lt;strong&gt;Como podemos te ajudar</t>
  </si>
  <si>
    <t>2623312396077</t>
  </si>
  <si>
    <t>N. R. BENNESBY COMERCIO DE UTENSILI</t>
  </si>
  <si>
    <t>1018 Financeiro | Desejo falar com o setor financeiro | N. R. BENNESBY COMERCIO DE UTENSILI | ariane.pasilva@cielo.com.br</t>
  </si>
  <si>
    <t>Olá, segue formulário enviado para Cielo E-commerce:&lt;p&gt;&lt;strong&gt;Qual seu nome?:&lt;/strong&gt; N. R. BENNESBY COMERCIO DE UTENSILI&lt;/p&gt;&lt;p&gt;&lt;strong&gt;Endereço de e-mail:&lt;/strong&gt; ariane.pasilva@cielo.com.br&lt;/p&gt;&lt;p&gt;&lt;strong&gt;CNPJ/CPF:&lt;/strong&gt; 37.882.316/0001-64&lt;/p&gt;&lt;p&gt;&lt;strong&gt;Telefone:&lt;/strong&gt; (11) 97707-1602&lt;/p&gt;&lt;p&gt;&lt;strong&gt;Assunto:&lt;/strong&gt; Cancelamento de notas&lt;/p&gt;&lt;p&gt;&lt;strong&gt;Merchant ID/Estabelecimento Comercial (EC):&lt;/strong&gt; 37882316000164&lt;/p&gt;&lt;p&gt;&lt;strong&gt;Descrição do problema:&lt;/strong&gt; Time financeiro, boa tarde. Tudo bem?
Favor seguir com o cancelamento das notas (todas).
Em anexo, DA comercial.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t>
  </si>
  <si>
    <t>2623311392729</t>
  </si>
  <si>
    <t>UNINTER EDUCACIONAL S/A</t>
  </si>
  <si>
    <t>1018 Financeiro | Desejo falar com o setor financeiro | UNINTER EDUCACIONAL S/A | ariane.pasilva@cielo.com.br</t>
  </si>
  <si>
    <t>Olá, segue formulário enviado para Cielo E-commerce:&lt;p&gt;&lt;strong&gt;Qual seu nome?:&lt;/strong&gt; UNINTER EDUCACIONAL S/A&lt;/p&gt;&lt;p&gt;&lt;strong&gt;Endereço de e-mail:&lt;/strong&gt; ariane.pasilva@cielo.com.br&lt;/p&gt;&lt;p&gt;&lt;strong&gt;CNPJ/CPF:&lt;/strong&gt; 02.261.854/0001-57&lt;/p&gt;&lt;p&gt;&lt;strong&gt;Telefone:&lt;/strong&gt; (11) 97707-1602&lt;/p&gt;&lt;p&gt;&lt;strong&gt;Assunto:&lt;/strong&gt; Cancelamento de notas&lt;/p&gt;&lt;p&gt;&lt;strong&gt;Merchant ID/Estabelecimento Comercial (EC):&lt;/strong&gt; 02.261.854/0001-57&lt;/p&gt;&lt;p&gt;&lt;strong&gt;Sobre qual produto ou área deseja falar?:&lt;/strong&gt; Financeiro&lt;/p&gt;&lt;p&gt;&lt;strong&gt;Como podemos te ajudar?:&lt;/strong&gt; Desejo falar com o setor financeiro&lt;/p&gt;&lt;p&gt;&lt;strong&gt;Descrição do problema:&lt;/strong&gt; Time financeiro, bom dia. Tudo bem?
Poderia, por favor cancelar todas as notas desse cliente?
Em anexo DA comercial.&lt;/p&gt;&lt;p&gt;&lt;strong&gt;GA Client ID:&lt;/strong&gt; 1525925276.1786460073&lt;/p&gt;&lt;p&gt;&lt;strong&gt;Lead Hash ID:&lt;/strong&gt; 2a07344672c93c9ca782cc07cf9dc37d0cd4c270e817a83b9f87f9b32f0130a9&lt;/p&gt;&lt;p&gt;&lt;strong&gt;Lead Form ID:&lt;/strong&gt; 2a07344672c93c9ca782cc07cf9dc37d0cd4c270e817a83b9f87f</t>
  </si>
  <si>
    <t>2623717497663</t>
  </si>
  <si>
    <t>Informações cobrança</t>
  </si>
  <si>
    <t>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Pendencias Financeiras&lt;/p&gt;&lt;p&gt;&lt;strong&gt;Merchant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Quero saber se tenho alguma pendencia financeira com voces! se puderem me encaminhar as guias com os descritivos por email caso tenha por gentileza&lt;/p&gt;&lt;p&gt;&lt;strong&gt;GA Client ID:&lt;/strong&gt; 665735818.1783686937&lt;/p&gt;&lt;p&gt;&lt;strong&gt;Lead Hash ID:&lt;/strong&gt; a679912ca6021f94df11b4cae56ea265a8fdc240415072eca5b28f7eb36cd13c&lt;/p&gt;&lt;p&gt;&lt;strong&gt;Lead Form ID:&lt;/strong&gt; a679912ca6021f94df1</t>
  </si>
  <si>
    <t>2623712480655</t>
  </si>
  <si>
    <t>1018 Financeiro | Desejo falar com o setor financeiro | SMILES VIAGENS E TURISMO S.A. | ariane.pasilva@cielo.com.br</t>
  </si>
  <si>
    <t>SMILES VIAGENS E TURISMO SA</t>
  </si>
  <si>
    <t>Olá, segue formulário enviado para Cielo E-commerce:&lt;p&gt;&lt;strong&gt;Qual seu nome?:&lt;/strong&gt; SMILES VIAGENS E TURISMO S.A.&lt;/p&gt;&lt;p&gt;&lt;strong&gt;Endereço de e-mail:&lt;/strong&gt; ariane.pasilva@cielo.com.br&lt;/p&gt;&lt;p&gt;&lt;strong&gt;CNPJ/CPF:&lt;/strong&gt; 27.413.812/0001-15&lt;/p&gt;&lt;p&gt;&lt;strong&gt;Assunto:&lt;/strong&gt; Substituição de notas&lt;/p&gt;&lt;p&gt;&lt;strong&gt;Merchant ID/Estabelecimento Comercial (EC):&lt;/strong&gt; 27413812000115&lt;/p&gt;&lt;p&gt;&lt;strong&gt;Telefone:&lt;/strong&gt; (11) 97707-1602&lt;/p&gt;&lt;p&gt;&lt;strong&gt;Sobre qual produto ou área deseja falar?:&lt;/strong&gt; Financeiro&lt;/p&gt;&lt;p&gt;&lt;strong&gt;Como podemos te ajudar?:&lt;/strong&gt; Desejo falar com o setor financeiro&lt;/p&gt;&lt;p&gt;&lt;strong&gt;Descrição do problema:&lt;/strong&gt; Time financeiro. Boa tarde. Tudo bem?
Por favor, solicito a substituição das notas fiscais do cliente, para constar a informação:
PO: 6300412390
Notas para serem substituídas:
098362
098600
100080
100251
102274
102568
104130
104509
106740
106803
108389
108752
110344
110718
112946
113111
114880
115100
117146
117281
119439
119601
IMPORTANTE: Para as demais notas e</t>
  </si>
  <si>
    <t>26404867</t>
  </si>
  <si>
    <t>2623620463112</t>
  </si>
  <si>
    <t>BRISANET SERVIOS DE TELECOMUNICACOES S.A.</t>
  </si>
  <si>
    <t>04.601.397/0001-28</t>
  </si>
  <si>
    <t>Re: Solicitação de detalhamento de transações e identificação de créditos</t>
  </si>
  <si>
    <t>patricianogueira@grupobrisanet.com.br</t>
  </si>
  <si>
    <t>2623618461443</t>
  </si>
  <si>
    <t>Atualização cadastral reajuste contrato</t>
  </si>
  <si>
    <t>BB SEGUROS ALIANCA BR</t>
  </si>
  <si>
    <t>Olá, segue formulário enviado para Cielo E-commerce:&lt;p&gt;&lt;strong&gt;Qual seu nome?:&lt;/strong&gt; Larissa Venancio Nascimento Araujo&lt;/p&gt;&lt;p&gt;&lt;strong&gt;Endereço de e-mail:&lt;/strong&gt; larissave@cielo.com.br&lt;/p&gt;&lt;p&gt;&lt;strong&gt;CNPJ/CPF:&lt;/strong&gt; 28.196.889/0001-43&lt;/p&gt;&lt;p&gt;&lt;strong&gt;Merchant ID/Estabelecimento Comercial (EC):&lt;/strong&gt; 28.196.889/0001-43&lt;/p&gt;&lt;p&gt;&lt;strong&gt;Telefone:&lt;/strong&gt; (11) 97622-8821&lt;/p&gt;&lt;p&gt;&lt;strong&gt;Assunto:&lt;/strong&gt; Renovação com renegociação de preços - BrasilSeg&lt;/p&gt;&lt;p&gt;&lt;strong&gt;Sobre qual produto ou área deseja falar?:&lt;/strong&gt; Financeiro&lt;/p&gt;&lt;p&gt;&lt;strong&gt;Como podemos te ajudar?:&lt;/strong&gt; Desejo falar com o setor financeiro&lt;/p&gt;&lt;p&gt;&lt;strong&gt;Descrição do problema:&lt;/strong&gt; Boa tarde time, 
Assinamos novo termo de adesão com a BrasilSeg 28.196.889/0001-43, devido ao contrato anterior ser do modelo antigo. 
Observem que houve reajuste de preços e minimos mensais. 
Segue a oportunidade no salesforce:
https://braspag.lightning.force.com/lightning/r/Opportunity/006Np00001cIci0IAC/view
Qualquer duvida avise</t>
  </si>
  <si>
    <t>2623617460010</t>
  </si>
  <si>
    <t>1018 Financeiro | Desejo falar com o setor financeiro | Maria Eduarda | marketing01@centermega.com.br</t>
  </si>
  <si>
    <t>marketing01@centermega.com.br</t>
  </si>
  <si>
    <t>CENTER MEGA C M CONSTR</t>
  </si>
  <si>
    <t>Olá, segue formulário enviado para Cielo E-commerce:&lt;p&gt;&lt;strong&gt;Qual seu nome?:&lt;/strong&gt; Maria Eduarda&lt;/p&gt;&lt;p&gt;&lt;strong&gt;Endereço de e-mail:&lt;/strong&gt; marketing01@centermega.com.br&lt;/p&gt;&lt;p&gt;&lt;strong&gt;CNPJ/CPF:&lt;/strong&gt; 05.164.667/0001-43&lt;/p&gt;&lt;p&gt;&lt;strong&gt;Telefone:&lt;/strong&gt; (11) 96342-6342&lt;/p&gt;&lt;p&gt;&lt;strong&gt;Assunto:&lt;/strong&gt; Nota fiscal duplicada&lt;/p&gt;&lt;p&gt;&lt;strong&gt;Merchant ID/Estabelecimento Comercial (EC):&lt;/strong&gt; 2411222b-66fd-437b-8449-956479b03896&lt;/p&gt;&lt;p&gt;&lt;strong&gt;Sobre qual produto ou área deseja falar?:&lt;/strong&gt; Financeiro&lt;/p&gt;&lt;p&gt;&lt;strong&gt;Como podemos te ajudar?:&lt;/strong&gt; Desejo falar com o setor financeiro&lt;/p&gt;&lt;p&gt;&lt;strong&gt;Descrição do problema:&lt;/strong&gt; Estamos com uma cobrança duplcada em nosso banco. 
Nós recebemos por email a 119965 a qual realizamos o incluimento do pagamento porém o nosso financeiro contastou a cobrança duplicada da nota 2119965 e precisamos que ela seja retirada do banco&lt;/p&gt;&lt;p&gt;&lt;strong&gt;GA Client ID:&lt;/strong&gt; 711702860.1764352427&lt;/p&gt;&lt;p&gt;&lt;strong&gt;Lead Hash ID:&lt;/strong&gt; 36355055b65f583d841</t>
  </si>
  <si>
    <t>2623615452431</t>
  </si>
  <si>
    <t>1018 Financeiro | Desejo falar com o setor financeiro | José Deyfeson Fernandes Ribeiro | jose.ribeiro@pneubras.com</t>
  </si>
  <si>
    <t>jose.ribeiro@pneubras.com</t>
  </si>
  <si>
    <t>Olá, segue formulário enviado para Cielo E-commerce:&lt;p&gt;&lt;strong&gt;Qual seu nome?:&lt;/strong&gt; José Deyfeson Fernandes Ribeiro&lt;/p&gt;&lt;p&gt;&lt;strong&gt;Endereço de e-mail:&lt;/strong&gt; jose.ribeiro@pneubras.com&lt;/p&gt;&lt;p&gt;&lt;strong&gt;Telefone:&lt;/strong&gt; (55) 7182-4831&lt;/p&gt;&lt;p&gt;&lt;strong&gt;CNPJ/CPF:&lt;/strong&gt; 08.678.386/0001-05&lt;/p&gt;&lt;p&gt;&lt;strong&gt;Assunto:&lt;/strong&gt; quero saber que analise manual expressa sendo cobrada&lt;/p&gt;&lt;p&gt;&lt;strong&gt;Merchant ID/Estabelecimento Comercial (EC):&lt;/strong&gt; 78fa5976-0218-4890-8394-941c409e5718&lt;/p&gt;&lt;p&gt;&lt;strong&gt;Sobre qual produto ou área deseja falar?:&lt;/strong&gt; Financeiro&lt;/p&gt;&lt;p&gt;&lt;strong&gt;Como podemos te ajudar?:&lt;/strong&gt; Desejo falar com o setor financeiro&lt;/p&gt;&lt;p&gt;&lt;strong&gt;Descrição do problema:&lt;/strong&gt; Boa tarde, 
Está cobrando da fatura da Pneubras a despesa &amp;quot;ANALISE MANUAL EXPRESSA&amp;quot;
01/07/2026 a 31/07/2026: 133 - R$ 1.368,57
01/06/2026 a 30/06/2026: 62 - R$ 637,98
do que se trata essa analise manual, quem solicita?  quem autorizou? veio essa cobrança alta e precisamos validar se a cobrança foi ind</t>
  </si>
  <si>
    <t>2623615450589</t>
  </si>
  <si>
    <t>1018 Financeiro | Desejo falar com o setor financeiro | EVENTPLACE SOLUCOES DIGITAIS LTDA | ariane.pasilva@cielo.com.br</t>
  </si>
  <si>
    <t>Olá, segue formulário enviado para Cielo E-commerce:&lt;p&gt;&lt;strong&gt;CNPJ/CPF:&lt;/strong&gt; 26.335.362/0001-27&lt;/p&gt;&lt;p&gt;&lt;strong&gt;Qual seu nome?:&lt;/strong&gt; EVENTPLACE SOLUCOES DIGITAIS LTDA&lt;/p&gt;&lt;p&gt;&lt;strong&gt;Endereço de e-mail:&lt;/strong&gt; ariane.pasilva@cielo.com.br&lt;/p&gt;&lt;p&gt;&lt;strong&gt;Telefone:&lt;/strong&gt; (11) 97707-1602&lt;/p&gt;&lt;p&gt;&lt;strong&gt;Assunto:&lt;/strong&gt; Cancelamento de nota&lt;/p&gt;&lt;p&gt;&lt;strong&gt;Merchant ID/Estabelecimento Comercial (EC):&lt;/strong&gt; 26335362000127&lt;/p&gt;&lt;p&gt;&lt;strong&gt;Descrição do problema:&lt;/strong&gt; Pessoal, boa tarde. Tudo bem?
As notas do cliente: 26335362000127
PRECISAM ser canceladas. o chamado que tinha sido aberto: 25501912, não foi encaminhado para o financeiro.
Não foi desvio comercial.
Em anexo, segue novamente o DA para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t>
  </si>
  <si>
    <t>2623612442746</t>
  </si>
  <si>
    <t>Correção descritivo nota fiscal</t>
  </si>
  <si>
    <t>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 de NF&lt;/p&gt;&lt;p&gt;&lt;strong&gt;Merchant ID/Estabelecimento Comercial (EC):&lt;/strong&gt; 03816413000137&lt;/p&gt;&lt;p&gt;&lt;strong&gt;Descrição do problema:&lt;/strong&gt; Pessoal, boa tarde.
O cliente precisa que na nota fiscal:63191
Conste o NR° DA PO:97873921 
Por favor, podem corrigir?&lt;/p&gt;&lt;p&gt;&lt;strong&gt;ID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t>
  </si>
  <si>
    <t>2623612442177</t>
  </si>
  <si>
    <t>1018 Financeiro | Desejo falar com o setor financeiro | MV INFORMATICA NORDESTE LTDA | ariane.pasilva@cielo.com.br</t>
  </si>
  <si>
    <t>Olá, segue formulário enviado para Cielo E-commerce:&lt;p&gt;&lt;strong&gt;Qual seu nome?:&lt;/strong&gt; MV INFORMATICA NORDESTE LTDA&lt;/p&gt;&lt;p&gt;&lt;strong&gt;CNPJ/CPF:&lt;/strong&gt; 92.306.257/0007-80&lt;/p&gt;&lt;p&gt;&lt;strong&gt;Assunto:&lt;/strong&gt; Cancelamento NF&lt;/p&gt;&lt;p&gt;&lt;strong&gt;Merchant ID/Estabelecimento Comercial (EC):&lt;/strong&gt; 92306257000780&lt;/p&gt;&lt;p&gt;&lt;strong&gt;Endereço de e-mail:&lt;/strong&gt; ariane.pasilva@cielo.com.br&lt;/p&gt;&lt;p&gt;&lt;strong&gt;Sobre qual produto ou área deseja falar?:&lt;/strong&gt; Financeiro&lt;/p&gt;&lt;p&gt;&lt;strong&gt;Como podemos te ajudar?:&lt;/strong&gt; Desejo falar com o setor financeiro&lt;/p&gt;&lt;p&gt;&lt;strong&gt;Descrição do problema:&lt;/strong&gt; Prezados, boa tarde. Tudo bem?
Por favor cancelar as notas emitidas para esse cliente.
Conforme firmado em contrato, o vencimento era para 90 dias após assinatura.&lt;/p&gt;&lt;p&gt;&lt;strong&gt;Telefone:&lt;/strong&gt; (11) 97707-1602&lt;/p&gt;&lt;p&gt;&lt;strong&gt;GA Client ID:&lt;/strong&gt; 1525925276.1786460073&lt;/p&gt;&lt;p&gt;&lt;strong&gt;Lead Hash ID:&lt;/strong&gt; 2a07344672c93c9ca782cc07cf9dc37d0cd4c270e817a83b9f87f9b32f0130a9&lt;/p&gt;&lt;p&gt;&lt;strong&gt;Lead Form ID:&lt;/strong&gt; 2a07344672c</t>
  </si>
  <si>
    <t>2623612440280</t>
  </si>
  <si>
    <t>SYNAPCOM COMERCIO ELETRONICO</t>
  </si>
  <si>
    <t>1018 Financeiro | Desejo falar com o setor financeiro | INFRACOMMERCE SYNAPCOM COMERCIO ELE | arianede@cielo.com.br</t>
  </si>
  <si>
    <t>arianede@cielo.com.br</t>
  </si>
  <si>
    <t>Olá, segue formulário enviado para Cielo E-commerce:&lt;p&gt;&lt;strong&gt;Descrição do problema:&lt;/strong&gt; Time financeiro, boa tarde. Tudo bem?
Favor cancelar toas as notas fiscais desse cliente. 
Em anexo DA comercial.&lt;/p&gt;&lt;p&gt;&lt;strong&gt;Sobre qual produto ou área deseja falar?:&lt;/strong&gt; Financeiro&lt;/p&gt;&lt;p&gt;&lt;strong&gt;Como podemos te ajudar?:&lt;/strong&gt; Desejo falar com o setor financeiro&lt;/p&gt;&lt;p&gt;&lt;strong&gt;CNPJ/CPF:&lt;/strong&gt; 27.932.734/0001-65&lt;/p&gt;&lt;p&gt;&lt;strong&gt;Qual seu nome?:&lt;/strong&gt; INFRACOMMERCE SYNAPCOM COMERCIO ELE&lt;/p&gt;&lt;p&gt;&lt;strong&gt;Endereço de e-mail:&lt;/strong&gt; arianede@cielo.com.br&lt;/p&gt;&lt;p&gt;&lt;strong&gt;Telefone:&lt;/strong&gt; (11) 97707-1602&lt;/p&gt;&lt;p&gt;&lt;strong&gt;Assunto:&lt;/strong&gt; Cancelamento de contrato&lt;/p&gt;&lt;p&gt;&lt;strong&gt;Merchant ID/Estabelecimento Comercial (EC):&lt;/strong&gt; 27.932.734/0001-65&lt;/p&gt;&lt;p&gt;&lt;strong&gt;GA Client ID:&lt;/strong&gt; 1525925276.1786460073&lt;/p&gt;&lt;p&gt;&lt;strong&gt;Lead Hash ID:&lt;/strong&gt; 296feba1dab39cec9a9d28187d1078fcf7638370272db6c0540efa3942ff5f87&lt;/p&gt;&lt;p&gt;&lt;strong&gt;Lead Form ID:&lt;/strong&gt; 296feba1dab39cec9a9d28187d1078fcf7638370272db6c</t>
  </si>
  <si>
    <t>2623612439987</t>
  </si>
  <si>
    <t>Duplicidade de abertura</t>
  </si>
  <si>
    <t>1018 Financeiro | Desejo falar com o setor financeiro | INFRACOMMERCE SYNAPCOM COMERCIO ELE | ariane.pasilva@cielo.com.br</t>
  </si>
  <si>
    <t>Olá, segue formulário enviado para Cielo E-commerce:&lt;p&gt;&lt;strong&gt;Qual seu nome?:&lt;/strong&gt; INFRACOMMERCE SYNAPCOM COMERCIO ELE&lt;/p&gt;&lt;p&gt;&lt;strong&gt;Endereço de e-mail:&lt;/strong&gt; ariane.pasilva@cielo.com.br&lt;/p&gt;&lt;p&gt;&lt;strong&gt;CNPJ/CPF:&lt;/strong&gt; 27.932.734/0001-65&lt;/p&gt;&lt;p&gt;&lt;strong&gt;Telefone:&lt;/strong&gt; (11) 97707-1602&lt;/p&gt;&lt;p&gt;&lt;strong&gt;Assunto:&lt;/strong&gt; Cancelamento de notas&lt;/p&gt;&lt;p&gt;&lt;strong&gt;Merchant ID/Estabelecimento Comercial (EC):&lt;/strong&gt; 27932734000165&lt;/p&gt;&lt;p&gt;&lt;strong&gt;Descrição do problema:&lt;/strong&gt; Time financeiro, boa tarde. Tudo bem?
Favor cancelar toas as notas fiscais desse cliente. 
Em anexo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t>
  </si>
  <si>
    <t>2624410647554</t>
  </si>
  <si>
    <t>1003 Gateway de Pagamento | Estou em produção e tenho uma dúvida | Rafael de Freitas Veloso | contasapagar@drogariaminasbrasil.com.br</t>
  </si>
  <si>
    <t>Olá, segue formulário enviado para Cielo E-commerce:&lt;p&gt;&lt;strong&gt;Qual seu nome?:&lt;/strong&gt; Rafael de Freitas Veloso&lt;/p&gt;&lt;p&gt;&lt;strong&gt;Endereço de e-mail:&lt;/strong&gt; contasapagar@drogariaminasbrasil.com.br&lt;/p&gt;&lt;p&gt;&lt;strong&gt;Telefone:&lt;/strong&gt; (38) 99822-0837&lt;/p&gt;&lt;p&gt;&lt;strong&gt;CNPJ/CPF:&lt;/strong&gt; 16.928.871/0036-30&lt;/p&gt;&lt;p&gt;&lt;strong&gt;Assunto:&lt;/strong&gt; Encaminhar NF CIELO&lt;/p&gt;&lt;p&gt;&lt;strong&gt;Merchant ID/Estabelecimento Comercial (EC):&lt;/strong&gt; 1100913642&lt;/p&gt;&lt;p&gt;&lt;strong&gt;Sobre qual produto ou área deseja falar?:&lt;/strong&gt; Gateway de Pagamento&lt;/p&gt;&lt;p&gt;&lt;strong&gt;Como podemos te ajudar?:&lt;/strong&gt; Estou em produção e tenho uma dúvida&lt;/p&gt;&lt;p&gt;&lt;strong&gt;Descrição do problema:&lt;/strong&gt; Gentileza solicito o envio da nota fiscal da qual o boleto venceu dia 28/08/2026 e não recebemos por e-mail,consegue me ajudar?&lt;/p&gt;&lt;p&gt;&lt;strong&gt;Data e hora do erro:&lt;/strong&gt; 28-08-2026 00:00&lt;/p&gt;&lt;p&gt;&lt;strong&gt;GA Client ID:&lt;/strong&gt; 1607506105.1788268327&lt;/p&gt;&lt;p&gt;&lt;strong&gt;Lead Hash ID:&lt;/strong&gt; 8b9a0f30a90033065d3df25a013d64e5717535b7679890985e876d57564c4afb&lt;/p&gt;&lt;p&gt;</t>
  </si>
  <si>
    <t>2624407640926</t>
  </si>
  <si>
    <t>TELECALL</t>
  </si>
  <si>
    <t>Olá, segue formulário enviado para Cielo E-commerce:&lt;p&gt;&lt;strong&gt;Qual seu nome?:&lt;/strong&gt; Raphael Felipe Palmeira&lt;/p&gt;&lt;p&gt;&lt;strong&gt;Endereço de e-mail:&lt;/strong&gt; raphael.palmeira@cielo.com.br&lt;/p&gt;&lt;p&gt;&lt;strong&gt;CNPJ/CPF:&lt;/strong&gt; 07.625.852/0001-13&lt;/p&gt;&lt;p&gt;&lt;strong&gt;Telefone:&lt;/strong&gt; (21) 3030-1010&lt;/p&gt;&lt;p&gt;&lt;strong&gt;Assunto:&lt;/strong&gt; Congelamento Telecall&lt;/p&gt;&lt;p&gt;&lt;strong&gt;Merchant ID/Estabelecimento Comercial (EC):&lt;/strong&gt; TELEXPERTS TELECOMUNICACOES S.A&lt;/p&gt;&lt;p&gt;&lt;strong&gt;Sobre qual produto ou área deseja falar?:&lt;/strong&gt; Financeiro&lt;/p&gt;&lt;p&gt;&lt;strong&gt;Como podemos te ajudar?:&lt;/strong&gt; Desejo falar com o setor financeiro&lt;/p&gt;&lt;p&gt;&lt;strong&gt;Descrição do problema:&lt;/strong&gt; Favor efetuar o congelamento por 90 dias dos boletos emitidos e qualquer serviço do cliente TELEXPERTS TELECOMUNICACOES S.A. 
Contrato de congelamento está em anexo.&lt;/p&gt;&lt;p&gt;&lt;strong&gt;GA Client ID:&lt;/strong&gt; 1129026650.1776880361&lt;/p&gt;&lt;p&gt;&lt;strong&gt;Lead Hash ID:&lt;/strong&gt; 654a4c7ca2026bcbc95880a2d287c298f308e2f60d1edb738fdc9f171b5ec4b2&lt;/p&gt;&lt;p&gt;&lt;strong&gt;Lead Form ID:&lt;</t>
  </si>
  <si>
    <t>2624314628043</t>
  </si>
  <si>
    <t>Olá, segue formulário enviado para Cielo E-commerce:&lt;p&gt;&lt;strong&gt;Qual seu nome?:&lt;/strong&gt; Inove Online&lt;/p&gt;&lt;p&gt;&lt;strong&gt;CNPJ/CPF:&lt;/strong&gt; 59.515.022/0001-37&lt;/p&gt;&lt;p&gt;&lt;strong&gt;Endereço de e-mail:&lt;/strong&gt; inoveonline0904@gmail.com&lt;/p&gt;&lt;p&gt;&lt;strong&gt;Telefone:&lt;/strong&gt; (41) 99764-2825&lt;/p&gt;&lt;p&gt;&lt;strong&gt;Assunto:&lt;/strong&gt; Cobranca indevida&lt;/p&gt;&lt;p&gt;&lt;strong&gt;Merchant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Quando contratei os serviços da Braspag, fui atendido pela Giulia, que me informou que a solução de 3DS seria compatível com o gateway que utilizo, o Safra. Essa compatibilidade também constava na documentação apresentada.
No entanto, durante o processo de integração, identificamos que o 3DS não era compatível com o Safra e, portanto, não seria possível utilizar ess</t>
  </si>
  <si>
    <t>2624311619790</t>
  </si>
  <si>
    <t>1018 Financeiro | Desejo falar com o setor financeiro | THAYSA MORAES | financeiro@sitiodomoinho.com</t>
  </si>
  <si>
    <t>financeiro@sitiodomoinho.com</t>
  </si>
  <si>
    <t>SITIO DO MOINHO</t>
  </si>
  <si>
    <t>Olá, segue formulário enviado para Cielo E-commerce:&lt;p&gt;&lt;strong&gt;Qual seu nome?:&lt;/strong&gt; THAYSA MORAES&lt;/p&gt;&lt;p&gt;&lt;strong&gt;Endereço de e-mail:&lt;/strong&gt; financeiro@sitiodomoinho.com&lt;/p&gt;&lt;p&gt;&lt;strong&gt;CNPJ/CPF:&lt;/strong&gt; 15.428.902/0001-09&lt;/p&gt;&lt;p&gt;&lt;strong&gt;Telefone:&lt;/strong&gt; (24) 98857-5781&lt;/p&gt;&lt;p&gt;&lt;strong&gt;Assunto:&lt;/strong&gt; Cancelamento serviço STELO&lt;/p&gt;&lt;p&gt;&lt;strong&gt;Merchant ID/Estabelecimento Comercial (EC):&lt;/strong&gt; 15.428.902/0001-09&lt;/p&gt;&lt;p&gt;&lt;strong&gt;Sobre qual produto ou área deseja falar?:&lt;/strong&gt; Financeiro&lt;/p&gt;&lt;p&gt;&lt;strong&gt;Como podemos te ajudar?:&lt;/strong&gt; Desejo falar com o setor financeiro&lt;/p&gt;&lt;p&gt;&lt;strong&gt;Descrição do problema:&lt;/strong&gt; Bom dia,
Encerramos nossas atividades no inicio de julho.
Eu gostaria de solicitar o cancelamento do serviço, e verificar se conseguem algum abatimento nas notas fiscais emitidas em 28/08.
Favor verificar também se houve uma solicitação de cancelamento anterior, pois pedimos para o nosso funcionário realizar o cancelamento, antes de ser desligado da empresa.
Aguardo retor</t>
  </si>
  <si>
    <t>2624310615918</t>
  </si>
  <si>
    <t>1003 Gateway de Pagamento | Minha operação está parada e preciso de uma ajuda urgente | Patrícia Teodoro | patricia.teodoro@embracon.com.br</t>
  </si>
  <si>
    <t>patricia.teodoro@embracon.com.br</t>
  </si>
  <si>
    <t>EMBRACON MATRIZ</t>
  </si>
  <si>
    <t>Olá, segue formulário enviado para Cielo E-commerce:&lt;p&gt;&lt;strong&gt;Qual seu nome?:&lt;/strong&gt; Patrícia Teodoro&lt;/p&gt;&lt;p&gt;&lt;strong&gt;Endereço de e-mail:&lt;/strong&gt; patricia.teodoro@embracon.com.br&lt;/p&gt;&lt;p&gt;&lt;strong&gt;CNPJ/CPF:&lt;/strong&gt; 58.113.812/0001-23&lt;/p&gt;&lt;p&gt;&lt;strong&gt;Telefone:&lt;/strong&gt; (11) 98787-4448&lt;/p&gt;&lt;p&gt;&lt;strong&gt;Assunto:&lt;/strong&gt; Não recebemos, nota fiscal e boleto para pagamento Braspag&lt;/p&gt;&lt;p&gt;&lt;strong&gt;Sobre qual produto ou área deseja falar?:&lt;/strong&gt; Gateway de Pagamento&lt;/p&gt;&lt;p&gt;&lt;strong&gt;Descrição do problema:&lt;/strong&gt; Não recebemos, nota fiscal e boleto para pagamento Braspag vencimento 12/09/2026
Tomador Embracon CNPJ:58.113.812/0001-23&lt;/p&gt;&lt;p&gt;&lt;strong&gt;Merchant ID/Estabelecimento Comercial (EC):&lt;/strong&gt; xxxxx&lt;/p&gt;&lt;p&gt;&lt;strong&gt;Como podemos te ajudar?:&lt;/strong&gt; Minha operação está parada e preciso de uma ajuda urgente&lt;/p&gt;&lt;p&gt;&lt;strong&gt;ID da transação:&lt;/strong&gt; 1111&lt;/p&gt;&lt;p&gt;&lt;strong&gt;Código do erro:&lt;/strong&gt; 1111&lt;/p&gt;&lt;p&gt;&lt;strong&gt;GA Client ID:&lt;/strong&gt; 1250062195.1788181234&lt;/p&gt;&lt;p&gt;&lt;strong&gt;Lead Hash ID:&lt;/strong&gt; 35bcf15ae</t>
  </si>
  <si>
    <t>2624017598984</t>
  </si>
  <si>
    <t>1018 Financeiro | Desejo falar com o setor financeiro | Antônio Marcos | antonio.marcos@claudino.com</t>
  </si>
  <si>
    <t>antonio.marcos@claudino.com</t>
  </si>
  <si>
    <t>ARMAZEM PARAIBA</t>
  </si>
  <si>
    <t>Olá, segue formulário enviado para Cielo E-commerce:&lt;p&gt;&lt;strong&gt;Qual seu nome?:&lt;/strong&gt; Antônio Marcos&lt;/p&gt;&lt;p&gt;&lt;strong&gt;Endereço de e-mail:&lt;/strong&gt; antonio.marcos@claudino.com&lt;/p&gt;&lt;p&gt;&lt;strong&gt;CNPJ/CPF:&lt;/strong&gt; 06.862.627/0001-38&lt;/p&gt;&lt;p&gt;&lt;strong&gt;Telefone:&lt;/strong&gt; (86) 98140-3158&lt;/p&gt;&lt;p&gt;&lt;strong&gt;Assunto:&lt;/strong&gt; Fechamento de fatura do 03 DS&lt;/p&gt;&lt;p&gt;&lt;strong&gt;Merchant ID/Estabelecimento Comercial (EC):&lt;/strong&gt; C9950830-792E-45EF-BBA7-3D97C5D16AEB&lt;/p&gt;&lt;p&gt;&lt;strong&gt;Sobre qual produto ou área deseja falar?:&lt;/strong&gt; Financeiro&lt;/p&gt;&lt;p&gt;&lt;strong&gt;Como podemos te ajudar?:&lt;/strong&gt; Desejo falar com o setor financeiro&lt;/p&gt;&lt;p&gt;&lt;strong&gt;Descrição do problema:&lt;/strong&gt; Gostaria que fosse revisado a fatura do 03 DS, pois em nossos registros existem apenas 3.129 registros, na nota fiscal existe um registro de 3.929, gerando assim uma diferença de 800 registros a mais na fatura.&lt;/p&gt;&lt;p&gt;&lt;strong&gt;GA Client ID:&lt;/strong&gt; 615452555.1771526318&lt;/p&gt;&lt;p&gt;&lt;strong&gt;Lead Hash ID:&lt;/strong&gt; 031018c94b2f2c38650e2749dae809c3268f74b7d85e9bb</t>
  </si>
  <si>
    <t>2624016597883</t>
  </si>
  <si>
    <t>Precisa de análise através do BD para conferencia</t>
  </si>
  <si>
    <t>PRUDENTIAL DO BRASIL</t>
  </si>
  <si>
    <t>Olá, segue formulário enviado para Cielo E-commerce:&lt;p&gt;&lt;strong&gt;Qual seu nome?:&lt;/strong&gt; Mariane Oliveira dos Santos&lt;/p&gt;&lt;p&gt;&lt;strong&gt;Endereço de e-mail:&lt;/strong&gt; mariane.santos@cielo.com.br&lt;/p&gt;&lt;p&gt;&lt;strong&gt;CNPJ/CPF:&lt;/strong&gt; 21.986.074/0001-19&lt;/p&gt;&lt;p&gt;&lt;strong&gt;Telefone:&lt;/strong&gt; (41) 98740-2896&lt;/p&gt;&lt;p&gt;&lt;strong&gt;Assunto:&lt;/strong&gt; Volume Cartão Protegido&lt;/p&gt;&lt;p&gt;&lt;strong&gt;Merchant ID/Estabelecimento Comercial (EC):&lt;/strong&gt; 35.820.448/0001-36&lt;/p&gt;&lt;p&gt;&lt;strong&gt;Descrição do problema:&lt;/strong&gt; Boa tarde, pessoal! Tudo bem?
O time da Prudential entrou em contato conosco com uma dúvida em relação ao volume cobrado pelo serviço Cartão Protegido.
O ponto que chamou a atenção do cliente é que a volumetria desse serviço está praticamente o dobro da volumetria de Pagador.
Para entendermos melhor o cenário, encaminhei ao time da Incubadora, que acompanha a operação, um exemplo de nota fiscal para validação da volumetria cobrada. No retorno recebido, eles informaram que o volume registrado na NF é o dobro do do volu</t>
  </si>
  <si>
    <t>2624015594187</t>
  </si>
  <si>
    <t>1018 Financeiro | Desejo falar com o setor financeiro | Patricia Lara de Lima | patriciala@cielo.com.br</t>
  </si>
  <si>
    <t>patriciala@cielo.com.br</t>
  </si>
  <si>
    <t>HOTEL FAZENDA MAZZAROPI</t>
  </si>
  <si>
    <t>Olá, segue formulário enviado para Cielo E-commerce:&lt;p&gt;&lt;strong&gt;Qual seu nome?:&lt;/strong&gt; Patricia Lara de Lima&lt;/p&gt;&lt;p&gt;&lt;strong&gt;Endereço de e-mail:&lt;/strong&gt; patriciala@cielo.com.br&lt;/p&gt;&lt;p&gt;&lt;strong&gt;CNPJ/CPF:&lt;/strong&gt; 55.395.735/0001-53&lt;/p&gt;&lt;p&gt;&lt;strong&gt;Telefone:&lt;/strong&gt; (11) 94523-1344&lt;/p&gt;&lt;p&gt;&lt;strong&gt;Assunto:&lt;/strong&gt; Congelamento de cobranças do antifraude&lt;/p&gt;&lt;p&gt;&lt;strong&gt;Merchant ID/Estabelecimento Comercial (EC):&lt;/strong&gt; 55.395.735/0001-53&lt;/p&gt;&lt;p&gt;&lt;strong&gt;Sobre qual produto ou área deseja falar?:&lt;/strong&gt; Financeiro&lt;/p&gt;&lt;p&gt;&lt;strong&gt;Como podemos te ajudar?:&lt;/strong&gt; Desejo falar com o setor financeiro&lt;/p&gt;&lt;p&gt;&lt;strong&gt;Descrição do problema:&lt;/strong&gt; Time, boa tarde. Tudo bem?
Abrindo este chamado para seguir com o congelamento de cobranças do antifraude Cybersource (plano Advanced), nos meses de Julho, Agosto e Setembro, conforme acordado previamente com o cliente. Podem providenciar, por gentileza? Obrigada.&lt;/p&gt;&lt;p&gt;&lt;strong&gt;GA Client ID:&lt;/strong&gt; 1245481375.1779380159&lt;/p&gt;&lt;p&gt;&lt;strong&gt;Lead Hash ID:&lt;/stron</t>
  </si>
  <si>
    <t>2624013587764</t>
  </si>
  <si>
    <t>1018 Financeiro | Desejo falar com o setor financeiro | Janderson dos Santos | cartao@beachpark.com.br</t>
  </si>
  <si>
    <t>cartao@beachpark.com.br</t>
  </si>
  <si>
    <t>BEACH PARK HOTEIS</t>
  </si>
  <si>
    <t>Olá, segue formulário enviado para Cielo E-commerce:&lt;p&gt;&lt;strong&gt;Qual seu nome?:&lt;/strong&gt; Janderson dos Santos&lt;/p&gt;&lt;p&gt;&lt;strong&gt;Endereço de e-mail:&lt;/strong&gt; cartao@beachpark.com.br&lt;/p&gt;&lt;p&gt;&lt;strong&gt;CNPJ/CPF:&lt;/strong&gt; 11.805.397/0001-05&lt;/p&gt;&lt;p&gt;&lt;strong&gt;Telefone:&lt;/strong&gt; (85) 4012-3022&lt;/p&gt;&lt;p&gt;&lt;strong&gt;Assunto:&lt;/strong&gt; Duvida sobre alteração de Domicilio Bancário Pix&lt;/p&gt;&lt;p&gt;&lt;strong&gt;Merchant ID/Estabelecimento Comercial (EC):&lt;/strong&gt; 6E33B52D-CA4C-43E8-A776-8C0ADF6074CC&lt;/p&gt;&lt;p&gt;&lt;strong&gt;Sobre qual produto ou área deseja falar?:&lt;/strong&gt; Financeiro&lt;/p&gt;&lt;p&gt;&lt;strong&gt;Como podemos te ajudar?:&lt;/strong&gt; Desejo falar com o setor financeiro&lt;/p&gt;&lt;p&gt;&lt;strong&gt;Descrição do problema:&lt;/strong&gt; Prezados, boa tarde!
Gostaríamos de tirar uma dúvida referente ao cadastro de domicílio bancário junto à Braspag. É possível alterar o domicílio bancário de um CNPJ específico apenas para as transações via Pix?
Poderiam nos auxiliar com essa questão?
Desde já, agradeço e fico no aguardo.&lt;/p&gt;&lt;p&gt;&lt;strong&gt;GA Client ID:&lt;/strong&gt; 1890</t>
  </si>
  <si>
    <t>2624010579947</t>
  </si>
  <si>
    <t>1003 Gateway de Pagamento | Criação de loja (Gateway de Pagamento) | Guedes e Paixão LTDA | contasapagar@drogariaminasbrasil.com.br</t>
  </si>
  <si>
    <t>Olá, segue formulário enviado para Cielo E-commerce:&lt;p&gt;&lt;strong&gt;Qual seu nome?:&lt;/strong&gt; Guedes e Paixão LTDA&lt;/p&gt;&lt;p&gt;&lt;strong&gt;Endereço de e-mail:&lt;/strong&gt; contasapagar@drogariaminasbrasil.com.br&lt;/p&gt;&lt;p&gt;&lt;strong&gt;Telefone:&lt;/strong&gt; (38) 99822-0837&lt;/p&gt;&lt;p&gt;&lt;strong&gt;CNPJ/CPF:&lt;/strong&gt; 16.928.871/0036-30&lt;/p&gt;&lt;p&gt;&lt;strong&gt;Assunto:&lt;/strong&gt; Segunda via de NF&lt;/p&gt;&lt;p&gt;&lt;strong&gt;Merchant ID/Estabelecimento Comercial (EC):&lt;/strong&gt; 1100913642&lt;/p&gt;&lt;p&gt;&lt;strong&gt;Descrição do problema:&lt;/strong&gt; Bom dia! Tenho um boleto de número 1120428 no valor de R$6.224,74 vencendo hoje 28/08/2026 que não recebi a NF por e-mail. Poderia me encaminhar a segunda via da NF e informar do que se refere esse serviço?&lt;/p&gt;&lt;p&gt;&lt;strong&gt;Sobre qual produto ou área deseja falar?:&lt;/strong&gt; Gateway de Pagamento&lt;/p&gt;&lt;p&gt;&lt;strong&gt;Data e hora do erro:&lt;/strong&gt; 28-08-2026 10:42&lt;/p&gt;&lt;p&gt;&lt;strong&gt;Como podemos te ajudar?:&lt;/strong&gt; Criação de loja (Gateway de Pagamento)&lt;/p&gt;&lt;p&gt;&lt;strong&gt;GA Client ID:&lt;/strong&gt; 2022652665.1785849101&lt;/p&gt;&lt;p&gt;&lt;strong&gt;Lead Hash ID:&lt;/stro</t>
  </si>
  <si>
    <t>2623910546399</t>
  </si>
  <si>
    <t>MOMENTUM EMPREENDIMENTOS IMOBILIARIOS LTDA</t>
  </si>
  <si>
    <t>47.686.555/0001-00</t>
  </si>
  <si>
    <t>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fiscais&lt;/p&gt;&lt;p&gt;&lt;strong&gt;Merchant ID/Estabelecimento Comercial (EC):&lt;/strong&gt; Momentum empreendimentos imobiliarios&lt;/p&gt;&lt;p&gt;&lt;strong&gt;Sobre qual produto ou área deseja falar?:&lt;/strong&gt; Financeiro&lt;/p&gt;&lt;p&gt;&lt;strong&gt;Descrição do problema:&lt;/strong&gt; Gostaria de saber se a nota fiscal referente ao mes de agosto foi enviado para pagamento, visto que o e-mail priscila.farias@momentum.com.br, nao recebeu ate o momento.&lt;/p&gt;&lt;p&gt;&lt;strong&gt;Como podemos te ajudar?:&lt;/strong&gt; Desejo falar com o setor financeiro&lt;/p&gt;&lt;p&gt;&lt;strong&gt;Data e hora do erro:&lt;/strong&gt; 27-08-2026 10:43&lt;/p&gt;&lt;p&gt;&lt;strong&gt;GA Client ID:&lt;/strong&gt; 2127734117.1787141392&lt;/p&gt;&lt;p&gt;&lt;strong&gt;Lead Hash ID:&lt;/strong&gt; 5596a167875208c4473f51c8b51e39d221272f92b9f56993</t>
  </si>
  <si>
    <t>2623910544685</t>
  </si>
  <si>
    <t>DBDC - DISTRIBUIDORA BRASILEIRA</t>
  </si>
  <si>
    <t>Cessão contratual</t>
  </si>
  <si>
    <t>1018 Financeiro | Desejo falar com o setor financeiro | DBDC - DISTRIBUIDORA BRASILEIRA | rebecca.angelo@cielo.com</t>
  </si>
  <si>
    <t>rebecca.angelo@cielo.com</t>
  </si>
  <si>
    <t>Olá, segue formulário enviado para Cielo E-commerce:&lt;p&gt;&lt;strong&gt;Qual seu nome?:&lt;/strong&gt; DBDC - DISTRIBUIDORA BRASILEIRA&lt;/p&gt;&lt;p&gt;&lt;strong&gt;Endereço de e-mail:&lt;/strong&gt; rebecca.angelo@cielo.com&lt;/p&gt;&lt;p&gt;&lt;strong&gt;CNPJ/CPF:&lt;/strong&gt; 36.148.685/0001-65&lt;/p&gt;&lt;p&gt;&lt;strong&gt;Telefone:&lt;/strong&gt; (11) 99490-8828&lt;/p&gt;&lt;p&gt;&lt;strong&gt;Assunto:&lt;/strong&gt; Cancelamento NF's - CNPJ correto (Cessão contratual)&lt;/p&gt;&lt;p&gt;&lt;strong&gt;Merchant ID/Estabelecimento Comercial (EC):&lt;/strong&gt; 36.148.685/0001-65&lt;/p&gt;&lt;p&gt;&lt;strong&gt;Sobre qual produto ou área deseja falar?:&lt;/strong&gt; Financeiro&lt;/p&gt;&lt;p&gt;&lt;strong&gt;Como podemos te ajudar?:&lt;/strong&gt; Desejo falar com o setor financeiro&lt;/p&gt;&lt;p&gt;&lt;strong&gt;Descrição do problema:&lt;/strong&gt;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correção.&lt;/p&gt;&lt;p&gt;&lt;strong&gt;Data e hora do erro:&lt;/stron</t>
  </si>
  <si>
    <t>2623818535748</t>
  </si>
  <si>
    <t>METLIFE SEGUROS</t>
  </si>
  <si>
    <t>Olá, segue formulário enviado para Cielo E-commerce:&lt;p&gt;&lt;strong&gt;Qual seu nome?:&lt;/strong&gt; Larissa Venancio&lt;/p&gt;&lt;p&gt;&lt;strong&gt;Endereço de e-mail:&lt;/strong&gt; larissave@cielo.com.br&lt;/p&gt;&lt;p&gt;&lt;strong&gt;CNPJ/CPF:&lt;/strong&gt; 02.102.498/0001-29&lt;/p&gt;&lt;p&gt;&lt;strong&gt;Telefone:&lt;/strong&gt; (11) 97622-8821&lt;/p&gt;&lt;p&gt;&lt;strong&gt;Assunto:&lt;/strong&gt; Ajuste Contratual - Renovação de Preços&lt;/p&gt;&lt;p&gt;&lt;strong&gt;Merchant ID/Estabelecimento Comercial (EC):&lt;/strong&gt; 02.102.498/0001-29&lt;/p&gt;&lt;p&gt;&lt;strong&gt;Sobre qual produto ou área deseja falar?:&lt;/strong&gt; Financeiro&lt;/p&gt;&lt;p&gt;&lt;strong&gt;Como podemos te ajudar?:&lt;/strong&gt; Desejo falar com o setor financeiro&lt;/p&gt;&lt;p&gt;&lt;strong&gt;Descrição do problema:&lt;/strong&gt; Boa tarde time financeiro. 
O cliente Metropolitan Life - CNPJ 02.102.498/0001-29 passou por renovação contratual e teve reajuste de preços e de minimo mensal. 
Por gentileza atualizar as cobranças para as novas condições ainda no mês de Agosto, se possível. 
o contrato tem vigência a partir de 01.08.2026
Obrigada! :)&lt;/p&gt;&lt;p&gt;&lt;strong&gt;GA Client ID:&lt;/strong&gt; 2039</t>
  </si>
  <si>
    <t>2623818535693</t>
  </si>
  <si>
    <t>1018 Financeiro | Desejo falar com o setor financeiro | Rogério Favari | carolineal@cielo.com.br</t>
  </si>
  <si>
    <t>BELENUS LTDA</t>
  </si>
  <si>
    <t>Olá, segue formulário enviado para Cielo E-commerce:&lt;p&gt;&lt;strong&gt;Qual seu nome?:&lt;/strong&gt; Rogério Favari&lt;/p&gt;&lt;p&gt;&lt;strong&gt;Endereço de e-mail:&lt;/strong&gt; carolineal@cielo.com.br&lt;/p&gt;&lt;p&gt;&lt;strong&gt;CNPJ/CPF:&lt;/strong&gt; 05.151.518/0001-40&lt;/p&gt;&lt;p&gt;&lt;strong&gt;Telefone:&lt;/strong&gt; (19) 99929-1064&lt;/p&gt;&lt;p&gt;&lt;strong&gt;Assunto:&lt;/strong&gt; Cobrança/boleto com duplicidade&lt;/p&gt;&lt;p&gt;&lt;strong&gt;Merchant ID/Estabelecimento Comercial (EC):&lt;/strong&gt; 05.151.518/0001-40&lt;/p&gt;&lt;p&gt;&lt;strong&gt;Descrição do problema:&lt;/strong&gt; Olá, time. Tudo bem?
A Belenus recebeu um boleto duplicado neste mês de Agosto em relação as cobranças de Julho.
Eles estão com 2 boletos no DDA, informei para pagarem o boleto: 02119955 e gostaria de pedir a baixa da cobrança do outro boleto que é indevido!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t>
  </si>
  <si>
    <t>23313315</t>
  </si>
  <si>
    <t>2623815527394</t>
  </si>
  <si>
    <t>ASSOCIACAO DOS REGISTRADORES DAS PE SSOAS NATURAIS DO ESTADO</t>
  </si>
  <si>
    <t>00.679.163/0001-42</t>
  </si>
  <si>
    <t>Cancelamento de nf</t>
  </si>
  <si>
    <t>1018 Financeiro | Desejo falar com o setor financeiro | ASSOCIACAO DOS REGISTRADORES DAS PE SSOAS NATURAIS DO ESTADO | ariane.pasilva@cielo.com.br</t>
  </si>
  <si>
    <t>sitemarketing@cielo.com.br</t>
  </si>
  <si>
    <t>2623814521211</t>
  </si>
  <si>
    <t>1020 Estratégia Antifraude | Analises | FLÁVIO JUNIOR | marketing1@embol.com.br</t>
  </si>
  <si>
    <t>Amanda Alves Silva</t>
  </si>
  <si>
    <t>marketing1@embol.com.br</t>
  </si>
  <si>
    <t>EMBOL</t>
  </si>
  <si>
    <t xml:space="preserve">Olá, segue formulário enviado para Cielo E-commerce:&lt;p&gt;&lt;strong&gt;Qual seu nome?:&lt;/strong&gt; FLÁVIO JUNIOR&lt;/p&gt;&lt;p&gt;&lt;strong&gt;Endereço de e-mail:&lt;/strong&gt; marketing1@embol.com.br&lt;/p&gt;&lt;p&gt;&lt;strong&gt;CNPJ/CPF:&lt;/strong&gt; 02.771.903/0001-00&lt;/p&gt;&lt;p&gt;&lt;strong&gt;Telefone:&lt;/strong&gt; (31) 99470-7291&lt;/p&gt;&lt;p&gt;&lt;strong&gt;Assunto:&lt;/strong&gt; boleto duplicado&lt;/p&gt;&lt;p&gt;&lt;strong&gt;Merchant ID/Estabelecimento Comercial (EC):&lt;/strong&gt; 2809768239&lt;/p&gt;&lt;p&gt;&lt;strong&gt;Sobre qual produto ou área deseja falar?:&lt;/strong&gt; Estratégia Antifraude&lt;/p&gt;&lt;p&gt;&lt;strong&gt;Descrição do problema:&lt;/strong&gt; boleto duplicado da NF 0119985&lt;/p&gt;&lt;p&gt;&lt;strong&gt;Como podemos te ajudar?:&lt;/strong&gt; Analises&lt;/p&gt;&lt;p&gt;&lt;strong&gt;GA Client ID:&lt;/strong&gt; 737943084.1785523084&lt;/p&gt;&lt;p&gt;&lt;strong&gt;Lead Hash ID:&lt;/strong&gt; 7f5c2ebbeaf3435467c638f3c2012f0dfebcf55b4d3e5bf1d98f52ff8d446184&lt;/p&gt;&lt;p&gt;&lt;strong&gt;Lead Form ID:&lt;/strong&gt; 7f5c2ebbeaf3435467c638f3c2012f0dfebcf55b4d3e5bf1d98f52ff8d446184.1787763845091&lt;/p&gt;&lt;br&gt;-json-{
    "infoClientes": [
        {
            "nomeCliente": "FL\u00c1VIO JUNIOR",
          </t>
  </si>
  <si>
    <t>2623812516578</t>
  </si>
  <si>
    <t>1018 Financeiro | Desejo falar com o setor financeiro | Felipe Nichols | felipe@vivastays.co</t>
  </si>
  <si>
    <t>felipe@vivastays.co</t>
  </si>
  <si>
    <t>VIVA GESTAO E ADMINISTRACAO DE PROPRIEDADES IMOBILIARIAS SA</t>
  </si>
  <si>
    <t>Olá, segue formulário enviado para Cielo E-commerce:&lt;p&gt;&lt;strong&gt;Sobre qual produto ou área deseja falar?:&lt;/strong&gt; Financeiro&lt;/p&gt;&lt;p&gt;&lt;strong&gt;Como podemos te ajudar?:&lt;/strong&gt; Desejo falar com o setor financeiro&lt;/p&gt;&lt;p&gt;&lt;strong&gt;Descrição do problema:&lt;/strong&gt; ola!
gostaria de todos os boletos pendentes atualizados para pagamento, principalmente referente a NF 117684&lt;/p&gt;&lt;p&gt;&lt;strong&gt;Qual seu nome?:&lt;/strong&gt; Felipe Nichols&lt;/p&gt;&lt;p&gt;&lt;strong&gt;Endereço de e-mail:&lt;/strong&gt; felipe@vivastays.co&lt;/p&gt;&lt;p&gt;&lt;strong&gt;CNPJ/CPF:&lt;/strong&gt; 49.944.686/0001-68&lt;/p&gt;&lt;p&gt;&lt;strong&gt;Telefone:&lt;/strong&gt; (11) 99907-9454&lt;/p&gt;&lt;p&gt;&lt;strong&gt;Assunto:&lt;/strong&gt; Boleto Vencido&lt;/p&gt;&lt;p&gt;&lt;strong&gt;Merchant ID/Estabelecimento Comercial (EC):&lt;/strong&gt; B5D6403D-988C-4B75-8E35-89EE1FC00645&lt;/p&gt;&lt;p&gt;&lt;strong&gt;GA Client ID:&lt;/strong&gt; 730813036.1787756139&lt;/p&gt;&lt;p&gt;&lt;strong&gt;Lead Hash ID:&lt;/strong&gt; 4a65560dad6972446b6e46462bac043ab73a3c9cfce7372731456f827efd095b&lt;/p&gt;&lt;p&gt;&lt;strong&gt;Lead Form ID:&lt;/strong&gt; 4a65560dad6972446b6e46462bac043ab73a3c9cfce7372731456f827efd095b.1787</t>
  </si>
  <si>
    <t>2623812516166</t>
  </si>
  <si>
    <t>Incluir PO NF</t>
  </si>
  <si>
    <t>1018 Financeiro | Desejo falar com o setor financeiro | 99 TECNOLOGIA LTDA | ariane.pasilva@cielo.com.br</t>
  </si>
  <si>
    <t>Olá, segue formulário enviado para Cielo E-commerce:&lt;p&gt;&lt;strong&gt;Qual seu nome?:&lt;/strong&gt; 99 TECNOLOGIA LTDA&lt;/p&gt;&lt;p&gt;&lt;strong&gt;Endereço de e-mail:&lt;/strong&gt; ariane.pasilva@cielo.com.br&lt;/p&gt;&lt;p&gt;&lt;strong&gt;CNPJ/CPF:&lt;/strong&gt; 18.033.552/0001-61&lt;/p&gt;&lt;p&gt;&lt;strong&gt;Telefone:&lt;/strong&gt; (11) 97707-1602&lt;/p&gt;&lt;p&gt;&lt;strong&gt;Assunto:&lt;/strong&gt; Carta de correção NF&lt;/p&gt;&lt;p&gt;&lt;strong&gt;Merchant ID/Estabelecimento Comercial (EC):&lt;/strong&gt; 18033552000161&lt;/p&gt;&lt;p&gt;&lt;strong&gt;Sobre qual produto ou área deseja falar?:&lt;/strong&gt; Financeiro&lt;/p&gt;&lt;p&gt;&lt;strong&gt;Como podemos te ajudar?:&lt;/strong&gt; Desejo falar com o setor financeiro&lt;/p&gt;&lt;p&gt;&lt;strong&gt;Descrição do problema:&lt;/strong&gt; Prezados, boa tarde. Tudo bem?
Favor realizar a carta de correção das notas fiscais, precisa constar os seguintes números de PO:
Nota Fiscal	PO
115456	POl202605270076
116117	POl202608250009
117565	POl202608250009
119886	POl202608250009&lt;/p&gt;&lt;p&gt;&lt;strong&gt;GA Client ID:&lt;/strong&gt; 1525925276.1786460073&lt;/p&gt;&lt;p&gt;&lt;strong&gt;Lead Hash ID:&lt;/strong&gt; 2a07344672c93c9ca782cc07cf9dc37d0cd4c270e817a8</t>
  </si>
  <si>
    <t>2623811514524</t>
  </si>
  <si>
    <t>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conciliação bancária - Pagamento&lt;/p&gt;&lt;p&gt;&lt;strong&gt;Merchant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Time financeiro, bom dia. Tudo bem?
Por favor eu preciso de um levantamento de TODOS os pagamentos do ano de 2023 do cliente covabra para a Stelo.
Motivo do pedido: A empresa alega que pagou para a Stelo no ano de 2023 o total de R$ 54.563,59. 
Então eu preciso dessa conciliação para ter ume reunião com a cliente. Em anexo, segue base da cliente.&lt;/p&gt;&lt;p&gt;&lt;s</t>
  </si>
  <si>
    <t>2623811514049</t>
  </si>
  <si>
    <t>1018 Financeiro | Desejo falar com o setor financeiro | DENTAL MACEIÓ LTDA | financeiro@dentalmac.com.br</t>
  </si>
  <si>
    <t>financeiro@dentalmac.com.br</t>
  </si>
  <si>
    <t>DENTAL MAC</t>
  </si>
  <si>
    <t>Olá, segue formulário enviado para Cielo E-commerce:&lt;p&gt;&lt;strong&gt;Qual seu nome?:&lt;/strong&gt; DENTAL MACEIÓ LTDA&lt;/p&gt;&lt;p&gt;&lt;strong&gt;Endereço de e-mail:&lt;/strong&gt; financeiro@dentalmac.com.br&lt;/p&gt;&lt;p&gt;&lt;strong&gt;CNPJ/CPF:&lt;/strong&gt; 24.166.332/0001-09&lt;/p&gt;&lt;p&gt;&lt;strong&gt;Telefone:&lt;/strong&gt; (82) 3336-4900&lt;/p&gt;&lt;p&gt;&lt;strong&gt;Assunto:&lt;/strong&gt; Duplicidade de boletos no DDA&lt;/p&gt;&lt;p&gt;&lt;strong&gt;Merchant ID/Estabelecimento Comercial (EC):&lt;/strong&gt; f37c45df-7240-46c5-b030-51871a43e1af&lt;/p&gt;&lt;p&gt;&lt;strong&gt;Sobre qual produto ou área deseja falar?:&lt;/strong&gt; Financeiro&lt;/p&gt;&lt;p&gt;&lt;strong&gt;Como podemos te ajudar?:&lt;/strong&gt; Desejo falar com o setor financeiro&lt;/p&gt;&lt;p&gt;&lt;strong&gt;Descrição do problema:&lt;/strong&gt;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t>
  </si>
  <si>
    <t>2623810508780</t>
  </si>
  <si>
    <t>1018 Financeiro | Desejo falar com o setor financeiro | Dayane Mendes dos Santos | carolineal@cielo.com</t>
  </si>
  <si>
    <t>carolineal@cielo.com</t>
  </si>
  <si>
    <t>Olá, segue formulário enviado para Cielo E-commerce:&lt;p&gt;&lt;strong&gt;Qual seu nome?:&lt;/strong&gt; Dayane Mendes dos Santos&lt;/p&gt;&lt;p&gt;&lt;strong&gt;Endereço de e-mail:&lt;/strong&gt; carolineal@cielo.com&lt;/p&gt;&lt;p&gt;&lt;strong&gt;CNPJ/CPF:&lt;/strong&gt; 05.164.667/0001-43&lt;/p&gt;&lt;p&gt;&lt;strong&gt;Telefone:&lt;/strong&gt; (11) 99299-9335&lt;/p&gt;&lt;p&gt;&lt;strong&gt;Assunto:&lt;/strong&gt; Boleto/Cobrança Duplicada&lt;/p&gt;&lt;p&gt;&lt;strong&gt;Merchant ID/Estabelecimento Comercial (EC):&lt;/strong&gt; 05.164.667/0001-43&lt;/p&gt;&lt;p&gt;&lt;strong&gt;Descrição do problema:&lt;/strong&gt; Bom dia, recebemos uma cobrança duplicata do mês de Julho.
Vinheram 2 boletos com o mesmo valor e numeração diferente. 
1) 02119965 
2) 01119965
Efetuamos o pagamento de um e queremos que o outro seja excluído dado cobrança duplicada e indevida.
Aguardo retorno.
Abraços.&lt;/p&gt;&lt;p&gt;&lt;strong&gt;ID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t>
  </si>
  <si>
    <t>2623810508421</t>
  </si>
  <si>
    <t>1018 Financeiro | Desejo falar com o setor financeiro | Dayane Mendes dos Santos | carolineal@cielo.com.br</t>
  </si>
  <si>
    <t>MEGAmAXX</t>
  </si>
  <si>
    <t>Olá, segue formulário enviado para Cielo E-commerce:&lt;p&gt;&lt;strong&gt;Qual seu nome?:&lt;/strong&gt; Dayane Mendes dos Santos&lt;/p&gt;&lt;p&gt;&lt;strong&gt;Endereço de e-mail:&lt;/strong&gt; carolineal@cielo.com.br&lt;/p&gt;&lt;p&gt;&lt;strong&gt;CNPJ/CPF:&lt;/strong&gt; 05.164.667/0007-39&lt;/p&gt;&lt;p&gt;&lt;strong&gt;Telefone:&lt;/strong&gt; (11) 99299-9335&lt;/p&gt;&lt;p&gt;&lt;strong&gt;Assunto:&lt;/strong&gt; Ajuste de descritivo na nota&lt;/p&gt;&lt;p&gt;&lt;strong&gt;Merchant ID/Estabelecimento Comercial (EC):&lt;/strong&gt; 05.164.667/0007-39&lt;/p&gt;&lt;p&gt;&lt;strong&gt;Sobre qual produto ou área deseja falar?:&lt;/strong&gt; Financeiro&lt;/p&gt;&lt;p&gt;&lt;strong&gt;Como podemos te ajudar?:&lt;/strong&gt; Desejo falar com o setor financeiro&lt;/p&gt;&lt;p&gt;&lt;strong&gt;Descrição do problema:&lt;/strong&gt; Bom dia, pessoal! Tudo bem? 
Recebemos a nota do mês de Julho e identificamos um erro no descritivo dos serviços. 
Passamos por um congelamento, e veio informando uma cobrança retroativa de junho que está correto, porém, em baixo veio descrito que teve 188 transações em Julho e cobrança pelo mínimo mensal.
Porém nosso site está desativado e não tivemos nenhuma t</t>
  </si>
  <si>
    <t>2623810507318</t>
  </si>
  <si>
    <t>1018 Financeiro | Desejo falar com o setor financeiro | Vanderlei | financeiro01@centersport.com.br</t>
  </si>
  <si>
    <t>financeiro01@centersport.com.br</t>
  </si>
  <si>
    <t>CENTERSPORT ARTIGOS ESPORTIVOS LTDA</t>
  </si>
  <si>
    <t>Olá, segue formulário enviado para Cielo E-commerce:&lt;p&gt;&lt;strong&gt;Qual seu nome?:&lt;/strong&gt; Vanderlei&lt;/p&gt;&lt;p&gt;&lt;strong&gt;Assunto:&lt;/strong&gt; Duas contas iguais com nota fiscal diferente Stelo&lt;/p&gt;&lt;p&gt;&lt;strong&gt;Endereço de e-mail:&lt;/strong&gt; financeiro01@centersport.com.br&lt;/p&gt;&lt;p&gt;&lt;strong&gt;CNPJ/CPF:&lt;/strong&gt; 30.685.695/0001-53&lt;/p&gt;&lt;p&gt;&lt;strong&gt;Telefone:&lt;/strong&gt; (18) 99142-2205&lt;/p&gt;&lt;p&gt;&lt;strong&gt;Merchant ID/Estabelecimento Comercial (EC):&lt;/strong&gt; 30.685.695/0001-53&lt;/p&gt;&lt;p&gt;&lt;strong&gt;Descrição do problema:&lt;/strong&gt; Bom dia!
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t>
  </si>
  <si>
    <t>2624514697706</t>
  </si>
  <si>
    <t>1018 Financeiro | Desejo falar com o setor financeiro | Alex | financeiro@cadeirabossanova.com.br</t>
  </si>
  <si>
    <t>financeiro@cadeirabossanova.com.br</t>
  </si>
  <si>
    <t>ZION MOVELARIA LTDA</t>
  </si>
  <si>
    <t>Olá, segue formulário enviado para Cielo E-commerce:&lt;p&gt;&lt;strong&gt;Qual seu nome?:&lt;/strong&gt; Alex&lt;/p&gt;&lt;p&gt;&lt;strong&gt;Endereço de e-mail:&lt;/strong&gt; financeiro@cadeirabossanova.com.br&lt;/p&gt;&lt;p&gt;&lt;strong&gt;CNPJ/CPF:&lt;/strong&gt; 62.422.232/0001-95&lt;/p&gt;&lt;p&gt;&lt;strong&gt;Telefone:&lt;/strong&gt; (11) 96634-3994&lt;/p&gt;&lt;p&gt;&lt;strong&gt;Assunto:&lt;/strong&gt; Financeiro&lt;/p&gt;&lt;p&gt;&lt;strong&gt;Merchant ID/Estabelecimento Comercial (EC):&lt;/strong&gt; 94dcfdfc-10b1-4204-b197-3d0922357d14&lt;/p&gt;&lt;p&gt;&lt;strong&gt;Sobre qual produto ou área deseja falar?:&lt;/strong&gt; Financeiro&lt;/p&gt;&lt;p&gt;&lt;strong&gt;Como podemos te ajudar?:&lt;/strong&gt; Desejo falar com o setor financeiro&lt;/p&gt;&lt;p&gt;&lt;strong&gt;Descrição do problema:&lt;/strong&gt; Solicito, por gentileza, a alteração do endereço de e-mail atualmente cadastrado para o recebimento das cobranças da Cielo, para o seguinte endereço: financeiro@cadeirabossanova.com.br.
Solicito também, por gentileza, o reenvio do boleto que se encontra vencido, para que possamos realizar o pagamento.&lt;/p&gt;&lt;p&gt;&lt;strong&gt;Data e hora do erro:&lt;/strong&gt; 02-09-2026 14:37&lt;/p&gt;&lt;p&gt;&lt;str</t>
  </si>
  <si>
    <t>2624510683019</t>
  </si>
  <si>
    <t>1018 Financeiro | Desejo falar com o setor financeiro | LUCAS CARVALHO DE MANCILHA | ariane.pasilva@cielo.com.br</t>
  </si>
  <si>
    <t>TAKE ME THERE</t>
  </si>
  <si>
    <t>Olá, segue formulário enviado para Cielo E-commerce:&lt;p&gt;&lt;strong&gt;Qual seu nome?:&lt;/strong&gt; LUCAS CARVALHO DE MANCILHA&lt;/p&gt;&lt;p&gt;&lt;strong&gt;Endereço de e-mail:&lt;/strong&gt; ariane.pasilva@cielo.com.br&lt;/p&gt;&lt;p&gt;&lt;strong&gt;CNPJ/CPF:&lt;/strong&gt; 42.927.255/0001-44&lt;/p&gt;&lt;p&gt;&lt;strong&gt;Telefone:&lt;/strong&gt; (11) 97707-1602&lt;/p&gt;&lt;p&gt;&lt;strong&gt;Assunto:&lt;/strong&gt; cancelamento de NF&lt;/p&gt;&lt;p&gt;&lt;strong&gt;Merchant ID/Estabelecimento Comercial (EC):&lt;/strong&gt; 42927255000144&lt;/p&gt;&lt;p&gt;&lt;strong&gt;Sobre qual produto ou área deseja falar?:&lt;/strong&gt; Financeiro&lt;/p&gt;&lt;p&gt;&lt;strong&gt;Como podemos te ajudar?:&lt;/strong&gt; Desejo falar com o setor financeiro&lt;/p&gt;&lt;p&gt;&lt;strong&gt;Descrição do problema:&lt;/strong&gt; Time financeiro, bom dia. Tudo bem?
Por gentileza cancelar as notas:121105 e 121498.
Motivo: Foi emitido com o período cheio, mas ó correto é cobrar proporcional seguindo a data de assinatura do contrato.
No contrato tem clausula que iriamos cobrar após 60 dias de assinatura. 
Por favor ajustar.&lt;/p&gt;&lt;p&gt;&lt;strong&gt;GA Client ID:&lt;/strong&gt; 9342157.1788180899&lt;/p&gt;&lt;p&gt;&lt;strong&gt;Lea</t>
  </si>
  <si>
    <t>2625317903478</t>
  </si>
  <si>
    <t>DISTRIBUIDORA DE ALIMENTOS FARTURA</t>
  </si>
  <si>
    <t>1018 Financeiro | Desejo falar com o setor financeiro | DISTRIBUIDORA DE ALIMENTOS FARTURA | ariane.pasilva@cielo.com.br</t>
  </si>
  <si>
    <t>SUPERMERCADINHOS SAO LUIZ</t>
  </si>
  <si>
    <t>Olá, segue formulário enviado para Cielo E-commerce:&lt;p&gt;&lt;strong&gt;Qual seu nome?:&lt;/strong&gt; DISTRIBUIDORA DE ALIMENTOS FARTURA&lt;/p&gt;&lt;p&gt;&lt;strong&gt;Endereço de e-mail:&lt;/strong&gt; ariane.pasilva@cielo.com.br&lt;/p&gt;&lt;p&gt;&lt;strong&gt;CNPJ/CPF:&lt;/strong&gt; 03.720.882/0003-10&lt;/p&gt;&lt;p&gt;&lt;strong&gt;Telefone:&lt;/strong&gt; (11) 97707-1602&lt;/p&gt;&lt;p&gt;&lt;strong&gt;Assunto:&lt;/strong&gt; Cancelamento de NF&lt;/p&gt;&lt;p&gt;&lt;strong&gt;Merchant ID/Estabelecimento Comercial (EC):&lt;/strong&gt; 03720882000310&lt;/p&gt;&lt;p&gt;&lt;strong&gt;Descrição do problema:&lt;/strong&gt; Time financeiro, boa tarde. Tudo bem?
Por favor esclarecer o motivo de termos emitido as notas fiscal:056329, 057900 e 066386
, uma vez que o cancelamento ocorreu em 17/08/2023 18:05&lt;/p&gt;&lt;p&gt;&lt;strong&gt;ID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9342157.1788180899&lt;/p&gt;&lt;p&gt;&lt;strong&gt;Lead Hash ID:&lt;/strong&gt; 2a073446</t>
  </si>
  <si>
    <t>2625315895553</t>
  </si>
  <si>
    <t>Dúvidas</t>
  </si>
  <si>
    <t>1018 Financeiro | Desejo falar com o setor financeiro | Yasmim Santiago do Nascimento | delivery01@tauste.com.br</t>
  </si>
  <si>
    <t>delivery01@tauste.com.br</t>
  </si>
  <si>
    <t>TAUSTE SUPERMERCADOS</t>
  </si>
  <si>
    <t>Olá, segue formulário enviado para Cielo E-commerce:&lt;p&gt;&lt;strong&gt;Qual seu nome?:&lt;/strong&gt; Yasmim Santiago do Nascimento&lt;/p&gt;&lt;p&gt;&lt;strong&gt;Endereço de e-mail:&lt;/strong&gt; delivery01@tauste.com.br&lt;/p&gt;&lt;p&gt;&lt;strong&gt;CNPJ/CPF:&lt;/strong&gt; 65.897.910/0009-11&lt;/p&gt;&lt;p&gt;&lt;strong&gt;Telefone:&lt;/strong&gt; (14) 3402-1505&lt;/p&gt;&lt;p&gt;&lt;strong&gt;Assunto:&lt;/strong&gt; Nova data para pagamento dos boletos&lt;/p&gt;&lt;p&gt;&lt;strong&gt;Merchant ID/Estabelecimento Comercial (EC):&lt;/strong&gt; 65.897.910/0009-11&lt;/p&gt;&lt;p&gt;&lt;strong&gt;Sobre qual produto ou área deseja falar?:&lt;/strong&gt; Financeiro&lt;/p&gt;&lt;p&gt;&lt;strong&gt;Como podemos te ajudar?:&lt;/strong&gt; Desejo falar com o setor financeiro&lt;/p&gt;&lt;p&gt;&lt;strong&gt;Descrição do problema:&lt;/strong&gt; TAUSTE SUPERMERCADOS LTDA
CNPJ: 65.897.9100/009-11
Normalmente, realizamos a entrada das notas fiscais e boletos do  “Cartão Protegido” e “Pagador” em nossa contabilidade nos últimos dias do mês. Porém, estamos passando por uma troca de sistema e, excepcionalmente, só conseguiremos realizar os lançamentos a partir do dia 01/10.
Dessa forma, gostaria</t>
  </si>
  <si>
    <t>2625312885657</t>
  </si>
  <si>
    <t>cancelamento de nf</t>
  </si>
  <si>
    <t>1018 Financeiro | Desejo falar com o setor financeiro | DENTAL S. SEBASTIAO LTDA | bordini@cielo.com.br</t>
  </si>
  <si>
    <t>Olá, segue formulário enviado para Cielo E-commerce:&lt;p&gt;&lt;strong&gt;Qual seu nome?:&lt;/strong&gt; DENTAL S. SEBASTIAO LTDA&lt;/p&gt;&lt;p&gt;&lt;strong&gt;Descrição do problema:&lt;/strong&gt; Olá prezados, espero que estejam bem!
Abrimos um chamado ( 27029761) para o cancelamento do contrato do cliente acima. O time ja efetuou o cancelamento , porém temos o DA para a NÃO cobrança da multa contratual e o cancelamento da NF 
( 117702) do setup sem cobrança. Podem seguir com os próximos passos por gentileza?
Agradeço desde já a ajuda!&lt;/p&gt;&lt;p&gt;&lt;strong&gt;Endereço de e-mail:&lt;/strong&gt; bordini@cielo.com.br&lt;/p&gt;&lt;p&gt;&lt;strong&gt;CNPJ/CPF:&lt;/strong&gt; 09.228.091/0001-91&lt;/p&gt;&lt;p&gt;&lt;strong&gt;Telefone:&lt;/strong&gt; (11) 94008-6890&lt;/p&gt;&lt;p&gt;&lt;strong&gt;Assunto:&lt;/strong&gt; DA para não cobrarmos multa de contrato e cancelar NF de setup&lt;/p&gt;&lt;p&gt;&lt;strong&gt;Merchant ID/Estabelecimento Comercial (EC):&lt;/strong&gt; 09.228.091/0001-91&lt;/p&gt;&lt;p&gt;&lt;strong&gt;Sobre qual produto ou área deseja falar?:&lt;/strong&gt; Financeiro&lt;/p&gt;&lt;p&gt;&lt;strong&gt;Como podemos te ajudar?:&lt;/strong&gt; Desejo falar com o setor</t>
  </si>
  <si>
    <t>2625215858478</t>
  </si>
  <si>
    <t>Solicitação de nota fiscal</t>
  </si>
  <si>
    <t>1018 Financeiro | Desejo falar com o setor financeiro | sara zaina | sara.freitas@amctextil.com.br</t>
  </si>
  <si>
    <t>sara.freitas@amctextil.com.br</t>
  </si>
  <si>
    <t>COLCCI</t>
  </si>
  <si>
    <t>Olá, segue formulário enviado para Cielo E-commerce:&lt;p&gt;&lt;strong&gt;Qual seu nome?:&lt;/strong&gt; sara zaina&lt;/p&gt;&lt;p&gt;&lt;strong&gt;CNPJ/CPF:&lt;/strong&gt; 75.364.570/0007-55&lt;/p&gt;&lt;p&gt;&lt;strong&gt;Endereço de e-mail:&lt;/strong&gt; sara.freitas@amctextil.com.br&lt;/p&gt;&lt;p&gt;&lt;strong&gt;Telefone:&lt;/strong&gt; (47) 98864-7804&lt;/p&gt;&lt;p&gt;&lt;strong&gt;Assunto:&lt;/strong&gt; boleto em aberto&lt;/p&gt;&lt;p&gt;&lt;strong&gt;Merchant ID/Estabelecimento Comercial (EC):&lt;/strong&gt; AMC TEXTIL LTDA&lt;/p&gt;&lt;p&gt;&lt;strong&gt;Sobre qual produto ou área deseja falar?:&lt;/strong&gt; Financeiro&lt;/p&gt;&lt;p&gt;&lt;strong&gt;Como podemos te ajudar?:&lt;/strong&gt; Desejo falar com o setor financeiro&lt;/p&gt;&lt;p&gt;&lt;strong&gt;Descrição do problema:&lt;/strong&gt; Boa tarde
estamos com um boleto em aberto no valor de 6761,com vencimento para o dia 15/09. numero do documento 2122082 gostaria de saber se e devido?pois ate agora não recebemos nenhuma nota&lt;/p&gt;&lt;p&gt;&lt;strong&gt;GA Client ID:&lt;/strong&gt; 606493349.1781638593&lt;/p&gt;&lt;p&gt;&lt;strong&gt;Lead Hash ID:&lt;/strong&gt; 696f5f3916e48417a792bca36ed3458d57d6e97dcf30d24300215de33cedd8ca&lt;/p&gt;&lt;p&gt;&lt;strong&gt;Lead Form ID:&lt;/strong&gt;</t>
  </si>
  <si>
    <t>2625211846343</t>
  </si>
  <si>
    <t>Olá, segue formulário enviado para Cielo E-commerce:&lt;p&gt;&lt;strong&gt;Qual seu nome?:&lt;/strong&gt; MV INFORMATICA NORDESTE LTDA&lt;/p&gt;&lt;p&gt;&lt;strong&gt;Endereço de e-mail:&lt;/strong&gt; ariane.pasilva@cielo.com.br&lt;/p&gt;&lt;p&gt;&lt;strong&gt;Assunto:&lt;/strong&gt; Cancelamento de NF&lt;/p&gt;&lt;p&gt;&lt;strong&gt;Merchant ID/Estabelecimento Comercial (EC):&lt;/strong&gt; 92306257000780&lt;/p&gt;&lt;p&gt;&lt;strong&gt;CNPJ/CPF:&lt;/strong&gt; 92.306.257/0007-80&lt;/p&gt;&lt;p&gt;&lt;strong&gt;Telefone:&lt;/strong&gt; (11) 97707-1602&lt;/p&gt;&lt;p&gt;&lt;strong&gt;Descrição do problema:&lt;/strong&gt; Financeiro, bom dia. Tudo bem?
Estou abrindo outro chamado, pois a tratativa do chamado:26415900, está &amp;quot;errada&amp;quot;.
está em contrato que o cliente tinha 90 dias para integrar e somente esse período iriamos cobrar as faturas (mínimo mensal), sendo assim as notas de junho e julho são indevidas.
Só podemos cobrar a partir de 13/08/2026.
Segue DA financeiro em anexo e partes do contrato que evidência.&lt;/p&gt;&lt;p&gt;&lt;strong&gt;ID da transação:&lt;/strong&gt; &lt;/p&gt;&lt;p&gt;&lt;strong&gt;Código do erro:&lt;/strong&gt; &lt;/p&gt;&lt;p&gt;&lt;strong&gt;Sobre qual produto ou áre</t>
  </si>
  <si>
    <t>2625114815782</t>
  </si>
  <si>
    <t>1018 Financeiro | Desejo falar com o setor financeiro | Isabela Lourenço | canais.digitais.ecom@lojasmel.com</t>
  </si>
  <si>
    <t>canais.digitais.ecom@lojasmel.com</t>
  </si>
  <si>
    <t>INATIVO</t>
  </si>
  <si>
    <t>Olá, segue formulário enviado para Cielo E-commerce:&lt;p&gt;&lt;strong&gt;Qual seu nome?:&lt;/strong&gt; Isabela Lourenço&lt;/p&gt;&lt;p&gt;&lt;strong&gt;Endereço de e-mail:&lt;/strong&gt; canais.digitais.ecom@lojasmel.com&lt;/p&gt;&lt;p&gt;&lt;strong&gt;CNPJ/CPF:&lt;/strong&gt; 12.356.100/0039-07&lt;/p&gt;&lt;p&gt;&lt;strong&gt;Telefone:&lt;/strong&gt; +5511913142844&lt;/p&gt;&lt;p&gt;&lt;strong&gt;Assunto:&lt;/strong&gt; Solicitação de conferência das transações – Nota Fiscal nº 0122166&lt;/p&gt;&lt;p&gt;&lt;strong&gt;Sobre qual produto ou área deseja falar?:&lt;/strong&gt; Financeiro&lt;/p&gt;&lt;p&gt;&lt;strong&gt;Como podemos te ajudar?:&lt;/strong&gt; Desejo falar com o setor financeiro&lt;/p&gt;&lt;p&gt;&lt;strong&gt;Descrição do problema:&lt;/strong&gt; Em relação á Braspag, gostaria de tirar uma dúvida em relação às transações que foram enviadas na nota fiscal nº 0122166.
Poderiam, por gentileza, verificar se as transações relacionadas a essa nota estão corretas e se os valores lançados estão de acordo&lt;/p&gt;&lt;p&gt;&lt;strong&gt;Merchant ID/Estabelecimento Comercial (EC):&lt;/strong&gt; lojasmel&lt;/p&gt;&lt;p&gt;&lt;strong&gt;Data e hora do erro:&lt;/strong&gt; 08-09-2026 14:05&lt;/p&gt;&lt;p&gt;&lt;strong&gt;GA Clie</t>
  </si>
  <si>
    <t>2625111806230</t>
  </si>
  <si>
    <t>AZZAS 2154 S.A (AREZZO)</t>
  </si>
  <si>
    <t>1018 Financeiro | Desejo falar com o setor financeiro | AZZAS 2154 S.A | ariane.pasilva@cielo.com.br</t>
  </si>
  <si>
    <t>AREZZO</t>
  </si>
  <si>
    <t>Olá, segue formulário enviado para Cielo E-commerce:&lt;p&gt;&lt;strong&gt;Qual seu nome?:&lt;/strong&gt; AZZAS 2154 S.A&lt;/p&gt;&lt;p&gt;&lt;strong&gt;Endereço de e-mail:&lt;/strong&gt; ariane.pasilva@cielo.com.br&lt;/p&gt;&lt;p&gt;&lt;strong&gt;CNPJ/CPF:&lt;/strong&gt; 16.590.234/0020-39&lt;/p&gt;&lt;p&gt;&lt;strong&gt;Telefone:&lt;/strong&gt; (11) 97707-1602&lt;/p&gt;&lt;p&gt;&lt;strong&gt;Assunto:&lt;/strong&gt; Cancelamento de NF&lt;/p&gt;&lt;p&gt;&lt;strong&gt;Merchant ID/Estabelecimento Comercial (EC):&lt;/strong&gt; 16590234002039&lt;/p&gt;&lt;p&gt;&lt;strong&gt;Descrição do problema:&lt;/strong&gt; Time financeiro, bom dia. Tudo bem?
Por favor, preciso que todas as notas para o grupo AREZZO:
16590234000176
47570781000113
16590234002039
Sejam canceladas e emitam 5 notas notas fiscais (dividindo o valor inteiro da soma da nota fiscal).
Em anexo, possui já o DA comercial e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t>
  </si>
  <si>
    <t>2624616745532</t>
  </si>
  <si>
    <t xml:space="preserve"> JJGC. IND. E COM. MATERIAS DENTARIOS S/A</t>
  </si>
  <si>
    <t>1018 Financeiro | Desejo falar com o setor financeiro | JJGC. IND. E COM. MATERIAS DENTARIOS S/A | ariane.pasilva@cielo.com.br</t>
  </si>
  <si>
    <t>Olá, segue formulário enviado para Cielo E-commerce:&lt;p&gt;&lt;strong&gt;Qual seu nome?:&lt;/strong&gt; JJGC. IND. E COM. MATERIAS DENTARIOS S/A&lt;/p&gt;&lt;p&gt;&lt;strong&gt;CNPJ/CPF:&lt;/strong&gt; 00.489.050/0001-84&lt;/p&gt;&lt;p&gt;&lt;strong&gt;Merchant ID/Estabelecimento Comercial (EC):&lt;/strong&gt; 00489050000184&lt;/p&gt;&lt;p&gt;&lt;strong&gt;Endereço de e-mail:&lt;/strong&gt; ariane.pasilva@cielo.com.br&lt;/p&gt;&lt;p&gt;&lt;strong&gt;Telefone:&lt;/strong&gt; (11) 97707-1602&lt;/p&gt;&lt;p&gt;&lt;strong&gt;Assunto:&lt;/strong&gt;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Time financeiro, boa tarde. Tudo bem?
Por gentileza, apesar de na descrição constar apenas um CNPJ, o cancelamento são dois CNPJS (se trata do mesmo cliente).
Conforme DA em anexo, preciso que cancele todas as notas dos clientes:
00489050000184
00489050000265&lt;/p&gt;&lt;p&gt;&lt;strong&gt;GA Client ID:&lt;/strong&gt; 9342157.1788180899&lt;/p&gt;&lt;p&gt;&lt;strong&gt;Lead Hash ID:&lt;/strong&gt; 2a0734</t>
  </si>
  <si>
    <t>2624610722171</t>
  </si>
  <si>
    <t xml:space="preserve"> PGX INTERMEDIACOES</t>
  </si>
  <si>
    <t>1018 Financeiro | Desejo falar com o setor financeiro | PGX INTERMEDIACOES LTDA | ariane.pasilva@cielo.com.br</t>
  </si>
  <si>
    <t>PGX INTERMEDIACOES LTDA</t>
  </si>
  <si>
    <t>Olá, segue formulário enviado para Cielo E-commerce:&lt;p&gt;&lt;strong&gt;Qual seu nome?:&lt;/strong&gt; PGX INTERMEDIACOES LTDA&lt;/p&gt;&lt;p&gt;&lt;strong&gt;Endereço de e-mail:&lt;/strong&gt; ariane.pasilva@cielo.com.br&lt;/p&gt;&lt;p&gt;&lt;strong&gt;CNPJ/CPF:&lt;/strong&gt; 62.454.347/0001-61&lt;/p&gt;&lt;p&gt;&lt;strong&gt;Merchant ID/Estabelecimento Comercial (EC):&lt;/strong&gt; 62.454.347/0001-61&lt;/p&gt;&lt;p&gt;&lt;strong&gt;Telefone:&lt;/strong&gt; (11) 9777-1602&lt;/p&gt;&lt;p&gt;&lt;strong&gt;Assunto:&lt;/strong&gt;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Pessoal, bom dia. Tudo bem?
Favor cancelar a nota fiscal de SETUP do cliente, área comercial não deu fechado ganho no SF, por isso não éramos para ter emitido a cobrança.
Não tenho o DA comercial. 
Poderiam verificar?
Por favor?&lt;/p&gt;&lt;p&gt;&lt;strong&gt;GA Client ID:&lt;/strong&gt; 9342157.1788180899&lt;/p&gt;&lt;p&gt;&lt;strong&gt;Lead Hash ID:&lt;/strong&gt; 2a07344672c93c9ca782cc07cf9dc37d0cd4c270e817a83b</t>
  </si>
  <si>
    <t>2624511686165</t>
  </si>
  <si>
    <t>LM DIGITAIS</t>
  </si>
  <si>
    <t>Cliente reclamando da integração do produto, direcionei para a fila do comercial</t>
  </si>
  <si>
    <t>1001 Split de Pagamento | Minha operação está parada e preciso de uma ajuda urgente | LUCAS EDUARDO MOREIRA | contato.lmdigitais@gmail.com</t>
  </si>
  <si>
    <t>contato.lmdigitais@gmail.com</t>
  </si>
  <si>
    <t>Olá, segue formulário enviado para Cielo E-commerce:&lt;p&gt;&lt;strong&gt;Qual seu nome?:&lt;/strong&gt; LUCAS EDUARDO MOREIRA&lt;/p&gt;&lt;p&gt;&lt;strong&gt;Endereço de e-mail:&lt;/strong&gt; contato.lmdigitais@gmail.com&lt;/p&gt;&lt;p&gt;&lt;strong&gt;Telefone:&lt;/strong&gt; (11) 91270-4317&lt;/p&gt;&lt;p&gt;&lt;strong&gt;CNPJ/CPF:&lt;/strong&gt; 62.454.347/0001-61&lt;/p&gt;&lt;p&gt;&lt;strong&gt;Assunto:&lt;/strong&gt; RECLAMACAO/CANCELAMENTO&lt;/p&gt;&lt;p&gt;&lt;strong&gt;Merchant ID/Estabelecimento Comercial (EC):&lt;/strong&gt; NAO TENHO&lt;/p&gt;&lt;p&gt;&lt;strong&gt;Sobre qual produto ou área deseja falar?:&lt;/strong&gt; Split de Pagamento&lt;/p&gt;&lt;p&gt;&lt;strong&gt;Como podemos te ajudar?:&lt;/strong&gt; Minha operação está parada e preciso de uma ajuda urgente&lt;/p&gt;&lt;p&gt;&lt;strong&gt;Descrição do problema:&lt;/strong&gt; bom dia , voces estao me mandando cobrancas e gerando cobrancas . Mas o suporte de voces nunca terminou meu cadastro nem minha integracao ja tentei varias vezes e eles nem se quer me respondem.
Cancelem todas as cobrancas em nosso nome ainda hoje ou entraremos com uma ação contra a cielo/braspag.
Tenho todos os prints de tentativa de contato aq</t>
  </si>
  <si>
    <t>Tema</t>
  </si>
  <si>
    <t>Macro Classificação</t>
  </si>
  <si>
    <t>00.247.997/0002-60</t>
  </si>
  <si>
    <t>RAYAR MALHAS E CONFECCOES LTDA</t>
  </si>
  <si>
    <t>00.292.851/0001-55</t>
  </si>
  <si>
    <t>J TEXTIL COMERCIO DE TECIDOS E DECORACOES LTDA</t>
  </si>
  <si>
    <t>00.338.915/0001-01</t>
  </si>
  <si>
    <t>PAULISTA PRAIA HOTEL S/A</t>
  </si>
  <si>
    <t>00.353.071/0001-78</t>
  </si>
  <si>
    <t>SOPASSOS CALCADOS LTDA</t>
  </si>
  <si>
    <t>00.356.399/0001-48</t>
  </si>
  <si>
    <t>ATMAN COMERCIO DE CALCADOS E PARTICIPACOES LTDA</t>
  </si>
  <si>
    <t>00.416.968/0001-01</t>
  </si>
  <si>
    <t>BANCO INTER S.A</t>
  </si>
  <si>
    <t>00.441.181/0001-91</t>
  </si>
  <si>
    <t>REMO CORPORATION LTDA</t>
  </si>
  <si>
    <t>00.480.608/0001-60</t>
  </si>
  <si>
    <t>MARCO MARCHETTI S A HOTEIS</t>
  </si>
  <si>
    <t>00.487.239/0001-38</t>
  </si>
  <si>
    <t>FREITAS ROSA SERVICOS FARMACEUTICOS LTDA</t>
  </si>
  <si>
    <t>00.541.642/0001-06</t>
  </si>
  <si>
    <t>DATA SYSTEM SOFTWARES LTDA</t>
  </si>
  <si>
    <t>00.565.813/0001-29</t>
  </si>
  <si>
    <t>ANHANGUERA COMERCIO DE FERRAMENTAS LTDA</t>
  </si>
  <si>
    <t>00.649.766/0001-00</t>
  </si>
  <si>
    <t>VIP-MAR AGENCIA DE VIAGENS E TURISMO LTDA</t>
  </si>
  <si>
    <t>00.673.318/0001-33</t>
  </si>
  <si>
    <t>FARMACIA SANTINE LTDA</t>
  </si>
  <si>
    <t>00.718.661/0001-57</t>
  </si>
  <si>
    <t>COMPENSADOS FERNANDES S.A.</t>
  </si>
  <si>
    <t>00.735.882/0001-33</t>
  </si>
  <si>
    <t>BRASIL DISTRIBUIDORA COMERCIO DE PRODUTOS ALIMENTICIOS LTDA</t>
  </si>
  <si>
    <t>00.737.669/0001-60</t>
  </si>
  <si>
    <t>BROCKER TURISMO LTDA</t>
  </si>
  <si>
    <t>Informacao conta para depósito</t>
  </si>
  <si>
    <t>00.804.304/0002-92</t>
  </si>
  <si>
    <t>EMBARQUE TURISMO LTDA</t>
  </si>
  <si>
    <t>00.827.783/0001-81</t>
  </si>
  <si>
    <t>KURUMA VEICULOS S.A.</t>
  </si>
  <si>
    <t>01.030.685/0001-81</t>
  </si>
  <si>
    <t>LN COMERCIO DE ELETRONICOS LTDA</t>
  </si>
  <si>
    <t>01.124.578/0001-12</t>
  </si>
  <si>
    <t>BHZZ COMERCIO DE CALCADOS LTDA</t>
  </si>
  <si>
    <t>01.127.671/0003-42</t>
  </si>
  <si>
    <t>DINHO- WOSNIACK DISTRIBUICAO DE BEBIDAS LTDA</t>
  </si>
  <si>
    <t>01.129.534/0001-85</t>
  </si>
  <si>
    <t>THE MAGIC NUTS COMERCIAL LTDA</t>
  </si>
  <si>
    <t>01.132.478/0001-38</t>
  </si>
  <si>
    <t>IRMAOS ANDREAZZA LTDA</t>
  </si>
  <si>
    <t>01.136.729/0001-52</t>
  </si>
  <si>
    <t>ASTRA ABC COMERCIAL LTDA</t>
  </si>
  <si>
    <t>01.154.956/0018-59</t>
  </si>
  <si>
    <t>BELA TINTAS LTDA</t>
  </si>
  <si>
    <t>01.198.511/0001-22</t>
  </si>
  <si>
    <t>MONTANARI SOLUCOES EM INFORMATICA LTDA.</t>
  </si>
  <si>
    <t>01.413.885/0001-13</t>
  </si>
  <si>
    <t>SIX TECH DESENVOLVIMENTO SISTEMAS DE INFORMATICA LTDA</t>
  </si>
  <si>
    <t>01.418.847/0001-53</t>
  </si>
  <si>
    <t>CAIXA DE ASSISTENCIA DOS ADVOGADOS DE GOIAS</t>
  </si>
  <si>
    <t>01.462.814/0001-00</t>
  </si>
  <si>
    <t>INDUSTRIA E COMERCIO DE PRODUTOS PARA FONOAUDIOLOGIA HCP LTDA</t>
  </si>
  <si>
    <t>01.586.729/0001-54</t>
  </si>
  <si>
    <t>TOURMED VIAGENS E TURISMO LTDA</t>
  </si>
  <si>
    <t>01.610.917/0005-02</t>
  </si>
  <si>
    <t>MOVEIS B P LTDA</t>
  </si>
  <si>
    <t>01.623.624/0001-28</t>
  </si>
  <si>
    <t>CARLOS HENRIQUE SOUZA COSTA FILHO LTDA</t>
  </si>
  <si>
    <t>01.655.212/0001-70</t>
  </si>
  <si>
    <t>SCANMETAL - INDUSTRIA, COMERCIO, IMPORTACAO E EXPORTACAO DE FERRAMENTAS LTDA</t>
  </si>
  <si>
    <t>01.677.137/0001-48</t>
  </si>
  <si>
    <t>PIRULITO MODA MIUDA LTDA</t>
  </si>
  <si>
    <t>01.771.307/0001-59</t>
  </si>
  <si>
    <t>MAC ALTO TIETE COMERCIO DE ALIMENTOS, BEBIDAS E EVENTOS LTDA</t>
  </si>
  <si>
    <t>01.838.723/0001-27</t>
  </si>
  <si>
    <t>BRF S.A.</t>
  </si>
  <si>
    <t>01.933.725/0002-86</t>
  </si>
  <si>
    <t>J C COMERCIO DE JOIAS E ARTIGOS PARA PRESENTES LTDA</t>
  </si>
  <si>
    <t>01.963.040/0001-00</t>
  </si>
  <si>
    <t>ALVORADA COMERCIO DE PRODUTOS AGROPECUARIOS LTDA</t>
  </si>
  <si>
    <t>01.972.193/0001-05</t>
  </si>
  <si>
    <t>BEL FIX IMPORTACAO LTDA</t>
  </si>
  <si>
    <t>02.049.586/0001-04</t>
  </si>
  <si>
    <t>JULIANA MARIA MANTOVANE TRENTINI LTDA</t>
  </si>
  <si>
    <t>02.196.466/0001-30</t>
  </si>
  <si>
    <t>RAMIRES MOTORS LTDA</t>
  </si>
  <si>
    <t>02.207.068/0001-71</t>
  </si>
  <si>
    <t>DROGARIA PRINCIPAL DE VINHEDO LTDA</t>
  </si>
  <si>
    <t>02.274.615/0001-31</t>
  </si>
  <si>
    <t>USECAR LOCADORA DE VEICULOS S/A</t>
  </si>
  <si>
    <t>02.302.096/0003-30</t>
  </si>
  <si>
    <t>USIMED DE TUBARAO COOPERATIVA DE USUARIOS DE ASSISTENCIA EM SAUDE</t>
  </si>
  <si>
    <t>02.391.030/0001-00</t>
  </si>
  <si>
    <t>FARMACIA ULTRAFARMA LTDA</t>
  </si>
  <si>
    <t>02.397.386/0001-42</t>
  </si>
  <si>
    <t>T F S INDUSTRIA DE CONFECCOES LTDA</t>
  </si>
  <si>
    <t>02.402.689/0001-06</t>
  </si>
  <si>
    <t>PRATAS PARK HOTEL LTDA</t>
  </si>
  <si>
    <t>02.447.633/0001-78</t>
  </si>
  <si>
    <t>HYD BRAZILIAN TOURS VIAGENS LTDA</t>
  </si>
  <si>
    <t>02.457.533/0001-22</t>
  </si>
  <si>
    <t>DICOMP DISTRIBUIDORA DE ELETRONICOS LTDA</t>
  </si>
  <si>
    <t>02.470.293/0001-04</t>
  </si>
  <si>
    <t>TELHADAO COMERCIAL LTDA</t>
  </si>
  <si>
    <t>02.476.399/0001-07</t>
  </si>
  <si>
    <t>MGM FARMA LTDA</t>
  </si>
  <si>
    <t>02.486.036/0001-52</t>
  </si>
  <si>
    <t>DROGARIA DIMAS LTDA</t>
  </si>
  <si>
    <t>02.521.077/0008-09</t>
  </si>
  <si>
    <t>CK AMORIM COMERCIO DE ARTEFATOS DE METAIS LTDA.</t>
  </si>
  <si>
    <t>02.595.545/0001-13</t>
  </si>
  <si>
    <t>LINHA MEDICA COMERCIO REPRESENTACAO E IMPORTACAO LTDA</t>
  </si>
  <si>
    <t>02.595.845/0001-00</t>
  </si>
  <si>
    <t>SIV SOFTHARD SISTEMAS LTDA</t>
  </si>
  <si>
    <t>02.597.394/0001-32</t>
  </si>
  <si>
    <t>UNIMED VALE DO SEPOTUBA - COOPERATIVA DE TRABALHO MEDICO</t>
  </si>
  <si>
    <t>02.633.346/0001-52</t>
  </si>
  <si>
    <t>PALLAS OPERADORA TURISTICA LTDA</t>
  </si>
  <si>
    <t>02.681.508/0001-28</t>
  </si>
  <si>
    <t>INDUSTRIA DE CALCADOS CAVAGE LTDA</t>
  </si>
  <si>
    <t>02.737.654/0001-28</t>
  </si>
  <si>
    <t>TAC FRANQUIA INDUSTRIA E COMERCIO LTDA</t>
  </si>
  <si>
    <t>02.771.903/0001-00</t>
  </si>
  <si>
    <t>BRASILPLAST EMBALAGENS E DESCARTAVEIS LTDA</t>
  </si>
  <si>
    <t>02.824.638/0001-72</t>
  </si>
  <si>
    <t>SAO JOSE MANIPULACAO FARMACEUTICA LTDA</t>
  </si>
  <si>
    <t>02.824.638/0003-34</t>
  </si>
  <si>
    <t>02.834.047/0001-86</t>
  </si>
  <si>
    <t>R.A. DROGARIAS LTDA</t>
  </si>
  <si>
    <t>02.846.188/0001-19</t>
  </si>
  <si>
    <t>COMERCIO DE ALIMENTOS SANTA CRUZ LTDA EM RECUPERACAO JUDICIAL</t>
  </si>
  <si>
    <t>02.850.465/0001-67</t>
  </si>
  <si>
    <t>A C P DE A GUILHERME</t>
  </si>
  <si>
    <t>02.926.572/0001-21</t>
  </si>
  <si>
    <t>FLORES ONLINE S.A.</t>
  </si>
  <si>
    <t>02.930.347/0001-69</t>
  </si>
  <si>
    <t>COMERCIO DE CALCADOS AYELLO MARQUES SILVA LTDA</t>
  </si>
  <si>
    <t>02.968.226/0001-06</t>
  </si>
  <si>
    <t>GREINER BIO-ONE BRASIL SERVICE TECH SISTEMAS, PRODUTOS E SERVICOS PARA SAUDE LTDA</t>
  </si>
  <si>
    <t>02.971.360/0001-66</t>
  </si>
  <si>
    <t>DISVECO LTDA</t>
  </si>
  <si>
    <t>02.971.360/0008-32</t>
  </si>
  <si>
    <t>02.995.233/0001-05</t>
  </si>
  <si>
    <t>TELECOMUNICACOES NORDESTE LTDA</t>
  </si>
  <si>
    <t>03.015.366/0001-22</t>
  </si>
  <si>
    <t>KITAKAS DIVERSOES LTDA</t>
  </si>
  <si>
    <t>03.025.155/0001-70</t>
  </si>
  <si>
    <t>REFRIAL DISTRIBUIDORA COMERCIAL DE MAQUINAS E PECAS LTDA.,</t>
  </si>
  <si>
    <t>03.028.416/0001-06</t>
  </si>
  <si>
    <t>ARZ MODAS LTDA</t>
  </si>
  <si>
    <t>03.065.433/0001-13</t>
  </si>
  <si>
    <t>L'ANNEL COMERCIO VAREJISTA DE BIJUTERIAS LTDA</t>
  </si>
  <si>
    <t>03.090.536/0001-33</t>
  </si>
  <si>
    <t>ART MED MANIPULACAO E HOMEOPATIA LTDA</t>
  </si>
  <si>
    <t>03.116.785/0001-50</t>
  </si>
  <si>
    <t>LABOR PRODUTOS OPTICOS LTDA.</t>
  </si>
  <si>
    <t>03.199.269/0001-37</t>
  </si>
  <si>
    <t>MK EDICOES MUSICAIS LTDA.</t>
  </si>
  <si>
    <t>03.222.144/0001-80</t>
  </si>
  <si>
    <t>FARMACIA FARMA2000 LTDA</t>
  </si>
  <si>
    <t>03.235.005/0001-91</t>
  </si>
  <si>
    <t>INSTITUTO DE IDIOMAS TRUJILLO LTDA</t>
  </si>
  <si>
    <t>03.238.514/0001-78</t>
  </si>
  <si>
    <t>PUGA COMERCIO DE CALCADOS LTDA</t>
  </si>
  <si>
    <t>03.266.271/0001-81</t>
  </si>
  <si>
    <t>03.266.271 EBERT MARQUES COELHO</t>
  </si>
  <si>
    <t>03.300.062/0001-07</t>
  </si>
  <si>
    <t>COOPERFLORA-COOPERATIVA DOS FLORICULTORES</t>
  </si>
  <si>
    <t>03.438.029/0001-48</t>
  </si>
  <si>
    <t>VOLPMANN SEGURANCA ELETRONICA LTDA</t>
  </si>
  <si>
    <t>03.439.316/0001-72</t>
  </si>
  <si>
    <t>CONSTRUDECOR S/A</t>
  </si>
  <si>
    <t>03.447.568/0001-43</t>
  </si>
  <si>
    <t>ASSOCIACAO INSTITUTO NACIONAL DE MATEMATICA PURA E APLICADA</t>
  </si>
  <si>
    <t>03.537.589/0001-50</t>
  </si>
  <si>
    <t>MASTER CARGAS BRASIL LTDA</t>
  </si>
  <si>
    <t>03.635.174/0001-19</t>
  </si>
  <si>
    <t>BANCORBRAS TURISMO S.A</t>
  </si>
  <si>
    <t>03.640.467/0001-94</t>
  </si>
  <si>
    <t>SUPERMERCADOS JAU SERVE LTDA</t>
  </si>
  <si>
    <t>03.656.472/0001-95</t>
  </si>
  <si>
    <t>MEDFORMULA -  FARMACIA  DE MANIPULACAO  LTDA</t>
  </si>
  <si>
    <t>03.708.173/0001-57</t>
  </si>
  <si>
    <t>SANTOS &amp; SOARES DROGARIA LTDA</t>
  </si>
  <si>
    <t>03.709.814/0001-98</t>
  </si>
  <si>
    <t>SERVICO NACIONAL DE APRENDIZAGEM COMERCIAL SENAC</t>
  </si>
  <si>
    <t>03.715.646/0001-43</t>
  </si>
  <si>
    <t>PERKAL AUTOMOVEIS LTDA</t>
  </si>
  <si>
    <t>03.720.814/0001-99</t>
  </si>
  <si>
    <t>TRAVEL.COM VIAGENS E TURISMO LTDA</t>
  </si>
  <si>
    <t>03.738.295/0001-96</t>
  </si>
  <si>
    <t>FAST SOLUTION - SERVICOS ADMINISTRATIVOS E FINANCEIROS LTDA</t>
  </si>
  <si>
    <t>03.764.657/0001-13</t>
  </si>
  <si>
    <t>ROJEMAC IMPORTACAO E EXPORTACAO LIMITADA</t>
  </si>
  <si>
    <t>03.781.919/0001-58</t>
  </si>
  <si>
    <t>FASM COMERCIO DE ARTIGOS DO VESTUARIO LTDA</t>
  </si>
  <si>
    <t>03.789.872/0001-79</t>
  </si>
  <si>
    <t>PAX NACIONAL PREVER SERVICOS POSTUMOS LTDA</t>
  </si>
  <si>
    <t>03.794.556/0001-95</t>
  </si>
  <si>
    <t>POUSADA PENHASCO LTDA</t>
  </si>
  <si>
    <t>03.816.413/0001-37</t>
  </si>
  <si>
    <t>PAGUEVELOZ INSTITUICAO DE PAGAMENTO LTDA</t>
  </si>
  <si>
    <t>03.817.469/0001-06</t>
  </si>
  <si>
    <t>TOYAMA DO BRASIL MAQUINAS LTDA.</t>
  </si>
  <si>
    <t>03.836.946/0001-80</t>
  </si>
  <si>
    <t>CLAUDIA E GIOVANA CALCADOS LTDA</t>
  </si>
  <si>
    <t>03.838.332/0001-38</t>
  </si>
  <si>
    <t>FERNANDES DINIZ - COMERCIO DE CALCADOS LTDA</t>
  </si>
  <si>
    <t>03.870.341/0002-97</t>
  </si>
  <si>
    <t>SANTA EMILIA MOTORS-COMERCIAL DE VEICULOS E PECAS LTDA</t>
  </si>
  <si>
    <t>03.930.139/0001-22</t>
  </si>
  <si>
    <t>ESI VGM INFORMATICA LTDA</t>
  </si>
  <si>
    <t>03.936.898/0001-00</t>
  </si>
  <si>
    <t>MOREIA CALCADOS LTDA (baixada)</t>
  </si>
  <si>
    <t>03.943.249/0001-29</t>
  </si>
  <si>
    <t>GERMANO ZENI VEICULOS LTDA</t>
  </si>
  <si>
    <t>03.951.956/0001-67</t>
  </si>
  <si>
    <t>CENTRAL DO CARNAVAL PRODUCOES ARTISTICAS LTDA</t>
  </si>
  <si>
    <t>03.960.122/0002-07</t>
  </si>
  <si>
    <t>DANIELLA PINTO DE MENEZES VIEGAS LTDA</t>
  </si>
  <si>
    <t>03.966.019/0001-85</t>
  </si>
  <si>
    <t>COMERCIAL MATRIT LTDA</t>
  </si>
  <si>
    <t>03.977.536/0001-50</t>
  </si>
  <si>
    <t>GLOBAL PRODUCTS SOLUTIONS LATIN AMERICA INDUSTRIA E COMERCIO S.A.</t>
  </si>
  <si>
    <t>03.990.047/0001-38</t>
  </si>
  <si>
    <t>ENGIPLAST COMERCIO DE MOLDES LTDA</t>
  </si>
  <si>
    <t>04.004.760/0001-28</t>
  </si>
  <si>
    <t>TMI TRAVEL MART INTERNATIONAL LTDA</t>
  </si>
  <si>
    <t>04.008.342/0001-09</t>
  </si>
  <si>
    <t>FUNDACAO VALE DO TAQUARI DE EDUCACAO E DESENVOLVIMENTO SOCIAL - FUVATES</t>
  </si>
  <si>
    <t>04.026.631/0001-30</t>
  </si>
  <si>
    <t>DRESSING CALCADOS E ACESSORIOS LTDA</t>
  </si>
  <si>
    <t>04.074.648/0001-63</t>
  </si>
  <si>
    <t>MACEDO COMERCIAL DE CALCADOS LTDA</t>
  </si>
  <si>
    <t>04.082.624/0001-56</t>
  </si>
  <si>
    <t>IRMAOS GONCALVES COMERCIO E INDUSTRIA LTDA.</t>
  </si>
  <si>
    <t>04.114.403/0001-12</t>
  </si>
  <si>
    <t>PINHO SANTOS &amp; CIA LTDA</t>
  </si>
  <si>
    <t>04.145.176/0001-92</t>
  </si>
  <si>
    <t>CLINIPREV CONSULTORIOS MEDICOS LTDA</t>
  </si>
  <si>
    <t>04.185.877/0001-55</t>
  </si>
  <si>
    <t>JS DISTRIBUIDORA DE PECAS S/A</t>
  </si>
  <si>
    <t>04.200.198/0001-08</t>
  </si>
  <si>
    <t>MARLON BONILHA LTDA</t>
  </si>
  <si>
    <t>04.217.396/0001-84</t>
  </si>
  <si>
    <t>REDE DA MODA LTDA</t>
  </si>
  <si>
    <t>04.227.467/0001-20</t>
  </si>
  <si>
    <t>GENTIL NEGOCIOS COMERCIO E FRANCHISING LTDA</t>
  </si>
  <si>
    <t>04.244.807/0012-83</t>
  </si>
  <si>
    <t>FR INDUSTRIA E COMERCIO DE MOVEIS S/A</t>
  </si>
  <si>
    <t>04.249.984/0001-08</t>
  </si>
  <si>
    <t>NSA CALCADOS E ACESSORIOS LTDA</t>
  </si>
  <si>
    <t>04.429.764/0001-58</t>
  </si>
  <si>
    <t>CURUPY ACQUA PARK HOTEL LTDA</t>
  </si>
  <si>
    <t>04.484.321/0007-55</t>
  </si>
  <si>
    <t>PROMEX COMERCIO, IMPORTACAO E EXPORTACAO LTDA</t>
  </si>
  <si>
    <t>04.521.258/0010-85</t>
  </si>
  <si>
    <t>J CRUZ LTDA</t>
  </si>
  <si>
    <t>04.521.258/0016-70</t>
  </si>
  <si>
    <t>04.521.258/0019-13</t>
  </si>
  <si>
    <t>04.521.258/0024-80</t>
  </si>
  <si>
    <t>04.521.258/0029-95</t>
  </si>
  <si>
    <t>04.521.258/0032-90</t>
  </si>
  <si>
    <t>04.521.258/0035-33</t>
  </si>
  <si>
    <t>04.561.957/0001-68</t>
  </si>
  <si>
    <t>IMPORTADORA TV LAR LTDA</t>
  </si>
  <si>
    <t>04.566.498/0001-05</t>
  </si>
  <si>
    <t>LASLUC CALCADOS, BOLSAS E ACESSORIOS LTDA</t>
  </si>
  <si>
    <t>04.569.913/0001-84</t>
  </si>
  <si>
    <t>FIGUEREDO &amp; FILHOS LTDA</t>
  </si>
  <si>
    <t>04.577.500/0001-41</t>
  </si>
  <si>
    <t>ARECIO COMERCIAL LTDA.</t>
  </si>
  <si>
    <t>04.577.500/0002-22</t>
  </si>
  <si>
    <t>04.591.034/0001-59</t>
  </si>
  <si>
    <t>PRO TESTE ASSOCIACAO BRASILEIRA DE DEFESA DO CONSUMIDOR</t>
  </si>
  <si>
    <t>04.600.555/0001-25</t>
  </si>
  <si>
    <t>SOCIEDADE REGIONAL DE ENSINO E SAUDE LTDA</t>
  </si>
  <si>
    <t>04.641.062/0001-33</t>
  </si>
  <si>
    <t>PEREIRA E SILVA ATACADISTA DE BELO HORIZONTE LTDA</t>
  </si>
  <si>
    <t>04.689.850/0001-08</t>
  </si>
  <si>
    <t>INTERATIVA PHARMA LTDA</t>
  </si>
  <si>
    <t>04.703.383/0001-15</t>
  </si>
  <si>
    <t>H. G. HERRERA LTDA</t>
  </si>
  <si>
    <t>04.742.228/0001-08</t>
  </si>
  <si>
    <t>ASCENDENCIA COMERCIO DE CALCADOS LTDA</t>
  </si>
  <si>
    <t>04.779.194/0001-26</t>
  </si>
  <si>
    <t>DTR MOTORSPORT COMERCIO DE EQUIPAMENTOS PARA AUTOMOBILISMO LTDA</t>
  </si>
  <si>
    <t>04.803.904/0001-06</t>
  </si>
  <si>
    <t>CENTRO DE ENSINO SUPERIOR NILTON LINS</t>
  </si>
  <si>
    <t>04.865.993/0001-15</t>
  </si>
  <si>
    <t>LOPES DROGARIA LTDA</t>
  </si>
  <si>
    <t>04.878.620/0001-89</t>
  </si>
  <si>
    <t>ZK FERREIRA DROGARIAS LTDA.</t>
  </si>
  <si>
    <t>04.893.323/0006-17</t>
  </si>
  <si>
    <t>CAVEDANO COMERCIO DIGITAL LTDA</t>
  </si>
  <si>
    <t>04.917.296/0005-94</t>
  </si>
  <si>
    <t>AVIL TEXTIL LTDA</t>
  </si>
  <si>
    <t>04.946.306/0001-96</t>
  </si>
  <si>
    <t>DROGARIA MIX I LTDA</t>
  </si>
  <si>
    <t>04.975.859/0003-39</t>
  </si>
  <si>
    <t>NDI IMPORTACAO, EXPORTACAO, COMERCIO E REPRESENTACOES LTDA</t>
  </si>
  <si>
    <t>05.013.910/0001-22</t>
  </si>
  <si>
    <t>SUN SPECIAL COMERCIO E REPRESENTACAO LTDA</t>
  </si>
  <si>
    <t>05.027.327/0003-32</t>
  </si>
  <si>
    <t>INTER JAPAN VEICULOS LTDA</t>
  </si>
  <si>
    <t>05.027.327/0004-13</t>
  </si>
  <si>
    <t>05.027.327/0009-28</t>
  </si>
  <si>
    <t>05.035.532/0001-88</t>
  </si>
  <si>
    <t>METRONORTE COMERCIAL DE VEICULOS LTDA</t>
  </si>
  <si>
    <t>05.054.671/0043-08</t>
  </si>
  <si>
    <t>LIDER COMERCIO E INDUSTRIA LTDA.</t>
  </si>
  <si>
    <t>05.063.653/0013-77</t>
  </si>
  <si>
    <t>ENGEPECAS EQUIPAMENTOS LTDA.</t>
  </si>
  <si>
    <t>05.099.769/0001-22</t>
  </si>
  <si>
    <t>ALCAR CLINICA DE SERVICOS MEDICOS LTDA</t>
  </si>
  <si>
    <t>05.108.918/0008-49</t>
  </si>
  <si>
    <t>AMIGOS DO BEM INSTITUICAO NACIONAL CONTRA A FOME E A MISERIA</t>
  </si>
  <si>
    <t>05.151.518/0001-40</t>
  </si>
  <si>
    <t>05.154.607/0001-40</t>
  </si>
  <si>
    <t>DROGARIA SOUSA LTDA</t>
  </si>
  <si>
    <t>05.159.973/0049-36</t>
  </si>
  <si>
    <t>HIPER CARIJOS LTDA.</t>
  </si>
  <si>
    <t>05.164.667/0007-39</t>
  </si>
  <si>
    <t>CENTER MEGA COMERCIO DE MATERIAIS PARA CONSTRUCAO LTDA</t>
  </si>
  <si>
    <t>05.198.251/0001-46</t>
  </si>
  <si>
    <t>MCGT - FARMACIA DE MANIPULACAO LTDA</t>
  </si>
  <si>
    <t>05.217.384/0014-37</t>
  </si>
  <si>
    <t>H PLUS ADMINISTRACAO E HOTELARIA LTDA</t>
  </si>
  <si>
    <t>05.217.384/0020-85</t>
  </si>
  <si>
    <t>05.262.215/0001-02</t>
  </si>
  <si>
    <t>CENTRAL DE RACOES LTDA</t>
  </si>
  <si>
    <t>05.266.530/0001-08</t>
  </si>
  <si>
    <t>CHIARELI MOREIRA - FARMACIA DE MANIPULACAO LTDA</t>
  </si>
  <si>
    <t>05.341.062/0001-80</t>
  </si>
  <si>
    <t>FEBRAFAR - FEDERACAO BRASILEIRA DAS REDES ASSOCIATIVISTAS E INDEPENDENTES DE FARMACIAS</t>
  </si>
  <si>
    <t>05.345.804/0001-46</t>
  </si>
  <si>
    <t>CAFE DO MERCADO - COMERCIO DE CAFES LTDA</t>
  </si>
  <si>
    <t>05.357.722/0001-11</t>
  </si>
  <si>
    <t>VIA VERDE CALCADOS LTDA</t>
  </si>
  <si>
    <t>05.394.177/0003-03</t>
  </si>
  <si>
    <t>GILVANA STOCK COMERCIO DIGITAL LTDA</t>
  </si>
  <si>
    <t>05.419.994/0001-07</t>
  </si>
  <si>
    <t>UNIPHARMACY PHARMACIA DE MANIPULACAO LTDA</t>
  </si>
  <si>
    <t>05.462.543/0001-44</t>
  </si>
  <si>
    <t>EASYTECH TECNOLOGIA COMERCIO E SERVICOS LTDA</t>
  </si>
  <si>
    <t>05.471.879/0001-73</t>
  </si>
  <si>
    <t>KASA MOTORS LTDA</t>
  </si>
  <si>
    <t>05.471.879/0004-16</t>
  </si>
  <si>
    <t>05.481.897/0001-36</t>
  </si>
  <si>
    <t>HAI AUTOMOVEIS LTDA</t>
  </si>
  <si>
    <t>05.570.154/0003-02</t>
  </si>
  <si>
    <t>FASHION SHOES COMERCIO DE CALCADOS E CONFECCOES LTDA</t>
  </si>
  <si>
    <t>05.597.887/0001-60</t>
  </si>
  <si>
    <t>CONDOMINIO DO EDIFICIO SHERATON BARRA</t>
  </si>
  <si>
    <t>05.607.657/0001-35</t>
  </si>
  <si>
    <t>SCANSOURCE BRASIL DISTRIBUIDORA DE TECNOLOGIAS LTDA</t>
  </si>
  <si>
    <t>05.620.609/0001-87</t>
  </si>
  <si>
    <t>LAGOA THERMAS CLUBE, TURISMO, LAZER E ECOLOGIA</t>
  </si>
  <si>
    <t>05.728.281/0007-02</t>
  </si>
  <si>
    <t>BARREIROS E ALMEIDA IMPORTACAO E EXPORTACAO LTDA</t>
  </si>
  <si>
    <t>05.799.871/0001-30</t>
  </si>
  <si>
    <t>FARMACIA DE MANIPULACAO SALVIA LTDA (baixada)</t>
  </si>
  <si>
    <t>05.826.134/0001-80</t>
  </si>
  <si>
    <t>DROPEM - DROGARIA E PERFUMARIA MOREIRA LTDA</t>
  </si>
  <si>
    <t>05.844.447/0001-60</t>
  </si>
  <si>
    <t>EDITORA JORNALISTICA ALBERTO LTDA</t>
  </si>
  <si>
    <t>05.851.801/0001-84</t>
  </si>
  <si>
    <t>TERRA PARQUE ECO RESORT LTDA</t>
  </si>
  <si>
    <t>05.873.416/0001-38</t>
  </si>
  <si>
    <t>C2 RIO VIAGENS E TURISMO S.A.</t>
  </si>
  <si>
    <t>05.882.351/0001-97</t>
  </si>
  <si>
    <t>R MILET COMERCIO DE CALCADOS LTDA</t>
  </si>
  <si>
    <t>05.886.844/0003-67</t>
  </si>
  <si>
    <t>MORIKAWA COMERCIO DE RACOES E IMPORTACAO LTDA</t>
  </si>
  <si>
    <t>05.905.651/0001-44</t>
  </si>
  <si>
    <t>VANDERCLEISSON DE SOUZA CARDOSO</t>
  </si>
  <si>
    <t>05.947.352/0001-72</t>
  </si>
  <si>
    <t>LOBATO E RIBEIRO LTDA</t>
  </si>
  <si>
    <t>05.951.362/0022-06</t>
  </si>
  <si>
    <t>CENTERLAR COMERCIO DE UTILIDADES LTDA</t>
  </si>
  <si>
    <t>05.970.599/0001-00</t>
  </si>
  <si>
    <t>M AYELLO COMERCIO DE CALCADOS LTDA.</t>
  </si>
  <si>
    <t>06.006.677/0001-13</t>
  </si>
  <si>
    <t>DROGARIA VILA RE LTDA</t>
  </si>
  <si>
    <t>06.058.877/0001-10</t>
  </si>
  <si>
    <t>A. V. UCHOA DA SILVA LTDA</t>
  </si>
  <si>
    <t>06.098.020/0001-23</t>
  </si>
  <si>
    <t>EMPORIO MAGISTRAL DA FORMULA FARMACIA DE MANIPULACAO LTDA</t>
  </si>
  <si>
    <t>06.140.475/0001-60</t>
  </si>
  <si>
    <t>INSTITUTO DO PREMATURO - VIVER E SORRIR</t>
  </si>
  <si>
    <t>06.159.920/0001-33</t>
  </si>
  <si>
    <t>VISTACOR INDUSTRIA E COMERCIO DO VESTUARIO LTDA</t>
  </si>
  <si>
    <t>06.251.204/0001-81</t>
  </si>
  <si>
    <t>PIXEL HOUSE SOLUCOES EM IMAGEM LTDA</t>
  </si>
  <si>
    <t>06.312.298/0001-51</t>
  </si>
  <si>
    <t>ZTL SERVICOS ADMINISTRATIVOS LTDA</t>
  </si>
  <si>
    <t>06.336.797/0001-89</t>
  </si>
  <si>
    <t>A. F. COMERCIO DE LIVROS E CURSOS ESPECIALIZADOS LTDA</t>
  </si>
  <si>
    <t>06.340.404/0001-00</t>
  </si>
  <si>
    <t>JU MANZINI COMERCIO DE ROUPAS, BIJUTERIAS E ACESSORIOS LTDA</t>
  </si>
  <si>
    <t>06.343.763/0001-11</t>
  </si>
  <si>
    <t>FUNDACAO DE APOIO CIENTIFICO E TECNOLOGICO DO TOCANTINS</t>
  </si>
  <si>
    <t>06.347.409/0001-65</t>
  </si>
  <si>
    <t>SBF COMERCIO DE PRODUTOS ESPORTIVOS S.A.</t>
  </si>
  <si>
    <t>06.778.591/0003-70</t>
  </si>
  <si>
    <t>POTIGUAR MATERIAIS DE CONSTRUCAO S.A.</t>
  </si>
  <si>
    <t>06.828.545/0001-77</t>
  </si>
  <si>
    <t>LCR LOAN INDUSTRIA E COMERCIO LTDA</t>
  </si>
  <si>
    <t>06.862.627/0001-38</t>
  </si>
  <si>
    <t>CLAUDINO S A LOJAS DE DEPARTAMENTOS</t>
  </si>
  <si>
    <t>06.942.640/0001-05</t>
  </si>
  <si>
    <t>BIO LEV FARMACIA DE MANIPULACAO LTDA</t>
  </si>
  <si>
    <t>06.943.073/0001-01</t>
  </si>
  <si>
    <t>BOOK PLAY COMERCIO DE LIVROS LTDA</t>
  </si>
  <si>
    <t>06.960.968/0001-46</t>
  </si>
  <si>
    <t>PIT BULL JEANS INDUSTRIA E COMERCIO DE CONFECCOES LTDA</t>
  </si>
  <si>
    <t>06.967.098/0001-37</t>
  </si>
  <si>
    <t>CESCONETTO ATACADO DE PAPEIS LTDA</t>
  </si>
  <si>
    <t>06.987.504/0001-23</t>
  </si>
  <si>
    <t>F. F. KUHL CALCADOS LTDA</t>
  </si>
  <si>
    <t>07.005.092/0001-41</t>
  </si>
  <si>
    <t>MAM COMERCIO E FABRICACAO DE PLASTICOS IMPORTADORA E EXPORTADORA LTDA</t>
  </si>
  <si>
    <t>07.049.336/0001-98</t>
  </si>
  <si>
    <t>RENAN SIMOES</t>
  </si>
  <si>
    <t>07.063.181/0001-44</t>
  </si>
  <si>
    <t>COMERCIO DE PRESENTES PARI LTDA</t>
  </si>
  <si>
    <t>07.083.987/0003-66</t>
  </si>
  <si>
    <t>AYLO INDUSTRIA E COMERCIO DO VESTUARIO S.A.</t>
  </si>
  <si>
    <t>07.124.577/0002-35</t>
  </si>
  <si>
    <t>AB COMERCIO DE VEICULOS LTDA</t>
  </si>
  <si>
    <t>07.140.538/0001-40</t>
  </si>
  <si>
    <t>AUTOPASS S.A.</t>
  </si>
  <si>
    <t>ALFA  AGENCIA DE VIAGENS LTDA</t>
  </si>
  <si>
    <t>07.173.309/0001-22</t>
  </si>
  <si>
    <t>BRAMEX COMERCIO E SERVICOS LTDA</t>
  </si>
  <si>
    <t>07.192.233/0001-82</t>
  </si>
  <si>
    <t>JOICE R. LEAO LTDA</t>
  </si>
  <si>
    <t>07.218.236/0001-48</t>
  </si>
  <si>
    <t>DISTRIBUIDORA DE VEICULOS FREIRE LTDA</t>
  </si>
  <si>
    <t>07.226.369/0001-66</t>
  </si>
  <si>
    <t>DEMARI COMERCIO DE CALCADOS LTDA</t>
  </si>
  <si>
    <t>07.235.232/0001-78</t>
  </si>
  <si>
    <t>JAMPAC ALIMENTOS LTDA</t>
  </si>
  <si>
    <t>07.240.450/0001-09</t>
  </si>
  <si>
    <t>APIGUANA MAQUINAS E FERRAMENTAS LTDA</t>
  </si>
  <si>
    <t>07.251.220/0001-37</t>
  </si>
  <si>
    <t>BARRICHELLO COMERCIO DE CALCADOS LTDA</t>
  </si>
  <si>
    <t>07.324.378/0001-90</t>
  </si>
  <si>
    <t>DUTRA COMERCIO FARMACEUTICO LTDA</t>
  </si>
  <si>
    <t>07.325.273/0001-55</t>
  </si>
  <si>
    <t>FORMULA &amp; BASE FARMACIA DE MANIPULACAO LTDA</t>
  </si>
  <si>
    <t>07.382.118/0001-70</t>
  </si>
  <si>
    <t>A. P. A. COMERCIO DE MOVEIS LTDA</t>
  </si>
  <si>
    <t>07.396.947/0001-02</t>
  </si>
  <si>
    <t>ENXOVAIS ARTE &amp; CAMA LTDA</t>
  </si>
  <si>
    <t>07.442.852/0001-88</t>
  </si>
  <si>
    <t>BEYOUNG COSMETICOS LTDA</t>
  </si>
  <si>
    <t>07.524.476/0001-70</t>
  </si>
  <si>
    <t>JOMASA COMERCIO DE PRODUTOS FARMACEUTICOS LTDA</t>
  </si>
  <si>
    <t>07.555.950/0001-21</t>
  </si>
  <si>
    <t>RIO GRANDE COMERCIO DE CARNES LTDA</t>
  </si>
  <si>
    <t>07.581.925/0001-12</t>
  </si>
  <si>
    <t>JOSE LUIZ P. ARRUDA E CIA. LTDA</t>
  </si>
  <si>
    <t>07.587.872/0001-47</t>
  </si>
  <si>
    <t>POUSADA ENCONTRO DAS AGUAS LTDA</t>
  </si>
  <si>
    <t>07.611.092/0001-95</t>
  </si>
  <si>
    <t>MORDOMO ENTREGA EXPRESS LTDA (baixada)</t>
  </si>
  <si>
    <t>07.611.685/0001-51</t>
  </si>
  <si>
    <t>BERLOCA BOLSAS E ACESSORIOS LTDA</t>
  </si>
  <si>
    <t>07.625.852/0001-13</t>
  </si>
  <si>
    <t>TELEXPERTS TELECOMUNICACOES S.A</t>
  </si>
  <si>
    <t>07.639.530/0021-77</t>
  </si>
  <si>
    <t>SHOEBIZ COMERCIO LTDA</t>
  </si>
  <si>
    <t>07.646.236/0001-49</t>
  </si>
  <si>
    <t>A. L. RIBEIRO PEREIRA</t>
  </si>
  <si>
    <t>07.657.213/0001-30</t>
  </si>
  <si>
    <t>FARMACIA DUDA &amp; GABI LTDA</t>
  </si>
  <si>
    <t>07.677.166/0001-96</t>
  </si>
  <si>
    <t>FAR VIAGENS E TURISMO LTDA</t>
  </si>
  <si>
    <t>07.687.928/0003-05</t>
  </si>
  <si>
    <t>WISH S.A.</t>
  </si>
  <si>
    <t>07.687.928/0006-40</t>
  </si>
  <si>
    <t>07.687.928/0008-01</t>
  </si>
  <si>
    <t>07.687.928/0011-07</t>
  </si>
  <si>
    <t>07.687.928/0014-50</t>
  </si>
  <si>
    <t>07.687.928/0020-06</t>
  </si>
  <si>
    <t>07.687.928/0021-89</t>
  </si>
  <si>
    <t>07.687.928/0029-36</t>
  </si>
  <si>
    <t>07.705.530/0001-84</t>
  </si>
  <si>
    <t>MIXTER ATACADO E VAREJO DE GENEROS ALIMENTICIOS LTDA</t>
  </si>
  <si>
    <t>07.708.500/0001-21</t>
  </si>
  <si>
    <t>A. F. FELIPE CONFECCOES LTDA</t>
  </si>
  <si>
    <t>07.739.439/0001-80</t>
  </si>
  <si>
    <t>BUENO EMPREENDIMENTOS FARMACEUTICOS LTDA</t>
  </si>
  <si>
    <t>07.750.733/0001-92</t>
  </si>
  <si>
    <t>VIDA FARMACIAS COLINA SORRISO COMERCIO DE MEDICAMENTOS LTDA</t>
  </si>
  <si>
    <t>07.760.885/0007-61</t>
  </si>
  <si>
    <t>Nova SKULAXO S.A.</t>
  </si>
  <si>
    <t>07.775.987/0001-65</t>
  </si>
  <si>
    <t>ASSOCIACAO MMI BRASIL</t>
  </si>
  <si>
    <t>07.790.184/0001-80</t>
  </si>
  <si>
    <t>DROGARIA BLL LTDA</t>
  </si>
  <si>
    <t>07.804.877/0001-84</t>
  </si>
  <si>
    <t>LOJAS UNILAR LTDA</t>
  </si>
  <si>
    <t>07.849.690/0001-05</t>
  </si>
  <si>
    <t>LUA DE ALGODAO COMERCIO DE PRODUTOS INFANTIS LTDA</t>
  </si>
  <si>
    <t>07.851.862/0001-77</t>
  </si>
  <si>
    <t>REGIA COMERCIO DE INFORMATICA LTDA EM RECUPERACAO JUDICIAL</t>
  </si>
  <si>
    <t>07.911.318/0001-73</t>
  </si>
  <si>
    <t>GALAXY PARTICIPACOES,IMPORTACAO E EXPORTACAO LTDA</t>
  </si>
  <si>
    <t>07.932.933/0001-66</t>
  </si>
  <si>
    <t>LHM CALCADOS LTDA</t>
  </si>
  <si>
    <t>08.010.033/0001-24</t>
  </si>
  <si>
    <t>SAO BENTO GOLFE IMPORTACAO E EXPORTACAO LTDA.</t>
  </si>
  <si>
    <t>08.040.276/0001-05</t>
  </si>
  <si>
    <t>INDIGO RED INDUSTRIA E COMERCIO DE CONFECCOES LTDA</t>
  </si>
  <si>
    <t>08.044.835/0001-55</t>
  </si>
  <si>
    <t>POUSADA AGUAS-DOURADAS LTDA</t>
  </si>
  <si>
    <t>08.071.439/0001-17</t>
  </si>
  <si>
    <t>POUSADA PORTO MARE LTDA</t>
  </si>
  <si>
    <t>08.101.083/0001-17</t>
  </si>
  <si>
    <t>FARMACIA LAUTERT LTDA</t>
  </si>
  <si>
    <t>08.185.056/0001-70</t>
  </si>
  <si>
    <t>BELLA SEDA INDUSTRIA E COMERCIO DE CONFECCOES LTDA</t>
  </si>
  <si>
    <t>08.277.021/0001-60</t>
  </si>
  <si>
    <t>LU T.D. CALCADOS LTDA</t>
  </si>
  <si>
    <t>08.282.815/0001-12</t>
  </si>
  <si>
    <t>APOLLO TECNOLOGIA LTDA</t>
  </si>
  <si>
    <t>08.290.164/0001-02</t>
  </si>
  <si>
    <t>ESTABLISHMENT LABS BRASIL PRODUTOS PARA SAUDE LTDA.</t>
  </si>
  <si>
    <t>08.298.672/0001-37</t>
  </si>
  <si>
    <t>MERCOSUL VEICULOS LTDA</t>
  </si>
  <si>
    <t>08.319.175/0001-78</t>
  </si>
  <si>
    <t>ARAUJO CALCADOS MARANHAO LTDA</t>
  </si>
  <si>
    <t>08.332.122/0001-97</t>
  </si>
  <si>
    <t>DENTAL RUBI COMERCIO DE PRODUTOS ODONTOLOGICOS LTDA</t>
  </si>
  <si>
    <t>08.375.459/0001-81</t>
  </si>
  <si>
    <t>DROGARIA KRUSEMARK BRANDAO LTDA</t>
  </si>
  <si>
    <t>08.390.881/0001-06</t>
  </si>
  <si>
    <t>PERIMETRAL COMERCIO DE ACESSORIOS PARA MOTOCICLETAS LTDA.</t>
  </si>
  <si>
    <t>08.403.157/0001-70</t>
  </si>
  <si>
    <t>LABORATORIO E FARMACIA DE MANIPULACAO NERY ESTEVES LTDA</t>
  </si>
  <si>
    <t>08.412.136/0001-10</t>
  </si>
  <si>
    <t>RIO DE PEDRAS HOTEL LTDA</t>
  </si>
  <si>
    <t>08.414.596/0001-88</t>
  </si>
  <si>
    <t>SAFETYBOX LOCACAO DE ARMARIOS LTDA</t>
  </si>
  <si>
    <t>08.574.906/0004-74</t>
  </si>
  <si>
    <t>EMOTION COMERCIO DE ROUPAS LTDA</t>
  </si>
  <si>
    <t>08.582.640/0001-69</t>
  </si>
  <si>
    <t>SJM COMERCIO DE MEDICAMENTOS E PERFUMARIA LTDA</t>
  </si>
  <si>
    <t>08.584.116/0001-27</t>
  </si>
  <si>
    <t>WEBCONTINENTAL LTDA</t>
  </si>
  <si>
    <t>08.593.038/0001-27</t>
  </si>
  <si>
    <t>LIQUIDWORKS SOLUCOES EM TECNOLOGIA DA INFORMACAO LTDA</t>
  </si>
  <si>
    <t>08.624.088/0001-24</t>
  </si>
  <si>
    <t>HIPERTINTAS CAPOEIRAS COMERCIO DE TINTAS LTDA</t>
  </si>
  <si>
    <t>08.663.039/0010-91</t>
  </si>
  <si>
    <t>CRESCERFARMA LTDA</t>
  </si>
  <si>
    <t>08.678.386/0001-05</t>
  </si>
  <si>
    <t>PNEUBRAS COMERCIO DE PNEUS LTDA</t>
  </si>
  <si>
    <t>08.727.932/0001-42</t>
  </si>
  <si>
    <t>P R DOS SANTOS BRINDES</t>
  </si>
  <si>
    <t>08.741.899/0001-05</t>
  </si>
  <si>
    <t>RR SHOES COMERCIO E FABRICACAO DE CALCADOS LTDA</t>
  </si>
  <si>
    <t>08.824.171/0001-47</t>
  </si>
  <si>
    <t>J. C. M. NITEROI REFRIGERACAO LTDA</t>
  </si>
  <si>
    <t>08.845.775/0001-70</t>
  </si>
  <si>
    <t>VERTEM SOLUCOES DE ENGAJAMENTO LTDA.</t>
  </si>
  <si>
    <t>08.868.388/0001-59</t>
  </si>
  <si>
    <t>LOGICS TECNOLOGIA E SERVICOS LTDA</t>
  </si>
  <si>
    <t>08.886.686/0001-71</t>
  </si>
  <si>
    <t>ANGULAR E-COMMERCE LTDA</t>
  </si>
  <si>
    <t>08.887.752/0001-28</t>
  </si>
  <si>
    <t>T. S. PEREIRA MOREIRA</t>
  </si>
  <si>
    <t>08.890.804/0001-15</t>
  </si>
  <si>
    <t>CA COMERCIAL LTDA</t>
  </si>
  <si>
    <t>08.928.058/0001-01</t>
  </si>
  <si>
    <t>FARMACIAS ULTRAMED POPULAR LTDA</t>
  </si>
  <si>
    <t>08.929.216/0001-48</t>
  </si>
  <si>
    <t>RAVENNA COMERCIO DE ARTIGOS DE COURO LTDA</t>
  </si>
  <si>
    <t>08.958.855/0001-31</t>
  </si>
  <si>
    <t>FARMAVIP PRINCESA DROGARIA LTDA.</t>
  </si>
  <si>
    <t>08.976.595/0001-27</t>
  </si>
  <si>
    <t>IPGS CONSULTORIA EM PESQUISA, ENSINO E GESTAO EM SAUDE LTDA</t>
  </si>
  <si>
    <t>08.991.346/0001-00</t>
  </si>
  <si>
    <t>SHOES MARILIA - COMERCIO DE CALCADOS LTDA (baixada)</t>
  </si>
  <si>
    <t>08.997.979/0001-26</t>
  </si>
  <si>
    <t>3DOT DIGITAL LTDA</t>
  </si>
  <si>
    <t>09.045.989/0001-24</t>
  </si>
  <si>
    <t>AZ 129 COMERCIO DE CALCADOS LTDA</t>
  </si>
  <si>
    <t>09.061.555/0001-18</t>
  </si>
  <si>
    <t>PISTA E CAMPO LTDA</t>
  </si>
  <si>
    <t>09.119.809/0001-01</t>
  </si>
  <si>
    <t>ASSIS ALIMENTOS LTDA</t>
  </si>
  <si>
    <t>09.148.568/0001-29</t>
  </si>
  <si>
    <t>DEA &amp; DEA COMERCIO DE CALCADOS E CONFECCOES LTDA</t>
  </si>
  <si>
    <t>09.168.232/0001-28</t>
  </si>
  <si>
    <t>I-RETAIL SERVICOS DE CONSULTORIA DE MODA E PARTICIPACOES LTDA.</t>
  </si>
  <si>
    <t>09.192.241/0003-16</t>
  </si>
  <si>
    <t>DLS COMERCIO E CONSULTORIA LTDA</t>
  </si>
  <si>
    <t>09.193.927/0001-60</t>
  </si>
  <si>
    <t>ULTRAPOPULAR BARREIRAS LTDA</t>
  </si>
  <si>
    <t>09.228.091/0001-91</t>
  </si>
  <si>
    <t>DENTAL S. SEBASTIAO LTDA</t>
  </si>
  <si>
    <t>09.235.285/0001-14</t>
  </si>
  <si>
    <t>BRITO GESTEIRA COMERCIO DE CALCADOS LTDA</t>
  </si>
  <si>
    <t>09.254.774/0001-13</t>
  </si>
  <si>
    <t>CIRULLI COMERCIO DE MEDICAMENTOS LTDA</t>
  </si>
  <si>
    <t>09.262.527/0001-69</t>
  </si>
  <si>
    <t>PLANTEC DISTRIBUIDORA DE PRODUTOS DE TELECOMUNICACOES E INFORMATICA LTDA.</t>
  </si>
  <si>
    <t>09.267.050/0001-04</t>
  </si>
  <si>
    <t>MB COMERCIO DE MATERIAIS DE CONSTRUCAO LTDA</t>
  </si>
  <si>
    <t>09.300.053/0001-00</t>
  </si>
  <si>
    <t>VCT BRASIL IMPORTACAO E EXPORTACAO LTDA.</t>
  </si>
  <si>
    <t>09.357.269/0001-02</t>
  </si>
  <si>
    <t>DROGARIA E FARMACIA PEREIRA LTDA</t>
  </si>
  <si>
    <t>09.389.792/0001-02</t>
  </si>
  <si>
    <t>MADEIREIRA VALE DO PARA LTDA</t>
  </si>
  <si>
    <t>09.392.341/0005-58</t>
  </si>
  <si>
    <t>LAMPADINHA MATERIAIS ELETRICOS LTDA</t>
  </si>
  <si>
    <t>09.449.728/0001-70</t>
  </si>
  <si>
    <t>FABRICA DE VIAGEM OPERADORA DE TURISMO LTDA</t>
  </si>
  <si>
    <t>09.458.796/0001-03</t>
  </si>
  <si>
    <t>INSPOTRADE IMPORTACAO, EXPORTACAO E COMERCIALIZACAO LTDA</t>
  </si>
  <si>
    <t>09.477.652/0001-96</t>
  </si>
  <si>
    <t>SDB COMERCIO DE ALIMENTOS LTDA</t>
  </si>
  <si>
    <t>09.497.806/0001-01</t>
  </si>
  <si>
    <t>VALTER RAMOS LTDA</t>
  </si>
  <si>
    <t>09.556.355/0012-99</t>
  </si>
  <si>
    <t>MYPLACE INDUSTRIA E COMERCIO DO VESTUARIO LTDA</t>
  </si>
  <si>
    <t>09.564.676/0001-82</t>
  </si>
  <si>
    <t>GNC COMERCIO DE VEICULOS LTDA</t>
  </si>
  <si>
    <t>09.564.676/0009-30</t>
  </si>
  <si>
    <t>09.577.465/0001-84</t>
  </si>
  <si>
    <t>R. C. GIOVANI COMERCIO DE MATERIAIS DE CONSTRUCAO LTDA</t>
  </si>
  <si>
    <t>09.616.278/0001-62</t>
  </si>
  <si>
    <t>ROSSINI TEXTIL LTDA</t>
  </si>
  <si>
    <t>09.688.887/0001-27</t>
  </si>
  <si>
    <t>COMERCIO DE MEDICAMENTOS KOR LTDA</t>
  </si>
  <si>
    <t>09.911.985/0001-81</t>
  </si>
  <si>
    <t>DROGARIA MOREIRA &amp; AMORIM LTDA</t>
  </si>
  <si>
    <t>09.944.129/0001-22</t>
  </si>
  <si>
    <t>MONERI SOLUCOES E SERVICOS LTDA</t>
  </si>
  <si>
    <t>10.216.260/0003-14</t>
  </si>
  <si>
    <t>OTS IMPORTADORA E EXPORTADORA LTDA</t>
  </si>
  <si>
    <t>10.250.540/0001-87</t>
  </si>
  <si>
    <t>REDIT COMERCIO E SERVICOS LTDA</t>
  </si>
  <si>
    <t>10.291.366/0001-10</t>
  </si>
  <si>
    <t>COCCO MIAMI LTDA.</t>
  </si>
  <si>
    <t>10.291.723/0001-40</t>
  </si>
  <si>
    <t>ROYAL CARIBBEAN CRUZEIROS (BRASIL) LTDA.</t>
  </si>
  <si>
    <t>10.326.174/0011-74</t>
  </si>
  <si>
    <t>LFSP CALCADOS E ACESSORIOS LTDA</t>
  </si>
  <si>
    <t>10.374.800/0001-26</t>
  </si>
  <si>
    <t>NEBULA SISTEMAS LTDA</t>
  </si>
  <si>
    <t>10.383.997/0001-60</t>
  </si>
  <si>
    <t>ENGEMETAL COMERCIO E MANUTENCAO LTDA</t>
  </si>
  <si>
    <t>10.397.488/0001-96</t>
  </si>
  <si>
    <t>FARMACIA VIDA ATIVA LTDA</t>
  </si>
  <si>
    <t>10.419.496/0001-96</t>
  </si>
  <si>
    <t>WEB INFO SOLUCOES E INFORMACOES EM PORTAL INFORMATIVO LTDA</t>
  </si>
  <si>
    <t>10.445.778/0001-68</t>
  </si>
  <si>
    <t>ARAPIRACA MATERIAL DE CONSTRUCAO LTDA</t>
  </si>
  <si>
    <t>10.451.360/0001-63</t>
  </si>
  <si>
    <t>LMLR CONSULTORIA EMPRESARIAL LTDA</t>
  </si>
  <si>
    <t>10.482.611/0004-10</t>
  </si>
  <si>
    <t>MIX PNEUS LTDA</t>
  </si>
  <si>
    <t>10.489.264/0005-38</t>
  </si>
  <si>
    <t>ADO ATELIER DE CRIACAO LTDA</t>
  </si>
  <si>
    <t>10.495.056/0057-72</t>
  </si>
  <si>
    <t>T F L COMERCIO DE VESTUARIO LTDA.</t>
  </si>
  <si>
    <t>10.561.165/0026-44</t>
  </si>
  <si>
    <t>CAVALCANTI GONCALVES E CIA LTDA</t>
  </si>
  <si>
    <t>10.614.426/0001-99</t>
  </si>
  <si>
    <t>LUZ FRANQUIAS LTDA</t>
  </si>
  <si>
    <t>10.636.142/0001-01</t>
  </si>
  <si>
    <t>REDEMOB CONSORCIO</t>
  </si>
  <si>
    <t>10.649.482/0001-69</t>
  </si>
  <si>
    <t>MARCOS TIAGO PEREIRA TORRES BIJUTERIAS</t>
  </si>
  <si>
    <t>10.707.506/0001-99</t>
  </si>
  <si>
    <t>COELHO E CORREA COMERCIO DE MEDICAMENTOS LTDA</t>
  </si>
  <si>
    <t>10.755.792/0001-68</t>
  </si>
  <si>
    <t>RHEEM DO BRASIL COMERCIO E DISTRIBUICAO DE AR CONDICIONADO E AQUECIMENTO LTDA</t>
  </si>
  <si>
    <t>10.762.438/0001-60</t>
  </si>
  <si>
    <t>GEINFFO TECNOLOGIA DE INFORMACAO LTDA</t>
  </si>
  <si>
    <t>10.842.304/0001-50</t>
  </si>
  <si>
    <t>TAGME SISTEMAS PARA RESTAURANTES LTDA.</t>
  </si>
  <si>
    <t>10.851.899/0001-00</t>
  </si>
  <si>
    <t>CPAPS IMPORTACAO E COMERCIO DE EQUIPAMENTOS MEDICOS LTDA</t>
  </si>
  <si>
    <t>10.860.588/0001-07</t>
  </si>
  <si>
    <t>ESTACAO BALAO LTDA</t>
  </si>
  <si>
    <t>10.912.363/0001-57</t>
  </si>
  <si>
    <t>CGN COMERCIAL E GESTAO DE NEGOCIOS E MARCAS LTDA</t>
  </si>
  <si>
    <t>10.925.214/0001-22</t>
  </si>
  <si>
    <t>APOIO DENTAL COMERCIO DE PRODUTOS E EQUIPAMENTOS ODONTOLOGICOS LTDA</t>
  </si>
  <si>
    <t>10.947.389/0010-21</t>
  </si>
  <si>
    <t>BAN BAN COMERCIAL DE CALCADOS LTDA</t>
  </si>
  <si>
    <t>10.964.693/0001-96</t>
  </si>
  <si>
    <t>BRASIL AUTO SERVICO DE PRODUTOS ALIMENTICIOS S.A.</t>
  </si>
  <si>
    <t>10.992.730/0001-70</t>
  </si>
  <si>
    <t>FUTURE CONCEPTS COMERCIO LTDA</t>
  </si>
  <si>
    <t>11.014.557/0038-90</t>
  </si>
  <si>
    <t>BROOKSDONNA COMERCIO DE ROUPAS LTDA. (baixada)</t>
  </si>
  <si>
    <t>11.100.982/0002-90</t>
  </si>
  <si>
    <t>SESSION BRASIL IMPORTACAO E EXPORTACAO LTDA.</t>
  </si>
  <si>
    <t>11.112.928/0001-84</t>
  </si>
  <si>
    <t>CYCLOTRONICS TECNOLOGIA E DESENVOLVIMENTO DE ARTIGOS ESPORTIVOS LTDA.</t>
  </si>
  <si>
    <t>11.175.226/0001-40</t>
  </si>
  <si>
    <t>FZ FARMA LTDA</t>
  </si>
  <si>
    <t>11.175.226/0002-20</t>
  </si>
  <si>
    <t>11.175.226/0003-01</t>
  </si>
  <si>
    <t>11.175.226/0004-92</t>
  </si>
  <si>
    <t>11.175.226/0005-73</t>
  </si>
  <si>
    <t>11.175.226/0006-54</t>
  </si>
  <si>
    <t>11.175.226/0007-35</t>
  </si>
  <si>
    <t>11.175.226/0009-05</t>
  </si>
  <si>
    <t>11.369.356/0001-13</t>
  </si>
  <si>
    <t>LEME E LEME DROGARIA E PERFUMARIA LTDA</t>
  </si>
  <si>
    <t>11.377.568/0001-42</t>
  </si>
  <si>
    <t>MAYUMI ENDO FARMACIA E PERFUMARIA</t>
  </si>
  <si>
    <t>11.410.908/0001-90</t>
  </si>
  <si>
    <t>N1 SERVICOS ONLINE LTDA</t>
  </si>
  <si>
    <t>11.433.818/0001-14</t>
  </si>
  <si>
    <t>NAITEON IT SOLUTIONS SOFTWARES AND WEBSITES LTDA.</t>
  </si>
  <si>
    <t>11.504.448/0001-69</t>
  </si>
  <si>
    <t>LABORATORIO DE FLORAIS E COSMETICOS JOEL ALEIXO LTDA</t>
  </si>
  <si>
    <t>11.512.486/0001-63</t>
  </si>
  <si>
    <t>M &amp; A FARMA LTDA</t>
  </si>
  <si>
    <t>11.517.841/0001-97</t>
  </si>
  <si>
    <t>COMPANHIA SULAMERICANA DE DISTRIBUICAO</t>
  </si>
  <si>
    <t>11.556.348/0001-86</t>
  </si>
  <si>
    <t>MARCIA RUIZ ZAMBAO</t>
  </si>
  <si>
    <t>11.590.296/0001-64</t>
  </si>
  <si>
    <t>MAGAZINE LILIANI S/A</t>
  </si>
  <si>
    <t>11.606.543/0002-54</t>
  </si>
  <si>
    <t>FORTALEZA DE SANTA TERESINHA AGRICULTURA E PECUARIA S.A.</t>
  </si>
  <si>
    <t>11.615.383/0001-29</t>
  </si>
  <si>
    <t>ESCOLAWEB LTDA</t>
  </si>
  <si>
    <t>11.660.106/0001-38</t>
  </si>
  <si>
    <t>VERISURE BRASIL MONITORAMENTO DE ALARMES S.A</t>
  </si>
  <si>
    <t>11.697.918/0001-58</t>
  </si>
  <si>
    <t>CENTRO CULTURAL AFRORIO</t>
  </si>
  <si>
    <t>11.716.147/0001-07</t>
  </si>
  <si>
    <t>INDA SUL COMERCIO DE MEDICAMENTOS E PERFUMARIA LTDA</t>
  </si>
  <si>
    <t>11.747.657/0001-33</t>
  </si>
  <si>
    <t>FARMACIAS JRL LTDA</t>
  </si>
  <si>
    <t>11.796.274/0001-55</t>
  </si>
  <si>
    <t>MOLDUSACI FABRICA DE PORTA RETRATOS LTDA</t>
  </si>
  <si>
    <t>11.838.187/0002-02</t>
  </si>
  <si>
    <t>TEXLUSK &amp; FIXA LTDA</t>
  </si>
  <si>
    <t>11.843.042/0001-00</t>
  </si>
  <si>
    <t>PONTESTUR AGENCIA DE VIAGENS E TURISMO LTDA</t>
  </si>
  <si>
    <t>11.844.665/0001-06</t>
  </si>
  <si>
    <t>NERIA ENERGIA E SOLUCOES LTDA</t>
  </si>
  <si>
    <t>11.856.283/0001-94</t>
  </si>
  <si>
    <t>ENGARRAFAMENTO PITU LTDA</t>
  </si>
  <si>
    <t>11.977.624/0001-80</t>
  </si>
  <si>
    <t>MUNDOMIDIA LTDA</t>
  </si>
  <si>
    <t>12.044.700/0019-96</t>
  </si>
  <si>
    <t>G.B.STRAPASSON &amp; CIA LTDA</t>
  </si>
  <si>
    <t>12.135.178/0001-29</t>
  </si>
  <si>
    <t>EMPREENDIMENTOS &amp; TRANSPORTES META LTDA</t>
  </si>
  <si>
    <t>12.157.924/0001-85</t>
  </si>
  <si>
    <t>V M CARDOSO LETTRARI E CIA LTDA</t>
  </si>
  <si>
    <t>12.400.169/0001-18</t>
  </si>
  <si>
    <t>MACROPORT DISTRIBUIDORA LTDA</t>
  </si>
  <si>
    <t>12.431.970/0001-20</t>
  </si>
  <si>
    <t>ULTRAPOPULAR SAO DESIDERIO LTDA</t>
  </si>
  <si>
    <t>12.471.470/0005-46</t>
  </si>
  <si>
    <t>DROGARIA VITORIA LTDA</t>
  </si>
  <si>
    <t>12.499.494/0001-80</t>
  </si>
  <si>
    <t>HOSPINOVA DISTRIBUIDORA DE PRODUTOS HOSPITALARES LTDA.</t>
  </si>
  <si>
    <t>12.500.847/0001-14</t>
  </si>
  <si>
    <t>KONNO INCORPORADORA E ADMINISTRADORA LTDA</t>
  </si>
  <si>
    <t>12.550.675/0001-93</t>
  </si>
  <si>
    <t>MAXI POPULAR DOURADOS COMERCIO DE MEDICAMENTOS LTDA</t>
  </si>
  <si>
    <t>12.600.200/0001-64</t>
  </si>
  <si>
    <t>JARDIM DO ALCHYMIST RESTAURANTE LTDA</t>
  </si>
  <si>
    <t>12.683.843/0001-19</t>
  </si>
  <si>
    <t>FARMACIA BOA VISTA LTDA</t>
  </si>
  <si>
    <t>12.792.928/0001-35</t>
  </si>
  <si>
    <t>DJ COMERCIO DE INSTRUMENTOS MUSICAIS LTDA</t>
  </si>
  <si>
    <t>12.821.655/0001-00</t>
  </si>
  <si>
    <t>SUL FORTALEZA COMERCIO FARMACEUTICO LTDA</t>
  </si>
  <si>
    <t>12.844.566/0001-89</t>
  </si>
  <si>
    <t>FARMACIA A &amp; L MANIPULACAO E HOMEOPATIA LTDA</t>
  </si>
  <si>
    <t>12.864.001/0001-63</t>
  </si>
  <si>
    <t>RIBEIRO &amp; AVIDAGO TURISMO LTDA</t>
  </si>
  <si>
    <t>12.870.037/0001-50</t>
  </si>
  <si>
    <t>NAURIO JORGE IBANES</t>
  </si>
  <si>
    <t>12.878.141/0001-90</t>
  </si>
  <si>
    <t>MESTRE MARCENEIRO LTDA</t>
  </si>
  <si>
    <t>12.929.300/0001-39</t>
  </si>
  <si>
    <t>RITECH TECNOLOGIA SERVICOS EM INFORMATICA LTDA</t>
  </si>
  <si>
    <t>12.979.552/0001-72</t>
  </si>
  <si>
    <t>SKINSTORE S.A.</t>
  </si>
  <si>
    <t>13.032.018/0001-17</t>
  </si>
  <si>
    <t>DROGARIA SOUZA E ROSA LTDA</t>
  </si>
  <si>
    <t>13.041.230/0001-40</t>
  </si>
  <si>
    <t>FARMACIA ABDS LTDA</t>
  </si>
  <si>
    <t>13.062.626/0001-74</t>
  </si>
  <si>
    <t>JUSCELINO VENTURA CHAVES</t>
  </si>
  <si>
    <t>13.077.546/0001-92</t>
  </si>
  <si>
    <t>MEMED S.A.</t>
  </si>
  <si>
    <t>13.185.330/0001-40</t>
  </si>
  <si>
    <t>UNIAO TAQUA FORMACAO PROFISSIONAL LTDA</t>
  </si>
  <si>
    <t>13.329.758/0001-10</t>
  </si>
  <si>
    <t>ECORI ENERGIA SOLAR LTDA</t>
  </si>
  <si>
    <t>13.357.925/0001-36</t>
  </si>
  <si>
    <t>DROGARIA MANTOVANI DE TOCANTINS LTDA</t>
  </si>
  <si>
    <t>13.360.320/0001-02</t>
  </si>
  <si>
    <t>COFAX DISTRIBUIDORA DE UTENSILIOS DOMESTICOS LTDA</t>
  </si>
  <si>
    <t>13.432.810/0001-69</t>
  </si>
  <si>
    <t>TRANSAMERICA DE HOTEIS NORDESTE LTDA</t>
  </si>
  <si>
    <t>13.439.115/0001-29</t>
  </si>
  <si>
    <t>NATU FARMA FARMACIA E DROGARIA LTDA</t>
  </si>
  <si>
    <t>13.513.325/0001-10</t>
  </si>
  <si>
    <t>LOUNGERIE S/A</t>
  </si>
  <si>
    <t>13.594.751/0015-20</t>
  </si>
  <si>
    <t>NOVA GERACAO COMESTIVEIS S.A</t>
  </si>
  <si>
    <t>13.671.874/0001-12</t>
  </si>
  <si>
    <t>FRANCHISING BRASIL FARMA LTDA</t>
  </si>
  <si>
    <t>13.696.490/0001-54</t>
  </si>
  <si>
    <t>KALINI BEACHWEAR CONFECCOES LTDA</t>
  </si>
  <si>
    <t>13.710.737/0005-73</t>
  </si>
  <si>
    <t>LUDIQUE ET BADIN COMERCIO DE CALCADOS LTDA</t>
  </si>
  <si>
    <t>13.740.028/0001-07</t>
  </si>
  <si>
    <t>RM3 DROGARIA LTDA</t>
  </si>
  <si>
    <t>13.756.472/0001-10</t>
  </si>
  <si>
    <t>ROSSTAMP CONFECCAO E ESTAMPARIA LTDA</t>
  </si>
  <si>
    <t>13.759.045/0001-96</t>
  </si>
  <si>
    <t>VILA ZAIRA  HORTIFRUTI LTDA</t>
  </si>
  <si>
    <t>13.812.932/0002-61</t>
  </si>
  <si>
    <t>PALACIO TANGARA DESENVOLVIMENTO IMOBILIARIO E EXPLORACAO HOTELEIRA S.A</t>
  </si>
  <si>
    <t>13.852.483/0001-02</t>
  </si>
  <si>
    <t>PAGUE PLAY LTDA</t>
  </si>
  <si>
    <t>13.877.842/0001-78</t>
  </si>
  <si>
    <t>ESTRATEGIA CONCURSOS S/A</t>
  </si>
  <si>
    <t>14.005.431/0001-55</t>
  </si>
  <si>
    <t>E.H. CAMARGO LTDA</t>
  </si>
  <si>
    <t>14.005.443/0001-80</t>
  </si>
  <si>
    <t>D T M PEREA &amp; CIA LTDA</t>
  </si>
  <si>
    <t>14.011.614/0001-83</t>
  </si>
  <si>
    <t>WS AUDIOLOGY SOLUCOES AUDITIVAS LTDA</t>
  </si>
  <si>
    <t>14.022.631/0001-16</t>
  </si>
  <si>
    <t>SMACK BRASIL LTDA</t>
  </si>
  <si>
    <t>14.037.664/0001-30</t>
  </si>
  <si>
    <t>UNINTER INFORMATICA S/A</t>
  </si>
  <si>
    <t>14.043.391/0001-36</t>
  </si>
  <si>
    <t>TOPPS ESPORTES E ENTRETENIMENTO DO BRASIL LTDA</t>
  </si>
  <si>
    <t>14.073.438/0001-04</t>
  </si>
  <si>
    <t>PAYTRACK TECNOLOGIA LTDA</t>
  </si>
  <si>
    <t>14.096.376/0001-56</t>
  </si>
  <si>
    <t>SGB COMERCIO E LOCACAO DE EQUIPAMENTOS LTDA</t>
  </si>
  <si>
    <t>14.100.209/0001-31</t>
  </si>
  <si>
    <t>ALFA COUROS INDUSTRIAL E COMERCIAL LTDA</t>
  </si>
  <si>
    <t>14.156.965/0001-82</t>
  </si>
  <si>
    <t>LOLA LICENCIAMENTOS E FRANQUIAS LTDA</t>
  </si>
  <si>
    <t>14.169.897/0012-49</t>
  </si>
  <si>
    <t>DROGARIA WANESSA LTDA</t>
  </si>
  <si>
    <t>14.210.529/0014-69</t>
  </si>
  <si>
    <t>B.L.E VESTUARIO LTDA</t>
  </si>
  <si>
    <t>14.244.294/0001-01</t>
  </si>
  <si>
    <t>14.300.953/0001-80</t>
  </si>
  <si>
    <t>POFFO COMERCIO DE PRODUTOS FARMACEUTICOS LTDA</t>
  </si>
  <si>
    <t>14.424.944/0001-09</t>
  </si>
  <si>
    <t>GRUPO G7 CONSTRUIR</t>
  </si>
  <si>
    <t>14.536.964/0001-63</t>
  </si>
  <si>
    <t>G D A CESARIO LTDA</t>
  </si>
  <si>
    <t>14.552.558/0001-94</t>
  </si>
  <si>
    <t>CRESAUTO VEICULOS S/A</t>
  </si>
  <si>
    <t>14.576.103/0001-09</t>
  </si>
  <si>
    <t>BOUTIQUE DENTAL LTDA</t>
  </si>
  <si>
    <t>14.657.392/0001-70</t>
  </si>
  <si>
    <t>PEDIDO PAGO INTERNET LTDA</t>
  </si>
  <si>
    <t>14.779.797/0002-62</t>
  </si>
  <si>
    <t>MERSAN MODAS LTDA</t>
  </si>
  <si>
    <t>14.990.369/0001-01</t>
  </si>
  <si>
    <t>15.088.043/0001-48</t>
  </si>
  <si>
    <t>COMERCIAL JAD ZEN LTDA</t>
  </si>
  <si>
    <t>15.102.782/0001-47</t>
  </si>
  <si>
    <t>PROJETANDOO - INFORMACAO E DESENVOLVIMENTO LTDA</t>
  </si>
  <si>
    <t>15.196.194/0001-10</t>
  </si>
  <si>
    <t>CL ANJOS DROGARIA LTDA</t>
  </si>
  <si>
    <t>15.210.932/0001-36</t>
  </si>
  <si>
    <t>ACQUATHERMAS OPERADORA DE TURISMO LTDA</t>
  </si>
  <si>
    <t>15.306.935/0001-78</t>
  </si>
  <si>
    <t>RV2 SERVICOS EM MEIOS ELETRONICOS DE PAGAMENTOS LTDA</t>
  </si>
  <si>
    <t>15.347.913/0001-56</t>
  </si>
  <si>
    <t>FREITAS MANIPULACAO LTDA</t>
  </si>
  <si>
    <t>15.348.666/0003-74</t>
  </si>
  <si>
    <t>SANEAR BRASIL PRODUTOS E SERVICOS LTDA</t>
  </si>
  <si>
    <t>15.388.912/0001-50</t>
  </si>
  <si>
    <t>URBAN ARTES FRANQUEADORA S/A</t>
  </si>
  <si>
    <t>15.629.579/0010-14</t>
  </si>
  <si>
    <t>DROGARIA SILVA ROCHA LTDA</t>
  </si>
  <si>
    <t>15.655.086/0001-68</t>
  </si>
  <si>
    <t>SINGOLA COMERCIO VIRTUAL LTDA</t>
  </si>
  <si>
    <t>15.667.907/0001-86</t>
  </si>
  <si>
    <t>RODAR SERVICOS DE TAXI E TRANSPORTES PERSONALIZADOS LTDA</t>
  </si>
  <si>
    <t>15.775.522/0001-32</t>
  </si>
  <si>
    <t>ABBEY TURISMO LTDA</t>
  </si>
  <si>
    <t>15.839.321/0001-51</t>
  </si>
  <si>
    <t>DROGARIA SUPER POPULAR HORTOLANDIA S.A</t>
  </si>
  <si>
    <t>15.914.495/0001-31</t>
  </si>
  <si>
    <t>A CARGA CORPORATION BUSINESS BRASIL LTDA</t>
  </si>
  <si>
    <t>15.916.662/0001-83</t>
  </si>
  <si>
    <t>F DE BRITO MOREIRA FARMACIA LTDA</t>
  </si>
  <si>
    <t>16.233.389/0006-60</t>
  </si>
  <si>
    <t>CVLB BRASIL S.A.</t>
  </si>
  <si>
    <t>16.479.218/0001-00</t>
  </si>
  <si>
    <t>TIAGO COCCI RAMON (baixada)</t>
  </si>
  <si>
    <t>16.571.889/0001-05</t>
  </si>
  <si>
    <t>JAB COMERCIO E DISTRIBUICAO DE ELETRO E ELETRONICO LTDA</t>
  </si>
  <si>
    <t>16.585.918/0001-80</t>
  </si>
  <si>
    <t>WEGO SERVICOS EM TECNOLOGIA E PARTICIPACOES LTDA (baixada)</t>
  </si>
  <si>
    <t>16.590.234/0020-39</t>
  </si>
  <si>
    <t>AZZAS 2154 S.A</t>
  </si>
  <si>
    <t>16.701.716/0046-58</t>
  </si>
  <si>
    <t>STELLANTIS AUTOMOVEIS BRASIL LTDA.</t>
  </si>
  <si>
    <t>16.774.414/0001-08</t>
  </si>
  <si>
    <t>SUPERMERCADO HORTIFRUTI VILA DAS FRUTAS LTDA</t>
  </si>
  <si>
    <t>16.799.684/0001-73</t>
  </si>
  <si>
    <t>PUERTO DEL SOL APART HOTEL LTDA</t>
  </si>
  <si>
    <t>16.825.089/0001-65</t>
  </si>
  <si>
    <t>B2 PNEUS LTDA</t>
  </si>
  <si>
    <t>16.928.871/0036-30</t>
  </si>
  <si>
    <t>GUEDES &amp; PAIXAO LTDA</t>
  </si>
  <si>
    <t>16.966.629/0001-20</t>
  </si>
  <si>
    <t>FARMACIA SALTO GRANDE LTDA</t>
  </si>
  <si>
    <t>16.986.332/0001-27</t>
  </si>
  <si>
    <t>CERTDATA SERVICOS DE INFORMACAO LTDA</t>
  </si>
  <si>
    <t>16.988.607/0001-61</t>
  </si>
  <si>
    <t>MM TURISMO &amp; VIAGENS S.A  EM RECUPERACAO JUDICIAL</t>
  </si>
  <si>
    <t>17.001.584/0001-12</t>
  </si>
  <si>
    <t>FAGE COMERCIO VAREJISTA DE BIJUTERIAS LTDA</t>
  </si>
  <si>
    <t>17.086.101/0001-20</t>
  </si>
  <si>
    <t>LIDER FRANQUIAS E LICENCAS LTDA</t>
  </si>
  <si>
    <t>17.185.679/0001-33</t>
  </si>
  <si>
    <t>OTHON DE CARVALHO E CIA LTDA</t>
  </si>
  <si>
    <t>17.256.512/0001-16</t>
  </si>
  <si>
    <t>DROGARIA ARAUJO S A</t>
  </si>
  <si>
    <t>17.280.086/0001-56</t>
  </si>
  <si>
    <t>DROGARIA MANGUE  &amp;  ARAUJO  LTDA</t>
  </si>
  <si>
    <t>17.359.233/0001-88</t>
  </si>
  <si>
    <t>TECIDOS E ARMARINHOS MIGUEL BARTOLOMEU S/A</t>
  </si>
  <si>
    <t>17.374.261/0001-74</t>
  </si>
  <si>
    <t>STUDIO 2YOU FITNESS LTDA</t>
  </si>
  <si>
    <t>17.388.003/0007-32</t>
  </si>
  <si>
    <t>SELIA - SERVICOS DE GESTAO EMPRESARIAL LTDA</t>
  </si>
  <si>
    <t>17.497.787/0001-41</t>
  </si>
  <si>
    <t>GPET COMERCIO E INTERMEDIACAO DE NEGOCIOS LTDA</t>
  </si>
  <si>
    <t>17.653.102/0001-09</t>
  </si>
  <si>
    <t>SIRCILLI COMERCIO DE COMPONENTES AUTOMOTIVOS LTDA</t>
  </si>
  <si>
    <t>17.662.691/0001-91</t>
  </si>
  <si>
    <t>FERREIRA &amp; FERREIRA COMERCIO VAREJISTA DE PRODUTOS FARMACEUTICOS LTDA</t>
  </si>
  <si>
    <t>17.768.068/0001-18</t>
  </si>
  <si>
    <t>PINPAG INSTITUICAO DE PAGAMENTO S.A.</t>
  </si>
  <si>
    <t>17.796.934/0001-84</t>
  </si>
  <si>
    <t>VELOCITY ACADEMIA DE GINASTICA LTDA</t>
  </si>
  <si>
    <t>17.830.992/0001-87</t>
  </si>
  <si>
    <t>BOSSA ETC CONSULTORIA E EDUCACAO LTDA (baixada)</t>
  </si>
  <si>
    <t>17.853.443/0001-28</t>
  </si>
  <si>
    <t>FORLEVEN INFORMATICA LTDA</t>
  </si>
  <si>
    <t>17.891.555/0001-73</t>
  </si>
  <si>
    <t>17.951.646/0001-57</t>
  </si>
  <si>
    <t>LA BELLE FARMA - FARMACIA DE MANIPULACAO LTDA</t>
  </si>
  <si>
    <t>18.021.509/0001-86</t>
  </si>
  <si>
    <t>TEMONITORE TECNOLOGIA LTDA</t>
  </si>
  <si>
    <t>18.033.552/0001-61</t>
  </si>
  <si>
    <t>99 TECNOLOGIA LTDA</t>
  </si>
  <si>
    <t>18.082.788/0001-98</t>
  </si>
  <si>
    <t>INTERNATIONAL SCHOOL SERVICOS DE ENSINO, TREINAMENTO E EDITORACAO FRANQUEADORA S.A.</t>
  </si>
  <si>
    <t>18.087.991/0001-57</t>
  </si>
  <si>
    <t>QUERO PASSAGEM VIAGENS E TURISMO LTDA</t>
  </si>
  <si>
    <t>18.096.686/0001-21</t>
  </si>
  <si>
    <t>ORANGGI VIAGENS E TURISMO LTDA</t>
  </si>
  <si>
    <t>18.130.757/0001-65</t>
  </si>
  <si>
    <t>DROGARIA LAGOCENTER LTDA</t>
  </si>
  <si>
    <t>18.233.742/0003-94</t>
  </si>
  <si>
    <t>IGREJA BATISTA DA LAGOINHA</t>
  </si>
  <si>
    <t>18.319.406/0001-05</t>
  </si>
  <si>
    <t>GOLDEN FARMA LTDA</t>
  </si>
  <si>
    <t>18.487.749/0001-70</t>
  </si>
  <si>
    <t>PARQUE DO AVESTRUZ HOTEL FAZENDA S/A</t>
  </si>
  <si>
    <t>18.565.468/0001-99</t>
  </si>
  <si>
    <t>VULCABRAS  SP COMERCIO DE ARTIGOS ESPORTIVOS LTDA</t>
  </si>
  <si>
    <t>18.580.601/0001-86</t>
  </si>
  <si>
    <t>ECCO BARI CONFECCOES SOB MEDIDA LTDA.</t>
  </si>
  <si>
    <t>18.670.082/0001-47</t>
  </si>
  <si>
    <t>OKTAPAY PORTAIS E PROVEDORES DE CONTEUDO LTDA</t>
  </si>
  <si>
    <t>18.897.459/0001-03</t>
  </si>
  <si>
    <t>GOODSTORAGE HOLDING PARTICIPACOES S.A.</t>
  </si>
  <si>
    <t>18.978.214/0001-00</t>
  </si>
  <si>
    <t>AGROPECUARIA PARDINHO LTDA</t>
  </si>
  <si>
    <t>19.051.774/0001-70</t>
  </si>
  <si>
    <t>SMART CENTER COMERCIO DE MATERIAIS DE CONSTRUCAO LTDA</t>
  </si>
  <si>
    <t>19.063.331/0001-07</t>
  </si>
  <si>
    <t>BJ SHOES LTDA (baixada)</t>
  </si>
  <si>
    <t>19.112.624/0001-29</t>
  </si>
  <si>
    <t>EMUNAH STORE LTDA</t>
  </si>
  <si>
    <t>19.171.497/0002-10</t>
  </si>
  <si>
    <t>LOUISE LUCCA CONFECCOES LTDA</t>
  </si>
  <si>
    <t>19.308.325/0001-64</t>
  </si>
  <si>
    <t>7GAS TECNOLOGIA LTDA</t>
  </si>
  <si>
    <t>19.412.512/0001-93</t>
  </si>
  <si>
    <t>ORUBY COMERCIO E SERVICOS DIGITAIS S/A (baixada)</t>
  </si>
  <si>
    <t>19.463.221/0001-24</t>
  </si>
  <si>
    <t>AVATIM CHEIROS DA TERRA PATRIMONIAL E ROYALTIES LTDA</t>
  </si>
  <si>
    <t>19.576.137/0001-17</t>
  </si>
  <si>
    <t>ANA TERRA MANIPULACAO LTDA</t>
  </si>
  <si>
    <t>19.726.259/0001-42</t>
  </si>
  <si>
    <t>FARMACIA DE MANIPULACAO PETLOVE LTDA</t>
  </si>
  <si>
    <t>20.061.249/0001-14</t>
  </si>
  <si>
    <t>F.A.C VICENTE VIAGENS E TURISMO LTDA (baixada)</t>
  </si>
  <si>
    <t>20.182.807/0001-08</t>
  </si>
  <si>
    <t>CONTABILIZEI TECNOLOGIA LTDA</t>
  </si>
  <si>
    <t>20.215.683/0001-01</t>
  </si>
  <si>
    <t>CLICK DIGITAL SOLUTIONS LTDA</t>
  </si>
  <si>
    <t>20.320.503/0011-23</t>
  </si>
  <si>
    <t>FUNDACAO ARTHUR BERNARDES</t>
  </si>
  <si>
    <t>20.511.761/0001-15</t>
  </si>
  <si>
    <t>CAULE COMERCIO DE COSMOCEUTICOS LTDA (baixada)</t>
  </si>
  <si>
    <t>20.558.548/0001-69</t>
  </si>
  <si>
    <t>FARMACIA SAO LUIZ LTDA</t>
  </si>
  <si>
    <t>20.732.558/0001-79</t>
  </si>
  <si>
    <t>DROGARIA SAO FRANCISCO DE ITAUNA LTDA</t>
  </si>
  <si>
    <t>20.739.471/0001-23</t>
  </si>
  <si>
    <t>ALL IN RIO GESTAO IMOBILIARIA LTDA</t>
  </si>
  <si>
    <t>20.757.023/0001-52</t>
  </si>
  <si>
    <t>ECS COMERCIO E SERVICOS MUSICAIS LTDA</t>
  </si>
  <si>
    <t>20.884.408/0001-80</t>
  </si>
  <si>
    <t>DROGARIAS ULTRA POPULAR NOVA ANDRADINA LTDA</t>
  </si>
  <si>
    <t>20.959.269/0001-07</t>
  </si>
  <si>
    <t>DIVERTI TICKETS COMERCIALIZACAO DE INGRESSOS LTDA.</t>
  </si>
  <si>
    <t>20.977.902/0001-90</t>
  </si>
  <si>
    <t>AMERICANVEK PROTECAO INDUSTRIAL LTDA</t>
  </si>
  <si>
    <t>21.051.079/0001-50</t>
  </si>
  <si>
    <t>PARIS STORE PERFUMARIA LTDA</t>
  </si>
  <si>
    <t>21.153.371/0001-83</t>
  </si>
  <si>
    <t>PAPELLO SOLUCOES EM EMBALAGENS LTDA</t>
  </si>
  <si>
    <t>21.231.459/0001-76</t>
  </si>
  <si>
    <t>TECNOFIT TECNOLOGIA E SISTEMAS S/A</t>
  </si>
  <si>
    <t>21.379.541/0001-42</t>
  </si>
  <si>
    <t>INDUSTRIA DE ALIMENTOS BRASIL LTDA</t>
  </si>
  <si>
    <t>21.588.054/0001-90</t>
  </si>
  <si>
    <t>BAMBOO COMERCIO DE MOVEIS E DECORACOES LTDA</t>
  </si>
  <si>
    <t>21.593.391/0001-75</t>
  </si>
  <si>
    <t>M A COMERCIAL DE MEDICAMENTOS LTDA</t>
  </si>
  <si>
    <t>21.909.642/0001-88</t>
  </si>
  <si>
    <t>FARMACIA MARTINS E ANDRADE LTDA</t>
  </si>
  <si>
    <t>21.986.074/0001-19</t>
  </si>
  <si>
    <t>PRUDENTIAL DO BRASIL SEGUROS S.A.</t>
  </si>
  <si>
    <t>22.094.233/0001-33</t>
  </si>
  <si>
    <t>QUIFA FARMACEUTICA DO BRASIL LTDA.</t>
  </si>
  <si>
    <t>22.134.988/0001-14</t>
  </si>
  <si>
    <t>MOITINHO AUTOMOVEIS LTDA</t>
  </si>
  <si>
    <t>22.148.789/0001-65</t>
  </si>
  <si>
    <t>GV4 EMPREENDIMENTOS HOTELEIROS E TURISTICOS DE MACEIO LTDA</t>
  </si>
  <si>
    <t>22.166.562/0003-04</t>
  </si>
  <si>
    <t>R. O. MARTINS PEREIRA &amp; CIA LTDA</t>
  </si>
  <si>
    <t>22.228.820/0002-59</t>
  </si>
  <si>
    <t>GL SUPRIMENTOS PROFISSIONAIS LTDA (baixada)</t>
  </si>
  <si>
    <t>22.238.855/0001-98</t>
  </si>
  <si>
    <t>FC MATOS BORGES LTDA</t>
  </si>
  <si>
    <t>22.299.487/0001-98</t>
  </si>
  <si>
    <t>NARCISO ENXOVAIS DO BRASIL LTDA - EM RECUPERACAO JUDICIAL</t>
  </si>
  <si>
    <t>22.508.552/0001-48</t>
  </si>
  <si>
    <t>VIVAPP SERVICOS IMOBILIARIOS LTDA</t>
  </si>
  <si>
    <t>22.598.164/0001-03</t>
  </si>
  <si>
    <t>ELISANDRA DE L. CAMARGO LTDA</t>
  </si>
  <si>
    <t>22.599.190/0002-29</t>
  </si>
  <si>
    <t>HOTEL NACIONAL RIO DE JANEIRO ADMINISTRADORA LTDA</t>
  </si>
  <si>
    <t>22.655.614/0009-00</t>
  </si>
  <si>
    <t>22.750.430/0001-63</t>
  </si>
  <si>
    <t>MED CLUBE ADMINISTRADORA DE CARTOES LTDA</t>
  </si>
  <si>
    <t>22.763.502/0017-74</t>
  </si>
  <si>
    <t>PMZ DISTRIBUIDORA S.A</t>
  </si>
  <si>
    <t>22.782.280/0001-70</t>
  </si>
  <si>
    <t>SEMEAR FERTILIDADE - REPRODUCAO HUMANA LTDA</t>
  </si>
  <si>
    <t>22.913.185/0001-68</t>
  </si>
  <si>
    <t>ALCHYMIST PREHISTORIC PARK LTDA</t>
  </si>
  <si>
    <t>22.932.699/0001-60</t>
  </si>
  <si>
    <t>DFS HOLDING S.A.</t>
  </si>
  <si>
    <t>22.945.839/0001-35</t>
  </si>
  <si>
    <t>VINILTEC INDUSTRIA DE PISCINAS LTDA</t>
  </si>
  <si>
    <t>22.970.003/0001-90</t>
  </si>
  <si>
    <t>LALEBLU ARTIGOS INFANTIS E ACESSORIOS LTDA</t>
  </si>
  <si>
    <t>23.020.896/0001-76</t>
  </si>
  <si>
    <t>VALUE CODE DESENVOLVIMENTO DE SOFTWARE E SERVICOS LTDA</t>
  </si>
  <si>
    <t>23.342.728/0001-05</t>
  </si>
  <si>
    <t>CURARE LIMITADA</t>
  </si>
  <si>
    <t>23.350.687/0001-90</t>
  </si>
  <si>
    <t>AEGIS INDUSTRIA E COMERCIO DE ILUMINACAO LTDA</t>
  </si>
  <si>
    <t>23.351.345/0001-95</t>
  </si>
  <si>
    <t>OCEAN JERI TAXI AEREO LTDA</t>
  </si>
  <si>
    <t>23.353.693/0001-00</t>
  </si>
  <si>
    <t>LIV UP COMERCIO DE ALIMENTOS LTDA</t>
  </si>
  <si>
    <t>23.377.031/0001-61</t>
  </si>
  <si>
    <t>PULSAR CULTURA E ESPORTE LTDA</t>
  </si>
  <si>
    <t>23.432.890/0001-06</t>
  </si>
  <si>
    <t>LIUV SERVICOS TECNOLOGICOS SA (baixada)</t>
  </si>
  <si>
    <t>23.625.574/0001-50</t>
  </si>
  <si>
    <t>NE DIGITAL LTDA</t>
  </si>
  <si>
    <t>23.789.922/0001-25</t>
  </si>
  <si>
    <t>TRAVELRUN VIAGENS E TURISMO LTDA</t>
  </si>
  <si>
    <t>23.877.653/0001-59</t>
  </si>
  <si>
    <t>OMID SOLUTIONS TECNOLOGIA S.A.</t>
  </si>
  <si>
    <t>23.900.975/0001-71</t>
  </si>
  <si>
    <t>DOUTORES DA WEB TECNOLOGIA DIGITAL LTDA.</t>
  </si>
  <si>
    <t>23.933.434/0001-40</t>
  </si>
  <si>
    <t>ECORI ADMINISTRACAO LTDA</t>
  </si>
  <si>
    <t>23.935.460/0001-07</t>
  </si>
  <si>
    <t>HIBIKE MOBILIDADE URBANA COMUNICACAO E NEGOCIOS LTDA.</t>
  </si>
  <si>
    <t>23.965.472/0001-84</t>
  </si>
  <si>
    <t>SUPER MENU SOLUCOES E DESENVOLVIMENTO WEB LTDA</t>
  </si>
  <si>
    <t>24.130.812/0001-10</t>
  </si>
  <si>
    <t>DZENVOLVE SOLUCOES ESTRATEGICAS LTDA</t>
  </si>
  <si>
    <t>24.153.296/0001-49</t>
  </si>
  <si>
    <t>24.166.332/0001-09</t>
  </si>
  <si>
    <t>DENTAL MACEIO LTDA</t>
  </si>
  <si>
    <t>24.594.117/0001-09</t>
  </si>
  <si>
    <t>BOOZ OPERADORA DE VIAGENS LTDA</t>
  </si>
  <si>
    <t>24.676.135/0001-30</t>
  </si>
  <si>
    <t>RM COMERCIO DE ARTIGOS INFANTIS LTDA.</t>
  </si>
  <si>
    <t>24.835.569/0002-16</t>
  </si>
  <si>
    <t>BT03 VITORIA FITNESS CENTER ACADEMIA DE GINASTICA S.A.</t>
  </si>
  <si>
    <t>24.922.727/0001-94</t>
  </si>
  <si>
    <t>NUC TECNOLOGIA LTDA</t>
  </si>
  <si>
    <t>24.955.190/0001-69</t>
  </si>
  <si>
    <t>ERA COMERCIO E IMPORTACAO DE PRODUTOS NATURAIS LTDA</t>
  </si>
  <si>
    <t>25.047.149/0001-57</t>
  </si>
  <si>
    <t>BRANDSTER PALESTRAS E CURSOS LTDA</t>
  </si>
  <si>
    <t>25.116.805/0001-26</t>
  </si>
  <si>
    <t>ESCRITORIO ADMINISTRATIVO CLINICAS INTELIGENTES LTDA</t>
  </si>
  <si>
    <t>25.156.637/0002-83</t>
  </si>
  <si>
    <t>BLO SUPERMERCADO EIRELI (baixada)</t>
  </si>
  <si>
    <t>25.189.943/0001-35</t>
  </si>
  <si>
    <t>PAGUE.LA PAGAMENTOS LTDA</t>
  </si>
  <si>
    <t>25.382.893/0001-08</t>
  </si>
  <si>
    <t>E-PECA DESENVOLVIMENTO DE SISTEMAS LTDA</t>
  </si>
  <si>
    <t>25.404.087/0001-93</t>
  </si>
  <si>
    <t>INTERATIV SOFTWARE E TECNOLOGIA LTDA EM LIQUIDACAO</t>
  </si>
  <si>
    <t>25.448.394/0001-76</t>
  </si>
  <si>
    <t>EMPORIO SAUDAVEL COMERCIO DE ALIMENTOS LTDA</t>
  </si>
  <si>
    <t>25.618.174/0001-43</t>
  </si>
  <si>
    <t>CASA UNICA MATERIAIS PARA CONSTRUCAO LTDA</t>
  </si>
  <si>
    <t>25.965.815/0001-36</t>
  </si>
  <si>
    <t>HOTEL FAZENDA VALE SUICO LTDA</t>
  </si>
  <si>
    <t>26.011.011/0001-60</t>
  </si>
  <si>
    <t>SAUDAVEL TO BE COMERCIO DE PRODUTOS ALIMENTICIOS LTDA.</t>
  </si>
  <si>
    <t>26.107.555/0001-20</t>
  </si>
  <si>
    <t>PETLIG SOCIAL COMERCIO VIRTUAL LTDA</t>
  </si>
  <si>
    <t>26.137.597/0001-04</t>
  </si>
  <si>
    <t>CORUN TATTOO MACHINE LTDA</t>
  </si>
  <si>
    <t>26.183.032/0001-63</t>
  </si>
  <si>
    <t>PAYAMIGO BRASIL MEIOS DE PAGAMENTO LTDA</t>
  </si>
  <si>
    <t>26.240.625/0001-14</t>
  </si>
  <si>
    <t>DROGARIA W. &amp; L. LTDA</t>
  </si>
  <si>
    <t>26.263.143/0001-80</t>
  </si>
  <si>
    <t>AMAZ NUTRITION LTDA</t>
  </si>
  <si>
    <t>26.312.724/0001-64</t>
  </si>
  <si>
    <t>MEGA BRASIL DISTRIBUIDORA DE GENEROS ALIMENTICIOS LTDA</t>
  </si>
  <si>
    <t>26.324.270/0001-41</t>
  </si>
  <si>
    <t>DROGARIA C. P. CORDEIROPOLIS LTDA</t>
  </si>
  <si>
    <t>26.335.362/0001-27</t>
  </si>
  <si>
    <t>EVENTPLACE SOLUCOES DIGITAIS LTDA</t>
  </si>
  <si>
    <t>26.351.150/0001-33</t>
  </si>
  <si>
    <t>MOOVRE S.A.</t>
  </si>
  <si>
    <t>26.404.731/0001-96</t>
  </si>
  <si>
    <t>ELETROZEMA S/A</t>
  </si>
  <si>
    <t>26.404.731/0263-14</t>
  </si>
  <si>
    <t>26.443.804/0003-10</t>
  </si>
  <si>
    <t>SR ACABAMENTOS E MATERIAIS PARA CONSTRUCAO LTDA</t>
  </si>
  <si>
    <t>26.496.144/0001-74</t>
  </si>
  <si>
    <t>LE CORDON BLEU ANIMA EDUCACAO LTDA</t>
  </si>
  <si>
    <t>26.502.092/0002-82</t>
  </si>
  <si>
    <t>ACADEMIA DE GINASTICA NOVA PAULISTA LTDA.</t>
  </si>
  <si>
    <t>26.502.092/0003-63</t>
  </si>
  <si>
    <t>26.520.188/0001-92</t>
  </si>
  <si>
    <t>INSIDER COMERCIO E CONFECCAO DE PECAS DO VESTUARIO LTDA</t>
  </si>
  <si>
    <t>26.522.208/0003-26</t>
  </si>
  <si>
    <t>RESERVA COMERCIO EXTERIOR LTDA</t>
  </si>
  <si>
    <t>26.535.354/0001-24</t>
  </si>
  <si>
    <t>NUSHU TECNOLOGIA LTDA</t>
  </si>
  <si>
    <t>26.643.740/0001-30</t>
  </si>
  <si>
    <t>ESCOLAS BESA LTDA</t>
  </si>
  <si>
    <t>26.644.170/0001-00</t>
  </si>
  <si>
    <t>REPASSA DELIVERY SERVICOS E TECNOLOGIA LTDA</t>
  </si>
  <si>
    <t>26.708.965/0001-27</t>
  </si>
  <si>
    <t>UNICA DESIGN E MODA EM VESTUARIO LTDA</t>
  </si>
  <si>
    <t>26.770.976/0001-37</t>
  </si>
  <si>
    <t>BRASIL TUR OPERADORA DE VIAGENS LTDA</t>
  </si>
  <si>
    <t>26.828.351/0001-89</t>
  </si>
  <si>
    <t>GILSON FARMA LTDA</t>
  </si>
  <si>
    <t>26.951.807/0001-01</t>
  </si>
  <si>
    <t>TRIANGULO DROGARIA LTDA.</t>
  </si>
  <si>
    <t>26.969.443/0001-89</t>
  </si>
  <si>
    <t>PLAFT OPERADORA DE NEGOCIOS ONLINE LTDA</t>
  </si>
  <si>
    <t>26.982.344/0001-37</t>
  </si>
  <si>
    <t>LONEC COMERCIO VAREJISTA LTDA</t>
  </si>
  <si>
    <t>27.046.430/0001-09</t>
  </si>
  <si>
    <t>GENESIS TRAINING S/A</t>
  </si>
  <si>
    <t>27.073.828/0001-26</t>
  </si>
  <si>
    <t>GLORIA MEDICAMENTOS LTDA</t>
  </si>
  <si>
    <t>27.076.858/0001-96</t>
  </si>
  <si>
    <t>NOVA GERACAO EVENTOS LTDA</t>
  </si>
  <si>
    <t>27.177.096/0183-23</t>
  </si>
  <si>
    <t>CALCADOS ITAPUA S/A - CISA - EM RECUPERACAO JUDICIAL</t>
  </si>
  <si>
    <t>27.178.705/0001-50</t>
  </si>
  <si>
    <t>REMATE TECNOLOGIA EM VENDAS LTDA</t>
  </si>
  <si>
    <t>27.242.186/0001-41</t>
  </si>
  <si>
    <t>ESTUDIO PAPEL PRODUTOS PERSONALIZADOS LTDA</t>
  </si>
  <si>
    <t>27.243.932/0001-11</t>
  </si>
  <si>
    <t>CONECTA FIDELIDADE LTDA</t>
  </si>
  <si>
    <t>27.305.621/0001-30</t>
  </si>
  <si>
    <t>SUTSERVICES SOLUCOES EM TECNOLOGIA LTDA</t>
  </si>
  <si>
    <t>27.361.998/0001-06</t>
  </si>
  <si>
    <t>COMERCIAL DE MEDICAMENTOS COMPLEXO PHARMA LTDA</t>
  </si>
  <si>
    <t>27.363.203/0001-07</t>
  </si>
  <si>
    <t>PIVOT 30 INDUSTRIA DE VINHOS LTDA</t>
  </si>
  <si>
    <t>27.413.812/0001-15</t>
  </si>
  <si>
    <t>SMILES VIAGENS E TURISMO S.A.</t>
  </si>
  <si>
    <t>27.481.480/0001-06</t>
  </si>
  <si>
    <t>MATIAS DOS SANTOS PARTICIPACOES LTDA</t>
  </si>
  <si>
    <t>27.520.044/0001-07</t>
  </si>
  <si>
    <t>FARMACIA BARBIERO LTDA</t>
  </si>
  <si>
    <t>27.522.288/0001-10</t>
  </si>
  <si>
    <t>TONOLUCRO FRANCHISING LTDA</t>
  </si>
  <si>
    <t>27.523.525/0001-68</t>
  </si>
  <si>
    <t>DIGISAUDE LTDA (baixada)</t>
  </si>
  <si>
    <t>27.550.193/0021-54</t>
  </si>
  <si>
    <t>OTICAS PARIS LTDA</t>
  </si>
  <si>
    <t>27.587.900/0001-33</t>
  </si>
  <si>
    <t>VALERIA ROSA DA COSTA  LTDA</t>
  </si>
  <si>
    <t>27.612.147/0001-99</t>
  </si>
  <si>
    <t>UUDI SERVICOS DE TECNOLOGIA LTDA (baixada)</t>
  </si>
  <si>
    <t>27.626.290/0008-06</t>
  </si>
  <si>
    <t>PARS PRODUTOS DE PROCESSAMENTO DE DADOS LTDA</t>
  </si>
  <si>
    <t>27.629.964/0001-50</t>
  </si>
  <si>
    <t>OCTO CLOUD DESENVOLVIMENTO E LICENCIAMENTO DE SOFTWARE LTDA (baixada)</t>
  </si>
  <si>
    <t>27.786.492/0001-49</t>
  </si>
  <si>
    <t>MARLON FIM ALEDI 11987943724</t>
  </si>
  <si>
    <t>27.797.303/0001-33</t>
  </si>
  <si>
    <t>BARATA AVIATION AVIACAO LTDA</t>
  </si>
  <si>
    <t>27.808.206/0001-07</t>
  </si>
  <si>
    <t>DRAGON VENTURE CAPITAL LTDA</t>
  </si>
  <si>
    <t>27.865.757/0069-92</t>
  </si>
  <si>
    <t>GLOBO COMUNICACAO E PARTICIPACOES S/A</t>
  </si>
  <si>
    <t>27.886.369/0001-08</t>
  </si>
  <si>
    <t>GAZIN SEMIJOIAS LTDA</t>
  </si>
  <si>
    <t>27.887.833/0003-34</t>
  </si>
  <si>
    <t>ENJOY ADMINISTRADORA DE HOTEIS E RESORTS LTDA</t>
  </si>
  <si>
    <t>27.933.881/0002-30</t>
  </si>
  <si>
    <t>SILVA &amp; SILVA DROGARIA LTDA</t>
  </si>
  <si>
    <t>28.003.945/0001-86</t>
  </si>
  <si>
    <t>RELIGIAO DE DEUS</t>
  </si>
  <si>
    <t>28.024.801/0001-06</t>
  </si>
  <si>
    <t>YWCROCK FRANQUEADORA LTDA</t>
  </si>
  <si>
    <t>28.042.871/0001-97</t>
  </si>
  <si>
    <t>GESTORA DE INTELIGENCIA DE CREDITO S.A.</t>
  </si>
  <si>
    <t>28.086.311/0001-34</t>
  </si>
  <si>
    <t>SO MULTAS FRANCHISING LTDA</t>
  </si>
  <si>
    <t>28.108.757/0001-12</t>
  </si>
  <si>
    <t>RUNPALBR ACELERADORA DE STARTUPS, DE EMPRESAS E NEGOCIOS LTDA (baixada)</t>
  </si>
  <si>
    <t>28.119.027/0001-17</t>
  </si>
  <si>
    <t>ASSOCIACAO DOS ESTUDANTES DO RIO GRANDE DO SUL - AERGS</t>
  </si>
  <si>
    <t>28.130.849/0001-07</t>
  </si>
  <si>
    <t>LOJAS ESTRELA DO LAR LTDA</t>
  </si>
  <si>
    <t>28.141.190/0002-67</t>
  </si>
  <si>
    <t>IRMANDADE DA SANTA CASA DE MISERICORDIA DE VITORIA</t>
  </si>
  <si>
    <t>28.196.889/0001-43</t>
  </si>
  <si>
    <t>BRASILSEG COMPANHIA DE SEGUROS</t>
  </si>
  <si>
    <t>28.218.316/0001-73</t>
  </si>
  <si>
    <t>UAIRANGO AGENCIA DE SERVICOS DE RESTAURANTE LTDA</t>
  </si>
  <si>
    <t>28.235.645/0001-22</t>
  </si>
  <si>
    <t>KRS REPRESENTACOES E CONSULTORIA LTDA</t>
  </si>
  <si>
    <t>28.286.170/0001-01</t>
  </si>
  <si>
    <t>BEEP SERVICOS MEDICOS LTDA</t>
  </si>
  <si>
    <t>28.445.729/0001-90</t>
  </si>
  <si>
    <t>SOMOS SONHO LTDA</t>
  </si>
  <si>
    <t>28.465.919/0001-70</t>
  </si>
  <si>
    <t>DROGARIAAPODI PRODUTOS FARMACEUTICOS LTDA</t>
  </si>
  <si>
    <t>28.524.255/0001-72</t>
  </si>
  <si>
    <t>POXX SERVICOS LTDA (baixada)</t>
  </si>
  <si>
    <t>28.525.600/0001-92</t>
  </si>
  <si>
    <t>DROGARIA MODENA S/A</t>
  </si>
  <si>
    <t>28.580.044/0001-57</t>
  </si>
  <si>
    <t>PLANNE SOFTWARE LTDA</t>
  </si>
  <si>
    <t>28.581.358/0001-74</t>
  </si>
  <si>
    <t>2W ADMINISTRACAO HOTELEIRA LTDA</t>
  </si>
  <si>
    <t>28.589.883/0001-36</t>
  </si>
  <si>
    <t>2K COMERCIO DE COSMETICOS LTDA</t>
  </si>
  <si>
    <t>28.593.387/0001-56</t>
  </si>
  <si>
    <t>ZAPAY SERVICOS DE PAGAMENTOS S.A.</t>
  </si>
  <si>
    <t>28.767.133/0001-07</t>
  </si>
  <si>
    <t>DZ &amp; DZ COMERCIO DE PRODUTOS ALIMENTICIOS LTDA</t>
  </si>
  <si>
    <t>28.788.907/0002-67</t>
  </si>
  <si>
    <t>ALOOZ COMUNICACAO VISUAL LTDA</t>
  </si>
  <si>
    <t>28.811.781/0001-13</t>
  </si>
  <si>
    <t>DELIVERYON SERVICOS ON LINE LTDA</t>
  </si>
  <si>
    <t>28.813.868/0001-20</t>
  </si>
  <si>
    <t>MERIDIAN DISTRIBUIDORA LTDA</t>
  </si>
  <si>
    <t>28.990.075/0001-86</t>
  </si>
  <si>
    <t>PARDIS - PARDINI DISTRIBUIDORA LTDA</t>
  </si>
  <si>
    <t>29.032.677/0001-93</t>
  </si>
  <si>
    <t>CICLIC CORRETORA DE SEGUROS S.A.</t>
  </si>
  <si>
    <t>29.136.973/0001-34</t>
  </si>
  <si>
    <t>GOSPA VIAGENS E PEREGRINACOES LTDA</t>
  </si>
  <si>
    <t>29.149.966/0001-77</t>
  </si>
  <si>
    <t>CAMA INBOX INDUSTRIA E COMERCIO DE MOVEIS LTDA</t>
  </si>
  <si>
    <t>29.174.713/0001-53</t>
  </si>
  <si>
    <t>BEYOND TECNOLOGIA LTDA</t>
  </si>
  <si>
    <t>29.188.143/0001-50</t>
  </si>
  <si>
    <t>ROMMA SISTEMAS DE SEGURANCA ELETRONICA LTDA</t>
  </si>
  <si>
    <t>29.203.533/0001-52</t>
  </si>
  <si>
    <t>TKL COMERCIO DE CALCADOS INFANTIS E ACESSORIOS LTDA</t>
  </si>
  <si>
    <t>29.245.030/0001-40</t>
  </si>
  <si>
    <t>T&amp;G HOLDING LTDA</t>
  </si>
  <si>
    <t>29.266.704/0001-92</t>
  </si>
  <si>
    <t>DI BACCELLI CONFECCOES, COMERCIO E VESTUARIOS ECOMMERCE LTDA</t>
  </si>
  <si>
    <t>29.310.554/0001-77</t>
  </si>
  <si>
    <t>ATLAS DE IGUACU DISTRIBUIDORA DE ALIMENTOS LTDA</t>
  </si>
  <si>
    <t>29.418.852/0001-85</t>
  </si>
  <si>
    <t>H SHELDON SERVICOS DE MARKETING LTDA</t>
  </si>
  <si>
    <t>29.468.184/0001-09</t>
  </si>
  <si>
    <t>DIGI5 SOLUCOES DE TECNOLOGIA LTDA</t>
  </si>
  <si>
    <t>29.493.842/0001-04</t>
  </si>
  <si>
    <t>DROGARIA EXECUTIVA LTDA</t>
  </si>
  <si>
    <t>29.574.327/0001-59</t>
  </si>
  <si>
    <t>E-GR COMERCIO DE PRODUTOS DIVERSOS LTDA</t>
  </si>
  <si>
    <t>29.766.564/0001-11</t>
  </si>
  <si>
    <t>BUDEPLAST COMERCIO DE PRODUTOS PLASTICOS LTDA</t>
  </si>
  <si>
    <t>29.815.956/0001-23</t>
  </si>
  <si>
    <t>FENG - FAN ENGAGEMENT MARKETING E INTELIGENCIA LTDA.</t>
  </si>
  <si>
    <t>29.892.994/0001-80</t>
  </si>
  <si>
    <t>SUPER STARTUP CONSULTORIA EM TECNOLOGIA LTDA (baixada)</t>
  </si>
  <si>
    <t>29.973.569/0001-15</t>
  </si>
  <si>
    <t>IKEG TRADING LTDA</t>
  </si>
  <si>
    <t>29.987.353/0001-09</t>
  </si>
  <si>
    <t>TALATTO INDUSTRIA E COMERCIO LTDA</t>
  </si>
  <si>
    <t>30.050.246/0001-39</t>
  </si>
  <si>
    <t>PARDO SERVICOS IMOBILIARIOS E ADMINISTRACAO HOTELEIRA S/A</t>
  </si>
  <si>
    <t>30.051.833/0001-42</t>
  </si>
  <si>
    <t>RIO DAY HOSPITAL LTDA</t>
  </si>
  <si>
    <t>30.167.535/0001-12</t>
  </si>
  <si>
    <t>DOOPY PARTICIPACOES LTDA</t>
  </si>
  <si>
    <t>30.267.760/0001-20</t>
  </si>
  <si>
    <t>PAULO VITOR SANTOS DA ENCARNACAO 03689243513</t>
  </si>
  <si>
    <t>30.284.627/0001-82</t>
  </si>
  <si>
    <t>MARINO SCHNEIDER 23630922015</t>
  </si>
  <si>
    <t>30.318.916/0001-55</t>
  </si>
  <si>
    <t>30.320.110/0001-00</t>
  </si>
  <si>
    <t>APP HEALTH SISTEMA S.A.</t>
  </si>
  <si>
    <t>30.342.266/0001-83</t>
  </si>
  <si>
    <t>ONFLY TECNOLOGIA LTDA</t>
  </si>
  <si>
    <t>30.380.251/0001-00</t>
  </si>
  <si>
    <t>SPORTS TECH BRASIL LTDA</t>
  </si>
  <si>
    <t>30.425.132/0001-26</t>
  </si>
  <si>
    <t>POUPE MAIS GERENCIAMENTO EMPRESARIAL LTDA</t>
  </si>
  <si>
    <t>30.532.282/0001-39</t>
  </si>
  <si>
    <t>SUA FABRICA ECOSSISTEMA DE MODA LTDA</t>
  </si>
  <si>
    <t>30.589.594/0001-89</t>
  </si>
  <si>
    <t>SUPER SHOPPING DA UTILIDADE DE AMERICANA LTDA.</t>
  </si>
  <si>
    <t>30.599.615/0001-47</t>
  </si>
  <si>
    <t>E S SERVICOS DE ENTREGAS LTDA (baixada)</t>
  </si>
  <si>
    <t>30.623.981/0001-94</t>
  </si>
  <si>
    <t>DORA FARMA COMERCIO DE PRODUTOS FARMACEUTICOS LTDA</t>
  </si>
  <si>
    <t>30.685.695/0001-53</t>
  </si>
  <si>
    <t>30.731.596/0001-60</t>
  </si>
  <si>
    <t>GFP GESTAO EMPRESARIAL LTDA</t>
  </si>
  <si>
    <t>30.801.032/0001-57</t>
  </si>
  <si>
    <t>REPUBLICA DA MODA LTDA</t>
  </si>
  <si>
    <t>30.866.312/0001-43</t>
  </si>
  <si>
    <t>FEX COMERCIO DE FERRO LTDA</t>
  </si>
  <si>
    <t>30.870.888/0016-60</t>
  </si>
  <si>
    <t>CELIDONIO E OLIVO FARMACIA LTDA</t>
  </si>
  <si>
    <t>30.893.496/0001-30</t>
  </si>
  <si>
    <t>AMOBELEZA COMERCIO DIGITAL E OFFLINE LTDA</t>
  </si>
  <si>
    <t>30.910.751/0001-06</t>
  </si>
  <si>
    <t>FRANQUEADORA O BURGUES LTDA</t>
  </si>
  <si>
    <t>30.929.016/0001-44</t>
  </si>
  <si>
    <t>CLICKASA TECNOLOGIA LTDA</t>
  </si>
  <si>
    <t>30.947.817/0001-32</t>
  </si>
  <si>
    <t>MR LASER EQUIPAMENTOS MEDICOS E ODONTOLOGICOS LTDA</t>
  </si>
  <si>
    <t>31.009.678/0001-69</t>
  </si>
  <si>
    <t>GAYAH PRODUTOS NATURAIS LTDA</t>
  </si>
  <si>
    <t>31.038.643/0001-58</t>
  </si>
  <si>
    <t>DIAS E SOUZA APLICATIVOS MEDICOS LTDA</t>
  </si>
  <si>
    <t>31.048.276/0001-73</t>
  </si>
  <si>
    <t>RADICAL PLAY EMPREENDIMENTOS E PARTICIPACOES LTDA</t>
  </si>
  <si>
    <t>31.093.563/0001-03</t>
  </si>
  <si>
    <t>JFL HOLDING S.A.</t>
  </si>
  <si>
    <t>31.139.606/0001-36</t>
  </si>
  <si>
    <t>CINEGAGLIA DROGARIA &amp; PARTICIPACOES LTDA</t>
  </si>
  <si>
    <t>31.156.544/0001-70</t>
  </si>
  <si>
    <t>MAXITEL TELECOMUNICACOES E SERVICOS</t>
  </si>
  <si>
    <t>31.216.370/0003-56</t>
  </si>
  <si>
    <t>FATOR X TECNOLOGIA DIGITAL LTDA</t>
  </si>
  <si>
    <t>31.460.557/0001-39</t>
  </si>
  <si>
    <t>LEARMACHS APOIO ADMINISTRATIVO LTDA (baixada)</t>
  </si>
  <si>
    <t>31.506.681/0001-98</t>
  </si>
  <si>
    <t>ONCAMPI E OPLENA TECNOLOGIA DA INFORMACAO LTDA</t>
  </si>
  <si>
    <t>31.534.848/0001-24</t>
  </si>
  <si>
    <t>EZZE SEGUROS S.A.</t>
  </si>
  <si>
    <t>31.538.775/0001-49</t>
  </si>
  <si>
    <t>LUIZ PHELIPE ASSUMPCAO DE SOUZA 02588000703 (baixada)</t>
  </si>
  <si>
    <t>31.575.186/0032-37</t>
  </si>
  <si>
    <t>TECNOPHARMA FARMACIA DE MANIPULACAO LTDA</t>
  </si>
  <si>
    <t>31.587.446/0001-98</t>
  </si>
  <si>
    <t>PASQUINI &amp; ANDRADE COMERCIO DE MEDICAMENTOS LTDA</t>
  </si>
  <si>
    <t>31.645.486/0001-49</t>
  </si>
  <si>
    <t>EMOCIONES COMERCIO DE BEBIDAS E ALIMENTOS LTDA.</t>
  </si>
  <si>
    <t>31.694.545/0001-79</t>
  </si>
  <si>
    <t>KEEPCARE EQUIPAMENTOS E PRODUTOS MEDICOS LTDA</t>
  </si>
  <si>
    <t>31.698.508/0001-39</t>
  </si>
  <si>
    <t>ISOACO REPRESENTACOES LTDA</t>
  </si>
  <si>
    <t>31.709.272/0001-99</t>
  </si>
  <si>
    <t>AZECYP HOTELARIA E TURISMO S/A</t>
  </si>
  <si>
    <t>31.743.818/0022-52</t>
  </si>
  <si>
    <t>LOJAS SIMONETTI LTDA</t>
  </si>
  <si>
    <t>31.784.826/0001-12</t>
  </si>
  <si>
    <t>PAH INTERMEDIACAO DE NEGOCIOS LTDA (baixada)</t>
  </si>
  <si>
    <t>31.801.778/0001-23</t>
  </si>
  <si>
    <t>BUMING TECNOLOGIA LTDA</t>
  </si>
  <si>
    <t>31.840.020/0001-02</t>
  </si>
  <si>
    <t>NOVA URCA PARTICIPACOES LTDA</t>
  </si>
  <si>
    <t>31.882.622/0001-14</t>
  </si>
  <si>
    <t>KGX TECNOLOGIA EM PAGAMENTOS E INVESTIMENTOS S.A.</t>
  </si>
  <si>
    <t>31.925.548/0001-76</t>
  </si>
  <si>
    <t>GRUPO HOSPITALAR DO RIO DE JANEIRO LTDA.</t>
  </si>
  <si>
    <t>31.969.453/0001-54</t>
  </si>
  <si>
    <t>PLANCK TECNOLOGIA LTDA</t>
  </si>
  <si>
    <t>32.150.686/0001-93</t>
  </si>
  <si>
    <t>VOLTBRAS ELETROPOSTOS AGENCIAMENTO LTDA</t>
  </si>
  <si>
    <t>32.183.756/0001-00</t>
  </si>
  <si>
    <t>ACTIVE PAGAMENTOS E MARKETING LTDA</t>
  </si>
  <si>
    <t>32.207.148/0001-98</t>
  </si>
  <si>
    <t>JPS COMERCIO DE ALIMENTOS E ARTIGOS PARA FESTAS LTDA</t>
  </si>
  <si>
    <t>32.216.336/0001-82</t>
  </si>
  <si>
    <t>FUNNING SERVICOS DE RESERVA E TURISMO LTDA (baixada)</t>
  </si>
  <si>
    <t>32.265.287/0001-78</t>
  </si>
  <si>
    <t>P R PONTIM BERTOLINO VIAGENS LTDA</t>
  </si>
  <si>
    <t>32.270.838/0001-91</t>
  </si>
  <si>
    <t>FORTLEV ENERGIA SOLAR LTDA</t>
  </si>
  <si>
    <t>32.283.506/0001-41</t>
  </si>
  <si>
    <t>MODULACAO INTESTINAL CURSO E POS GRADUACAO LTDA</t>
  </si>
  <si>
    <t>32.294.680/0001-90</t>
  </si>
  <si>
    <t>SMR PARTICIPACOES E INVESTIMENTOS S.A</t>
  </si>
  <si>
    <t>32.295.635/0001-50</t>
  </si>
  <si>
    <t>SCUBGO TECHNOLOGIES LTDA</t>
  </si>
  <si>
    <t>32.306.307/0001-01</t>
  </si>
  <si>
    <t>BEAUTY LABS COSMETICOS LTDA</t>
  </si>
  <si>
    <t>32.382.845/0001-85</t>
  </si>
  <si>
    <t>NO MERCADO REPRESENTACOES LTDA</t>
  </si>
  <si>
    <t>32.452.219/0001-18</t>
  </si>
  <si>
    <t>BREW IN BOX AUTOMACAO DE SISTEMAS INDUSTRIAIS LTDA</t>
  </si>
  <si>
    <t>32.547.215/0001-13</t>
  </si>
  <si>
    <t>BRYDGE SERVICOS DIGITAIS S.A.</t>
  </si>
  <si>
    <t>32.655.804/0001-15</t>
  </si>
  <si>
    <t>JOALHERIA 18K LTDA</t>
  </si>
  <si>
    <t>32.771.034/0001-76</t>
  </si>
  <si>
    <t>CLIOMED MEDICINA DO TRABALHO SERVICOS MEDICOS HOSPITALARES LTDA</t>
  </si>
  <si>
    <t>32.804.472/0001-93</t>
  </si>
  <si>
    <t>DAGER COMERCIO ATACADISTA DE EMBALAGENS E ALIMENTOS LTDA</t>
  </si>
  <si>
    <t>32.815.096/0001-32</t>
  </si>
  <si>
    <t>LUIZ EDUARDO RODRIGUES DA SILVA 02913935788</t>
  </si>
  <si>
    <t>32.925.313/0001-47</t>
  </si>
  <si>
    <t>UTTILI DO BRASIL TECNOLOGIA LTDA</t>
  </si>
  <si>
    <t>32.951.535/0001-34</t>
  </si>
  <si>
    <t>ELETROMAR MOVEIS E ELETRODOMESTICOS LTDA</t>
  </si>
  <si>
    <t>33.042.096/0001-00</t>
  </si>
  <si>
    <t>BEAUTY AT PLACE SOLUCOES E TECNOLOGIA LTDA</t>
  </si>
  <si>
    <t>33.054.115/0001-18</t>
  </si>
  <si>
    <t>AVIPAM VIAGENS E TURISMO LTDA</t>
  </si>
  <si>
    <t>33.093.629/0001-82</t>
  </si>
  <si>
    <t>SOL E FLORA LTDA</t>
  </si>
  <si>
    <t>33.149.011/0001-97</t>
  </si>
  <si>
    <t>IN9VA SISTEMA EM GESTAO DE SAUDE LTDA</t>
  </si>
  <si>
    <t>33.150.606/0001-62</t>
  </si>
  <si>
    <t>REDE AGRO FIDELIDADE E INTERMEDIACAO S.A.</t>
  </si>
  <si>
    <t>33.164.021/0001-00</t>
  </si>
  <si>
    <t>TOKIO MARINE SEGURADORA S.A.</t>
  </si>
  <si>
    <t>33.205.451/0001-14</t>
  </si>
  <si>
    <t>ORDEM DOS ADVOGADOS DO BRASIL CONSELHO FEDERAL</t>
  </si>
  <si>
    <t>33.229.410/0001-68</t>
  </si>
  <si>
    <t>CIA CAMINHO AEREO PAO DE ACUCAR</t>
  </si>
  <si>
    <t>33.303.218/0001-74</t>
  </si>
  <si>
    <t>KOOPFY PAGAMENTOS E TECNOLOGIA LTDA</t>
  </si>
  <si>
    <t>33.369.493/0001-90</t>
  </si>
  <si>
    <t>BIOCORP SERVICOS LTDA</t>
  </si>
  <si>
    <t>33.381.286/0001-51</t>
  </si>
  <si>
    <t>SUPER MERCADO ZONA SUL S A</t>
  </si>
  <si>
    <t>33.461.759/0001-20</t>
  </si>
  <si>
    <t>PO DE CHA BRASIL, COMERCIO VAREJISTA E ATACADISTA DE PRODUTOS VEGETAIS DESIDRATADOS LTDA</t>
  </si>
  <si>
    <t>33.495.771/0001-56</t>
  </si>
  <si>
    <t>DISTRIBUIDORA RECORD DE SERVICOS DE IMPRENSA S A</t>
  </si>
  <si>
    <t>33.647.553/0001-90</t>
  </si>
  <si>
    <t>FLUMINENSE FOOTBALL CLUB</t>
  </si>
  <si>
    <t>33.788.431/0001-13</t>
  </si>
  <si>
    <t>UNIAO DOS ESCOTEIROS DO BRASIL</t>
  </si>
  <si>
    <t>33.795.303/0001-05</t>
  </si>
  <si>
    <t>ARRAIAL CANA BRAVA HOTEL LTDA</t>
  </si>
  <si>
    <t>33.834.585/0001-02</t>
  </si>
  <si>
    <t>RR PLAS LTDA</t>
  </si>
  <si>
    <t>33.837.516/0001-44</t>
  </si>
  <si>
    <t>MOOBTRUCK TECNOLOGIA EM LOGISTICA LTDA</t>
  </si>
  <si>
    <t>33.840.462/0001-76</t>
  </si>
  <si>
    <t>VOA TRANSFORMACAO HOTELEIRA LTDA</t>
  </si>
  <si>
    <t>33.916.772/0001-27</t>
  </si>
  <si>
    <t>QUINTA SEMENTE COMERCIO DE ALIMENTOS LTDA</t>
  </si>
  <si>
    <t>33.972.742/0001-38</t>
  </si>
  <si>
    <t>DIGITAL IQ ATIVIDADES DE INTERNET LTDA</t>
  </si>
  <si>
    <t>34.003.834/0001-72</t>
  </si>
  <si>
    <t>ILHA TOUR AGENCIA DE VIAGENS LTDA</t>
  </si>
  <si>
    <t>34.046.589/0003-42</t>
  </si>
  <si>
    <t>S R S CALCADOS E ACESSORIOS LTDA</t>
  </si>
  <si>
    <t>34.094.104/0001-24</t>
  </si>
  <si>
    <t>OPLAB TECNOLOGIA LTDA</t>
  </si>
  <si>
    <t>34.109.335/0001-64</t>
  </si>
  <si>
    <t>VEGA TECNOLOGIA EM PAGAMENTOS LTDA</t>
  </si>
  <si>
    <t>34.151.161/0001-06</t>
  </si>
  <si>
    <t>DAG FITNESS LTDA</t>
  </si>
  <si>
    <t>34.169.975/0001-60</t>
  </si>
  <si>
    <t>UMER-UTILIDADE MEDICA ESPECIALIZADA RESOLUTIVA LTDA (baixada)</t>
  </si>
  <si>
    <t>34.214.456/0001-76</t>
  </si>
  <si>
    <t>MARCUS VINICIOS MENESES DE MATOS</t>
  </si>
  <si>
    <t>34.227.829/0001-43</t>
  </si>
  <si>
    <t>DELUXE SPORTS COMERCIO IMPORTACAO E EXPORTACAO SERVICOS ESPORTIVOS LTDA</t>
  </si>
  <si>
    <t>34.235.550/0001-01</t>
  </si>
  <si>
    <t>LEGACY INTERMEDIACAO DE SERVICOS TECNOLOGICOS LTDA</t>
  </si>
  <si>
    <t>34.300.685/0001-03</t>
  </si>
  <si>
    <t>EMPO SERVICOS GRAFICOS LTDA</t>
  </si>
  <si>
    <t>34.302.616/0001-39</t>
  </si>
  <si>
    <t>MARK PLATAFORMA DE PUBLICIDADE LTDA</t>
  </si>
  <si>
    <t>34.362.987/0001-06</t>
  </si>
  <si>
    <t>DROGARIA POPULAR MD LTDA</t>
  </si>
  <si>
    <t>34.398.712/0001-22</t>
  </si>
  <si>
    <t>PERSONAL ONE SAUDE E DESENVOLVIMENTO DE SOFTWARES LTDA (baixada)</t>
  </si>
  <si>
    <t>34.453.954/0001-71</t>
  </si>
  <si>
    <t>E-BLUE SOLUCOES E TECNOLOGIA LTDA</t>
  </si>
  <si>
    <t>34.523.457/0001-00</t>
  </si>
  <si>
    <t>DIVIFY SECURITIZADORA E PLATAFORMA S.A.</t>
  </si>
  <si>
    <t>34.531.599/0001-01</t>
  </si>
  <si>
    <t>POPIZ APLICATIVOS DE INTERNET LTDA (baixada)</t>
  </si>
  <si>
    <t>34.565.893/0001-34</t>
  </si>
  <si>
    <t>IRMAOS OLIVEIRA FARMACIA LTDA</t>
  </si>
  <si>
    <t>34.690.119/0001-55</t>
  </si>
  <si>
    <t>ONVITA SERVICOS CLINICOS LTDA</t>
  </si>
  <si>
    <t>34.703.881/0001-29</t>
  </si>
  <si>
    <t>FELLOW CONSULTORIA E SISTEMAS DE INFORMATICA LTDA</t>
  </si>
  <si>
    <t>34.753.066/0001-74</t>
  </si>
  <si>
    <t>MAKE UP INTERMEDIACAO E AGENCIAMENTO DE SERVICOS E NEGOCIOS EM GERAL LTDA</t>
  </si>
  <si>
    <t>34.875.164/0001-84</t>
  </si>
  <si>
    <t>FOODTECH BRASIL SOLUCOES E TECNOLOGIA LTDA (baixada)</t>
  </si>
  <si>
    <t>34.903.950/0001-48</t>
  </si>
  <si>
    <t>VGS COMERCIO VAREJISTA DE MATERIAL DE CONSTRUCAO LTDA</t>
  </si>
  <si>
    <t>34.917.011/0001-52</t>
  </si>
  <si>
    <t>M.R.P. ATELIER LTDA</t>
  </si>
  <si>
    <t>34.926.833/0001-08</t>
  </si>
  <si>
    <t>BELGOLD PERFUMES E COSMETICOS LTDA</t>
  </si>
  <si>
    <t>34.938.439/0001-81</t>
  </si>
  <si>
    <t>MDB SERVICOS DE APOIO E ASSISTENCIA MEDICA DO BRASIL LTDA</t>
  </si>
  <si>
    <t>34.979.274/0001-96</t>
  </si>
  <si>
    <t>MSF CAFE LTDA</t>
  </si>
  <si>
    <t>35.099.946/0001-31</t>
  </si>
  <si>
    <t>PAULO JOSE PEDROZO SANTAMARIA</t>
  </si>
  <si>
    <t>35.282.298/0001-54</t>
  </si>
  <si>
    <t>DROGARIAS MAXI POPULAR CANARIO LTDA</t>
  </si>
  <si>
    <t>35.309.147/0001-42</t>
  </si>
  <si>
    <t>MIMO LIVE SALES LTDA</t>
  </si>
  <si>
    <t>35.366.183/0001-48</t>
  </si>
  <si>
    <t>ANA SILVIA DE SOUZA AGUIAR GRIMALDI 10306257866</t>
  </si>
  <si>
    <t>35.382.630/0001-52</t>
  </si>
  <si>
    <t>SUCESSO EVENTOS LOCACAO DE AUDIO E VIDEO LTDA</t>
  </si>
  <si>
    <t>35.410.271/0001-08</t>
  </si>
  <si>
    <t>BEMOL SERVICOS FINANCEIROS LTDA.</t>
  </si>
  <si>
    <t>35.436.658/0001-25</t>
  </si>
  <si>
    <t>DENTAL CENTER LTDA</t>
  </si>
  <si>
    <t>35.683.675/0001-67</t>
  </si>
  <si>
    <t>YUME SOLUCOES EM PAGAMENTOS LTDA</t>
  </si>
  <si>
    <t>35.696.795/0001-07</t>
  </si>
  <si>
    <t>ARQUIJOBS PLATAFORMA PARA CONEXAO DE ARQUITETOS LTDA</t>
  </si>
  <si>
    <t>35.738.131/0001-55</t>
  </si>
  <si>
    <t>35.769.064/0001-36</t>
  </si>
  <si>
    <t>RESERVE INTERMEDIACAO DE NEGOCIOS LTDA</t>
  </si>
  <si>
    <t>35.771.422/0001-45</t>
  </si>
  <si>
    <t>THERA &amp; CO. COMERCIO DE PRODUTOS DE PERFUMARIA E COSMETICOS LTDA.</t>
  </si>
  <si>
    <t>35.784.939/0001-79</t>
  </si>
  <si>
    <t>MENON TECNOLOGIA LTDA (baixada)</t>
  </si>
  <si>
    <t>35.820.448/0001-36</t>
  </si>
  <si>
    <t>35.864.652/0001-59</t>
  </si>
  <si>
    <t>GRANTEC TECNOLOGIA LTDA</t>
  </si>
  <si>
    <t>36.022.910/0001-12</t>
  </si>
  <si>
    <t>VALUE BANK SERVICOS FINANCEIROS E TECNOLOGIA LTDA</t>
  </si>
  <si>
    <t>36.059.778/0001-13</t>
  </si>
  <si>
    <t>EUIGREJA SOLUCOES FINANCEIRAS LTDA</t>
  </si>
  <si>
    <t>36.148.685/0004-08</t>
  </si>
  <si>
    <t>DBDC - DISTRIBUIDORA BRASILEIRA DE COSMETICOS E PARTICIPACOES LTDA</t>
  </si>
  <si>
    <t>36.152.916/0003-76</t>
  </si>
  <si>
    <t>SGA VEICULOS E PECAS S.A.</t>
  </si>
  <si>
    <t>36.282.644/0001-67</t>
  </si>
  <si>
    <t>AB DUTRA COMERCIO DE MEDICAMENTOS LTDA</t>
  </si>
  <si>
    <t>36.318.074/0001-18</t>
  </si>
  <si>
    <t>R8 CONSTRUTORA E INCORPORADORA LTDA</t>
  </si>
  <si>
    <t>36.413.206/0001-90</t>
  </si>
  <si>
    <t>FERMENTO SERVICOS DIGITAIS E PUBLICIDADE LTDA</t>
  </si>
  <si>
    <t>36.446.304/0001-24</t>
  </si>
  <si>
    <t>LOGAROO SOLUCOES ON LINE LTDA</t>
  </si>
  <si>
    <t>36.722.184/0001-40</t>
  </si>
  <si>
    <t>GISELE BARBOZA COSTA 11580367798</t>
  </si>
  <si>
    <t>36.728.694/0001-25</t>
  </si>
  <si>
    <t>DIVI CORRESPONDENTE BANCARIO LTDA.</t>
  </si>
  <si>
    <t>36.877.683/0001-07</t>
  </si>
  <si>
    <t>BATATAIS MARKETPLACE LTDA</t>
  </si>
  <si>
    <t>37.055.579/0001-08</t>
  </si>
  <si>
    <t>JOGO RAPIDO DELIVERY LTDA</t>
  </si>
  <si>
    <t>37.165.058/0001-03</t>
  </si>
  <si>
    <t>CIERP - CENTRO INTEGRADO DE ENSINO SUPERIOR DE RIO PRETO</t>
  </si>
  <si>
    <t>37.178.311/0001-55</t>
  </si>
  <si>
    <t>FD TECNOLOGIA EM INTERMEDIACAO DE NEGOCIOS LTDA. (baixada)</t>
  </si>
  <si>
    <t>37.264.663/0001-23</t>
  </si>
  <si>
    <t>ISTOQUE DISTRIBUIDORA E LOGISTICA LTDA</t>
  </si>
  <si>
    <t>37.289.098/0001-59</t>
  </si>
  <si>
    <t>FREITAS &amp; BIANCHI SERVICOS DIGITAIS LTDA</t>
  </si>
  <si>
    <t>37.313.312/0001-65</t>
  </si>
  <si>
    <t>POCKET PAY SOLUCOES EM PAGAMENTOS LTDA</t>
  </si>
  <si>
    <t>37.408.389/0001-19</t>
  </si>
  <si>
    <t>L A SANTOS SILVA SERVICOS DIGITAIS LTDA</t>
  </si>
  <si>
    <t>37.513.839/0001-33</t>
  </si>
  <si>
    <t>CLASP PAY MEIOS DE PAGAMENTOS LTDA</t>
  </si>
  <si>
    <t>37.527.077/0001-24</t>
  </si>
  <si>
    <t>PLATAFORMA DE CONEXAO DESENVOLVIMENTO DE PROGRAMAS DE COMPUTADOR SOCIEDADE UNIPESSOAL LTDA (baixada)</t>
  </si>
  <si>
    <t>37.581.120/0001-30</t>
  </si>
  <si>
    <t>MINHA REVISAO TECNOLOGIA E SERVICOS AUTOMOTIVOS LTDA</t>
  </si>
  <si>
    <t>37.630.198/0001-05</t>
  </si>
  <si>
    <t>BRENNO FLAVIO DE ALMEIDA</t>
  </si>
  <si>
    <t>37.669.485/0001-10</t>
  </si>
  <si>
    <t>MENOO SERVICOS E TECNOLOGIA LTDA</t>
  </si>
  <si>
    <t>37.713.446/0001-73</t>
  </si>
  <si>
    <t>GERALDA HELENA DA SILVA 11502170817</t>
  </si>
  <si>
    <t>37.729.889/0005-86</t>
  </si>
  <si>
    <t>MANCHESTER COMERCIO VAREJISTA DE ROUPAS E ACESSORIOS LTDA</t>
  </si>
  <si>
    <t>37.731.466/0001-77</t>
  </si>
  <si>
    <t>PEGA PEDIDOS SERVICOS DE SISTEMA LTDA</t>
  </si>
  <si>
    <t>37.759.285/0001-59</t>
  </si>
  <si>
    <t>BESTFY PAGAMENTOS INTELIGENTES LTDA</t>
  </si>
  <si>
    <t>37.882.480/0001-71</t>
  </si>
  <si>
    <t>MUNDOFICINA SISTEMAS LTDA (baixada)</t>
  </si>
  <si>
    <t>37.886.017/0008-74</t>
  </si>
  <si>
    <t>DROGARIA SHOPPING LTDA</t>
  </si>
  <si>
    <t>37.943.415/0001-09</t>
  </si>
  <si>
    <t>GIULIANA MARKET E COMERCIO DE FLORES LTDA</t>
  </si>
  <si>
    <t>38.097.638/0001-65</t>
  </si>
  <si>
    <t>LARROUDE COMERCIO E EXPORTACAO DE CALCADOS LTDA.</t>
  </si>
  <si>
    <t>38.155.802/0001-43</t>
  </si>
  <si>
    <t>XS3 SEGUROS S.A.</t>
  </si>
  <si>
    <t>38.235.067/0001-88</t>
  </si>
  <si>
    <t>CTC COMERCIO DE BOLSAS LTDA</t>
  </si>
  <si>
    <t>38.256.671/0001-90</t>
  </si>
  <si>
    <t>ELISA COFFEE ROASTERS LTDA</t>
  </si>
  <si>
    <t>38.297.374/0001-93</t>
  </si>
  <si>
    <t>NUVENDE INSTITUICAO DE PAGAMENTO LTDA</t>
  </si>
  <si>
    <t>38.344.629/0001-21</t>
  </si>
  <si>
    <t>RAVI TECIDOS LTDA.</t>
  </si>
  <si>
    <t>38.356.562/0001-45</t>
  </si>
  <si>
    <t>MAFE ACESSORIOS SEMIJOIAS LTDA</t>
  </si>
  <si>
    <t>38.359.752/0001-16</t>
  </si>
  <si>
    <t>VIA SINAI MODA EVANGELICA LTDA</t>
  </si>
  <si>
    <t>38.595.220/0001-88</t>
  </si>
  <si>
    <t>OUTLETPLACE BRASIL INTERMEDIACAO E AGENCIAMENTO DE SERVICOS E NEGOCIOS LTDA</t>
  </si>
  <si>
    <t>38.891.671/0001-62</t>
  </si>
  <si>
    <t>SERVFACIL INTERMEDIACAO DE SERVICOS LTDA</t>
  </si>
  <si>
    <t>38.894.796/0001-46</t>
  </si>
  <si>
    <t>FUNDACAO ABRINQ PELOS DIREITOS DA CRIANCA E DO ADOLESCENTE</t>
  </si>
  <si>
    <t>39.254.739/0001-65</t>
  </si>
  <si>
    <t>COMERCIO ELETRONICO DI GASPI LTDA</t>
  </si>
  <si>
    <t>39.275.916/0001-90</t>
  </si>
  <si>
    <t>INTERBIKE - INDUSTRIA COMERCIO E IMPORTACAO DE ARTIGOS ESPORTIVOS LTDA</t>
  </si>
  <si>
    <t>39.284.350/0001-62</t>
  </si>
  <si>
    <t>LUPA PET SERVICOS E DESENVOLVIMENTO DE SOFTWARES LTDA</t>
  </si>
  <si>
    <t>39.328.572/0001-30</t>
  </si>
  <si>
    <t>CEO MARKETING E PUBLICIDADE LTDA</t>
  </si>
  <si>
    <t>39.346.861/0350-38</t>
  </si>
  <si>
    <t>CENCOSUD BRASIL COMERCIAL LTDA.</t>
  </si>
  <si>
    <t>39.611.166/0001-80</t>
  </si>
  <si>
    <t>FFH COMERCIO DE CALCADOS LTDA (baixada)</t>
  </si>
  <si>
    <t>39.694.852/0001-61</t>
  </si>
  <si>
    <t>VF COMERCIAL LTDA</t>
  </si>
  <si>
    <t>39.781.480/0001-00</t>
  </si>
  <si>
    <t>INCOMUM COMERCIO E ARTIGOS DE DECORACAO LTDA</t>
  </si>
  <si>
    <t>39.786.983/0001-79</t>
  </si>
  <si>
    <t>VD COMERCIO DE VEICULOS LTDA</t>
  </si>
  <si>
    <t>39.850.150/0001-20</t>
  </si>
  <si>
    <t>BABY CONCIERGE LTDA</t>
  </si>
  <si>
    <t>39.895.590/0001-01</t>
  </si>
  <si>
    <t>FASS LTDA</t>
  </si>
  <si>
    <t>39.936.500/0001-75</t>
  </si>
  <si>
    <t>GOLD SPOTS SHOP COUNTRY LTDA</t>
  </si>
  <si>
    <t>39.981.077/0001-25</t>
  </si>
  <si>
    <t>ASIK DESIGN LTDA.</t>
  </si>
  <si>
    <t>39.987.885/0001-08</t>
  </si>
  <si>
    <t>DMC CONSULTORIA E GESTAO DE PROJETOS DE ENERGIA LTDA</t>
  </si>
  <si>
    <t>40.161.679/0001-15</t>
  </si>
  <si>
    <t>NUTRADO INDUSTRIA E COMERCIO DE COMPLEMENTOS ALIMENTARES S.A</t>
  </si>
  <si>
    <t>40.172.578/0001-40</t>
  </si>
  <si>
    <t>CLINA SERVICOS TECNOLOGICOS LTDA</t>
  </si>
  <si>
    <t>40.195.401/0001-69</t>
  </si>
  <si>
    <t>ALCHYMIST LAGOA ENCANTADA LTDA</t>
  </si>
  <si>
    <t>40.307.832/0002-50</t>
  </si>
  <si>
    <t>POP BEAUTE COMERCIO LTDA</t>
  </si>
  <si>
    <t>40.335.413/0001-41</t>
  </si>
  <si>
    <t>PROMEX MAIS COMERCIO, IMPORTACAO E EXPORTACAO LTDA</t>
  </si>
  <si>
    <t>40.396.920/0001-95</t>
  </si>
  <si>
    <t>ZOOMSTORE COMERCIO ELETRONICO LTDA</t>
  </si>
  <si>
    <t>40.722.590/0001-80</t>
  </si>
  <si>
    <t>THE EXPRESS GROUP VIAGENS E TURISMO LTDA</t>
  </si>
  <si>
    <t>40.747.827/0001-88</t>
  </si>
  <si>
    <t>SOUTH UNION AI TECH LTDA</t>
  </si>
  <si>
    <t>40.867.166/0001-24</t>
  </si>
  <si>
    <t>FFE DISTRIBUIDORA LTDA</t>
  </si>
  <si>
    <t>41.016.522/0001-69</t>
  </si>
  <si>
    <t>TIKPAG MEIOS DE PAGAMENTOS S/A</t>
  </si>
  <si>
    <t>41.032.961/0001-65</t>
  </si>
  <si>
    <t>RODRIGUES INDUSTRIA E COMERCIO DE COLCHOES S/A</t>
  </si>
  <si>
    <t>41.444.108/0001-50</t>
  </si>
  <si>
    <t>PAGAMENTO SEGURO BR LTDA</t>
  </si>
  <si>
    <t>41.597.303/0001-10</t>
  </si>
  <si>
    <t>41.725.523/0001-82</t>
  </si>
  <si>
    <t>PRESC VIAGENS E TURISMO LTDA SCP (baixada)</t>
  </si>
  <si>
    <t>41.974.460/0007-93</t>
  </si>
  <si>
    <t>FLAG CONFECCOES LTDA</t>
  </si>
  <si>
    <t>42.034.830/0001-80</t>
  </si>
  <si>
    <t>MINIMAL CLUB LTDA</t>
  </si>
  <si>
    <t>42.225.938/0001-50</t>
  </si>
  <si>
    <t>CSB DROGARIAS S/A</t>
  </si>
  <si>
    <t>42.245.289/0001-59</t>
  </si>
  <si>
    <t>PROCAPZ SUPLEMENTOS ALIMENTARES LTDA</t>
  </si>
  <si>
    <t>42.262.943/0001-32</t>
  </si>
  <si>
    <t>CHEFE DO BENEFICIO LTDA</t>
  </si>
  <si>
    <t>42.323.029/0001-54</t>
  </si>
  <si>
    <t>REJ COMERCIO E INDUSTRIA DE BIJUTERIAS LTDA</t>
  </si>
  <si>
    <t>42.473.501/0001-35</t>
  </si>
  <si>
    <t>SONHO DO ARTESAO DE CAMPO GRANDE LTDA</t>
  </si>
  <si>
    <t>42.516.278/0001-66</t>
  </si>
  <si>
    <t>CENTAURO VIDA E PREVIDENCIA S/A</t>
  </si>
  <si>
    <t>42.529.055/0001-33</t>
  </si>
  <si>
    <t>FABIANE MARIA SCHAEFER BARON 71259414949</t>
  </si>
  <si>
    <t>42.533.087/0001-02</t>
  </si>
  <si>
    <t>BEAUTY SOLUTIONS COMERCIO DE PRODUTOS COSMETICOS E CORRELATOS S.A.</t>
  </si>
  <si>
    <t>42.533.087/0002-93</t>
  </si>
  <si>
    <t>42.591.651/0001-43</t>
  </si>
  <si>
    <t>ARCOS DOURADOS COMERCIO DE ALIMENTOS SA</t>
  </si>
  <si>
    <t>42.606.674/0001-84</t>
  </si>
  <si>
    <t>CIM - CENTRO DE IDIOMAS DO MUNDO LTDA</t>
  </si>
  <si>
    <t>42.629.175/0001-02</t>
  </si>
  <si>
    <t>MENU PASS SISTEMAS INTEGRADOS LTDA</t>
  </si>
  <si>
    <t>42.703.874/0001-55</t>
  </si>
  <si>
    <t>IPACK BRASIL LTDA</t>
  </si>
  <si>
    <t>42.726.577/0001-25</t>
  </si>
  <si>
    <t>MANTO A MANTO LTDA</t>
  </si>
  <si>
    <t>42.761.124/0001-30</t>
  </si>
  <si>
    <t>42.761.124 ALEKSANDER AUGUSTO RODRIGUES MARQUES</t>
  </si>
  <si>
    <t>42.927.255/0001-44</t>
  </si>
  <si>
    <t>LUCAS CARVALHO DE MANCILHA</t>
  </si>
  <si>
    <t>42.968.196/0001-52</t>
  </si>
  <si>
    <t>IHUNGRY TECNOLOGIA LTDA</t>
  </si>
  <si>
    <t>43.112.799/0001-10</t>
  </si>
  <si>
    <t>CINDY COSMETICS LTDA</t>
  </si>
  <si>
    <t>43.215.655/0001-90</t>
  </si>
  <si>
    <t>LIQUIDO BRL PAGAMENTOS DIGITAIS LTDA</t>
  </si>
  <si>
    <t>43.250.297/0001-56</t>
  </si>
  <si>
    <t>GAV INTERCAMBIADORA ADMINISTRACAO E PARTICIPACOES UNIPESSOAL LTDA</t>
  </si>
  <si>
    <t>43.259.548/0001-63</t>
  </si>
  <si>
    <t>SUPERMERCADOS CAVICCHIOLLI LTDA</t>
  </si>
  <si>
    <t>43.276.552/0001-30</t>
  </si>
  <si>
    <t>SMARTLIFE CREDITO SAUDE LTDA</t>
  </si>
  <si>
    <t>43.283.811/0001-50</t>
  </si>
  <si>
    <t>KALUNGA SA</t>
  </si>
  <si>
    <t>43.354.752/0001-63</t>
  </si>
  <si>
    <t>HS - ADMINISTRACAO E PARTICIPACOES LTDA</t>
  </si>
  <si>
    <t>43.412.869/0001-56</t>
  </si>
  <si>
    <t>VINICIUS JARDIM SAPATARIA E ACESSORIOS LTDA</t>
  </si>
  <si>
    <t>43.598.397/0001-78</t>
  </si>
  <si>
    <t>NATASHA BEATRIZ SANTOS GONCALVES</t>
  </si>
  <si>
    <t>43.615.025/0001-02</t>
  </si>
  <si>
    <t>43.615.025 JOANA PAULA HERBERT</t>
  </si>
  <si>
    <t>43.783.630/0001-92</t>
  </si>
  <si>
    <t>IWS COMERCIO LTDA</t>
  </si>
  <si>
    <t>43.940.210/0001-72</t>
  </si>
  <si>
    <t>PAOLA SANCHES VARGAS CONTERATO</t>
  </si>
  <si>
    <t>43.948.405/0001-69</t>
  </si>
  <si>
    <t>LUPO S.A.</t>
  </si>
  <si>
    <t>44.030.913/0001-26</t>
  </si>
  <si>
    <t>MANDUI FOODS LTDA</t>
  </si>
  <si>
    <t>44.154.079/0001-80</t>
  </si>
  <si>
    <t>LION CORP EVENTOS LTDA</t>
  </si>
  <si>
    <t>44.194.660/0001-26</t>
  </si>
  <si>
    <t>CASA PUBLICADORA BRASILEIRA</t>
  </si>
  <si>
    <t>44.360.896/0001-95</t>
  </si>
  <si>
    <t>G. GOLDNER SERVICOS ODONTOLOGICOS LTDA</t>
  </si>
  <si>
    <t>44.367.636/0001-41</t>
  </si>
  <si>
    <t>AURA SERVICOS DE PAGAMENTOS LTDA</t>
  </si>
  <si>
    <t>44.480.747/0001-60</t>
  </si>
  <si>
    <t>ANDORINHA SUPERMERCADO LTDA</t>
  </si>
  <si>
    <t>44.582.944/0001-90</t>
  </si>
  <si>
    <t>OSTENSA INDUSTRIA E COMERCIO DE CONFECCOES LTDA</t>
  </si>
  <si>
    <t>44.671.384/0001-40</t>
  </si>
  <si>
    <t>PERSONALIZE PHARMA LTDA</t>
  </si>
  <si>
    <t>44.715.948/0001-07</t>
  </si>
  <si>
    <t>EMPORIO DA GARRAFA LTDA</t>
  </si>
  <si>
    <t>44.791.994/0001-87</t>
  </si>
  <si>
    <t>OS INDEPENDENTES</t>
  </si>
  <si>
    <t>44.921.613/0001-37</t>
  </si>
  <si>
    <t>AGV FARMA LTDA</t>
  </si>
  <si>
    <t>44.921.613/0003-07</t>
  </si>
  <si>
    <t>45.067.147/0001-37</t>
  </si>
  <si>
    <t>LOJAS ESKALA COMERCIO DE TECIDOS E CONFECCOES LIMITADA</t>
  </si>
  <si>
    <t>45.094.765/0001-76</t>
  </si>
  <si>
    <t>BEEVEN INTERMEDIACAO DE NEGOCIOS LTDA. (baixada)</t>
  </si>
  <si>
    <t>45.157.556/0001-24</t>
  </si>
  <si>
    <t>FLAY BRAND COMERCIO DE VESTUARIO LTDA</t>
  </si>
  <si>
    <t>45.242.914/0001-05</t>
  </si>
  <si>
    <t>C&amp;A MODAS S.A.</t>
  </si>
  <si>
    <t>45.575.958/0001-49</t>
  </si>
  <si>
    <t>QUEENSBERRY AGENCIA DE VIAGENS E TURISMO LTDA</t>
  </si>
  <si>
    <t>45.660.444/0002-72</t>
  </si>
  <si>
    <t>SORTIS - DISTRIBUIDORA LTDA</t>
  </si>
  <si>
    <t>45.688.533/0001-46</t>
  </si>
  <si>
    <t>MP EQUIPAMENTOS PARA CONSTRUCAO CIVIL LTDA</t>
  </si>
  <si>
    <t>45.729.066/0001-55</t>
  </si>
  <si>
    <t>AUTO FORTE COMERCIO DE PECAS LTDA</t>
  </si>
  <si>
    <t>46.029.724/0001-69</t>
  </si>
  <si>
    <t>HIGA PRODUTOS ALIMENTICIOS LTDA</t>
  </si>
  <si>
    <t>46.044.053/0001-05</t>
  </si>
  <si>
    <t>NORTEL SUPRIMENTOS INDUSTRIAIS LTDA</t>
  </si>
  <si>
    <t>46.079.622/0001-58</t>
  </si>
  <si>
    <t>BONNE SOIREE COMERCIO DE VESTUARIO LTDA</t>
  </si>
  <si>
    <t>46.147.192/0001-64</t>
  </si>
  <si>
    <t>URBAN FEET LTDA.</t>
  </si>
  <si>
    <t>46.229.255/0001-21</t>
  </si>
  <si>
    <t>NM FIGUEIRA LTDA</t>
  </si>
  <si>
    <t>46.250.852/0001-38</t>
  </si>
  <si>
    <t>TECNOLOGIA E PAGAMENTOS KING LTDA</t>
  </si>
  <si>
    <t>46.401.065/0001-40</t>
  </si>
  <si>
    <t>TERRA FORTE DO NORDESTE COMERCIO DE VEICULOS LTDA</t>
  </si>
  <si>
    <t>46.574.475/0001-92</t>
  </si>
  <si>
    <t>METRO BH S.A.</t>
  </si>
  <si>
    <t>46.708.841/0107-07</t>
  </si>
  <si>
    <t>VIA BRASIL FASHION COMERCIO DE ROUPAS LTDA</t>
  </si>
  <si>
    <t>46.801.973/0020-93</t>
  </si>
  <si>
    <t>TEXTIL ABRIL LTDA</t>
  </si>
  <si>
    <t>47.100.110/0064-72</t>
  </si>
  <si>
    <t>VIA VENETO ROUPAS LTDA</t>
  </si>
  <si>
    <t>47.161.022/0001-05</t>
  </si>
  <si>
    <t>FABRICA DIGITAL MODA E MARKETING LTDA</t>
  </si>
  <si>
    <t>47.254.461/0001-54</t>
  </si>
  <si>
    <t>CIPATEX IMPREGNADORA DE PAPEIS E TECIDOS LTDA</t>
  </si>
  <si>
    <t>47.304.699/0001-47</t>
  </si>
  <si>
    <t>HAP HOTELARIA LTDA</t>
  </si>
  <si>
    <t>47.341.599/0001-90</t>
  </si>
  <si>
    <t>GPX CALCADOS LTDA</t>
  </si>
  <si>
    <t>47.411.018/0001-40</t>
  </si>
  <si>
    <t>D F SPAZIO TRANSPORTES E COMERCIO LTDA</t>
  </si>
  <si>
    <t>47.430.569/0001-50</t>
  </si>
  <si>
    <t>FARMACIA HOMEOPATIA NATURAL LTDA</t>
  </si>
  <si>
    <t>47.637.886/0001-42</t>
  </si>
  <si>
    <t>VILABON RIO LTDA</t>
  </si>
  <si>
    <t>47.639.710/0001-20</t>
  </si>
  <si>
    <t>WRB TURISMO LTDA</t>
  </si>
  <si>
    <t>48.122.571/0001-25</t>
  </si>
  <si>
    <t>ZOUTI TECNOLOGIA LTDA</t>
  </si>
  <si>
    <t>48.255.552/0001-77</t>
  </si>
  <si>
    <t>NOVO CARACOL E TAINHAS S.A.</t>
  </si>
  <si>
    <t>48.380.188/0001-77</t>
  </si>
  <si>
    <t>VIEIRA COMERCIO DE CALCADOS E ACESSORIOS LTDA (baixada)</t>
  </si>
  <si>
    <t>48.548.723/0001-56</t>
  </si>
  <si>
    <t>TORRES BIJUTERIAS LTDA</t>
  </si>
  <si>
    <t>48.561.826/0002-37</t>
  </si>
  <si>
    <t>BF DROGARIAS LTDA</t>
  </si>
  <si>
    <t>48.561.826/0004-07</t>
  </si>
  <si>
    <t>48.691.701/0001-40</t>
  </si>
  <si>
    <t>LUCKY PAY TECNOLOGIA E SOLUCAO FINANCEIRA LTDA (baixada)</t>
  </si>
  <si>
    <t>48.890.067/0001-75</t>
  </si>
  <si>
    <t>MATTERFLORIS CASA LTDA</t>
  </si>
  <si>
    <t>49.058.654/0001-65</t>
  </si>
  <si>
    <t>FLEXFORM INDUSTRIA E COMERCIO DE MOVEIS LTDA</t>
  </si>
  <si>
    <t>49.397.558/0003-03</t>
  </si>
  <si>
    <t>FAST FERRAMENTAS LTDA</t>
  </si>
  <si>
    <t>49.464.235/0001-23</t>
  </si>
  <si>
    <t>FESTPAY TECH SOLUCOES EM TECNOLOGIA DA INFORMACAO LTDA</t>
  </si>
  <si>
    <t>49.507.747/0001-20</t>
  </si>
  <si>
    <t>ULTD ACTIVE WEAR ARTIGOS ESPORTIVOS LTDA</t>
  </si>
  <si>
    <t>49.579.198/0001-07</t>
  </si>
  <si>
    <t>DROGARIA FAMILIA DE INHAUMA LTDA</t>
  </si>
  <si>
    <t>49.587.355/0001-18</t>
  </si>
  <si>
    <t>EMPORIO RODRIGO PASCOTO GANSINHO LTDA</t>
  </si>
  <si>
    <t>49.679.355/0001-48</t>
  </si>
  <si>
    <t>GLORIA COMERCIO DE MEDICAMENTOS LTDA</t>
  </si>
  <si>
    <t>49.680.560/0001-23</t>
  </si>
  <si>
    <t>TFSHOP TECNOLOGIA E SERVICOS LTDA</t>
  </si>
  <si>
    <t>49.736.043/0001-29</t>
  </si>
  <si>
    <t>CONVERSEPAY LTDA.</t>
  </si>
  <si>
    <t>49.944.686/0001-68</t>
  </si>
  <si>
    <t>VIVA GESTAO E ADMINISTRACAO DE PROPRIEDADES IMOBILIARIAS S.A.</t>
  </si>
  <si>
    <t>49.962.721/0001-71</t>
  </si>
  <si>
    <t>FAST TENNIS FRANQUEADORA LTDA</t>
  </si>
  <si>
    <t>50.035.354/0001-40</t>
  </si>
  <si>
    <t>BMM PROMOCAO DE VENDAS LTDA</t>
  </si>
  <si>
    <t>50.127.881/0001-84</t>
  </si>
  <si>
    <t>C. L. DA SILVEIRA LTDA</t>
  </si>
  <si>
    <t>50.277.157/0001-37</t>
  </si>
  <si>
    <t>50.277.157 LUIZ GUSTAVO GAZZOLA SANT ANA</t>
  </si>
  <si>
    <t>50.316.222/0001-96</t>
  </si>
  <si>
    <t>CENTRO DE SERVICOS CONTORNO LTDA</t>
  </si>
  <si>
    <t>50.342.358/0001-70</t>
  </si>
  <si>
    <t>ATOMO PAY LTDA</t>
  </si>
  <si>
    <t>50.600.904/0001-26</t>
  </si>
  <si>
    <t>PAYZU INSTITUICAO DE PAGAMENTO LTDA</t>
  </si>
  <si>
    <t>50.786.467/0001-87</t>
  </si>
  <si>
    <t>KARAMELLO RIO ROUPAS LTDA</t>
  </si>
  <si>
    <t>50.948.371/0001-78</t>
  </si>
  <si>
    <t>IRMAOS BOA LTDA</t>
  </si>
  <si>
    <t>51.131.969/0001-32</t>
  </si>
  <si>
    <t>TEC LAB MEDICINA DIAGNOSTICA S/A</t>
  </si>
  <si>
    <t>51.146.565/0001-12</t>
  </si>
  <si>
    <t>MADEL HOME COMERCIO DE MOVEIS E DECORACOES LTDA</t>
  </si>
  <si>
    <t>51.179.754/0001-91</t>
  </si>
  <si>
    <t>IZY TECNOLOGIA E SOLUCOES DE PAGAMENTOS LTDA</t>
  </si>
  <si>
    <t>51.200.038/0017-06</t>
  </si>
  <si>
    <t>MAGAZINE MUNDIAL LTDA</t>
  </si>
  <si>
    <t>51.283.462/0001-02</t>
  </si>
  <si>
    <t>PILARIS BEM ESTAR E SAUDE DOMICILIAR LTDA</t>
  </si>
  <si>
    <t>51.359.102/0001-39</t>
  </si>
  <si>
    <t>SKC DISTRIBUIDORA DE ELETRONICOS LTDA</t>
  </si>
  <si>
    <t>51.371.425/0001-48</t>
  </si>
  <si>
    <t>ROGERIO SIMOES SUZANO</t>
  </si>
  <si>
    <t>51.409.548/0001-20</t>
  </si>
  <si>
    <t>DROGAVAL LTDA</t>
  </si>
  <si>
    <t>51.532.581/0001-43</t>
  </si>
  <si>
    <t>AWS COMERCIO DE PECAS E ACESSORIOS PARA VEICULOS LTDA</t>
  </si>
  <si>
    <t>51.685.651/0001-01</t>
  </si>
  <si>
    <t>BIP LTDA</t>
  </si>
  <si>
    <t>51.804.785/0001-96</t>
  </si>
  <si>
    <t>MED SOLUTIONS S.A.</t>
  </si>
  <si>
    <t>51.931.954/0001-59</t>
  </si>
  <si>
    <t>EP ENGENHARIA DO PROCESSO LTDA.</t>
  </si>
  <si>
    <t>52.133.813/0001-53</t>
  </si>
  <si>
    <t>DOURAVITA SUPLEMENTOS LTDA</t>
  </si>
  <si>
    <t>52.226.073/0001-08</t>
  </si>
  <si>
    <t>BRASIF S/A EXPORTACAO IMPORTACAO</t>
  </si>
  <si>
    <t>52.284.160/0001-03</t>
  </si>
  <si>
    <t>B4 CAPITAL PLATAFORMA EXCHANGE S.A.</t>
  </si>
  <si>
    <t>52.711.237/0001-84</t>
  </si>
  <si>
    <t>DOM DIGITAL LTDA</t>
  </si>
  <si>
    <t>53.024.429/0001-85</t>
  </si>
  <si>
    <t>ESQUINAO CONVENIENCIA LTDA</t>
  </si>
  <si>
    <t>53.045.266/0001-17</t>
  </si>
  <si>
    <t>JAD ZOGHEIB &amp; CIA LTDA</t>
  </si>
  <si>
    <t>53.091.203/0001-05</t>
  </si>
  <si>
    <t>CASA FERNANDES MATERIAIS PARA CONSTRUCAO LTDA</t>
  </si>
  <si>
    <t>53.146.760/0001-78</t>
  </si>
  <si>
    <t>PRATAPETES JOE COMERCIO DE TAPETES LTDA</t>
  </si>
  <si>
    <t>53.153.938/0016-94</t>
  </si>
  <si>
    <t>COBASI COMERCIO DE PRODUTOS BASICOS E INDUSTRIALIZADOS S.A.</t>
  </si>
  <si>
    <t>53.258.117/0029-37</t>
  </si>
  <si>
    <t>KHELF - MODAS LTDA</t>
  </si>
  <si>
    <t>53.258.843/0001-59</t>
  </si>
  <si>
    <t>BOXPHARMA 150 LTDA</t>
  </si>
  <si>
    <t>53.380.285/0001-08</t>
  </si>
  <si>
    <t>DIGITAL BEST SELLER LTDA</t>
  </si>
  <si>
    <t>53.424.594/0001-24</t>
  </si>
  <si>
    <t>IND E COM DE COLCHOES CASTOR LTDA</t>
  </si>
  <si>
    <t>53.471.075/0001-17</t>
  </si>
  <si>
    <t>PIXINTEGRA SOLUCAO E INTERMEDIACAO DE NEGOCIOS LTDA</t>
  </si>
  <si>
    <t>53.512.848/0001-66</t>
  </si>
  <si>
    <t>ALIGNER SOLUTIONS LTDA</t>
  </si>
  <si>
    <t>53.726.546/0001-90</t>
  </si>
  <si>
    <t>LAR DOCE LAR COMERCIO DE MATERIAL DE CONSTRUCAO LTDA</t>
  </si>
  <si>
    <t>53.768.953/0001-60</t>
  </si>
  <si>
    <t>VENTUREPAV SISTEMAS LTDA</t>
  </si>
  <si>
    <t>53.816.563/0001-19</t>
  </si>
  <si>
    <t>MONACO PECAS LTDA</t>
  </si>
  <si>
    <t>53.889.242/0001-44</t>
  </si>
  <si>
    <t>DROGARIA DROGAPLIS LTDA</t>
  </si>
  <si>
    <t>53.899.320/0001-91</t>
  </si>
  <si>
    <t>53.899.320 GIOVANI LUIS ROMAN</t>
  </si>
  <si>
    <t>53.977.021/0001-28</t>
  </si>
  <si>
    <t>PHB ELETRONICA LTDA</t>
  </si>
  <si>
    <t>53.979.097/0001-92</t>
  </si>
  <si>
    <t>FUPII MOBILIDADE E SERVICOS LTDA</t>
  </si>
  <si>
    <t>54.069.380/0001-40</t>
  </si>
  <si>
    <t>FUNDACAO EDITORA DA UNESP</t>
  </si>
  <si>
    <t>54.114.128/0001-05</t>
  </si>
  <si>
    <t>FARMABELA LTDA</t>
  </si>
  <si>
    <t>54.184.076/0001-43</t>
  </si>
  <si>
    <t>CLICKPAY SOLUCOES TECNOLOGICAS LTDA</t>
  </si>
  <si>
    <t>54.345.860/0001-96</t>
  </si>
  <si>
    <t>CMR DISTRIBUIDORA DE MEDICAMENTOS E PRODUTOS VETERINARIOS LTDA</t>
  </si>
  <si>
    <t>54.360.623/0062-16</t>
  </si>
  <si>
    <t>VIACAO PIRACICABANA S.A.</t>
  </si>
  <si>
    <t>54.375.647/0066-72</t>
  </si>
  <si>
    <t>DROGAL FARMACEUTICA LTDA</t>
  </si>
  <si>
    <t>54.395.822/0001-48</t>
  </si>
  <si>
    <t>BYTE CASH PAGAMENTOS ONLINE LTDA</t>
  </si>
  <si>
    <t>54.518.466/0001-02</t>
  </si>
  <si>
    <t>RJ SISTEMA E PLATAFORMA EM SAUDE LTDA</t>
  </si>
  <si>
    <t>54.536.154/0001-21</t>
  </si>
  <si>
    <t>PEDROSOFT FABRICA DE SOFTWARE LTDA.</t>
  </si>
  <si>
    <t>54.651.344/0001-90</t>
  </si>
  <si>
    <t>3 X PRODUTOS QUIMICOS LTDA</t>
  </si>
  <si>
    <t>54.709.015/0001-52</t>
  </si>
  <si>
    <t>ELO CONSULTORIA E SOLUCOES LTDA</t>
  </si>
  <si>
    <t>54.721.146/0001-55</t>
  </si>
  <si>
    <t>PAY PAGAMENTOS SEGURO LTDA</t>
  </si>
  <si>
    <t>54.792.038/0001-73</t>
  </si>
  <si>
    <t>A55 PAYMENTS LTDA</t>
  </si>
  <si>
    <t>54.795.314/0001-57</t>
  </si>
  <si>
    <t>FITEX INDUSTRIAL DE MODA LTDA</t>
  </si>
  <si>
    <t>54.795.857/0001-74</t>
  </si>
  <si>
    <t>SH ELETRONICOS LTDA</t>
  </si>
  <si>
    <t>54.801.384/0001-70</t>
  </si>
  <si>
    <t>MEEXPAY SERVICOS LTDA</t>
  </si>
  <si>
    <t>54.823.600/0001-89</t>
  </si>
  <si>
    <t>ACELERAI CONTEUDO E COMUNICACAO LTDA</t>
  </si>
  <si>
    <t>54.829.250/0001-68</t>
  </si>
  <si>
    <t>FARMACIA MAGISTRAL DA AMAZONIA LTDA</t>
  </si>
  <si>
    <t>54.851.459/0001-28</t>
  </si>
  <si>
    <t>ASSOCIACAO DEFESA E APOIO AOS PACIENTES TRATAMENTO COM CANNABIS</t>
  </si>
  <si>
    <t>55.245.500/0001-85</t>
  </si>
  <si>
    <t>SCARFACE INDUSTRIA E COMERCIO DE CONFECCOES LTDA</t>
  </si>
  <si>
    <t>55.316.324/0001-25</t>
  </si>
  <si>
    <t>GF LOJAS COMERCIO DE FLORES E PRESENTES LTDA</t>
  </si>
  <si>
    <t>55.377.688/0001-15</t>
  </si>
  <si>
    <t>PSIU CLASS LTDA</t>
  </si>
  <si>
    <t>55.386.577/0001-75</t>
  </si>
  <si>
    <t>DIBS MODAS LTDA</t>
  </si>
  <si>
    <t>55.395.735/0001-53</t>
  </si>
  <si>
    <t>MAZZAROPI HOTEIS E SERVICOS LTDA</t>
  </si>
  <si>
    <t>55.619.671/0001-27</t>
  </si>
  <si>
    <t>MEDUSA HUB SOLUCOES DE PAGAMENTOS LTDA</t>
  </si>
  <si>
    <t>55.862.551/0001-56</t>
  </si>
  <si>
    <t>DROGARIA SANTA RITA DE OLIMPIA LTDA</t>
  </si>
  <si>
    <t>55.979.736/0001-45</t>
  </si>
  <si>
    <t>ALLIAGE S/A INDUSTRIAS MEDICO ODONTOLOGICA</t>
  </si>
  <si>
    <t>56.121.815/0001-83</t>
  </si>
  <si>
    <t>MCB DISTRIBUIDORA DE AUTOPECAS LTDA</t>
  </si>
  <si>
    <t>56.148.687/0001-61</t>
  </si>
  <si>
    <t>FARMACIA BRESCIANI LTDA</t>
  </si>
  <si>
    <t>57.107.609/0001-81</t>
  </si>
  <si>
    <t>RUY R DA ROCHA PRODUTOS CERAMICOS LTDA</t>
  </si>
  <si>
    <t>57.225.538/0001-11</t>
  </si>
  <si>
    <t>PAYOUT PAGAMENTOS INTELIGENTES LTDA</t>
  </si>
  <si>
    <t>57.315.333/0001-27</t>
  </si>
  <si>
    <t>FRUITFY INTERMEDIACOES E PAGAMENTOS LTDA</t>
  </si>
  <si>
    <t>57.569.304/0001-91</t>
  </si>
  <si>
    <t>CLINIQUE LUMIERE ET SANTE LTDA (baixada)</t>
  </si>
  <si>
    <t>57.627.806/0001-21</t>
  </si>
  <si>
    <t>MARKETPLACE ATIVO LTDA</t>
  </si>
  <si>
    <t>57.633.414/0001-75</t>
  </si>
  <si>
    <t>THERMOVAL INDUSTRIA DE VALVULAS LTDA</t>
  </si>
  <si>
    <t>57.655.449/0001-05</t>
  </si>
  <si>
    <t>SC MAIOLO EQUIPAMENTOS COMERCIAIS LTDA</t>
  </si>
  <si>
    <t>57.680.196/0001-20</t>
  </si>
  <si>
    <t>EMX FINANCE LTDA</t>
  </si>
  <si>
    <t>57.836.156/0001-24</t>
  </si>
  <si>
    <t>HOAD PERFORMANCE LTDA</t>
  </si>
  <si>
    <t>57.875.492/0001-86</t>
  </si>
  <si>
    <t>NURIT ALIMENTOS E PRODUTOS LTDA</t>
  </si>
  <si>
    <t>57.897.464/0001-60</t>
  </si>
  <si>
    <t>VITAL FARMA ITAPEVA LTDA.</t>
  </si>
  <si>
    <t>57.966.747/0001-16</t>
  </si>
  <si>
    <t>VINCI LABORATORIO MEDICO LTDA</t>
  </si>
  <si>
    <t>58.032.423/0001-73</t>
  </si>
  <si>
    <t>FINTRAVEL TECNOLOGIA E SERVICOS LTDA</t>
  </si>
  <si>
    <t>58.113.812/0001-23</t>
  </si>
  <si>
    <t>EMBRACON ADMINISTRADORA DE CONSORCIO LTDA</t>
  </si>
  <si>
    <t>58.248.352/0001-40</t>
  </si>
  <si>
    <t>COBRA ROLAMENTOS E AUTOPECAS S.A.</t>
  </si>
  <si>
    <t>58.282.544/0001-73</t>
  </si>
  <si>
    <t>SUPERANGRA TECNOLOGIA LTDA</t>
  </si>
  <si>
    <t>58.368.104/0001-33</t>
  </si>
  <si>
    <t>SOLAR GARDEN COMERCIO E IMPORTACOES LTDA</t>
  </si>
  <si>
    <t>58.403.242/0001-06</t>
  </si>
  <si>
    <t>VANGUARD FARMA LTDA</t>
  </si>
  <si>
    <t>58.450.630/0001-48</t>
  </si>
  <si>
    <t>AFTERCLICK SERVICOS INTEGRADOS LTDA</t>
  </si>
  <si>
    <t>58.664.982/0001-04</t>
  </si>
  <si>
    <t>NOVA TECH SERVICOS TECNOLOGICOS LTDA</t>
  </si>
  <si>
    <t>58.763.538/0001-38</t>
  </si>
  <si>
    <t>VIBRE MAIS COMERCIO DE ARTIGOS LTDA</t>
  </si>
  <si>
    <t>58.941.622/0001-02</t>
  </si>
  <si>
    <t>THE NEXTSHOP LTDA</t>
  </si>
  <si>
    <t>59.059.448/0001-23</t>
  </si>
  <si>
    <t>EDUCACAO MINERVA EDITORA LTDA</t>
  </si>
  <si>
    <t>59.078.413/0001-31</t>
  </si>
  <si>
    <t>59.152.240/0001-54</t>
  </si>
  <si>
    <t>ASHOU AQUI ANUNCIOS LTDA</t>
  </si>
  <si>
    <t>59.264.040/0001-93</t>
  </si>
  <si>
    <t>OUTLET 55 LTDA</t>
  </si>
  <si>
    <t>59.264.684/0001-81</t>
  </si>
  <si>
    <t>AROUND FIT WEAR COMERCIO VAREJISTA DE ARTIGOS DO VESTUARIO LTDA</t>
  </si>
  <si>
    <t>59.387.728/0001-60</t>
  </si>
  <si>
    <t>ACB GIFTS E DECOR LTDA</t>
  </si>
  <si>
    <t>59.392.035/0001-66</t>
  </si>
  <si>
    <t>SOCIEDADE BRASILEIRA DE CIRURGIA DERMATOLOGICA</t>
  </si>
  <si>
    <t>59.515.022/0001-37</t>
  </si>
  <si>
    <t>59.546.515/0001-34</t>
  </si>
  <si>
    <t>FISIA COMERCIO DE PRODUTOS ESPORTIVOS S.A.</t>
  </si>
  <si>
    <t>59.557.054/0001-03</t>
  </si>
  <si>
    <t>VOLTATTO SUPRIMENTOS LTDA</t>
  </si>
  <si>
    <t>59.627.567/0001-35</t>
  </si>
  <si>
    <t>REBORN TECNOLOGIA E SERVICOS LTDA</t>
  </si>
  <si>
    <t>59.753.202/0001-57</t>
  </si>
  <si>
    <t>COMERCIAL GIORDANO DE PRESENTES LTDA</t>
  </si>
  <si>
    <t>59.769.329/0001-64</t>
  </si>
  <si>
    <t>59.846.116/0001-99</t>
  </si>
  <si>
    <t>STEEL GYM ECOMMERCE E DISTRIBUICAO LTDA</t>
  </si>
  <si>
    <t>59.935.351/0001-37</t>
  </si>
  <si>
    <t>ALLUMAIS LTDA</t>
  </si>
  <si>
    <t>60.022.921/0001-87</t>
  </si>
  <si>
    <t>GOD FIRE INTERMEDIACAO E AGENCIAMENTOS LTDA</t>
  </si>
  <si>
    <t>60.047.743/0001-49</t>
  </si>
  <si>
    <t>EDITORA E LIVRARIA SEFER LTDA</t>
  </si>
  <si>
    <t>60.061.751/0001-40</t>
  </si>
  <si>
    <t>EPICE IMPORTACAO COMERCIO E REPRESENTACOES LTDA</t>
  </si>
  <si>
    <t>60.170.107/0001-00</t>
  </si>
  <si>
    <t>FOCCUS UNIFORMES ESCOLARES E PROFISSIONAIS LTDA</t>
  </si>
  <si>
    <t>60.219.112/0001-60</t>
  </si>
  <si>
    <t>HOLI4U LTDA</t>
  </si>
  <si>
    <t>60.325.660/0001-74</t>
  </si>
  <si>
    <t>AMZ COMERCIO DE JOIAS E ACESSORIOS LTDA</t>
  </si>
  <si>
    <t>60.403.110/0001-26</t>
  </si>
  <si>
    <t>NICOM COMERCIO DE MATERIAIS PARA CONSTRUCOES LTDA</t>
  </si>
  <si>
    <t>60.414.703/0001-98</t>
  </si>
  <si>
    <t>FARMACIA CENTRAL DE GUARULHOS LTDA</t>
  </si>
  <si>
    <t>60.628.807/0001-03</t>
  </si>
  <si>
    <t>STROEBEL &amp; CIA LTDA</t>
  </si>
  <si>
    <t>60.657.574/0001-69</t>
  </si>
  <si>
    <t>EDITORA DO BRASIL SA</t>
  </si>
  <si>
    <t>60.711.443/0001-12</t>
  </si>
  <si>
    <t>AKKAR MOTORS E NAUTICA LTDA</t>
  </si>
  <si>
    <t>60.829.684/0001-60</t>
  </si>
  <si>
    <t>TRANZZY INTERMEDIACOES LTDA</t>
  </si>
  <si>
    <t>60.858.673/0001-09</t>
  </si>
  <si>
    <t>TARASA BRASIL IMPORTACAO E COMERCIALIZACAO DE BEBIDAS LTDA</t>
  </si>
  <si>
    <t>60.859.119/0001-46</t>
  </si>
  <si>
    <t>TAKAMIYA COMERCIO DE MEDICAMENTOS LTDA</t>
  </si>
  <si>
    <t>61.069.373/0001-03</t>
  </si>
  <si>
    <t>LEO S.A.</t>
  </si>
  <si>
    <t>61.084.342/0001-21</t>
  </si>
  <si>
    <t>ALLPES SOLUCOES DE PAGAMENTOS LTDA</t>
  </si>
  <si>
    <t>61.118.045/0001-50</t>
  </si>
  <si>
    <t>VAI DE PROMO VIAGENS E TURISMO LTDA</t>
  </si>
  <si>
    <t>61.136.701/0001-47</t>
  </si>
  <si>
    <t>JAHU BORRACHAS E AUTOPECAS LTDA</t>
  </si>
  <si>
    <t>61.139.911/0001-99</t>
  </si>
  <si>
    <t>ASSOCIACAO BRASILEIRA A HEBRAICA DE SAO PAULO</t>
  </si>
  <si>
    <t>61.151.759/0001-60</t>
  </si>
  <si>
    <t>NOVAK &amp; GOUVEIA LTDA</t>
  </si>
  <si>
    <t>61.231.446/0001-11</t>
  </si>
  <si>
    <t>61.231.446 PATRIK DA SILVA PERPETUA</t>
  </si>
  <si>
    <t>61.233.151/0005-08</t>
  </si>
  <si>
    <t>61.256.522/0001-43</t>
  </si>
  <si>
    <t>ROOTS WELLNESS &amp; PERFORMANCE LTDA.</t>
  </si>
  <si>
    <t>61.272.227/0001-80</t>
  </si>
  <si>
    <t>BR PAY SOLUCOES DE PAGAMENTOS DIGITAIS LTDA</t>
  </si>
  <si>
    <t>61.351.403/0001-70</t>
  </si>
  <si>
    <t>VST SOFTWARE LTDA</t>
  </si>
  <si>
    <t>61.486.650/0001-83</t>
  </si>
  <si>
    <t>DIAGNOSTICOS DA AMERICA S.A .</t>
  </si>
  <si>
    <t>61.490.561/0001-00</t>
  </si>
  <si>
    <t>DISTRIBUIDORA AUTOMOTIVA S.A.</t>
  </si>
  <si>
    <t>61.518.366/0001-41</t>
  </si>
  <si>
    <t>ALLECOMM COMERCIO DE ARTIGOS DO VESTUARIO LTDA</t>
  </si>
  <si>
    <t>61.551.778/0001-83</t>
  </si>
  <si>
    <t>PRESTOFARMA DROGARIA E PERFUMARIA LTDA</t>
  </si>
  <si>
    <t>61.565.222/0001-46</t>
  </si>
  <si>
    <t>PARAMOUNT TEXTEIS INDUSTRIA E COMERCIO SA</t>
  </si>
  <si>
    <t>61.665.254/0001-13</t>
  </si>
  <si>
    <t>TRICKY COMERCIO DE ALIMENTOS LTDA</t>
  </si>
  <si>
    <t>61.669.313/0001-21</t>
  </si>
  <si>
    <t>FEDERACAO DOS EMPREGADOS NO COMERCIO DO ESTAD SAO PAULO</t>
  </si>
  <si>
    <t>61.742.336/0001-14</t>
  </si>
  <si>
    <t>CODIGO TARIFARIO VIAGENS LTDA</t>
  </si>
  <si>
    <t>61.777.009/0067-24</t>
  </si>
  <si>
    <t>LE SAC COMERCIAL CENTER COUROS LTDA EM RECUPERACAO JUDICIAL</t>
  </si>
  <si>
    <t>61.784.746/0001-28</t>
  </si>
  <si>
    <t>CUSTOM LAB PRODUTOS PERSONALIZADOS LTDA</t>
  </si>
  <si>
    <t>61.914.070/0001-40</t>
  </si>
  <si>
    <t>LOWIFY PAGAMENTO SEGURO LTDA</t>
  </si>
  <si>
    <t>61.919.643/0001-28</t>
  </si>
  <si>
    <t>CONSELHO FEDERAL DE ODONTOLOGIA</t>
  </si>
  <si>
    <t>62.000.369/0001-51</t>
  </si>
  <si>
    <t>SERVI-MIG COMERCIO DE MAQUINAS LTDA</t>
  </si>
  <si>
    <t>62.024.133/0001-55</t>
  </si>
  <si>
    <t>VAI DE PECAS RESIDENCIAIS LTDA</t>
  </si>
  <si>
    <t>62.058.758/0001-38</t>
  </si>
  <si>
    <t>AZZAI LAB CONFECCAO LTDA</t>
  </si>
  <si>
    <t>62.090.265/0001-85</t>
  </si>
  <si>
    <t>GM COMERCIO DE CONFECCOES LTDA</t>
  </si>
  <si>
    <t>62.140.113/0001-40</t>
  </si>
  <si>
    <t>GV VILA MARIANA ACADEMIA LTDA</t>
  </si>
  <si>
    <t>62.160.739/0001-18</t>
  </si>
  <si>
    <t>CREEDX FINANCE LTDA</t>
  </si>
  <si>
    <t>62.279.744/0001-44</t>
  </si>
  <si>
    <t>HUGO RAMALHO DESENVOLVIMENTO DE SOFTWARE LTDA</t>
  </si>
  <si>
    <t>62.422.232/0001-95</t>
  </si>
  <si>
    <t>62.628.974/0001-71</t>
  </si>
  <si>
    <t>ACADEMIA RO LTDA</t>
  </si>
  <si>
    <t>62.678.567/0001-79</t>
  </si>
  <si>
    <t>MR STORE COMERCIO DE VESTUARIO E ACESSORIOS LTDA</t>
  </si>
  <si>
    <t>63.114.864/0001-54</t>
  </si>
  <si>
    <t>GV MORUMBI ACADEMIA LTDA</t>
  </si>
  <si>
    <t>63.208.435/0001-46</t>
  </si>
  <si>
    <t>KYPCAR PLATAFORMA DIGITAL LTDA</t>
  </si>
  <si>
    <t>63.294.409/0001-88</t>
  </si>
  <si>
    <t>CR INDUSTRIA COMERCIO DE CONFECCOES LTDA</t>
  </si>
  <si>
    <t>63.473.235/0001-10</t>
  </si>
  <si>
    <t>COMERCIAL DE MIUDEZAS FREITAS LTDA</t>
  </si>
  <si>
    <t>63.476.808/0001-60</t>
  </si>
  <si>
    <t>BEETOP INDUSTRIA E COMERCIO DE CONFECCOES LTDA</t>
  </si>
  <si>
    <t>63.605.653/0001-14</t>
  </si>
  <si>
    <t>ACRE COMERCIO E ADMINISTRACAO LTDA</t>
  </si>
  <si>
    <t>63.909.863/0001-04</t>
  </si>
  <si>
    <t>VITA INTEGRA SAUDE INTEGRATIVA LTDA</t>
  </si>
  <si>
    <t>63.936.441/0001-10</t>
  </si>
  <si>
    <t>ECOFILLER LTDA</t>
  </si>
  <si>
    <t>63.974.483/0001-45</t>
  </si>
  <si>
    <t>MUNDO CARDS LTDA</t>
  </si>
  <si>
    <t>64.047.753/0001-35</t>
  </si>
  <si>
    <t>MARKETLAV PRODUTOS PARA LAVANDERIA LTDA</t>
  </si>
  <si>
    <t>64.178.445/0001-49</t>
  </si>
  <si>
    <t>BOTICA CHA DA TERRA LTDA</t>
  </si>
  <si>
    <t>64.404.185/0001-82</t>
  </si>
  <si>
    <t>GV ALTO DE PINHEIROS ACADEMIA LTDA</t>
  </si>
  <si>
    <t>64.422.892/0001-00</t>
  </si>
  <si>
    <t>LIDER INDUSTRIA E COMERCIO DE ESTOFADOS S/A</t>
  </si>
  <si>
    <t>64.484.980/0001-28</t>
  </si>
  <si>
    <t>64.548.739/0001-15</t>
  </si>
  <si>
    <t>C M BRASIL LTDA</t>
  </si>
  <si>
    <t>64.565.385/0001-17</t>
  </si>
  <si>
    <t>BIVIK CONFECCOES LTDA</t>
  </si>
  <si>
    <t>64.657.626/0001-58</t>
  </si>
  <si>
    <t>FERRONIX DISTRIBUIDORA DE FERRAMENTAS E EQUIPAMENTOS LTDA</t>
  </si>
  <si>
    <t>64.775.567/0001-12</t>
  </si>
  <si>
    <t>REMUDE BRAND COMERCIO LTDA</t>
  </si>
  <si>
    <t>64.819.246/0008-49</t>
  </si>
  <si>
    <t>PRATIC LOJA DE CONVENIENCIA LTDA.</t>
  </si>
  <si>
    <t>65.174.909/0001-01</t>
  </si>
  <si>
    <t>PODIOTICKET LTDA</t>
  </si>
  <si>
    <t>65.270.460/0001-85</t>
  </si>
  <si>
    <t>FLOWA SMART FLOW LTDA</t>
  </si>
  <si>
    <t>65.426.788/0001-48</t>
  </si>
  <si>
    <t>VITORIA DISTRIBUIDORA DE BATERIAS LTDA.</t>
  </si>
  <si>
    <t>65.503.233/0001-52</t>
  </si>
  <si>
    <t>EIMON COMERCIO E DISTRIBUICAO LTDA</t>
  </si>
  <si>
    <t>65.650.178/0001-23</t>
  </si>
  <si>
    <t>FARMACIA FARMACEUTICA LTDA</t>
  </si>
  <si>
    <t>65.815.323/0001-89</t>
  </si>
  <si>
    <t>DILUCA IMPORT LTDA</t>
  </si>
  <si>
    <t>65.875.114/0001-20</t>
  </si>
  <si>
    <t>TGK TURISMO LTDA.</t>
  </si>
  <si>
    <t>65.887.427/0001-07</t>
  </si>
  <si>
    <t>TOTEM360 DESENVOLVIMENTO DE SOFTWARES LTDA</t>
  </si>
  <si>
    <t>65.897.910/0009-11</t>
  </si>
  <si>
    <t>TAUSTE SUPERMERCADOS LTDA</t>
  </si>
  <si>
    <t>65.952.109/0001-74</t>
  </si>
  <si>
    <t>LUMEN PIXEL DIGITAL SOLUTIONS LTDA</t>
  </si>
  <si>
    <t>65.993.453/0035-50</t>
  </si>
  <si>
    <t>RODOBENS COMERCIO E LOCACAO DE VEICULOS LTDA.</t>
  </si>
  <si>
    <t>66.047.643/0001-07</t>
  </si>
  <si>
    <t>66.047.643 APARECIDA MENDES GOULART</t>
  </si>
  <si>
    <t>66.089.251/0001-00</t>
  </si>
  <si>
    <t>SALVIANO JOIAS LTDA</t>
  </si>
  <si>
    <t>66.380.084/0001-44</t>
  </si>
  <si>
    <t>BASIC &amp; CO LTDA</t>
  </si>
  <si>
    <t>66.406.609/0001-73</t>
  </si>
  <si>
    <t>CAJUPAY TECNOLOGIA E SOLUCOES DIGITAIS LTDA</t>
  </si>
  <si>
    <t>66.659.215/0001-27</t>
  </si>
  <si>
    <t>GRAVA.AI LTDA</t>
  </si>
  <si>
    <t>66.990.404/0001-88</t>
  </si>
  <si>
    <t>JL IMAGEM E NEGOCIOS DIGITAIS LTDA</t>
  </si>
  <si>
    <t>67.584.643/0001-09</t>
  </si>
  <si>
    <t>ARKANA EXPERIENCIAS LTDA</t>
  </si>
  <si>
    <t>67.620.377/0001-14</t>
  </si>
  <si>
    <t>MINERVA S.A.</t>
  </si>
  <si>
    <t>67.729.178/0005-72</t>
  </si>
  <si>
    <t>COMERCIAL CIRURGICA RIOCLARENSE LTDA</t>
  </si>
  <si>
    <t>67.903.765/0001-02</t>
  </si>
  <si>
    <t>RICAMBI TRATORPECAS LTDA.</t>
  </si>
  <si>
    <t>68.365.501/0001-05</t>
  </si>
  <si>
    <t>PROPARTS COMERCIO DE ARTIGOS ESPORTIVOS E TECNOLOGIA LTDA</t>
  </si>
  <si>
    <t>68.866.268/0001-44</t>
  </si>
  <si>
    <t>MEGAVEST COMERCIO DE ROUPAS LTDA (baixada)</t>
  </si>
  <si>
    <t>68.993.641/0005-51</t>
  </si>
  <si>
    <t>AGIS EQUIPAMENTOS E SERVICOS DE INFORMATICA LTDA.</t>
  </si>
  <si>
    <t>PLUXEE BENEFICIOS BRASIL S.A.</t>
  </si>
  <si>
    <t>69.069.276/0001-22</t>
  </si>
  <si>
    <t>FARMA POPULAR DROGARIA LTDA</t>
  </si>
  <si>
    <t>71.322.150/0001-60</t>
  </si>
  <si>
    <t>SAVEGNAGO-SUPERMERCADOS LTDA</t>
  </si>
  <si>
    <t>71.385.637/0001-91</t>
  </si>
  <si>
    <t>SUPERMERCADO SUPER LUNA S.A</t>
  </si>
  <si>
    <t>71.676.316/0001-46</t>
  </si>
  <si>
    <t>SUPERMERCADOS MAMBO LTDA.</t>
  </si>
  <si>
    <t>72.094.642/0001-08</t>
  </si>
  <si>
    <t>MATV SUL ELETRONICOS LTDA</t>
  </si>
  <si>
    <t>72.675.028/0004-82</t>
  </si>
  <si>
    <t>TREVILUB COMERCIO DE LUBRIFICANTES LTDA</t>
  </si>
  <si>
    <t>72.739.543/0021-80</t>
  </si>
  <si>
    <t>MANFRIN , CASSEB &amp; CIA LTDA</t>
  </si>
  <si>
    <t>72.962.327/0001-55</t>
  </si>
  <si>
    <t>SOLUA COMERCIAL LTDA.</t>
  </si>
  <si>
    <t>73.073.165/0001-67</t>
  </si>
  <si>
    <t>SUPER MERCADO TIBURCIO DE SOUZA LTDA</t>
  </si>
  <si>
    <t>73.141.095/0001-37</t>
  </si>
  <si>
    <t>HOTEL DA FAZENDA DONA CAROLINA LTDA</t>
  </si>
  <si>
    <t>73.230.674/0001-56</t>
  </si>
  <si>
    <t>ADMINISTRADORA DE CONSORCIO RCI BRASIL LTDA</t>
  </si>
  <si>
    <t>73.410.326/0055-53</t>
  </si>
  <si>
    <t>CERVEJARIA PETROPOLIS S/A - EM RECUPERACAO JUDICIAL</t>
  </si>
  <si>
    <t>73.445.454/0005-73</t>
  </si>
  <si>
    <t>MARTIPLAST INDUSTRIA E COMERCIO DE PLASTICOS LTDA</t>
  </si>
  <si>
    <t>73.690.653/0001-13</t>
  </si>
  <si>
    <t>AMO PROMO VIAGENS E TURISMO LTDA</t>
  </si>
  <si>
    <t>73.846.347/0001-23</t>
  </si>
  <si>
    <t>DANIELA TOMBINI INDUSTRIA E COMERCIO DE CONFECCOES LTDA</t>
  </si>
  <si>
    <t>74.052.085/0019-17</t>
  </si>
  <si>
    <t>HOT SAT TELECOMUNICACOES LTDA</t>
  </si>
  <si>
    <t>74.072.513/0001-44</t>
  </si>
  <si>
    <t>AGRO-COMERCIAL AFUBRA LTDA</t>
  </si>
  <si>
    <t>74.261.884/0001-74</t>
  </si>
  <si>
    <t>CROCS BRASIL COMERCIO DE CALCADOS LTDA.</t>
  </si>
  <si>
    <t>74.590.373/0001-04</t>
  </si>
  <si>
    <t>SHOPPING EDUCATIVO KUMON LTDA</t>
  </si>
  <si>
    <t>74.607.839/0001-29</t>
  </si>
  <si>
    <t>DIPECARR DISTRIBUIDORA DE PECAS E ACESSORIOS PARA CARRETAS LTDA</t>
  </si>
  <si>
    <t>75.315.333/0001-09</t>
  </si>
  <si>
    <t>ATACADAO S.A.</t>
  </si>
  <si>
    <t>75.364.570/0007-55</t>
  </si>
  <si>
    <t>AMC TEXTIL LTDA</t>
  </si>
  <si>
    <t>75.923.185/0001-05</t>
  </si>
  <si>
    <t>VALDAR MOVEIS LTDA</t>
  </si>
  <si>
    <t>76.541.127/0001-80</t>
  </si>
  <si>
    <t>MEGA EVENTOS E PRODUCOES LTDA</t>
  </si>
  <si>
    <t>76.657.030/0001-37</t>
  </si>
  <si>
    <t>BARION INDUSTRIA E COMERCIO DE ALIMENTOS S/A EM RECUPERACAO JUDICIAL</t>
  </si>
  <si>
    <t>76.659.820/0003-13</t>
  </si>
  <si>
    <t>ASSOCIACAO PARANAENSE DE CULTURA - APC</t>
  </si>
  <si>
    <t>77.044.618/0001-88</t>
  </si>
  <si>
    <t>BALAROTI - COMERCIO DE MATERIAIS DE CONSTRUCAO S.A.</t>
  </si>
  <si>
    <t>77.373.025/0001-65</t>
  </si>
  <si>
    <t>FARMACIA DERMATOLOGICA LTDA</t>
  </si>
  <si>
    <t>77.424.992/0002-90</t>
  </si>
  <si>
    <t>AGUATIVA GOLF RESORT S/A</t>
  </si>
  <si>
    <t>77.488.385/0001-02</t>
  </si>
  <si>
    <t>COSTAFERRO COSTA TEIXEIRA FERRO E ACO LTDA</t>
  </si>
  <si>
    <t>77.500.049/0003-08</t>
  </si>
  <si>
    <t>MERCADOMOVEIS LTDA</t>
  </si>
  <si>
    <t>77.941.490/0001-55</t>
  </si>
  <si>
    <t>GAZIN INDUSTRIA E COMERCIO DE MOVEIS E ELETRODOMESTICOS S.A</t>
  </si>
  <si>
    <t>78.333.051/0001-22</t>
  </si>
  <si>
    <t>FLAVIO ANTERO ROXO FARMACIA LTDA</t>
  </si>
  <si>
    <t>78.613.841/0001-61</t>
  </si>
  <si>
    <t>ASSOCIACAO EVANGELICA BENEFICENTE DE LONDRINA</t>
  </si>
  <si>
    <t>79.080.602/0021-08</t>
  </si>
  <si>
    <t>UNIAO SUL BRASILEIRA DA IGREJA ADVENTISTA DO SETIMO DIA</t>
  </si>
  <si>
    <t>79.427.696/0001-97</t>
  </si>
  <si>
    <t>CHARRY - INDUSTRIA E COMERCIO DE CONFECCOES LTDA</t>
  </si>
  <si>
    <t>79.491.650/0001-37</t>
  </si>
  <si>
    <t>FARMACIA GRASIANE LTDA</t>
  </si>
  <si>
    <t>79.565.180/0002-90</t>
  </si>
  <si>
    <t>SAN JUAN HOTEIS E EMPREENDIMENTOS LTDA</t>
  </si>
  <si>
    <t>79.644.845/0001-70</t>
  </si>
  <si>
    <t>FARMACIA DALILA LTDA</t>
  </si>
  <si>
    <t>81.170.003/0001-75</t>
  </si>
  <si>
    <t>UNIMED DE CASCAVEL - COOPERATIVA DE TRABALHO MEDICO</t>
  </si>
  <si>
    <t>82.113.515/0001-62</t>
  </si>
  <si>
    <t>VOLPHI FARMACIA E DROGARIA LTDA</t>
  </si>
  <si>
    <t>82.132.556/0007-91</t>
  </si>
  <si>
    <t>LOJAS ADELINO LTDA</t>
  </si>
  <si>
    <t>82.200.205/0001-85</t>
  </si>
  <si>
    <t>FARMACIA FENELON LTDA</t>
  </si>
  <si>
    <t>82.641.325/0001-18</t>
  </si>
  <si>
    <t>CREMER S.A.</t>
  </si>
  <si>
    <t>82.682.584/0001-97</t>
  </si>
  <si>
    <t>TADEU IMOTO &amp; CIA LTDA</t>
  </si>
  <si>
    <t>82.833.559/0001-67</t>
  </si>
  <si>
    <t>MECANICA DE VEICULOS PICARRAS LTDA</t>
  </si>
  <si>
    <t>83.115.048/0001-72</t>
  </si>
  <si>
    <t>HOTEL GUMZ LTDA</t>
  </si>
  <si>
    <t>83.310.441/0054-29</t>
  </si>
  <si>
    <t>COOPERATIVA CENTRAL AURORA ALIMENTOS</t>
  </si>
  <si>
    <t>83.494.427/0001-10</t>
  </si>
  <si>
    <t>FARMED COMERCIO DE MEDICAMENTOS E PERFUMARIAS LTDA</t>
  </si>
  <si>
    <t>83.648.477/0001-05</t>
  </si>
  <si>
    <t>GIASSI &amp; CIA LTDA</t>
  </si>
  <si>
    <t>84.046.101/0001-93</t>
  </si>
  <si>
    <t>BUNGE ALIMENTOS S/A</t>
  </si>
  <si>
    <t>84.932.979/0013-60</t>
  </si>
  <si>
    <t>BONA FARMA LTDA</t>
  </si>
  <si>
    <t>85.248.987/0001-10</t>
  </si>
  <si>
    <t>J.B.WORLD ENTRETENIMENTOS S/A</t>
  </si>
  <si>
    <t>86.852.613/0001-72</t>
  </si>
  <si>
    <t>REDE DROGARIAS ULTRA POPULAR LTDA</t>
  </si>
  <si>
    <t>86.852.613/0002-53</t>
  </si>
  <si>
    <t>86.852.613/0003-34</t>
  </si>
  <si>
    <t>87.163.234/0001-38</t>
  </si>
  <si>
    <t>SABEMI SEGURADORA SA</t>
  </si>
  <si>
    <t>87.547.188/0001-70</t>
  </si>
  <si>
    <t>COOPERATIVA VINICOLA AURORA LTDA</t>
  </si>
  <si>
    <t>87.854.006/0002-95</t>
  </si>
  <si>
    <t>CHOCOLATE CASEIRO GRAMADO LTDA</t>
  </si>
  <si>
    <t>DIMESUL - GESTAO IMOBILIARIA LTDA</t>
  </si>
  <si>
    <t>88.082.837/0001-78</t>
  </si>
  <si>
    <t>DENTI TECNOLOGIA DIGITAL LTDA</t>
  </si>
  <si>
    <t>88.297.544/0001-08</t>
  </si>
  <si>
    <t>CIMAFER COMERCIO DE MATERIAL CONSTRUCAO LTDA</t>
  </si>
  <si>
    <t>88.613.922/0012-78</t>
  </si>
  <si>
    <t>IMDEPA ROLAMENTOS IMPORTACAO E COMERCIO LTDA</t>
  </si>
  <si>
    <t>88.887.021/0001-11</t>
  </si>
  <si>
    <t>CALCADOS MARTE LTDA</t>
  </si>
  <si>
    <t>89.777.692/0105-89</t>
  </si>
  <si>
    <t>COOPERATIVA REGIONAL DE DESENVOLVIMENTO TEUTONIA - CERTEL</t>
  </si>
  <si>
    <t>90.627.332/0001-93</t>
  </si>
  <si>
    <t>DISTRIBUIDORA MERIDIONAL DE MOTORES CUMMINS LTDA</t>
  </si>
  <si>
    <t>91.362.590/0062-70</t>
  </si>
  <si>
    <t>SOLAR COMERCIO E AGROINDUSTRIA LTDA</t>
  </si>
  <si>
    <t>91.389.072/0001-28</t>
  </si>
  <si>
    <t>J K PELES E CONFECCOES LTDA</t>
  </si>
  <si>
    <t>91.495.549/0028-70</t>
  </si>
  <si>
    <t>COTRIJAL COOPERATIVA AGROPECUARIA E INDUSTRIAL</t>
  </si>
  <si>
    <t>91.982.496/0001-00</t>
  </si>
  <si>
    <t>COTRIPAL AGROPECUARIA COOPERATIVA</t>
  </si>
  <si>
    <t>91.982.496/0011-73</t>
  </si>
  <si>
    <t>92.306.257/0007-80</t>
  </si>
  <si>
    <t>MV INFORMATICA NORDESTE LTDA</t>
  </si>
  <si>
    <t>92.502.210/0001-04</t>
  </si>
  <si>
    <t>ERVATEIRA SEIVA PURA LTDA</t>
  </si>
  <si>
    <t>92.665.611/0001-77</t>
  </si>
  <si>
    <t>DIMED S/A - DISTRIBUIDORA DE MEDICAMENTOS</t>
  </si>
  <si>
    <t>92.685.833/0001-51</t>
  </si>
  <si>
    <t>ASSOCIACAO HOSPITALAR MOINHOS DE VENTO</t>
  </si>
  <si>
    <t>92.954.106/0001-42</t>
  </si>
  <si>
    <t>VIACAO OURO E PRATA SA</t>
  </si>
  <si>
    <t>94.673.480/0001-03</t>
  </si>
  <si>
    <t>CAR HOUSE VEICULOS LTDA</t>
  </si>
  <si>
    <t>94.865.680/0001-50</t>
  </si>
  <si>
    <t>JALS COMERCIO DE CEREAIS LTDA</t>
  </si>
  <si>
    <t>94.929.734/0001-01</t>
  </si>
  <si>
    <t>GIORDANI TURISMO LTDA</t>
  </si>
  <si>
    <t>95.422.218/0001-40</t>
  </si>
  <si>
    <t>METALURGICA MOR SA</t>
  </si>
  <si>
    <t>96.727.482/0001-55</t>
  </si>
  <si>
    <t>FARME BRITO LTDA</t>
  </si>
  <si>
    <t>97.512.966/0003-01</t>
  </si>
  <si>
    <t>SCHEER CHURRASQUEIRAS E ACESSORIOS LTDA</t>
  </si>
  <si>
    <t>97.533.479/0001-63</t>
  </si>
  <si>
    <t>AQUABRAZIL OUTDOORS PESCA E NAUTICA LTDA</t>
  </si>
  <si>
    <t>00.000.000/0001-00</t>
  </si>
  <si>
    <t>Cybersource S/A.</t>
  </si>
  <si>
    <t>Nestlé de Colombia S.A</t>
  </si>
  <si>
    <t>00.027.571/0001-10</t>
  </si>
  <si>
    <t>ASSIST CARD DO BRASIL LTDA</t>
  </si>
  <si>
    <t>00.285.753/0001-90</t>
  </si>
  <si>
    <t>VENANCIO PRODUTOS FARMACEUTICOS LTDA.</t>
  </si>
  <si>
    <t>00.292.858/0001-77</t>
  </si>
  <si>
    <t>HERBALIFE INTERNATIONAL DO BRASIL LTDA</t>
  </si>
  <si>
    <t>00.415.789/0001-41</t>
  </si>
  <si>
    <t>E REALIZACOES EDITORA, LIVRARIA E DISTRIBUIDORA LTDA - EM LIQUIDACAO EM LIQUIDACAO</t>
  </si>
  <si>
    <t>00.486.423/0001-63</t>
  </si>
  <si>
    <t>FARMACOTECNICA INST DE MANIPULACOES FARMACEUTICAS LTDA</t>
  </si>
  <si>
    <t>00.489.050/0002-65</t>
  </si>
  <si>
    <t>JJGC INDUSTRIA E COMERCIO DE MATERIAIS DENTARIOS S.A</t>
  </si>
  <si>
    <t>00.545.378/0001-70</t>
  </si>
  <si>
    <t>SERRA AZUL WATER PARK S/A</t>
  </si>
  <si>
    <t>00.779.721/0001-41</t>
  </si>
  <si>
    <t>CINEMARK BRASIL S.A.</t>
  </si>
  <si>
    <t>00.797.026/0001-02</t>
  </si>
  <si>
    <t>TTW BRASIL OPERACOES TURISTICAS LTDA</t>
  </si>
  <si>
    <t>00.804.304/0001-01</t>
  </si>
  <si>
    <t>01.020.029/0001-06</t>
  </si>
  <si>
    <t>EUROP ASSISTANCE BRASIL SERVICOS DE ASSISTENCIA S/A.</t>
  </si>
  <si>
    <t>01.027.058/0001-91</t>
  </si>
  <si>
    <t>CIELO S.A - INSTITUICAO DE PAGAMENTO</t>
  </si>
  <si>
    <t>01.146.603/0001-69</t>
  </si>
  <si>
    <t>GACC - GRUPO DE ASSISTENCIA A CRIANCA COM CANCER</t>
  </si>
  <si>
    <t>01.239.313/0001-60</t>
  </si>
  <si>
    <t>CAMPOS FLORIDOS COMERCIO DE COSMETICOS LTDA</t>
  </si>
  <si>
    <t>01.336.140/0001-06</t>
  </si>
  <si>
    <t>BRAVIUM S.A</t>
  </si>
  <si>
    <t>01.354.395/0001-93</t>
  </si>
  <si>
    <t>DOT DIGITAL GROUP LTDA</t>
  </si>
  <si>
    <t>01.536.754/0001-23</t>
  </si>
  <si>
    <t>J. CAMARA &amp; IRMAOS LTDA</t>
  </si>
  <si>
    <t>01.554.285/0001-75</t>
  </si>
  <si>
    <t>CERTISIGN CERTIFICADORA DIGITAL S.A</t>
  </si>
  <si>
    <t>01.637.895/0001-32</t>
  </si>
  <si>
    <t>VOTORANTIM CIMENTOS S.A.</t>
  </si>
  <si>
    <t>01.937.635/0029-83</t>
  </si>
  <si>
    <t>SONDA SUPERMERCADOS EXPORTACAO E IMPORTACAO S.A.</t>
  </si>
  <si>
    <t>01.944.380/0001-85</t>
  </si>
  <si>
    <t>VIGILANTES DO PESO MARKETING LTDA.</t>
  </si>
  <si>
    <t>02.012.862/0001-60</t>
  </si>
  <si>
    <t>TAM LINHAS AEREAS S/A.</t>
  </si>
  <si>
    <t>02.102.498/0001-29</t>
  </si>
  <si>
    <t>METROPOLITAN LIFE SEGUROS E PREVIDENCIA PRIVADA SA</t>
  </si>
  <si>
    <t>02.292.931/0002-17</t>
  </si>
  <si>
    <t>RM FITNESS CENTER - ACADEMIA DE GINASTICA LTDA</t>
  </si>
  <si>
    <t>02.447.949/0001-60</t>
  </si>
  <si>
    <t>IE INTERNATIONAL EDUCATION S.A.</t>
  </si>
  <si>
    <t>02.788.458/0001-82</t>
  </si>
  <si>
    <t>MOBILITY TURISMO S/A</t>
  </si>
  <si>
    <t>02.797.469/0002-00</t>
  </si>
  <si>
    <t>DOM BOSCO ENSINO SUPERIOR LTDA.</t>
  </si>
  <si>
    <t>02.825.033/0004-49</t>
  </si>
  <si>
    <t>SANTUARIO NACIONAL DE NOSSA SENHORA DA CONCEICAO APARECIDA</t>
  </si>
  <si>
    <t>02.831.172/0002-13</t>
  </si>
  <si>
    <t>KOCH HIPERMERCADO S/A</t>
  </si>
  <si>
    <t>02.914.460/0422-36</t>
  </si>
  <si>
    <t>SEARA ALIMENTOS LTDA</t>
  </si>
  <si>
    <t>02.931.209/0001-02</t>
  </si>
  <si>
    <t>HIGH-TOUR OPERADORA DE TURISMO E EVENTOS LTDA</t>
  </si>
  <si>
    <t>02.967.773/0001-77</t>
  </si>
  <si>
    <t>YAHOO DO BRASIL INTERNET LTDA</t>
  </si>
  <si>
    <t>03.007.698/0001-65</t>
  </si>
  <si>
    <t>SKY TEAM AGENCIA DE VIAGENS E TURISMO LTDA</t>
  </si>
  <si>
    <t>03.206.500/0001-72</t>
  </si>
  <si>
    <t>FARMAGRI FARMACIA DE MANIPULACAO LTDA</t>
  </si>
  <si>
    <t>03.533.726/0001-88</t>
  </si>
  <si>
    <t>UNIMED CUIABA COOPERATIVA DE TRABALHO MEDICO</t>
  </si>
  <si>
    <t>03.541.088/0033-24</t>
  </si>
  <si>
    <t>SERVICO NACIONAL DE APRENDIZAGEM COMERCIAL</t>
  </si>
  <si>
    <t>03.585.974/0001-72</t>
  </si>
  <si>
    <t>OMNILINK TECNOLOGIA S.A.</t>
  </si>
  <si>
    <t>03.608.306/0002-02</t>
  </si>
  <si>
    <t>LIVRARIA INTERNACIONAL-SBS LTDA.</t>
  </si>
  <si>
    <t>03.662.136/0001-55</t>
  </si>
  <si>
    <t>DENTAL SORRIA LTDA</t>
  </si>
  <si>
    <t>03.690.751/0001-75</t>
  </si>
  <si>
    <t>BAZAR RIO 2005 CANTINA E ARTIGOS ESCOLARES LTDA</t>
  </si>
  <si>
    <t>03.815.831/0001-00</t>
  </si>
  <si>
    <t>FHS ADMINISTRACAO, PARTICIPACOES E SERVICOS S.A.</t>
  </si>
  <si>
    <t>03.823.704/0001-52</t>
  </si>
  <si>
    <t>ASSURANT SEGURADORA S.A.</t>
  </si>
  <si>
    <t>03.832.130/0001-89</t>
  </si>
  <si>
    <t>TRIADE SOLUCOES INTELIGENTES INFORMATICA LTDA</t>
  </si>
  <si>
    <t>03.914.917/0001-90</t>
  </si>
  <si>
    <t>SEGSAT TECNOLOGIA S.A.</t>
  </si>
  <si>
    <t>03.973.259/0001-07</t>
  </si>
  <si>
    <t>LUSANOVA DO BRASIL OPERADORA DE TURISMO LIMITADA</t>
  </si>
  <si>
    <t>04.067.191/0001-60</t>
  </si>
  <si>
    <t>EDITORA GLOBO S/A</t>
  </si>
  <si>
    <t>04.078.995/0001-64</t>
  </si>
  <si>
    <t>5 A SEC DO BRASIL FRANCHISING LTDA</t>
  </si>
  <si>
    <t>04.088.208/0001-65</t>
  </si>
  <si>
    <t>SEM PARAR INSTITUICAO DE PAGAMENTO LTDA</t>
  </si>
  <si>
    <t>04.201.876/0001-57</t>
  </si>
  <si>
    <t>SAL - EMPREENDIMENTOS LTDA</t>
  </si>
  <si>
    <t>04.227.467/0061-60</t>
  </si>
  <si>
    <t>04.380.004/0001-01</t>
  </si>
  <si>
    <t>MEDICINAL FARMACIA E MANIPULACAO LTDA</t>
  </si>
  <si>
    <t>04.471.426/0001-84</t>
  </si>
  <si>
    <t>SUNCOASTUSA VIAGENS E TURISMO LTDA</t>
  </si>
  <si>
    <t>04.565.289/0001-47</t>
  </si>
  <si>
    <t>BEMOL S/A</t>
  </si>
  <si>
    <t>04.624.699/0001-11</t>
  </si>
  <si>
    <t>POINTER NETWORKS S.A (baixada)</t>
  </si>
  <si>
    <t>04.628.426/0001-45</t>
  </si>
  <si>
    <t>TECHNOS DA AMAZONIA INDUSTRIA E COMERCIO S.A.</t>
  </si>
  <si>
    <t>04.740.876/0001-25</t>
  </si>
  <si>
    <t>ALELO INSTITUICAO DE PAGAMENTO SA</t>
  </si>
  <si>
    <t>04.772.434/0001-60</t>
  </si>
  <si>
    <t>PORTAL 8 COMERCIO E IMPORTACAO LTDA</t>
  </si>
  <si>
    <t>CORIS BRASIL TURISMO VIAGENS E ASSISTENCIA INTERNACIONAL LTDA</t>
  </si>
  <si>
    <t>04.798.925/0001-80</t>
  </si>
  <si>
    <t>ART FARMA LTDA EM RECUPERACAO JUDICIAL</t>
  </si>
  <si>
    <t>04.908.757/0001-39</t>
  </si>
  <si>
    <t>COSTAO DO SANTINHO TURISMO E LAZER S.A.</t>
  </si>
  <si>
    <t>04.942.346/0001-60</t>
  </si>
  <si>
    <t>CHEBIB CONTROL TECNOLOGIAS LTDA</t>
  </si>
  <si>
    <t>05.008.876/0001-06</t>
  </si>
  <si>
    <t>VIAGENS PROMO TURISMO LTDA</t>
  </si>
  <si>
    <t>05.027.195/0043-36</t>
  </si>
  <si>
    <t>ZINZANE COMERCIO E CONFECCAO DE VESTUARIO LTDA</t>
  </si>
  <si>
    <t>05.164.667/0001-43</t>
  </si>
  <si>
    <t>05.217.384/0002-01</t>
  </si>
  <si>
    <t>05.217.384/0005-46</t>
  </si>
  <si>
    <t>05.217.384/0006-27</t>
  </si>
  <si>
    <t>05.217.384/0010-03</t>
  </si>
  <si>
    <t>05.217.384/0011-94</t>
  </si>
  <si>
    <t>05.326.792/0001-02</t>
  </si>
  <si>
    <t>GCS COMERCIO DE PNEUS LTDA</t>
  </si>
  <si>
    <t>05.342.337/0001-09</t>
  </si>
  <si>
    <t>MARYLIN KULKES CONSULTORIA EM ARTIGOS DE JOALHERIA LTDA</t>
  </si>
  <si>
    <t>05.515.179/0001-33</t>
  </si>
  <si>
    <t>GALLICA MANIPULACAO FARMACEUTICA LTDA</t>
  </si>
  <si>
    <t>05.536.273/0001-79</t>
  </si>
  <si>
    <t>FOCUS FITNESS ACADEMIA DE GINASTICA LTDA</t>
  </si>
  <si>
    <t>05.558.568/0001-46</t>
  </si>
  <si>
    <t>RESERVA FEITA TURISMO, EVENTOS E TECNOLOGIA LTDA</t>
  </si>
  <si>
    <t>05.577.343/0001-37</t>
  </si>
  <si>
    <t>MASTERCARD BRASIL SOLUCOES DE PAGAMENTO LTDA.</t>
  </si>
  <si>
    <t>05.623.256/0001-79</t>
  </si>
  <si>
    <t>INSIDE SISTEMAS LTDA</t>
  </si>
  <si>
    <t>05.639.032/0001-55</t>
  </si>
  <si>
    <t>CURANTE - FARMACIA DE MANIPULACAO LTDA</t>
  </si>
  <si>
    <t>05.648.257/0031-93</t>
  </si>
  <si>
    <t>BRASIL EDUCACAO S/A</t>
  </si>
  <si>
    <t>05.763.136/0001-77</t>
  </si>
  <si>
    <t>MIV FARMACIA DE MANIPULACAO LTDA</t>
  </si>
  <si>
    <t>05.939.187/0001-07</t>
  </si>
  <si>
    <t>MGTECH INFORMATICA E TECNOLOGIA LTDA</t>
  </si>
  <si>
    <t>05.984.457/0001-00</t>
  </si>
  <si>
    <t>NTS DO BRASIL COMERCIO DE MAQUINAS E FERRAMENTAS LTDA</t>
  </si>
  <si>
    <t>06.026.537/0001-07</t>
  </si>
  <si>
    <t>SOCARRAO WEB SOLUTIONS LTDA</t>
  </si>
  <si>
    <t>06.064.114/0001-81</t>
  </si>
  <si>
    <t>COGRA DISTRIBUIDORA LTDA</t>
  </si>
  <si>
    <t>06.253.931/0001-88</t>
  </si>
  <si>
    <t>DOMESTICA LEGAL FOLHAS DE PAGAMENTO ONLINE LTDA</t>
  </si>
  <si>
    <t>06.267.630/0001-03</t>
  </si>
  <si>
    <t>COMPANHIA BRASILEIRA DE EDUCACAO E SISTEMAS DE ENSINO S.A</t>
  </si>
  <si>
    <t>06.267.630/0027-42</t>
  </si>
  <si>
    <t>06.626.253/0001-51</t>
  </si>
  <si>
    <t>EMPREENDIMENTOS PAGUE MENOS S/A</t>
  </si>
  <si>
    <t>06.893.786/0001-08</t>
  </si>
  <si>
    <t>SAINT PAUL EDUCACIONAL LTDA.</t>
  </si>
  <si>
    <t>06.913.480/0001-68</t>
  </si>
  <si>
    <t>DIMENSIONAL BRASIL SOLUCOES LTDA</t>
  </si>
  <si>
    <t>07.015.691/0001-46</t>
  </si>
  <si>
    <t>4 BIO MEDICAMENTOS S.A.</t>
  </si>
  <si>
    <t>07.061.124/0001-26</t>
  </si>
  <si>
    <t>CAMAQUA DISTRIBUIDORA LTDA</t>
  </si>
  <si>
    <t>07.221.340/0001-91</t>
  </si>
  <si>
    <t>LOWELL COSMETICOS DO BRASIL LTDA</t>
  </si>
  <si>
    <t>07.687.928/0001-35</t>
  </si>
  <si>
    <t>07.718.633/0001-89</t>
  </si>
  <si>
    <t>UNIDASUL DISTRIBUIDORA ALIMENTICIA S/A</t>
  </si>
  <si>
    <t>07.737.623/0001-90</t>
  </si>
  <si>
    <t>A ! BODYTECH PARTICIPACOES S.A</t>
  </si>
  <si>
    <t>07.756.995/0001-64</t>
  </si>
  <si>
    <t>INFOJOBS BRASIL ATIVIDADES DE INTERNET LTDA.</t>
  </si>
  <si>
    <t>07.760.188/0001-15</t>
  </si>
  <si>
    <t>SM TRAVEL AGENCIA DE VIAGENS E TURISMO LTDA</t>
  </si>
  <si>
    <t>07.760.299/0001-21</t>
  </si>
  <si>
    <t>SOFACIL TECNOLOGIA LTDA</t>
  </si>
  <si>
    <t>07.900.208/0001-06</t>
  </si>
  <si>
    <t>ZZAB COMERCIO DE CALCADOS LTDA.</t>
  </si>
  <si>
    <t>08.044.832/0001-11</t>
  </si>
  <si>
    <t>FORMULA ACADEMIA LTDA</t>
  </si>
  <si>
    <t>08.382.929/0001-34</t>
  </si>
  <si>
    <t>RIQUENA NETO AR CONDICIONADO LTDA</t>
  </si>
  <si>
    <t>08.412.977/0001-28</t>
  </si>
  <si>
    <t>GIOSTRI EDITORA LTDA</t>
  </si>
  <si>
    <t>08.476.852/0001-61</t>
  </si>
  <si>
    <t>JCMP HOTEIS E COMERCIO LTDA</t>
  </si>
  <si>
    <t>08.561.701/0001-01</t>
  </si>
  <si>
    <t>PAGSEGURO INTERNET INSTITUICAO DE PAGAMENTO S.A.</t>
  </si>
  <si>
    <t>08.613.254/0001-97</t>
  </si>
  <si>
    <t>TB COMERCIO DE PRESENTES S.A.</t>
  </si>
  <si>
    <t>08.621.379/0001-69</t>
  </si>
  <si>
    <t>BRDF FITNESS CENTER - ACADEMIA DE GINASTICA S.A.</t>
  </si>
  <si>
    <t>08.734.301/0001-50</t>
  </si>
  <si>
    <t>QATAR AIRWAYS GROUP (Q.C.S.C.)</t>
  </si>
  <si>
    <t>08.798.103/0001-50</t>
  </si>
  <si>
    <t>BEST DISTRIBUIDORA DE BEBIDAS LTDA (baixada)</t>
  </si>
  <si>
    <t>08.857.016/0001-27</t>
  </si>
  <si>
    <t>EUROPLUS VIAGENS E TURISMO LTDA</t>
  </si>
  <si>
    <t>09.026.659/0001-91</t>
  </si>
  <si>
    <t>SEAWAY CONFECCOES LTDA</t>
  </si>
  <si>
    <t>09.054.385/0001-44</t>
  </si>
  <si>
    <t>INBRANDS S.A</t>
  </si>
  <si>
    <t>09.089.849/0001-58</t>
  </si>
  <si>
    <t>OSMAG-RIO E STOCK FRIO COMERCIO DE REFRIGERACAO LTDA</t>
  </si>
  <si>
    <t>09.127.271/0001-87</t>
  </si>
  <si>
    <t>EHTL VIAGENS LTDA</t>
  </si>
  <si>
    <t>09.180.505/0001-50</t>
  </si>
  <si>
    <t>USEBENS SEGUROS S/A</t>
  </si>
  <si>
    <t>09.204.187/0001-10</t>
  </si>
  <si>
    <t>LATAM DISTRIBUIDORA DE COSMETICOS LTDA</t>
  </si>
  <si>
    <t>09.317.212/0001-71</t>
  </si>
  <si>
    <t>ELITE TRAVEL ASSESSORIA DE VIAGEM E OPERADORA TURISTICA LTDA</t>
  </si>
  <si>
    <t>09.338.704/0001-43</t>
  </si>
  <si>
    <t>ASSOCIACAO EDUCACIONAL AFAM</t>
  </si>
  <si>
    <t>09.339.936/0001-16</t>
  </si>
  <si>
    <t>NS2.COM INTERNET S.A.</t>
  </si>
  <si>
    <t>09.451.214/0001-59</t>
  </si>
  <si>
    <t>DISTRIBUIDORA DE MOVEIS IPANEMA LTDA</t>
  </si>
  <si>
    <t>09.509.549/0001-80</t>
  </si>
  <si>
    <t>LATINOAMERICA TOUR VIAGENS E TURISMO LTDA</t>
  </si>
  <si>
    <t>09.813.204/0002-05</t>
  </si>
  <si>
    <t>W2W E-COMMERCE DE VINHOS S/A</t>
  </si>
  <si>
    <t>10.140.643/0001-94</t>
  </si>
  <si>
    <t>FARMACIA VIA SAUDE LTDA</t>
  </si>
  <si>
    <t>10.158.838/0001-61</t>
  </si>
  <si>
    <t>ISABELA FLORES INTERMEDIACOES LTDA</t>
  </si>
  <si>
    <t>10.221.279/0001-97</t>
  </si>
  <si>
    <t>CBSM - COMPANHIA BRASILEIRA DE SOLUCOES DE MARKETING</t>
  </si>
  <si>
    <t>10.226.996/0001-01</t>
  </si>
  <si>
    <t>CLARITYSOFT LTDA</t>
  </si>
  <si>
    <t>10.230.480/0019-60</t>
  </si>
  <si>
    <t>FERREIRA COSTA &amp; CIA LTDA</t>
  </si>
  <si>
    <t>10.316.298/0001-05</t>
  </si>
  <si>
    <t>TICKET360 TECNOLOGIA E SOLUCOES LTDA</t>
  </si>
  <si>
    <t>10.348.318/0003-83</t>
  </si>
  <si>
    <t>WINDSOR ADMINISTRACAO DE HOTEIS E SERVICOS S.A.</t>
  </si>
  <si>
    <t>10.490.181/0001-35</t>
  </si>
  <si>
    <t>MADEIRAMADEIRA COMERCIO ELETRONICO S/A</t>
  </si>
  <si>
    <t>10.555.312/0001-15</t>
  </si>
  <si>
    <t>DENTAL PARTNER COMERCIO DE PRODUTOS E EQUIPAMENTOS ODONTOLOGICOS LTDA.</t>
  </si>
  <si>
    <t>10.574.198/0001-70</t>
  </si>
  <si>
    <t>AAX ACADEMIA DE EDUCACAO FISICA LTDA</t>
  </si>
  <si>
    <t>10.733.184/0002-33</t>
  </si>
  <si>
    <t>DAV ATACADISTA DE ARTIGOS DE VIAGEM LTDA</t>
  </si>
  <si>
    <t>11.023.174/0130-93</t>
  </si>
  <si>
    <t>PANDORA DO BRASIL COMERCIO LTDA</t>
  </si>
  <si>
    <t>11.118.781/0001-30</t>
  </si>
  <si>
    <t>MERCADO MAQUINAS LTDA</t>
  </si>
  <si>
    <t>11.173.469/0001-49</t>
  </si>
  <si>
    <t>DENILSON BARBOSA DA SILVA PAIVA JUNIOR</t>
  </si>
  <si>
    <t>11.188.916/0001-33</t>
  </si>
  <si>
    <t>TRAVEL PARTNER BRASIL AGENCIA DE TURISMO E VIAGENS LTDA.</t>
  </si>
  <si>
    <t>11.316.763/0001-62</t>
  </si>
  <si>
    <t>MD EDUCACIONAL LTDA</t>
  </si>
  <si>
    <t>11.319.526/0001-55</t>
  </si>
  <si>
    <t>VSTP EDUCACAO S.A.</t>
  </si>
  <si>
    <t>11.426.381/0001-91</t>
  </si>
  <si>
    <t>GAMA FITNESS CENTER - ACADEMIA DE GINASTICA S.A.</t>
  </si>
  <si>
    <t>11.442.110/0001-20</t>
  </si>
  <si>
    <t>ART VIAGENS E TURISMO LTDA  EM RECUPERACAO JUDICIAL</t>
  </si>
  <si>
    <t>11.522.823/0001-01</t>
  </si>
  <si>
    <t>BEFLY CONECTA AGENCIA DE VIAGENS E TURISMO LTDA</t>
  </si>
  <si>
    <t>11.623.920/0001-82</t>
  </si>
  <si>
    <t>VANNUCCI AUTOPECAS DO BRASIL LTDA</t>
  </si>
  <si>
    <t>11.725.176/0001-27</t>
  </si>
  <si>
    <t>BOA VISTA SERVICOS S.A.</t>
  </si>
  <si>
    <t>11.805.397/0001-05</t>
  </si>
  <si>
    <t>BEACH PARK HOTEIS E TURISMO S/A</t>
  </si>
  <si>
    <t>11.911.525/0001-03</t>
  </si>
  <si>
    <t>FARMACIA M.L.G. LTDA</t>
  </si>
  <si>
    <t>12.356.100/0039-07</t>
  </si>
  <si>
    <t>BMP UTILIDADES DOMESTICAS S.A.</t>
  </si>
  <si>
    <t>12.455.479/0001-30</t>
  </si>
  <si>
    <t>TORO INVESTIMENTOS S/A</t>
  </si>
  <si>
    <t>12.659.502/0001-08</t>
  </si>
  <si>
    <t>LSC INDUSTRIA E COMERCIO LTDA</t>
  </si>
  <si>
    <t>12.888.241/0001-06</t>
  </si>
  <si>
    <t>LIVELO S.A.</t>
  </si>
  <si>
    <t>12.960.020/0001-93</t>
  </si>
  <si>
    <t>GD COMERCIO DE PRODUTOS FARMACEUTICOS LTDA</t>
  </si>
  <si>
    <t>13.284.872/0001-70</t>
  </si>
  <si>
    <t>IBR INSTITUTO BRANDAO DE REABILITACAO LTDA</t>
  </si>
  <si>
    <t>13.331.495/0001-83</t>
  </si>
  <si>
    <t>FLORES SHOP LTDA</t>
  </si>
  <si>
    <t>13.399.454/0001-29</t>
  </si>
  <si>
    <t>CYBERSOURCE SERVICOS DE PAGAMENTO LTDA.</t>
  </si>
  <si>
    <t>13.415.304/0001-61</t>
  </si>
  <si>
    <t>TAUA HOTEL E CONVENTION ATIBAIA LTDA</t>
  </si>
  <si>
    <t>13.507.575/0001-47</t>
  </si>
  <si>
    <t>AVIAREPS ASSESSORIA EM TURISMO LTDA.</t>
  </si>
  <si>
    <t>13.612.214/0001-60</t>
  </si>
  <si>
    <t>QUANTITY SERVICOS E COMERCIO DE PRODUTOS PARA SAUDE S.A.</t>
  </si>
  <si>
    <t>13.781.692/0001-02</t>
  </si>
  <si>
    <t>SOUTO DIAS COMERCIO, IMPORTACAO E EXPORTACAO LTDA EM RECUPERACAO JUDICIAL EM RECUPERACAO JUDICIAL</t>
  </si>
  <si>
    <t>13.810.372/0001-25</t>
  </si>
  <si>
    <t>BAHIA FITNESS CENTER - ACADEMIA DE GINASTICA LTDA</t>
  </si>
  <si>
    <t>13.813.395/0002-74</t>
  </si>
  <si>
    <t>BT01 FITNESS CENTER - ACADEMIA DE GINASTICA S.A.</t>
  </si>
  <si>
    <t>13.882.847/0001-99</t>
  </si>
  <si>
    <t>FERNANDA VENTURINI ESPORTE E BEM ESTAR LTDA</t>
  </si>
  <si>
    <t>13.884.775/0001-19</t>
  </si>
  <si>
    <t>MAGALUPAY INSTITUICAO DE PAGAMENTO S.A.</t>
  </si>
  <si>
    <t>14.119.387/0001-04</t>
  </si>
  <si>
    <t>DOUGLAS SANTOS TORRES DE OLIVEIRA</t>
  </si>
  <si>
    <t>14.121.957/0001-09</t>
  </si>
  <si>
    <t>VALID CERTIFICADORA DIGITAL LTDA.</t>
  </si>
  <si>
    <t>14.378.093/0001-05</t>
  </si>
  <si>
    <t>GLOBAL TRAVEL ADVISORS AGENCIA DE VIAGENS E TURISMO LTDA</t>
  </si>
  <si>
    <t>14.764.367/0001-96</t>
  </si>
  <si>
    <t>IOS COMERCIO DE ROUPAS LTDA</t>
  </si>
  <si>
    <t>14.773.721/0001-49</t>
  </si>
  <si>
    <t>MALAI MANSO HOTEL RESORT S.A.</t>
  </si>
  <si>
    <t>14.799.060/0001-20</t>
  </si>
  <si>
    <t>TAYAYA ADMINISTRACAO E PARTICIPACOES LTDA</t>
  </si>
  <si>
    <t>14.863.783/0001-41</t>
  </si>
  <si>
    <t>GO FIT ACADEMIA E ESPORTES LTDA</t>
  </si>
  <si>
    <t>14.868.712/0001-31</t>
  </si>
  <si>
    <t>AKAD SEGUROS S.A.</t>
  </si>
  <si>
    <t>15.218.102/0001-55</t>
  </si>
  <si>
    <t>BELLADONNAS PHARMA FARMACIA DE MANIPULACAO LTDA</t>
  </si>
  <si>
    <t>15.428.902/0001-09</t>
  </si>
  <si>
    <t>SDM COMERCIALIZADORA DE PRODUTOS ORGANICOS LTDA</t>
  </si>
  <si>
    <t>15.590.335/0001-84</t>
  </si>
  <si>
    <t>ALVO ACADEMIA LTDA</t>
  </si>
  <si>
    <t>15.754.475/0001-40</t>
  </si>
  <si>
    <t>HOSTGATOR BRASIL LTDA.</t>
  </si>
  <si>
    <t>15.767.893/0001-72</t>
  </si>
  <si>
    <t>MFC ACADEMIA LTDA</t>
  </si>
  <si>
    <t>16.219.099/0001-57</t>
  </si>
  <si>
    <t>BRUMAR FARMACIA DE MANIPULACAO LTDA</t>
  </si>
  <si>
    <t>16.912.899/0001-59</t>
  </si>
  <si>
    <t>BSB SERVICOS DE INTERMEDIACAO DE NEGOCIOS E SOLUCOES WEB LTDA</t>
  </si>
  <si>
    <t>16.991.645/0001-73</t>
  </si>
  <si>
    <t>HSYSTEM TECNOLOGIA LTDA</t>
  </si>
  <si>
    <t>17.062.326/0001-46</t>
  </si>
  <si>
    <t>R C FITNESS CENTER LTDA</t>
  </si>
  <si>
    <t>17.197.385/0001-21</t>
  </si>
  <si>
    <t>ZURICH MINAS BRASIL SEGUROS S.A.</t>
  </si>
  <si>
    <t>17.245.051/0001-86</t>
  </si>
  <si>
    <t>INCOMFRAL - INDUSTRIA E COMERCIO DE FRALDAS LTDA</t>
  </si>
  <si>
    <t>17.400.505/0001-46</t>
  </si>
  <si>
    <t>ARTIA DESENVOLVIMENTO DE SISTEMAS LTDA</t>
  </si>
  <si>
    <t>18.483.322/0001-02</t>
  </si>
  <si>
    <t>ONESHOP DISTRIBUIDORA LTDA</t>
  </si>
  <si>
    <t>18.653.891/0001-40</t>
  </si>
  <si>
    <t>FORMULA TIJU FITNESS CENTER - ACADEMIA DE GINASTICA LTDA</t>
  </si>
  <si>
    <t>18.836.589/0001-28</t>
  </si>
  <si>
    <t>BESTBUYHOTEL VIAGENS E TURISMO LTDA.</t>
  </si>
  <si>
    <t>18.937.972/0001-72</t>
  </si>
  <si>
    <t>MF STORE LTDA</t>
  </si>
  <si>
    <t>19.266.668/0001-03</t>
  </si>
  <si>
    <t>GRECIA ACADEMIA LTDA</t>
  </si>
  <si>
    <t>19.668.272/0001-92</t>
  </si>
  <si>
    <t>ATLETA E CIA LTDA</t>
  </si>
  <si>
    <t>19.726.111/0001-08</t>
  </si>
  <si>
    <t>CONCESSIONARIA AEROPORTO RIO DE JANEIRO S.A.</t>
  </si>
  <si>
    <t>19.836.887/0001-80</t>
  </si>
  <si>
    <t>DLP ACADEMIA LTDA</t>
  </si>
  <si>
    <t>19.853.291/0001-99</t>
  </si>
  <si>
    <t>POUSADA ARTE DA NATUREZA LTDA</t>
  </si>
  <si>
    <t>19.939.987/0001-32</t>
  </si>
  <si>
    <t>VRUNNY TECNOLOGIA LTDA</t>
  </si>
  <si>
    <t>19.962.272/0001-09</t>
  </si>
  <si>
    <t>BRASILDENTAL OPERADORA DE PLANOS ODONTOLOGICOS S.A.</t>
  </si>
  <si>
    <t>20.646.890/0001-10</t>
  </si>
  <si>
    <t>OMINT SEGUROS S.A.</t>
  </si>
  <si>
    <t>20.992.373/0001-01</t>
  </si>
  <si>
    <t>ACADEMIA DE GINASTICA NOVACENTER LTDA.</t>
  </si>
  <si>
    <t>21.083.433/0001-28</t>
  </si>
  <si>
    <t>VENTURA LEGNER COMERCIO E SERVICOS LTDA.</t>
  </si>
  <si>
    <t>21.182.935/0001-06</t>
  </si>
  <si>
    <t>ITERPEC SERVICOS EM TURISMO LTDA</t>
  </si>
  <si>
    <t>21.261.563/0001-03</t>
  </si>
  <si>
    <t>VP FITNESS CENTER ACADEMIA DE GINASTICA LTDA</t>
  </si>
  <si>
    <t>21.406.359/0001-33</t>
  </si>
  <si>
    <t>GOLD FITNESS LTDA</t>
  </si>
  <si>
    <t>21.561.725/0001-29</t>
  </si>
  <si>
    <t>SOLAR COMUNICACOES S.A. EM RECUPERACAO JUDICIAL</t>
  </si>
  <si>
    <t>21.768.442/0001-52</t>
  </si>
  <si>
    <t>INNER COMERCIO DE VINHOS LTDA</t>
  </si>
  <si>
    <t>21.988.733/0001-56</t>
  </si>
  <si>
    <t>RIO POTY BT FITNESS LTDA</t>
  </si>
  <si>
    <t>22.020.994/0002-21</t>
  </si>
  <si>
    <t>PRODUTOS FARMACEUTICOS BORGES LTDA</t>
  </si>
  <si>
    <t>22.542.876/0001-00</t>
  </si>
  <si>
    <t>E-BLOCK LOCACOES LTDA</t>
  </si>
  <si>
    <t>22.662.069/0001-13</t>
  </si>
  <si>
    <t>TRANSFER SERVICOS EMPRESARIAIS LTDA</t>
  </si>
  <si>
    <t>23.079.033/0001-74</t>
  </si>
  <si>
    <t>JIREH ACADEMIA DE GINASTICA LTDA</t>
  </si>
  <si>
    <t>23.209.013/0001-70</t>
  </si>
  <si>
    <t>DIS COMERCIO DE ELETRODOMESTICOS S.A</t>
  </si>
  <si>
    <t>23.306.928/0001-02</t>
  </si>
  <si>
    <t>TBO HOLIDAYS BRASIL AGENCIA DE VIAGENS E RESERVAS LTDA.</t>
  </si>
  <si>
    <t>23.568.551/0001-51</t>
  </si>
  <si>
    <t>JPMC ACADEMIA DE GINASTICA LTDA.</t>
  </si>
  <si>
    <t>23.806.945/0001-09</t>
  </si>
  <si>
    <t>ALIANCA HOTEIS E EMPREENDIMENTOS LTDA</t>
  </si>
  <si>
    <t>24.073.694/0001-55</t>
  </si>
  <si>
    <t>CIL - COMERCIO DE INFORMATICA LTDA</t>
  </si>
  <si>
    <t>24.233.204/0001-30</t>
  </si>
  <si>
    <t>AGOSTINHO D'ONOFRIO NETTO</t>
  </si>
  <si>
    <t>24.336.035/0001-64</t>
  </si>
  <si>
    <t>RSX ACADEMIA DE EDUCACAO FISICA LTDA</t>
  </si>
  <si>
    <t>24.341.342/0001-33</t>
  </si>
  <si>
    <t>FITTI PAGAMENTOS LTDA</t>
  </si>
  <si>
    <t>24.731.215/0001-40</t>
  </si>
  <si>
    <t>JV MARKETPLACE JEWELLERY COMERCIO DE JOIAS E RELOGIOS LTDA.</t>
  </si>
  <si>
    <t>24.763.731/0001-57</t>
  </si>
  <si>
    <t>R11 TRAVEL VIAGENS E TURISMO LTDA.</t>
  </si>
  <si>
    <t>24.813.491/0001-58</t>
  </si>
  <si>
    <t>LH - LANCE HOTEIS LTDA  EM RECUPERACAO JUDICIAL</t>
  </si>
  <si>
    <t>26.038.751/0001-90</t>
  </si>
  <si>
    <t>BLUE PARK AQUATICO S/A</t>
  </si>
  <si>
    <t>26.318.085/0001-44</t>
  </si>
  <si>
    <t>FMX ACADEMIA DE EDUCACAO FISICA LTDA</t>
  </si>
  <si>
    <t>26.502.092/0001-00</t>
  </si>
  <si>
    <t>26.655.646/0001-09</t>
  </si>
  <si>
    <t>INSTITUTO BRASILEIRO DE ENERGIA RECICLAVEL - IBER</t>
  </si>
  <si>
    <t>26.669.170/0001-57</t>
  </si>
  <si>
    <t>123 VIAGENS E TURISMO LTDA  EM RECUPERACAO JUDICIAL</t>
  </si>
  <si>
    <t>26.720.719/0001-90</t>
  </si>
  <si>
    <t>NETIFY DO BRASIL INTERNET SERVICES LTDA</t>
  </si>
  <si>
    <t>26.786.813/0001-42</t>
  </si>
  <si>
    <t>MADEIRANIT PARTICIPACOES S/A</t>
  </si>
  <si>
    <t>26.871.302/0001-29</t>
  </si>
  <si>
    <t>VILLAGE GROUP SERVICOS LTDA</t>
  </si>
  <si>
    <t>27.865.757/0001-02</t>
  </si>
  <si>
    <t>28.445.729/0081-75</t>
  </si>
  <si>
    <t>29.177.827/0001-57</t>
  </si>
  <si>
    <t>CLUB MERCADO MIX - SERVICOS TECNOLOGICOS LTDA.</t>
  </si>
  <si>
    <t>29.302.348/0001-15</t>
  </si>
  <si>
    <t>GURGELMIX MAQUINAS E FERRAMENTAS S.A.</t>
  </si>
  <si>
    <t>29.309.127/0001-79</t>
  </si>
  <si>
    <t>AMIL ASSISTENCIA MEDICA INTERNACIONAL S.A.</t>
  </si>
  <si>
    <t>29.334.079/0001-79</t>
  </si>
  <si>
    <t>H PLUS HOTEIS LR LTDA</t>
  </si>
  <si>
    <t>29.356.859/0003-81</t>
  </si>
  <si>
    <t>RICCO ALIMENTOS HORTIFRUTIGRANJEIROS LTDA</t>
  </si>
  <si>
    <t>30.294.125/0001-32</t>
  </si>
  <si>
    <t>PETIN INTELIGENCIA EM NEGOCIOS LTDA</t>
  </si>
  <si>
    <t>30.351.040/0001-49</t>
  </si>
  <si>
    <t>BMG RESTAURANTES LTDA</t>
  </si>
  <si>
    <t>30.352.861/0001-08</t>
  </si>
  <si>
    <t>INSERT CODE INFORMATICA LTDA</t>
  </si>
  <si>
    <t>30.549.651/0001-04</t>
  </si>
  <si>
    <t>COMPROPAY MEIOS DE PAGAMENTOS LTDA</t>
  </si>
  <si>
    <t>30.743.538/0001-57</t>
  </si>
  <si>
    <t>DELCI PEREIRA DA SILVA &amp; CIA. LTDA.</t>
  </si>
  <si>
    <t>31.551.765/0001-43</t>
  </si>
  <si>
    <t>VISA DO BRASIL EMPREENDIMENTOS LTDA</t>
  </si>
  <si>
    <t>31.563.034/0002-07</t>
  </si>
  <si>
    <t>FEEDBACKTUR VIAGENS LTDA</t>
  </si>
  <si>
    <t>31.565.104/0021-10</t>
  </si>
  <si>
    <t>PEPSICO DO BRASIL LTDA</t>
  </si>
  <si>
    <t>31.743.818/0001-28</t>
  </si>
  <si>
    <t>32.212.269/0001-28</t>
  </si>
  <si>
    <t>PORTAL ELETRICO COMERCIAL DE MATERIAIS ELETRICOS LTDA.</t>
  </si>
  <si>
    <t>32.786.608/0001-80</t>
  </si>
  <si>
    <t>OAK HOTELARIA LTDA</t>
  </si>
  <si>
    <t>32.868.002/0007-89</t>
  </si>
  <si>
    <t>PISOLAR COMERCIO DE TINTAS LTDA</t>
  </si>
  <si>
    <t>32.955.811/0001-32</t>
  </si>
  <si>
    <t>CAM LOCACAO DE SOFTWARE LTDA</t>
  </si>
  <si>
    <t>33.183.773/0001-00</t>
  </si>
  <si>
    <t>KAMEL TURISMO LIMITADA</t>
  </si>
  <si>
    <t>33.200.056/0001-49</t>
  </si>
  <si>
    <t>LOJAS RIACHUELO SA</t>
  </si>
  <si>
    <t>33.372.251/0062-78</t>
  </si>
  <si>
    <t>IBM BRASIL-INDUSTRIA MAQUINAS E SERVICOS LIMITADA</t>
  </si>
  <si>
    <t>33.448.150/0001-11</t>
  </si>
  <si>
    <t>AZUL COMPANHIA DE SEGUROS GERAIS</t>
  </si>
  <si>
    <t>33.461.740/0001-84</t>
  </si>
  <si>
    <t>DEUTSCHE LUFTHANSA AG</t>
  </si>
  <si>
    <t>33.579.376/0001-51</t>
  </si>
  <si>
    <t>SOCIEDADE BIBLICA DO BRASIL</t>
  </si>
  <si>
    <t>33.638.388/0001-00</t>
  </si>
  <si>
    <t>INSTITUTO PROTETOR DOS POBRES E CRIANCAS ABRIGO MARIA IMACULADA</t>
  </si>
  <si>
    <t>33.674.514/0001-81</t>
  </si>
  <si>
    <t>XEPPA.COM SERVICOS DE INFORMACOES ONLINE LTDA (baixada)</t>
  </si>
  <si>
    <t>33.771.486/0001-10</t>
  </si>
  <si>
    <t>BONITOUR VIAGENS E TURISMO LTDA</t>
  </si>
  <si>
    <t>34.308.177/0001-71</t>
  </si>
  <si>
    <t>ZAPPING DO BRASIL LTDA</t>
  </si>
  <si>
    <t>34.669.665/0003-76</t>
  </si>
  <si>
    <t>P4 PAGAMENTOS LTDA</t>
  </si>
  <si>
    <t>34.686.568/0001-20</t>
  </si>
  <si>
    <t>FARMACIA PERSONALE LTDA</t>
  </si>
  <si>
    <t>35.503.303/0001-01</t>
  </si>
  <si>
    <t>DARKSIDE STORE COMERCIO LTDA</t>
  </si>
  <si>
    <t>36.882.405/0001-48</t>
  </si>
  <si>
    <t>M B DA SILVA PAROLIN E CIA LTDA</t>
  </si>
  <si>
    <t>37.189.889/0001-07</t>
  </si>
  <si>
    <t>MK ECOMM LTDA</t>
  </si>
  <si>
    <t>37.426.051/0008-66</t>
  </si>
  <si>
    <t>BELL RIO COSMETICOS LTDA</t>
  </si>
  <si>
    <t>37.631.772/0001-31</t>
  </si>
  <si>
    <t>BERNARD MORENO BOLACELL</t>
  </si>
  <si>
    <t>39.744.143/0001-43</t>
  </si>
  <si>
    <t>BEE2PAY TRAVEL SOLUTIONS S.A</t>
  </si>
  <si>
    <t>39.851.059/0002-00</t>
  </si>
  <si>
    <t>MAYA BEAUTY DISTRIBUICAO DE COSMETICOS LTDA</t>
  </si>
  <si>
    <t>39.893.680/0002-36</t>
  </si>
  <si>
    <t>SUPERCOMM S.A.</t>
  </si>
  <si>
    <t>40.339.657/0001-00</t>
  </si>
  <si>
    <t>BLUMAR/BRAZIL NUTS RIO TURISMO LTDA</t>
  </si>
  <si>
    <t>40.432.544/0062-69</t>
  </si>
  <si>
    <t>CLARO S.A.</t>
  </si>
  <si>
    <t>42.274.696/0001-94</t>
  </si>
  <si>
    <t>ADIDAS DO BRASIL LTDA</t>
  </si>
  <si>
    <t>43.214.055/0045-28</t>
  </si>
  <si>
    <t>MARTINS COMERCIO E SERVICOS DE DISTRIBUICAO S/A</t>
  </si>
  <si>
    <t>43.342.542/0001-55</t>
  </si>
  <si>
    <t>DROGADERMA LTDA</t>
  </si>
  <si>
    <t>43.343.391/0001-50</t>
  </si>
  <si>
    <t>BERLITZ CENTRO DE IDIOMAS LTDA</t>
  </si>
  <si>
    <t>43.426.626/0001-77</t>
  </si>
  <si>
    <t>ALLERGAN PRODUTOS FARMACEUTICOS LTDA.</t>
  </si>
  <si>
    <t>43.708.379/0001-00</t>
  </si>
  <si>
    <t>FAST SHOP S.A</t>
  </si>
  <si>
    <t>43.849.258/0001-70</t>
  </si>
  <si>
    <t>E-TALITA CONFECCOES LTDA</t>
  </si>
  <si>
    <t>43.894.609/0001-64</t>
  </si>
  <si>
    <t>POLITEC IMPORTACAO E COMERCIO LTDA.</t>
  </si>
  <si>
    <t>45.201.019/0001-34</t>
  </si>
  <si>
    <t>OBRAS SOCIAIS DA ARQUIDIOCESE DE APARECIDA</t>
  </si>
  <si>
    <t>45.213.626/0001-14</t>
  </si>
  <si>
    <t>JAMES BARBOSA &amp; CIA LTDA</t>
  </si>
  <si>
    <t>45.219.137/0001-70</t>
  </si>
  <si>
    <t>CSX ACADEMIA DE EDUCACAO FISICA LTDA</t>
  </si>
  <si>
    <t>45.454.718/0006-09</t>
  </si>
  <si>
    <t>ORIGINAL TOKYO COMERCIO DE VEICULOS S A</t>
  </si>
  <si>
    <t>45.543.915/0001-81</t>
  </si>
  <si>
    <t>CARREFOUR COMERCIO E INDUSTRIA LTDA</t>
  </si>
  <si>
    <t>45.688.126/0001-39</t>
  </si>
  <si>
    <t>SHOES AND ZBAGS COMERCIO LTDA</t>
  </si>
  <si>
    <t>46.134.425/0001-94</t>
  </si>
  <si>
    <t>HOTEIS ROYAL PALM PLAZA LTDA.</t>
  </si>
  <si>
    <t>46.266.771/0001-26</t>
  </si>
  <si>
    <t>CANON DO BRASIL INDUSTRIA E COMERCIO LTDA.</t>
  </si>
  <si>
    <t>46.394.094/0001-21</t>
  </si>
  <si>
    <t>FLAGIAN IMPORTACAO E EXPORTACAO LTDA</t>
  </si>
  <si>
    <t>47.033.423/0001-71</t>
  </si>
  <si>
    <t>ZENAIDE BARBOZA SILVA DE OLIVEIRA</t>
  </si>
  <si>
    <t>47.545.371/0001-12</t>
  </si>
  <si>
    <t>TERAPEUTICA FARMACIA DE MANIPULACAO LTDA</t>
  </si>
  <si>
    <t>49.410.145/0001-50</t>
  </si>
  <si>
    <t>SOCIEDADE PAULISTA DE RADIOLOGIA E DIAGNOSTICO POR IMAGEM</t>
  </si>
  <si>
    <t>50.204.799/0001-06</t>
  </si>
  <si>
    <t>M2M FARMA EXPRESS LTDA</t>
  </si>
  <si>
    <t>50.289.814/0001-66</t>
  </si>
  <si>
    <t>VERONICA PEREIRA IND COM CONFECCOES DO VESTUARIO LTDA</t>
  </si>
  <si>
    <t>51.757.300/0001-50</t>
  </si>
  <si>
    <t>FLYTOUR AGENCIA DE VIAGENS E TURISMO LTDA.</t>
  </si>
  <si>
    <t>51.998.849/0001-37</t>
  </si>
  <si>
    <t>HQC PRODUTOS DE LIMPEZA E COSMETICOS LTDA</t>
  </si>
  <si>
    <t>52.601.333/0001-70</t>
  </si>
  <si>
    <t>ART-PHARMA FORMULAS OFICINAIS LTDA</t>
  </si>
  <si>
    <t>53.078.135/0001-36</t>
  </si>
  <si>
    <t>EYE PHARMA LTDA</t>
  </si>
  <si>
    <t>53.265.419/0001-31</t>
  </si>
  <si>
    <t>APF INFORMATICA LTDA</t>
  </si>
  <si>
    <t>53.558.342/0039-60</t>
  </si>
  <si>
    <t>ANIS RAZUK INDUSTRIA E COMERCIO LTDA</t>
  </si>
  <si>
    <t>54.267.463/0001-43</t>
  </si>
  <si>
    <t>MOTO REMAZA DISTRIBUIDORA DE VEICULOS E PECAS LTDA</t>
  </si>
  <si>
    <t>55.132.906/0001-51</t>
  </si>
  <si>
    <t>PRIME TOUR AGENCIA DE VIAGENS E TURISMO LTDA</t>
  </si>
  <si>
    <t>55.689.939/0001-05</t>
  </si>
  <si>
    <t>ORGANIZACAO FARMACEUTICA FORMULARIUM LTDA</t>
  </si>
  <si>
    <t>55.728.224/0001-06</t>
  </si>
  <si>
    <t>COPAFER COMERCIAL LTDA</t>
  </si>
  <si>
    <t>56.992.217/0002-60</t>
  </si>
  <si>
    <t>WELEDA DO BRASIL LABORATORIO E FARMACIA LTDA</t>
  </si>
  <si>
    <t>57.464.653/0004-91</t>
  </si>
  <si>
    <t>SANTANA CENTRO DAS ANTENAS LTDA</t>
  </si>
  <si>
    <t>57.746.455/0001-78</t>
  </si>
  <si>
    <t>MEDISERVICE OPERADORA DE PLANOS DE SAUDE S.A.</t>
  </si>
  <si>
    <t>57.929.012/0001-12</t>
  </si>
  <si>
    <t>MAIS MOBI SERVICOS LTDA</t>
  </si>
  <si>
    <t>58.062.779/0001-50</t>
  </si>
  <si>
    <t>EDITORA CNA CULTURAL NORTE AMERICANO S/A</t>
  </si>
  <si>
    <t>58.160.789/0001-28</t>
  </si>
  <si>
    <t>BANCO SAFRA S A</t>
  </si>
  <si>
    <t>58.183.401/0001-04</t>
  </si>
  <si>
    <t>A TRIBUNA DE SANTOS JORNAL E EDITORA LIMITADA</t>
  </si>
  <si>
    <t>58.277.872/0002-62</t>
  </si>
  <si>
    <t>ON THE TABLE CONFECCOES LTDA</t>
  </si>
  <si>
    <t>58.473.398/0001-63</t>
  </si>
  <si>
    <t>AMWAY DO BRASIL LIMITADA</t>
  </si>
  <si>
    <t>58.573.486/0001-37</t>
  </si>
  <si>
    <t>TRADE TOURS VIAGENS LTDA</t>
  </si>
  <si>
    <t>59.377.788/0001-00</t>
  </si>
  <si>
    <t>JJMN CONFECCOES LTDA</t>
  </si>
  <si>
    <t>59.662.817/0001-78</t>
  </si>
  <si>
    <t>MARCIA CRISTINA LOPES LEVORATO &amp; CIA LTDA</t>
  </si>
  <si>
    <t>60.114.865/0001-00</t>
  </si>
  <si>
    <t>AFINZ INSTITUICAO DE PAGAMENTO S.A.</t>
  </si>
  <si>
    <t>60.494.416/0033-12</t>
  </si>
  <si>
    <t>PAGUE MENOS COMERCIO DE PRODUTOS ALIMENTICIOS LTDA</t>
  </si>
  <si>
    <t>60.517.984/0001-04</t>
  </si>
  <si>
    <t>SAO PAULO FUTEBOL CLUBE</t>
  </si>
  <si>
    <t>60.621.596/0001-79</t>
  </si>
  <si>
    <t>AGAXTUR AGENCIA DE VIAGENS E TURISMO S.A</t>
  </si>
  <si>
    <t>60.746.948/0001-12</t>
  </si>
  <si>
    <t>BANCO BRADESCO S.A.</t>
  </si>
  <si>
    <t>60.860.238/0001-19</t>
  </si>
  <si>
    <t>MAGIA 360 ECOMMERCE LTDA</t>
  </si>
  <si>
    <t>60.920.345/0001-95</t>
  </si>
  <si>
    <t>JOCKEY CLUB DE SAO PAULO</t>
  </si>
  <si>
    <t>60.922.598/0001-06</t>
  </si>
  <si>
    <t>MARINGA PASSAGENS E TURISMO LTDA</t>
  </si>
  <si>
    <t>61.110.870/0001-08</t>
  </si>
  <si>
    <t>INDUSTRIA E COMERCIO DE CALCADOS FASCAR LTDA</t>
  </si>
  <si>
    <t>61.186.490/0001-57</t>
  </si>
  <si>
    <t>EDITORA FTD S A</t>
  </si>
  <si>
    <t>61.189.288/0214-29</t>
  </si>
  <si>
    <t>MARISA LOJAS S.A.</t>
  </si>
  <si>
    <t>61.234.985/0001-04</t>
  </si>
  <si>
    <t>COMERCIAL E IMPORTADORA DE PNEUS LTDA</t>
  </si>
  <si>
    <t>61.287.546/0001-60</t>
  </si>
  <si>
    <t>PIA SOCIEDADE DE SAO PAULO</t>
  </si>
  <si>
    <t>61.502.324/0001-12</t>
  </si>
  <si>
    <t>REFRIGELO CLIMATIZACAO DE AMBIENTES S.A.</t>
  </si>
  <si>
    <t>61.550.828/0001-08</t>
  </si>
  <si>
    <t>GIGLIO &amp; BONFANTE LTDA</t>
  </si>
  <si>
    <t>61.740.510/0001-90</t>
  </si>
  <si>
    <t>ESPLANE ESPACOS PLANEJADOS LIMITADA</t>
  </si>
  <si>
    <t>61.825.675/0001-64</t>
  </si>
  <si>
    <t>ASSOCIACAO ESCOLA SUPERIOR DE PROPAGANDA E MARKETING</t>
  </si>
  <si>
    <t>62.173.620/0133-20</t>
  </si>
  <si>
    <t>SERASA S.A.</t>
  </si>
  <si>
    <t>62.277.041/0001-87</t>
  </si>
  <si>
    <t>DISAL - DISTRIBUIDORES ASSOCIADOS DE LIVROS S.A.</t>
  </si>
  <si>
    <t>62.336.322/0001-63</t>
  </si>
  <si>
    <t>HNT COMERCIO DE HORTIFRUTIGRANJEIROS SA</t>
  </si>
  <si>
    <t>63.063.689/0001-13</t>
  </si>
  <si>
    <t>FACULDADES METROPOLITANAS UNIDAS EDUCACIONAIS LTDA - EM RECUPERACAO JUDICIAL</t>
  </si>
  <si>
    <t>63.554.067/0001-98</t>
  </si>
  <si>
    <t>HAPVIDA ASSISTENCIA MEDICA S.A.</t>
  </si>
  <si>
    <t>65.944.134/0001-06</t>
  </si>
  <si>
    <t>A FIRMA INDUSTRIA E COMERCIO DE ROUPAS LTDA</t>
  </si>
  <si>
    <t>66.602.988/0001-77</t>
  </si>
  <si>
    <t>PHARMACIA ESSENCIAL LTDA.</t>
  </si>
  <si>
    <t>67.389.718/0001-92</t>
  </si>
  <si>
    <t>GIULIANA COMERCIO DE FLORES E ARRANJOS LTDA</t>
  </si>
  <si>
    <t>68.765.825/0008-07</t>
  </si>
  <si>
    <t>PITUCHINHUS INDUSTRIA E COMERCIO DE CONFECCOES LTDA</t>
  </si>
  <si>
    <t>70.940.994/0001-01</t>
  </si>
  <si>
    <t>PANDURATA ALIMENTOS LTDA</t>
  </si>
  <si>
    <t>72.381.189/0001-10</t>
  </si>
  <si>
    <t>DELL COMPUTADORES DO BRASIL LTDA</t>
  </si>
  <si>
    <t>72.744.196/0001-30</t>
  </si>
  <si>
    <t>RCA OPERADORA TURISTICA LTDA</t>
  </si>
  <si>
    <t>72.948.359/0001-04</t>
  </si>
  <si>
    <t>G J COMERCIO E IMPORTACAO DE TECIDOS LTDA</t>
  </si>
  <si>
    <t>73.431.686/0010-30</t>
  </si>
  <si>
    <t>KONTIK FRANSTUR VIAGENS E TURISMO LTDA</t>
  </si>
  <si>
    <t>74.155.052/0001-73</t>
  </si>
  <si>
    <t>UPS DO BRASIL REMESSAS EXPRESSAS LTDA.</t>
  </si>
  <si>
    <t>74.261.538/0001-96</t>
  </si>
  <si>
    <t>T.T. OPERADORA TURISTICA LTDA</t>
  </si>
  <si>
    <t>75.047.498/0004-90</t>
  </si>
  <si>
    <t>EMPRESA HOTELEIRA MABU LTDA</t>
  </si>
  <si>
    <t>75.552.133/0011-41</t>
  </si>
  <si>
    <t>LUNELLI COMERCIO DO VESTUARIO LTDA</t>
  </si>
  <si>
    <t>76.497.338/0013-04</t>
  </si>
  <si>
    <t>ASSOCIACAO FRANCISCANA DE ENSINO SENHOR BOM JESUS</t>
  </si>
  <si>
    <t>78.116.670/0005-99</t>
  </si>
  <si>
    <t>CIA BEAL DE ALIMENTOS</t>
  </si>
  <si>
    <t>79.430.682/0255-40</t>
  </si>
  <si>
    <t>FARMACIA E DROGARIA NISSEI S.A</t>
  </si>
  <si>
    <t>81.101.495/0001-47</t>
  </si>
  <si>
    <t>ILHA DO SOL AGENCIA DE VIAGENS LTDA</t>
  </si>
  <si>
    <t>81.264.715/0006-68</t>
  </si>
  <si>
    <t>DERMO ERVAS COMERCIO DE PRODUTOS FARMACEUTICOS LTDA</t>
  </si>
  <si>
    <t>82.170.291/0001-20</t>
  </si>
  <si>
    <t>ORINTER VIAGENS E TURISMO S/A</t>
  </si>
  <si>
    <t>83.053.140/0001-55</t>
  </si>
  <si>
    <t>CASTELMAR EMPREENDIMENTOS HOTELEIROS LTDA</t>
  </si>
  <si>
    <t>83.729.004/0001-32</t>
  </si>
  <si>
    <t>DAMYLLER COMERCIO DE CONFECCOES LTDA</t>
  </si>
  <si>
    <t>83.729.004/0156-79</t>
  </si>
  <si>
    <t>87.296.026/0001-07</t>
  </si>
  <si>
    <t>BENOIT ELETRODOMESTICOS LTDA</t>
  </si>
  <si>
    <t>87.556.650/0015-00</t>
  </si>
  <si>
    <t>BERTOLINI S/A</t>
  </si>
  <si>
    <t>88.936.323/0006-47</t>
  </si>
  <si>
    <t>COLISEU JOALHERIA E OTICA LTDA</t>
  </si>
  <si>
    <t>89.237.911/0001-40</t>
  </si>
  <si>
    <t>GLOBAL DISTRIBUICAO DE BENS DE CONSUMO LTDA.</t>
  </si>
  <si>
    <t>89.848.543/0001-77</t>
  </si>
  <si>
    <t>LOJAS COLOMBO SA COMERCIO DE UTILIDADES DOMESTICAS</t>
  </si>
  <si>
    <t>91.088.328/0001-67</t>
  </si>
  <si>
    <t>TERRA NETWORKS BRASIL LTDA.</t>
  </si>
  <si>
    <t>92.012.467/0001-70</t>
  </si>
  <si>
    <t>GRAZZIOTIN S A</t>
  </si>
  <si>
    <t>92.660.406/0001-19</t>
  </si>
  <si>
    <t>FRIGELAR COMERCIO E INDUSTRIA LTDA</t>
  </si>
  <si>
    <t>92.792.530/0001-38</t>
  </si>
  <si>
    <t>SONOVA DO BRASIL PRODUTOS AUDIOLOGICOS LTDA</t>
  </si>
  <si>
    <t>Aprovação - Cancelamento de notas fiscais  - DENTAL S. SEBASTIAO LTDA - 09.228.091/0001-91</t>
  </si>
  <si>
    <t>Aprovação - Cancelamento de notas fiscais  - DENTAL S. SEBASTIAO LTDA - 09.228.091/0001-91 - 27115064</t>
  </si>
  <si>
    <t>Aprovação - Cancelamento de notas - VOLTBRAS ELETROPOSTOS AGENCIAMENTO LTDA - 32.150.686/0001-93 | 25704891</t>
  </si>
  <si>
    <t>A integração da solução não foi concluída por questões técnicas, impossibilitando sua efetiva utilização pelo cliente. Além disso, após análise contratual, não foi identificada cláusula específica que estabeleça a obrigatoriedade do pagamento do SETUP nessa situação, motivo pelo qual o cliente formalizou contestação da cobrança por meio de notificação extrajudicial.</t>
  </si>
  <si>
    <t>Aprovação - Cancelamento de notas - JJGC. IND. E COM. MATERIAS DENTARIOS S/A - 00.489.050/0001-84 e 00.489.050/0002-65 | 26895066</t>
  </si>
  <si>
    <t xml:space="preserve">O cliente formalizou a solicitação de cancelamento antes da primeira emissão de nota fiscal, para ambos os CNPJ's. Na época a gerente responsável (Isabella Lestingi), chegou a abrir no SF o cancelamento do contrato, mas não foi encaminhado para o financeiro. </t>
  </si>
  <si>
    <t>REABERTOS</t>
  </si>
  <si>
    <t>2625712966100</t>
  </si>
  <si>
    <t>2625709953294</t>
  </si>
  <si>
    <t>2625414932065</t>
  </si>
  <si>
    <t>2625410916258</t>
  </si>
  <si>
    <t>2625409913936</t>
  </si>
  <si>
    <t>1018 Financeiro | Desejo falar com o setor financeiro | Douglas Nascimento | reservas@hotelgumz.com.br</t>
  </si>
  <si>
    <t>1018 Financeiro | Desejo falar com o setor financeiro | Letícia Rosenbach de Souza | leticia.souza@bunge.com</t>
  </si>
  <si>
    <t>1018 Financeiro | Desejo falar com o setor financeiro | DAYANE SOARES | marketing@centermega.com.br</t>
  </si>
  <si>
    <t>1010 Autenticação 3DS | Estou em produção e tenho uma dúvida | Rafael dos santos lins | rafael.lins@mondial.com.br</t>
  </si>
  <si>
    <t>14/09/2026</t>
  </si>
  <si>
    <t>11/09/2026</t>
  </si>
  <si>
    <t>reservas@hotelgumz.com.br</t>
  </si>
  <si>
    <t>leticia.souza@bunge.com</t>
  </si>
  <si>
    <t>marketing@centermega.com.br</t>
  </si>
  <si>
    <t>rafael.lins@mondial.com.br</t>
  </si>
  <si>
    <t>Olá, segue formulário enviado para Cielo E-commerce:&lt;p&gt;&lt;strong&gt;Qual seu nome?:&lt;/strong&gt; Douglas Nascimento&lt;/p&gt;&lt;p&gt;&lt;strong&gt;Endereço de e-mail:&lt;/strong&gt; reservas@hotelgumz.com.br&lt;/p&gt;&lt;p&gt;&lt;strong&gt;CNPJ/CPF:&lt;/strong&gt; 83.115.048/0001-72&lt;/p&gt;&lt;p&gt;&lt;strong&gt;Telefone:&lt;/strong&gt; (47) 3367-1414&lt;/p&gt;&lt;p&gt;&lt;strong&gt;Assunto:&lt;/strong&gt; Boleto e NF Antifraude set/26 duplicado&lt;/p&gt;&lt;p&gt;&lt;strong&gt;Merchant ID/Estabelecimento Comercial (EC):&lt;/strong&gt; 4560190685&lt;/p&gt;&lt;p&gt;&lt;strong&gt;Sobre qual produto ou área deseja falar?:&lt;/strong&gt; Financeiro&lt;/p&gt;&lt;p&gt;&lt;strong&gt;Como podemos te ajudar?:&lt;/strong&gt; Desejo falar com o setor financeiro&lt;/p&gt;&lt;p&gt;&lt;strong&gt;Descrição do problema:&lt;/strong&gt; Recebemos duas notas e dois boletos referentes ao Antifraude do período 01/08/2026 à 31/08/2026: NF 0122517 e NF 0122610. Precisamos que um seja cancelado e que nos informe qual ficará ativo para nosso financeiro saber qual deve pagar
Aproveitando o contato para verificar sobre outro assunto, atualmente temos contrato com vocês dois produtos diferentes: Gateway (Pa</t>
  </si>
  <si>
    <t>Olá, segue formulário enviado para Cielo E-commerce:&lt;p&gt;&lt;strong&gt;Qual seu nome?:&lt;/strong&gt; Letícia Rosenbach de Souza&lt;/p&gt;&lt;p&gt;&lt;strong&gt;Endereço de e-mail:&lt;/strong&gt; leticia.souza@bunge.com&lt;/p&gt;&lt;p&gt;&lt;strong&gt;CNPJ/CPF:&lt;/strong&gt; 84.046.101/0001-93&lt;/p&gt;&lt;p&gt;&lt;strong&gt;Telefone:&lt;/strong&gt; (11) 91957-6935&lt;/p&gt;&lt;p&gt;&lt;strong&gt;Assunto:&lt;/strong&gt; Boleto atualizado&lt;/p&gt;&lt;p&gt;&lt;strong&gt;Merchant ID/Estabelecimento Comercial (EC):&lt;/strong&gt; 268d7ed1-62f9-489d-a252-bb418e6f6ff5&lt;/p&gt;&lt;p&gt;&lt;strong&gt;Descrição do problema:&lt;/strong&gt; Solicito boleto atualizado da NF 120050, com vencimento para 18/09. 
Obrigada!&lt;/p&gt;&lt;p&gt;&lt;strong&gt;ID da transação:&lt;/strong&gt; N/A&lt;/p&gt;&lt;p&gt;&lt;strong&gt;Código do erro:&lt;/strong&gt; N/A&lt;/p&gt;&lt;p&gt;&lt;strong&gt;Sobre qual produto ou área deseja falar?:&lt;/strong&gt; Financeiro&lt;/p&gt;&lt;p&gt;&lt;strong&gt;Como podemos te ajudar?:&lt;/strong&gt; Desejo falar com o setor financeiro&lt;/p&gt;&lt;p&gt;&lt;strong&gt;GA Client ID:&lt;/strong&gt; 249276657.1789151375&lt;/p&gt;&lt;p&gt;&lt;strong&gt;Lead Hash ID:&lt;/strong&gt; df2c00ba65be6db189a2d6df4dbf8a353698c19a79a393b5d4d1bb7626513b20&lt;/p&gt;&lt;p&gt;&lt;strong&gt;Lead Form ID:&lt;/st</t>
  </si>
  <si>
    <t>Olá, segue formulário enviado para Cielo E-commerce:&lt;p&gt;&lt;strong&gt;Qual seu nome?:&lt;/strong&gt; DAYANE SOARES&lt;/p&gt;&lt;p&gt;&lt;strong&gt;Endereço de e-mail:&lt;/strong&gt; marketing@centermega.com.br&lt;/p&gt;&lt;p&gt;&lt;strong&gt;CNPJ/CPF:&lt;/strong&gt; 05.164.667/0001-43&lt;/p&gt;&lt;p&gt;&lt;strong&gt;Telefone:&lt;/strong&gt; (11) 99299-9335&lt;/p&gt;&lt;p&gt;&lt;strong&gt;Assunto:&lt;/strong&gt; ERRO CADASTRO - CONTATO&lt;/p&gt;&lt;p&gt;&lt;strong&gt;Merchant ID/Estabelecimento Comercial (EC):&lt;/strong&gt; 05.164.667/0001-43&lt;/p&gt;&lt;p&gt;&lt;strong&gt;Descrição do problema:&lt;/strong&gt; FAVOR EXCLUIR DO ENVIO DE COBRANÇAS E O E-MAIL DANIEL.GUTIERRES@AGENCIAFG.COM.BR 
ele é da agencia desenvolvedora do site, não precisa receber as NFS de serviços do gatwey de pagamento&lt;/p&gt;&lt;p&gt;&lt;strong&gt;Data e hora do erro:&lt;/strong&gt; 11-09-2026 14:57&lt;/p&gt;&lt;p&gt;&lt;strong&gt;Sobre qual produto ou área deseja falar?:&lt;/strong&gt; Financeiro&lt;/p&gt;&lt;p&gt;&lt;strong&gt;Como podemos te ajudar?:&lt;/strong&gt; Desejo falar com o setor financeiro&lt;/p&gt;&lt;p&gt;&lt;strong&gt;GA Client ID:&lt;/strong&gt; 748470307.1772030435&lt;/p&gt;&lt;p&gt;&lt;strong&gt;Lead Hash ID:&lt;/strong&gt; dffcf99c3065ca26b0344682880e6e287ab2</t>
  </si>
  <si>
    <t>Olá, segue formulário enviado para Cielo E-commerce:&lt;p&gt;&lt;strong&gt;Qual seu nome?:&lt;/strong&gt; Mariane Oliveira dos Santos&lt;/p&gt;&lt;p&gt;&lt;strong&gt;Endereço de e-mail:&lt;/strong&gt; mariane.santos@cielo.com.br&lt;/p&gt;&lt;p&gt;&lt;strong&gt;CNPJ/CPF:&lt;/strong&gt; 87.927.661/0001-45&lt;/p&gt;&lt;p&gt;&lt;strong&gt;Telefone:&lt;/strong&gt; (11) 98407-1789&lt;/p&gt;&lt;p&gt;&lt;strong&gt;Assunto:&lt;/strong&gt; CANCELAMENTO NF&lt;/p&gt;&lt;p&gt;&lt;strong&gt;Merchant ID/Estabelecimento Comercial (EC):&lt;/strong&gt; 87.927.661/0001-45&lt;/p&gt;&lt;p&gt;&lt;strong&gt;Descrição do problema:&lt;/strong&gt; Conforme conversamos via Teams, ocorreu a emissão de NFs para a Panvel referente ao ganho de uma oportunidade de POC, o que não deveria ter acontecido
Por isso, vamos precisar seguir com o cancelamento das notas abaixo:
119782 e 121050&lt;/p&gt;&lt;p&gt;&lt;strong&gt;ID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621325006.17843157</t>
  </si>
  <si>
    <t>Olá, segue formulário enviado para Cielo E-commerce:&lt;p&gt;&lt;strong&gt;Qual seu nome?:&lt;/strong&gt; Rafael dos santos lins&lt;/p&gt;&lt;p&gt;&lt;strong&gt;Endereço de e-mail:&lt;/strong&gt; rafael.lins@mondial.com.br&lt;/p&gt;&lt;p&gt;&lt;strong&gt;CNPJ/CPF:&lt;/strong&gt; 407.355.938-92&lt;/p&gt;&lt;p&gt;&lt;strong&gt;Telefone:&lt;/strong&gt; (11) 96397-3129&lt;/p&gt;&lt;p&gt;&lt;strong&gt;Assunto:&lt;/strong&gt; Prorrogação de boleto&lt;/p&gt;&lt;p&gt;&lt;strong&gt;Merchant ID/Estabelecimento Comercial (EC):&lt;/strong&gt; 4a32047a-5757-4b79-a28e-18ca0df66cf8&lt;/p&gt;&lt;p&gt;&lt;strong&gt;Sobre qual produto ou área deseja falar?:&lt;/strong&gt; Autenticação 3DS&lt;/p&gt;&lt;p&gt;&lt;strong&gt;Como podemos te ajudar?:&lt;/strong&gt; Estou em produção e tenho uma dúvida&lt;/p&gt;&lt;p&gt;&lt;strong&gt;Descrição do problema:&lt;/strong&gt; Preciso prorrogar a data de vencimento do boleto referente a Nota fiscal: 121513&lt;/p&gt;&lt;p&gt;&lt;strong&gt;GA Client ID:&lt;/strong&gt; 1449106683.1789130978&lt;/p&gt;&lt;p&gt;&lt;strong&gt;Lead Hash ID:&lt;/strong&gt; 723ab849e325370a0ca33cffbc17cc74b7086aeff2a3895dc04e8834a9329be1&lt;/p&gt;&lt;p&gt;&lt;strong&gt;Lead Form ID:&lt;/strong&gt; 723ab849e325370a0ca33cffbc17cc74b7086aeff2a3895dc04e8834a9329be1.1789131</t>
  </si>
  <si>
    <t>REENVIO DE BOLETO</t>
  </si>
  <si>
    <t>ALTERAÇÃO CADASTRAL</t>
  </si>
  <si>
    <t>CANCELAMENTO DE NF</t>
  </si>
  <si>
    <t>03/ago</t>
  </si>
  <si>
    <t>14/set</t>
  </si>
  <si>
    <t>PRECISO DE ACESSO AO ADMIN - CLIENTE CONTESTA A QTDE DE TRANSAÇÕES DO PAGADOR</t>
  </si>
  <si>
    <t>DÚVIDA SOBRE A COBRANÇA DO MINIMO MENSAL NO PERÍODO DE INTEGRAÇÃO</t>
  </si>
  <si>
    <t>&lt;09/01/2026</t>
  </si>
  <si>
    <t>15/set</t>
  </si>
  <si>
    <t>2625915060285</t>
  </si>
  <si>
    <t>2625910041830</t>
  </si>
  <si>
    <t>2625909034920</t>
  </si>
  <si>
    <t>2625817029724</t>
  </si>
  <si>
    <t>2625815020723</t>
  </si>
  <si>
    <t>2625810998753</t>
  </si>
  <si>
    <t>2625715978869</t>
  </si>
  <si>
    <t>1018 Financeiro | Desejo falar com o setor financeiro | Roberta | cobrancasti@ponteshoteis.com.br</t>
  </si>
  <si>
    <t>1018 Financeiro | Desejo falar com o setor financeiro | JARDIM DO ALCHYMIST RESTAURANTE LTDA | bordini@cielo.com.br</t>
  </si>
  <si>
    <t>1018 Financeiro | Desejo falar com o setor financeiro | Lucila | faturamento@insidesistemas.com.br</t>
  </si>
  <si>
    <t>1018 Financeiro | Desejo falar com o setor financeiro | Daniela Oliveira | daniela.oliveira@comporte.com.br</t>
  </si>
  <si>
    <t>1018 Financeiro | Desejo falar com o setor financeiro | Larissa Venâncio | larissave@cielo.com.br</t>
  </si>
  <si>
    <t>16/09/2026</t>
  </si>
  <si>
    <t>15/09/2026</t>
  </si>
  <si>
    <t>cobrancasti@ponteshoteis.com.br</t>
  </si>
  <si>
    <t>daniela.oliveira@comporte.com.br</t>
  </si>
  <si>
    <t>PAULISTA PRAIA HOTEL SA</t>
  </si>
  <si>
    <t>JARDIM ALCHMISTY RESTAURANTE LTD</t>
  </si>
  <si>
    <t>MOBIFACIL</t>
  </si>
  <si>
    <t>ODONTOPREV SA</t>
  </si>
  <si>
    <t>Olá, segue formulário enviado para Cielo E-commerce:&lt;p&gt;&lt;strong&gt;Endereço de e-mail:&lt;/strong&gt; cobrancasti@ponteshoteis.com.br&lt;/p&gt;&lt;p&gt;&lt;strong&gt;Qual seu nome?:&lt;/strong&gt; Roberta&lt;/p&gt;&lt;p&gt;&lt;strong&gt;CNPJ/CPF:&lt;/strong&gt; 00.338.915/0001-01&lt;/p&gt;&lt;p&gt;&lt;strong&gt;Telefone:&lt;/strong&gt; (81) 3302-4446&lt;/p&gt;&lt;p&gt;&lt;strong&gt;Assunto:&lt;/strong&gt; PRORROGAÇÃO DO BOLETO&lt;/p&gt;&lt;p&gt;&lt;strong&gt;Merchant ID/Estabelecimento Comercial (EC):&lt;/strong&gt; Pagador: Transações: 344 - Tarifa: R$ 0,&lt;/p&gt;&lt;p&gt;&lt;strong&gt;Sobre qual produto ou área deseja falar?:&lt;/strong&gt; Financeiro&lt;/p&gt;&lt;p&gt;&lt;strong&gt;Como podemos te ajudar?:&lt;/strong&gt; Desejo falar com o setor financeiro&lt;/p&gt;&lt;p&gt;&lt;strong&gt;Descrição do problema:&lt;/strong&gt; PRECISO DA PRORROGAÇÃO DO BOLETO QUE VENCEU DIA 12 DA NOTA FSICAL 0121808, POIS NÃO RECEBI NO E-MAIL. 
E POR FAVOR TIRAR O E-MAILs: julia.santana haysla.correia e adicionar o de rejane.santos@ponteshoteis.com.br&lt;/p&gt;&lt;p&gt;&lt;strong&gt;GA Client ID:&lt;/strong&gt; 1865374745.1789583997&lt;/p&gt;&lt;p&gt;&lt;strong&gt;Lead Hash ID:&lt;/strong&gt; d24c5b5a602a1dc55f46a7da46e20f2ec3c1e8546a9d0de9dcdb</t>
  </si>
  <si>
    <t>Olá, segue formulário enviado para Cielo E-commerce:&lt;p&gt;&lt;strong&gt;Endereço de e-mail:&lt;/strong&gt; lenon.oliveira@savegnago.com.br&lt;/p&gt;&lt;p&gt;&lt;strong&gt;Qual seu nome?:&lt;/strong&gt; Lenon Oliveira&lt;/p&gt;&lt;p&gt;&lt;strong&gt;CNPJ/CPF:&lt;/strong&gt; 71.322.150/0001-60&lt;/p&gt;&lt;p&gt;&lt;strong&gt;Telefone:&lt;/strong&gt; (16) 99720-1151&lt;/p&gt;&lt;p&gt;&lt;strong&gt;Assunto:&lt;/strong&gt; Alteração das Datas&lt;/p&gt;&lt;p&gt;&lt;strong&gt;Merchant ID/Estabelecimento Comercial (EC):&lt;/strong&gt; 2768355261&lt;/p&gt;&lt;p&gt;&lt;strong&gt;Descrição do problema:&lt;/strong&gt; Devido às novas regras do nosso processo financeiro, solicitamos o alinhamento do faturamento da Cielo para garantir que os pagamentos ocorram dentro dos prazos previstos.
Precisamos que as Notas Fiscais sejam emitidas e encaminhadas considerando:
Prazo limite de recebimento até o dia 25 de cada mês;
Antecedência mínima de 10 dias entre a emissão da NF e a data de pagamento;
Pagamentos realizados nos dias 10, 20 e 30;
PO criada e aprovada antes da emissão da NF.
Atualmente recebemos faturamentos da Cielo em dois períodos do mês, o que t</t>
  </si>
  <si>
    <t>Olá, segue formulário enviado para Cielo E-commerce:&lt;p&gt;&lt;strong&gt;Qual seu nome?:&lt;/strong&gt; sara zaina&lt;/p&gt;&lt;p&gt;&lt;strong&gt;Endereço de e-mail:&lt;/strong&gt; sara.freitas@amctextil.com.br&lt;/p&gt;&lt;p&gt;&lt;strong&gt;CNPJ/CPF:&lt;/strong&gt; 75.364.570/0007-55&lt;/p&gt;&lt;p&gt;&lt;strong&gt;Telefone:&lt;/strong&gt; (47) 98864-7804&lt;/p&gt;&lt;p&gt;&lt;strong&gt;Assunto:&lt;/strong&gt; boleto em aberto&lt;/p&gt;&lt;p&gt;&lt;strong&gt;Merchant ID/Estabelecimento Comercial (EC):&lt;/strong&gt; AMC TEXTIL LTDA&lt;/p&gt;&lt;p&gt;&lt;strong&gt;Descrição do problema:&lt;/strong&gt; Bom dia
Gostaria de verificar sobre uma possivel duplicidade de um boleto.&lt;/p&gt;&lt;p&gt;&lt;strong&gt;ID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606493349.1781638593&lt;/p&gt;&lt;p&gt;&lt;strong&gt;Lead Hash ID:&lt;/strong&gt; 696f5f3916e48417a792bca36ed3458d57d6e97dcf30d24300215de33cedd8ca&lt;/p&gt;&lt;p&gt;&lt;strong&gt;Lead Form ID:&lt;/strong&gt; 696f5f3916e48417a792bca36ed3458d57d</t>
  </si>
  <si>
    <t>Olá, segue formulário enviado para Cielo E-commerce:&lt;p&gt;&lt;strong&gt;Qual seu nome?:&lt;/strong&gt; JARDIM DO ALCHYMIST RESTAURANTE LTDA&lt;/p&gt;&lt;p&gt;&lt;strong&gt;Endereço de e-mail:&lt;/strong&gt; bordini@cielo.com.br&lt;/p&gt;&lt;p&gt;&lt;strong&gt;CNPJ/CPF:&lt;/strong&gt; 12.600.200/0001-64&lt;/p&gt;&lt;p&gt;&lt;strong&gt;Telefone:&lt;/strong&gt; (11) 94008-6890&lt;/p&gt;&lt;p&gt;&lt;strong&gt;Assunto:&lt;/strong&gt; DA para não cobrarmos multa de contrato e cancelar NF de setup&lt;/p&gt;&lt;p&gt;&lt;strong&gt;Merchant ID/Estabelecimento Comercial (EC):&lt;/strong&gt; 12.600.200/0001-64&lt;/p&gt;&lt;p&gt;&lt;strong&gt;Descrição do problema:&lt;/strong&gt; Boa tarde, time, espero que estejam bem.
Este caso refere-se a um grupo composto pelos quatro CNPJs listados abaixo: 
JARDIM DO ALCHYMIST RESTAURANTE LTDA
CNPJ: 12.600.200/0001-64
ALCHYMIST LAGOA ENCANTADA LTDA
CNPJ: 40.195.401/0001-69
ALCHYMIST PREHISTORIC PARK LTDA
CNPJ: 22.913.185/0001-68
OCEAN JERI TAXI AEREO LTDA
CNPJ: 23.351.345/0001-95
Em anexo esta o DA para validação da não cobrança de multa referente aos 4 contratos e o cancelamento da nota de setup.
Segue abaix</t>
  </si>
  <si>
    <t>Olá, segue formulário enviado para Cielo E-commerce:&lt;p&gt;&lt;strong&gt;Qual seu nome?:&lt;/strong&gt; Lucila&lt;/p&gt;&lt;p&gt;&lt;strong&gt;Endereço de e-mail:&lt;/strong&gt; faturamento@insidesistemas.com.br&lt;/p&gt;&lt;p&gt;&lt;strong&gt;CNPJ/CPF:&lt;/strong&gt; 05.623.256/0001-79&lt;/p&gt;&lt;p&gt;&lt;strong&gt;Telefone:&lt;/strong&gt; (45) 93505-9506&lt;/p&gt;&lt;p&gt;&lt;strong&gt;Assunto:&lt;/strong&gt; Detalhamento da Fatura&lt;/p&gt;&lt;p&gt;&lt;strong&gt;Merchant ID/Estabelecimento Comercial (EC):&lt;/strong&gt; Inside Sistemas&lt;/p&gt;&lt;p&gt;&lt;strong&gt;Sobre qual produto ou área deseja falar?:&lt;/strong&gt; Financeiro&lt;/p&gt;&lt;p&gt;&lt;strong&gt;Descrição do problema:&lt;/strong&gt; Prezados (as), boa tarde!
Gentileza, esclarecer ao que se refere a cobrança da NFS-e 0121228, emitida contra o CNPJ 05.623.256/0001-79.
Grata,
Lucila&lt;/p&gt;&lt;p&gt;&lt;strong&gt;Como podemos te ajudar?:&lt;/strong&gt; Desejo falar com o setor financeiro&lt;/p&gt;&lt;p&gt;&lt;strong&gt;GA Client ID:&lt;/strong&gt; 875545444.1787084196&lt;/p&gt;&lt;p&gt;&lt;strong&gt;Lead Hash ID:&lt;/strong&gt; fc6ba56195a099944cce59cffb2e3650e41942cfb135200de5da089f35589e5f&lt;/p&gt;&lt;p&gt;&lt;strong&gt;Lead Form ID:&lt;/strong&gt; fc6ba56195a099944cce59cffb2e3650e4</t>
  </si>
  <si>
    <t>Olá, segue formulário enviado para Cielo E-commerce:&lt;p&gt;&lt;strong&gt;Qual seu nome?:&lt;/strong&gt; Daniela Oliveira&lt;/p&gt;&lt;p&gt;&lt;strong&gt;Endereço de e-mail:&lt;/strong&gt; daniela.oliveira@comporte.com.br&lt;/p&gt;&lt;p&gt;&lt;strong&gt;CNPJ/CPF:&lt;/strong&gt; 15.912.466/0001-30&lt;/p&gt;&lt;p&gt;&lt;strong&gt;Telefone:&lt;/strong&gt; (41) 98860-0355&lt;/p&gt;&lt;p&gt;&lt;strong&gt;Assunto:&lt;/strong&gt; NF de Julho /2024/2025&lt;/p&gt;&lt;p&gt;&lt;strong&gt;Merchant ID/Estabelecimento Comercial (EC):&lt;/strong&gt; braspag_viacaopiracicabana / 2887200156&lt;/p&gt;&lt;p&gt;&lt;strong&gt;Sobre qual produto ou área deseja falar?:&lt;/strong&gt; Financeiro&lt;/p&gt;&lt;p&gt;&lt;strong&gt;Descrição do problema:&lt;/strong&gt; Olá, bom dia
Poderiam nos encaminhar as NF's de Julho de 2024 e 2025 caso tenham disponivel?&lt;/p&gt;&lt;p&gt;&lt;strong&gt;Como podemos te ajudar?:&lt;/strong&gt; Desejo falar com o setor financeiro&lt;/p&gt;&lt;p&gt;&lt;strong&gt;GA Client ID:&lt;/strong&gt; 1298289711.1789390336&lt;/p&gt;&lt;p&gt;&lt;strong&gt;Lead Hash ID:&lt;/strong&gt; 356437e3b895a4c6435da125a81b34f279afa3cf1c3d98bf1d4aa8036fe7f1a7&lt;/p&gt;&lt;p&gt;&lt;strong&gt;Lead Form ID:&lt;/strong&gt; 356437e3b895a4c6435da125a81b34f279afa3cf1c3d98bf1d4aa8036f</t>
  </si>
  <si>
    <t>Olá, segue formulário enviado para Cielo E-commerce:&lt;p&gt;&lt;strong&gt;Qual seu nome?:&lt;/strong&gt; Larissa Venâncio&lt;/p&gt;&lt;p&gt;&lt;strong&gt;Endereço de e-mail:&lt;/strong&gt; larissave@cielo.com.br&lt;/p&gt;&lt;p&gt;&lt;strong&gt;CNPJ/CPF:&lt;/strong&gt; 58.119.199/0001-51&lt;/p&gt;&lt;p&gt;&lt;strong&gt;Telefone:&lt;/strong&gt; (11) 97622-8821&lt;/p&gt;&lt;p&gt;&lt;strong&gt;Assunto:&lt;/strong&gt; Cancelamento e Nova emissão NFs - Após Cessão Contratual&lt;/p&gt;&lt;p&gt;&lt;strong&gt;Merchant ID/Estabelecimento Comercial (EC):&lt;/strong&gt; 58.119.199/0001-51&lt;/p&gt;&lt;p&gt;&lt;strong&gt;Sobre qual produto ou área deseja falar?:&lt;/strong&gt; Financeiro&lt;/p&gt;&lt;p&gt;&lt;strong&gt;Como podemos te ajudar?:&lt;/strong&gt; Desejo falar com o setor financeiro&lt;/p&gt;&lt;p&gt;&lt;strong&gt;Descrição do problema:&lt;/strong&gt; Boa tarde, 
Conforme mencionado no Protocolo 2622413132142, agora que a Cessão Contratual foi executado, precisamos cancelar as NFs emitidas no CNPJ 58.119.199/0001-51 odontoprev e reemitir as NFs para Mediservice
Anexo segue o DA comercial para cancelamento das NFs Odontoprev e substituição das mesmas para MEdiservice (57.746.455/0013-01).
Fa</t>
  </si>
  <si>
    <t>Valores em aberto - Azzas 2154</t>
  </si>
  <si>
    <t>Aprovado</t>
  </si>
  <si>
    <t>Cobrança</t>
  </si>
  <si>
    <t>A cliente informou que o pagamento individual das 78 notas gera um esforço operacional elevado, pois cada nota precisa estar vinculada a um boleto específico. Por esse motivo, solicitou a consolidação dos valores em 5 novos documentos fiscais e respectivos boletos.</t>
  </si>
  <si>
    <t>2625916064997</t>
  </si>
  <si>
    <t>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Cancelamento de NF&lt;/p&gt;&lt;p&gt;&lt;strong&gt;Merchant ID/Estabelecimento Comercial (EC):&lt;/strong&gt; 36148685000408&lt;/p&gt;&lt;p&gt;&lt;strong&gt;Descrição do problema:&lt;/strong&gt; Prezados, favor cancelar as NFS do CNPJ:36148685000408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9342157.1788180899&lt;/p&gt;&lt;p&gt;&lt;strong&gt;Lead Hash ID:&lt;/strong&gt; 2a07344672c93c9ca782cc07cf9dc37d0cd4c270e817a83b9f87f9b32f0130a9&lt;/p&gt;&lt;p&gt;&lt;strong&gt;Lead Form ID:&lt;/strong&gt; 2a07344672c</t>
  </si>
  <si>
    <t>Reenvio de nf</t>
  </si>
  <si>
    <t>jan</t>
  </si>
  <si>
    <t>16/set</t>
  </si>
  <si>
    <t>17/set</t>
  </si>
  <si>
    <t>Aguardando DA</t>
  </si>
  <si>
    <t>Análise de nf foi emitida com desconto - cliente nunca efetuou o pagamento e quer desconto no pgto. Em torno de 20nfs</t>
  </si>
  <si>
    <t>Pendente definição do formato de envio da carta visto que o cliente tem débitos pendentes - e validação com o jurídico. - Direcionado para o time de Cobrança para negociação dos débitos pendentes para emissão do documento</t>
  </si>
  <si>
    <t>2626113127894</t>
  </si>
  <si>
    <t>18/09/2026</t>
  </si>
  <si>
    <t xml:space="preserve">Olá, segue formulário enviado para Cielo E-commerce:&lt;p&gt;&lt;strong&gt;Qual seu nome?:&lt;/strong&gt; Danilo&lt;/p&gt;&lt;p&gt;&lt;strong&gt;Endereço de e-mail:&lt;/strong&gt; danilo_nunes@carrefour.com&lt;/p&gt;&lt;p&gt;&lt;strong&gt;CNPJ/CPF:&lt;/strong&gt; 45.543.915/0846-95&lt;/p&gt;&lt;p&gt;&lt;strong&gt;Telefone:&lt;/strong&gt; (11) 96363-2779&lt;/p&gt;&lt;p&gt;&lt;strong&gt;Assunto:&lt;/strong&gt; Carrefour | Faturamento - Maio |Junho | Julho&lt;/p&gt;&lt;p&gt;&lt;strong&gt;Merchant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
Quanto à sua análise não vamos considerar o desconto aplicado de 2025 tendo em vista que já estamos com o ano fiscal encerrado. sendo assim somente vamos considerar este ano 2026 e analisando as quantidades e taxa do contrato atual o desconto para Maio e Junho será de R$ 4.652,38 e na fatura de julho deverá constar o ajuste com desconto 
</t>
  </si>
  <si>
    <t>Dúvida cobrança</t>
  </si>
  <si>
    <t>Carrefour</t>
  </si>
  <si>
    <t>Emissão em duplicidade</t>
  </si>
  <si>
    <t>Aberto antigos</t>
  </si>
  <si>
    <t>Nome 1</t>
  </si>
  <si>
    <t>CPF/CNPJ</t>
  </si>
  <si>
    <t>Data NFSe</t>
  </si>
  <si>
    <t>Valor do contas a receber</t>
  </si>
  <si>
    <t>Montante de imposto</t>
  </si>
  <si>
    <t>Multa</t>
  </si>
  <si>
    <t>Juros</t>
  </si>
  <si>
    <t>Valor do boleto atualizado</t>
  </si>
  <si>
    <t>Justificativa do Cancelamento</t>
  </si>
  <si>
    <t>DA Comercial Link</t>
  </si>
  <si>
    <t>DA Financeiro Link</t>
  </si>
  <si>
    <t>Cancelamento Efetivado</t>
  </si>
  <si>
    <t xml:space="preserve">*Salvar na rede com o numero do chamado + cliente </t>
  </si>
  <si>
    <t>Aguardando a verificação do Everton ou da Vanessa se já enviamos o DA para o Calil</t>
  </si>
  <si>
    <t>Aguardando o Gerente comercial ajustar com o time de salesforce o cadastro do cliente no sap</t>
  </si>
  <si>
    <t>2626616255422</t>
  </si>
  <si>
    <t>2626613244909</t>
  </si>
  <si>
    <t>2626611238003</t>
  </si>
  <si>
    <t>2626512203836</t>
  </si>
  <si>
    <t>2626414172285</t>
  </si>
  <si>
    <t>1018 Financeiro | Desejo falar com o setor financeiro | Fabiane | notas.ti@spngrupo.com.br</t>
  </si>
  <si>
    <t>1018 Financeiro | Desejo falar com o setor financeiro | FESTVAL | jucileia.santos@superfestval.com.br</t>
  </si>
  <si>
    <t>1018 Financeiro | Desejo falar com o setor financeiro | MICHEL REIPS LTDA | ariane.pasilva@cielo.com.br</t>
  </si>
  <si>
    <t>23/09/2026</t>
  </si>
  <si>
    <t>22/09/2026</t>
  </si>
  <si>
    <t>21/09/2026</t>
  </si>
  <si>
    <t>VAI DE PROMO</t>
  </si>
  <si>
    <t>notas.ti@spngrupo.com.br</t>
  </si>
  <si>
    <t>FARMACIAS UNIPRECO</t>
  </si>
  <si>
    <t>jucileia.santos@superfestval.com.br</t>
  </si>
  <si>
    <t>FESTVAL</t>
  </si>
  <si>
    <t>Olá, segue formulário enviado para Cielo E-commerce:&lt;p&gt;&lt;strong&gt;Qual seu nome?:&lt;/strong&gt; Caroline Mendes&lt;/p&gt;&lt;p&gt;&lt;strong&gt;Endereço de e-mail:&lt;/strong&gt; carolineal@cielo.com.br&lt;/p&gt;&lt;p&gt;&lt;strong&gt;CNPJ/CPF:&lt;/strong&gt; 61.118.045/0001-50&lt;/p&gt;&lt;p&gt;&lt;strong&gt;Telefone:&lt;/strong&gt; (11) 94503-1458&lt;/p&gt;&lt;p&gt;&lt;strong&gt;Assunto:&lt;/strong&gt; Divergência do número de transações x nota fiscal&lt;/p&gt;&lt;p&gt;&lt;strong&gt;Merchant ID/Estabelecimento Comercial (EC):&lt;/strong&gt; 97829c86-5a8d-4a3a-8993-03b21dbb88ba&lt;/p&gt;&lt;p&gt;&lt;strong&gt;Sobre qual produto ou área deseja falar?:&lt;/strong&gt; Financeiro&lt;/p&gt;&lt;p&gt;&lt;strong&gt;Como podemos te ajudar?:&lt;/strong&gt; Desejo falar com o setor financeiro&lt;/p&gt;&lt;p&gt;&lt;strong&gt;Descrição do problema:&lt;/strong&gt; Boa tarde, time!
O cliente Julio da Amo Promo me procurou de forma muito integra informando que há uma estranheza e divergência nos números de transações do pagador, com o número bem abaixo do que deveria. Neste último mês de Agosto por exemplo, na nota fiscal do cliente foi cobrado do produto pagador 5.299 transações. Eu extrai o rel</t>
  </si>
  <si>
    <t>Olá, segue formulário enviado para Cielo E-commerce:&lt;p&gt;&lt;strong&gt;Sobre qual produto ou área deseja falar?:&lt;/strong&gt; Financeiro&lt;/p&gt;&lt;p&gt;&lt;strong&gt;Como podemos te ajudar?:&lt;/strong&gt; Desejo falar com o setor financeiro&lt;/p&gt;&lt;p&gt;&lt;strong&gt;Merchant ID/Estabelecimento Comercial (EC):&lt;/strong&gt; 1&lt;/p&gt;&lt;p&gt;&lt;strong&gt;Qual seu nome?:&lt;/strong&gt; Fabiane&lt;/p&gt;&lt;p&gt;&lt;strong&gt;Endereço de e-mail:&lt;/strong&gt; notas.ti@spngrupo.com.br&lt;/p&gt;&lt;p&gt;&lt;strong&gt;CNPJ/CPF:&lt;/strong&gt; 12.044.700/0019-96&lt;/p&gt;&lt;p&gt;&lt;strong&gt;Telefone:&lt;/strong&gt; (41) 3139-5065&lt;/p&gt;&lt;p&gt;&lt;strong&gt;Assunto:&lt;/strong&gt; Boleto&lt;/p&gt;&lt;p&gt;&lt;strong&gt;Descrição do problema:&lt;/strong&gt; Solicito por gentileza o ajuste no boleto para pagamento hoje sem juros, pois a pessoa qye recebe esteve de ferias e fiquei sem acesso ao boleto, tbm solicito a inclusão no email cau@farmaciasunipreco.com.br,para as proximas despesas.&lt;/p&gt;&lt;p&gt;&lt;strong&gt;Data e hora do erro:&lt;/strong&gt; 23-09-2026 13:32&lt;/p&gt;&lt;p&gt;&lt;strong&gt;GA Client ID:&lt;/strong&gt; 1063060478.1790180989&lt;/p&gt;&lt;p&gt;&lt;strong&gt;Lead Hash ID:&lt;/strong&gt; 61724fb74d967e901c7969d32a7383</t>
  </si>
  <si>
    <t>Olá, segue formulário enviado para Cielo E-commerce:&lt;p&gt;&lt;strong&gt;Qual seu nome?:&lt;/strong&gt; FESTVAL&lt;/p&gt;&lt;p&gt;&lt;strong&gt;Endereço de e-mail:&lt;/strong&gt; jucileia.santos@superfestval.com.br&lt;/p&gt;&lt;p&gt;&lt;strong&gt;CNPJ/CPF:&lt;/strong&gt; 78.116.670/0005-99&lt;/p&gt;&lt;p&gt;&lt;strong&gt;Telefone:&lt;/strong&gt; (41) 3148-6695&lt;/p&gt;&lt;p&gt;&lt;strong&gt;Assunto:&lt;/strong&gt; Duvidas NFs&lt;/p&gt;&lt;p&gt;&lt;strong&gt;Merchant ID/Estabelecimento Comercial (EC):&lt;/strong&gt; 78116670000599&lt;/p&gt;&lt;p&gt;&lt;strong&gt;Sobre qual produto ou área deseja falar?:&lt;/strong&gt; Financeiro&lt;/p&gt;&lt;p&gt;&lt;strong&gt;Descrição do problema:&lt;/strong&gt; financeiro&lt;/p&gt;&lt;p&gt;&lt;strong&gt;Como podemos te ajudar?:&lt;/strong&gt; Desejo falar com o setor financeiro&lt;/p&gt;&lt;p&gt;&lt;strong&gt;GA Client ID:&lt;/strong&gt; &lt;/p&gt;&lt;p&gt;&lt;strong&gt;Lead Hash ID:&lt;/strong&gt; 3226a5dfe007a34d26970788d62b036c28f56f45d38eecce4eadbf84a1b1ada4&lt;/p&gt;&lt;p&gt;&lt;strong&gt;Lead Form ID:&lt;/strong&gt; 3226a5dfe007a34d26970788d62b036c28f56f45d38eecce4eadbf84a1b1ada4.1790173268561&lt;/p&gt;&lt;br&gt;-json-{
    "infoClientes": [
        {
            "nomeCliente": "FESTVAL",
            "emailCliente": "jucileia.san</t>
  </si>
  <si>
    <t>Olá, segue formulário enviado para Cielo E-commerce:&lt;p&gt;&lt;strong&gt;Qual seu nome?:&lt;/strong&gt; MICHEL REIPS LTDA&lt;/p&gt;&lt;p&gt;&lt;strong&gt;CNPJ/CPF:&lt;/strong&gt; 59.186.949/0001-70&lt;/p&gt;&lt;p&gt;&lt;strong&gt;Endereço de e-mail:&lt;/strong&gt; ariane.pasilva@cielo.com.br&lt;/p&gt;&lt;p&gt;&lt;strong&gt;Telefone:&lt;/strong&gt; (11) 9777-1602&lt;/p&gt;&lt;p&gt;&lt;strong&gt;Assunto:&lt;/strong&gt; EMISSÃO SETUP&lt;/p&gt;&lt;p&gt;&lt;strong&gt;Merchant ID/Estabelecimento Comercial (EC):&lt;/strong&gt; 59186949000170&lt;/p&gt;&lt;p&gt;&lt;strong&gt;Sobre qual produto ou área deseja falar?:&lt;/strong&gt; Financeiro&lt;/p&gt;&lt;p&gt;&lt;strong&gt;Como podemos te ajudar?:&lt;/strong&gt; Desejo falar com o setor financeiro&lt;/p&gt;&lt;p&gt;&lt;strong&gt;Descrição do problema:&lt;/strong&gt; Time financeiro, boa tarde. Tudo bem?
Por favor cancelar a nota de setup:122827
 e emitir uma nova no valor correto: R$ 3.346,00.
DA comercial em anexo.&lt;/p&gt;&lt;p&gt;&lt;strong&gt;GA Client ID:&lt;/strong&gt; 9342157.1788180899&lt;/p&gt;&lt;p&gt;&lt;strong&gt;Lead Hash ID:&lt;/strong&gt; 2a07344672c93c9ca782cc07cf9dc37d0cd4c270e817a83b9f87f9b32f0130a9&lt;/p&gt;&lt;p&gt;&lt;strong&gt;Lead Form ID:&lt;/strong&gt; 2a07344672c93c9ca782cc07cf9dc37d0cd4c27</t>
  </si>
  <si>
    <t>Olá, segue formulário enviado para Cielo E-commerce:&lt;p&gt;&lt;strong&gt;Qual seu nome?:&lt;/strong&gt; Rodrigo Alves Costa&lt;/p&gt;&lt;p&gt;&lt;strong&gt;Endereço de e-mail:&lt;/strong&gt; rodrigo@pousadaportomare.com.br&lt;/p&gt;&lt;p&gt;&lt;strong&gt;CNPJ/CPF:&lt;/strong&gt; 08.071.439/0001-17&lt;/p&gt;&lt;p&gt;&lt;strong&gt;Telefone:&lt;/strong&gt; (12) 98137-0284&lt;/p&gt;&lt;p&gt;&lt;strong&gt;Assunto:&lt;/strong&gt; Cobrança em duplicidade&lt;/p&gt;&lt;p&gt;&lt;strong&gt;Merchant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Certo, essa nota 100160 a gente não recebeu e nem entrou no DDA, realmente precisamos acertar.
Agora as notas 116040 e 115796 estão cobrando valores em duplicidade. Veja a descrição da nota 116040:
E agora a descrição da nota 115796:
 As duas foram pagas dia 26/06/2026. Na nota 116040 foi cobrado 188,00 das transações antifraude referente ao período de 01/05/2026 à 31/05/20</t>
  </si>
  <si>
    <t>Vamos analisar internamente se redirecionaremos para o time da Belotti</t>
  </si>
  <si>
    <t xml:space="preserve">carta de quitação </t>
  </si>
  <si>
    <t>MICHEL REIPS LTDA</t>
  </si>
  <si>
    <t>Concluído</t>
  </si>
  <si>
    <t xml:space="preserve">Resolvido </t>
  </si>
  <si>
    <t xml:space="preserve">Contestação de quantidades de transações </t>
  </si>
  <si>
    <t>Cliente quer saber todas as tarifas reajustadas e percentuais aplicados desde 2020</t>
  </si>
  <si>
    <t>mar</t>
  </si>
  <si>
    <t>abr</t>
  </si>
  <si>
    <t>mai</t>
  </si>
  <si>
    <t>15/jul</t>
  </si>
  <si>
    <t>18/ago</t>
  </si>
  <si>
    <t>10/set</t>
  </si>
  <si>
    <t>18/set</t>
  </si>
  <si>
    <t>21/set</t>
  </si>
  <si>
    <t>22/set</t>
  </si>
  <si>
    <t>23/set</t>
  </si>
  <si>
    <t>24/set</t>
  </si>
  <si>
    <t>19/05/2026</t>
  </si>
  <si>
    <t>12/02/2026</t>
  </si>
  <si>
    <t>13/04/2026</t>
  </si>
  <si>
    <t>26/08/2026</t>
  </si>
  <si>
    <t>15/05/2026</t>
  </si>
  <si>
    <t>11/05/2026</t>
  </si>
  <si>
    <t>26/03/2026</t>
  </si>
  <si>
    <t>24/08/2026</t>
  </si>
  <si>
    <t>06/04/2026</t>
  </si>
  <si>
    <t>2626717293506</t>
  </si>
  <si>
    <t>2626710271129</t>
  </si>
  <si>
    <t>24/09/2026</t>
  </si>
  <si>
    <t>MEGAMAXX</t>
  </si>
  <si>
    <t>25/09/2026</t>
  </si>
  <si>
    <t>vnuadn@prestadorcbmp.com.br</t>
  </si>
  <si>
    <t>Olá, segue formulário enviado para Cielo E-commerce:&lt;p&gt;&lt;strong&gt;Qual seu nome?:&lt;/strong&gt; Caroline Mendes&lt;/p&gt;&lt;p&gt;&lt;strong&gt;Endereço de e-mail:&lt;/strong&gt; carolineal@cielo.com.br&lt;/p&gt;&lt;p&gt;&lt;strong&gt;Descrição do problema:&lt;/strong&gt; Boa tarde pessoal,
Precisamos de ajuda com o boleto pago, 0090018398
A nota é do mês passado e não pode ser lançada em outro mês. Além disso ela tem retenção.
favor cancelar e emitir uma nova NF
Obrigada!&lt;/p&gt;&lt;p&gt;&lt;strong&gt;CNPJ/CPF:&lt;/strong&gt; 05.164.667/0007-39&lt;/p&gt;&lt;p&gt;&lt;strong&gt;Telefone:&lt;/strong&gt; (11) 4771-3284&lt;/p&gt;&lt;p&gt;&lt;strong&gt;Assunto:&lt;/strong&gt; Reenvio de NF&lt;/p&gt;&lt;p&gt;&lt;strong&gt;Merchant ID/Estabelecimento Comercial (EC):&lt;/strong&gt; 05.164.667/0007-39&lt;/p&gt;&lt;p&gt;&lt;strong&gt;Sobre qual produto ou área deseja falar?:&lt;/strong&gt; Financeiro&lt;/p&gt;&lt;p&gt;&lt;strong&gt;Como podemos te ajudar?:&lt;/strong&gt; Desejo falar com o setor financeiro&lt;/p&gt;&lt;p&gt;&lt;strong&gt;GA Client ID:&lt;/strong&gt; 1324974709.1764694782&lt;/p&gt;&lt;p&gt;&lt;strong&gt;Lead Hash ID:&lt;/strong&gt; 5de3ee21145b832194bc3dc71743625a751e89d7eefdce9a43e728c8df0aa32d&lt;/p&gt;&lt;p&gt;&lt;strong&gt;Lead Fo</t>
  </si>
  <si>
    <t>Errata!
Chamado pai de correção, sobre o fechamento indevido do chamado: 26727039.
Tratamento pendente.
Olá, segue formulário enviado para Cielo E-commerce:
Qual seu nome?: Júlia Angelozzi
Endereço de e-mail: julia.djesus@cielo.com.br&lt;mailto:julia.djesus@cielo.com.br&gt;
CNPJ/CPF: 35.382.630/0001-52
Telefone: (11) 94452-6362
Assunto: Cobrança de setup por chave de loja
Merchant ID/Estabelecimento Comercial (EC): n/a
Sobre qual produto ou área deseja falar?: Financeiro
Como podemos te ajudar?: Desejo falar com o setor financeiro
Descrição do problema: Time, preciso que gerem uma cobrança de setup para o cliente por geração de chave de loja 35.382.630/0001-52, SUCESSO EVENTOS LOCACAO DE AUDIO E VIDEO LTDA. Estou anexando o aditivo.
GA Client ID: 1748044628.1765558654
Lead Hash ID: 3dc5c78ff78351c9b79cf06b80b413fa18042906d6688441ed3158eb1146368f
Lead Form ID: 3dc5c78ff78351c9b79cf06b80b413fa18042906d6688441ed3158eb1146368f.1788209102825
-json-{ "infoClientes": [ { "nomeCliente": "J\u00f</t>
  </si>
  <si>
    <t>Confirmar cobrança 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</si>
</sst>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416]mmm\-yy;@"/>
  </numFmts>
  <fonts count="44" x14ac:knownFonts="1">
    <font>
      <sz val="11"/>
      <color indexed="8"/>
      <name val="Aptos Narrow"/>
      <family val="2"/>
      <scheme val="minor"/>
    </font>
    <font>
      <sz val="11"/>
      <color theme="1"/>
      <name val="Aptos Narrow"/>
      <family val="2"/>
      <scheme val="minor"/>
    </font>
    <font>
      <b/>
      <sz val="12"/>
      <color rgb="FF56585B"/>
      <name val="Calibri"/>
      <family val="2"/>
    </font>
    <font>
      <b/>
      <sz val="12"/>
      <color theme="0"/>
      <name val="Calibri"/>
      <family val="2"/>
    </font>
    <font>
      <b/>
      <sz val="11"/>
      <color indexed="8"/>
      <name val="Aptos Narrow"/>
      <family val="2"/>
      <scheme val="minor"/>
    </font>
    <font>
      <sz val="14"/>
      <color indexed="8"/>
      <name val="Aptos Narrow"/>
      <family val="2"/>
      <scheme val="minor"/>
    </font>
    <font>
      <sz val="11"/>
      <color indexed="8"/>
      <name val="Aptos Narrow"/>
      <family val="2"/>
      <scheme val="minor"/>
    </font>
    <font>
      <sz val="8"/>
      <name val="Aptos Narrow"/>
      <family val="2"/>
      <scheme val="minor"/>
    </font>
    <font>
      <b/>
      <i/>
      <sz val="14"/>
      <color indexed="8"/>
      <name val="Aptos Narrow"/>
      <family val="2"/>
      <scheme val="minor"/>
    </font>
    <font>
      <sz val="11"/>
      <name val="Aptos Narrow"/>
      <family val="2"/>
      <scheme val="minor"/>
    </font>
    <font>
      <b/>
      <sz val="10"/>
      <color theme="1"/>
      <name val="Arial"/>
      <family val="2"/>
    </font>
    <font>
      <sz val="10"/>
      <color theme="1"/>
      <name val="Arial"/>
      <family val="2"/>
    </font>
    <font>
      <sz val="14"/>
      <color theme="0"/>
      <name val="Aptos Narrow"/>
      <family val="2"/>
      <scheme val="minor"/>
    </font>
    <font>
      <b/>
      <sz val="10"/>
      <color theme="4" tint="0.79998168889431442"/>
      <name val="Arial"/>
      <family val="2"/>
    </font>
    <font>
      <b/>
      <sz val="10"/>
      <name val="Arial"/>
      <family val="2"/>
    </font>
    <font>
      <b/>
      <sz val="10"/>
      <color theme="3" tint="0.749992370372631"/>
      <name val="Arial"/>
      <family val="2"/>
    </font>
    <font>
      <b/>
      <sz val="10"/>
      <color theme="7" tint="0.59999389629810485"/>
      <name val="Arial"/>
      <family val="2"/>
    </font>
    <font>
      <b/>
      <sz val="11"/>
      <color rgb="FFFFFFFF"/>
      <name val="Arial"/>
      <family val="2"/>
    </font>
    <font>
      <sz val="11"/>
      <color theme="1"/>
      <name val="Calibri"/>
      <family val="2"/>
      <charset val="1"/>
    </font>
    <font>
      <b/>
      <sz val="16"/>
      <color rgb="FF1F3864"/>
      <name val="Arial"/>
      <family val="2"/>
    </font>
    <font>
      <i/>
      <sz val="10"/>
      <color rgb="FF595959"/>
      <name val="Arial"/>
      <family val="2"/>
    </font>
    <font>
      <b/>
      <sz val="12"/>
      <color rgb="FFFFFFFF"/>
      <name val="Arial"/>
      <family val="2"/>
    </font>
    <font>
      <b/>
      <sz val="9"/>
      <color rgb="FF595959"/>
      <name val="Arial"/>
      <family val="2"/>
    </font>
    <font>
      <b/>
      <sz val="22"/>
      <color rgb="FF1F3864"/>
      <name val="Arial"/>
      <family val="2"/>
    </font>
    <font>
      <b/>
      <sz val="22"/>
      <color rgb="FFC62828"/>
      <name val="Arial"/>
      <family val="2"/>
    </font>
    <font>
      <b/>
      <sz val="22"/>
      <color rgb="FF2E7D32"/>
      <name val="Arial"/>
      <family val="2"/>
    </font>
    <font>
      <b/>
      <sz val="22"/>
      <color rgb="FFE65100"/>
      <name val="Arial"/>
      <family val="2"/>
    </font>
    <font>
      <sz val="10"/>
      <name val="Arial"/>
      <family val="2"/>
    </font>
    <font>
      <b/>
      <sz val="11"/>
      <color theme="0"/>
      <name val="Arial"/>
      <family val="2"/>
    </font>
    <font>
      <b/>
      <sz val="10"/>
      <color rgb="FFFF0000"/>
      <name val="Arial"/>
      <family val="2"/>
    </font>
    <font>
      <b/>
      <sz val="11"/>
      <color theme="0"/>
      <name val="Aptos Narrow"/>
      <family val="2"/>
      <scheme val="minor"/>
    </font>
    <font>
      <sz val="9"/>
      <color theme="1"/>
      <name val="Arial"/>
      <family val="2"/>
    </font>
    <font>
      <sz val="11"/>
      <color indexed="8"/>
      <name val="Segoe UI"/>
      <family val="2"/>
    </font>
    <font>
      <b/>
      <sz val="11"/>
      <color indexed="8"/>
      <name val="Segoe UI"/>
      <family val="2"/>
    </font>
    <font>
      <sz val="11"/>
      <color rgb="FF000000"/>
      <name val="Calibri"/>
      <family val="2"/>
    </font>
    <font>
      <sz val="12"/>
      <name val="Calibri"/>
      <family val="2"/>
    </font>
    <font>
      <sz val="11"/>
      <color theme="1"/>
      <name val="Calibri"/>
      <family val="2"/>
    </font>
    <font>
      <b/>
      <sz val="9"/>
      <color indexed="81"/>
      <name val="Segoe UI"/>
      <family val="2"/>
    </font>
    <font>
      <sz val="9"/>
      <color indexed="81"/>
      <name val="Segoe UI"/>
      <family val="2"/>
    </font>
    <font>
      <sz val="11"/>
      <color rgb="FF000000"/>
      <name val="Aptos"/>
      <family val="2"/>
    </font>
    <font>
      <sz val="11"/>
      <color rgb="FF000000"/>
      <name val="Aptos"/>
      <family val="2"/>
    </font>
    <font>
      <sz val="12"/>
      <name val="Calibri"/>
    </font>
    <font>
      <b/>
      <sz val="12"/>
      <color rgb="FF56585B"/>
      <name val="Calibri"/>
    </font>
    <font>
      <b/>
      <sz val="12"/>
      <color theme="0"/>
      <name val="Calibri"/>
    </font>
  </fonts>
  <fills count="24">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7" tint="-0.249977111117893"/>
        <bgColor theme="7" tint="-0.249977111117893"/>
      </patternFill>
    </fill>
    <fill>
      <patternFill patternType="solid">
        <fgColor rgb="FF1F3864"/>
        <bgColor rgb="FF333333"/>
      </patternFill>
    </fill>
    <fill>
      <patternFill patternType="solid">
        <fgColor rgb="FF2E5395"/>
        <bgColor rgb="FF1F3864"/>
      </patternFill>
    </fill>
    <fill>
      <patternFill patternType="solid">
        <fgColor rgb="FFF2F2F2"/>
        <bgColor rgb="FFF9F9F9"/>
      </patternFill>
    </fill>
    <fill>
      <patternFill patternType="solid">
        <fgColor theme="3" tint="-0.249977111117893"/>
        <bgColor rgb="FF333333"/>
      </patternFill>
    </fill>
    <fill>
      <patternFill patternType="solid">
        <fgColor rgb="FFFFFF00"/>
        <bgColor indexed="64"/>
      </patternFill>
    </fill>
    <fill>
      <patternFill patternType="solid">
        <fgColor theme="1" tint="0.249977111117893"/>
        <bgColor theme="1" tint="0.249977111117893"/>
      </patternFill>
    </fill>
    <fill>
      <patternFill patternType="solid">
        <fgColor rgb="FFF5F5F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rgb="FFF9F9F9"/>
      </patternFill>
    </fill>
    <fill>
      <patternFill patternType="solid">
        <fgColor rgb="FFC0C0C0"/>
        <bgColor indexed="64"/>
      </patternFill>
    </fill>
    <fill>
      <patternFill patternType="solid">
        <fgColor rgb="FF44B3E1"/>
        <bgColor indexed="64"/>
      </patternFill>
    </fill>
  </fills>
  <borders count="22">
    <border>
      <left/>
      <right/>
      <top/>
      <bottom/>
      <diagonal/>
    </border>
    <border>
      <left/>
      <right/>
      <top style="thin">
        <color theme="7" tint="-0.249977111117893"/>
      </top>
      <bottom style="thin">
        <color theme="7" tint="0.59999389629810485"/>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medium">
        <color theme="1" tint="0.499984740745262"/>
      </left>
      <right/>
      <top style="medium">
        <color theme="1" tint="0.499984740745262"/>
      </top>
      <bottom/>
      <diagonal/>
    </border>
    <border>
      <left/>
      <right/>
      <top style="medium">
        <color theme="1" tint="0.499984740745262"/>
      </top>
      <bottom/>
      <diagonal/>
    </border>
    <border>
      <left style="medium">
        <color rgb="FFE6E6E6"/>
      </left>
      <right style="medium">
        <color rgb="FFE6E6E6"/>
      </right>
      <top style="medium">
        <color rgb="FFE6E6E6"/>
      </top>
      <bottom style="medium">
        <color rgb="FFE6E6E6"/>
      </bottom>
      <diagonal/>
    </border>
    <border>
      <left/>
      <right style="thin">
        <color rgb="FFBFBFBF"/>
      </right>
      <top style="thin">
        <color rgb="FFBFBFBF"/>
      </top>
      <bottom style="thin">
        <color rgb="FFBFBFBF"/>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s>
  <cellStyleXfs count="4">
    <xf numFmtId="0" fontId="0" fillId="0" borderId="0"/>
    <xf numFmtId="43" fontId="6" fillId="0" borderId="0" applyFont="0" applyFill="0" applyBorder="0" applyAlignment="0" applyProtection="0"/>
    <xf numFmtId="0" fontId="18" fillId="0" borderId="0"/>
    <xf numFmtId="0" fontId="6" fillId="0" borderId="0"/>
  </cellStyleXfs>
  <cellXfs count="163">
    <xf numFmtId="0" fontId="0" fillId="0" borderId="0" xfId="0"/>
    <xf numFmtId="0" fontId="0" fillId="3" borderId="0" xfId="0" applyFill="1" applyAlignment="1">
      <alignment vertical="center"/>
    </xf>
    <xf numFmtId="0" fontId="0" fillId="0" borderId="0" xfId="0" applyAlignment="1">
      <alignment vertical="center"/>
    </xf>
    <xf numFmtId="0" fontId="5" fillId="0" borderId="0" xfId="0" applyFont="1"/>
    <xf numFmtId="0" fontId="5" fillId="0" borderId="0" xfId="0" applyFont="1" applyAlignment="1">
      <alignment horizontal="left"/>
    </xf>
    <xf numFmtId="43" fontId="0"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0" fontId="8" fillId="0" borderId="0" xfId="0" applyFont="1"/>
    <xf numFmtId="0" fontId="10" fillId="9" borderId="0" xfId="0" applyFont="1" applyFill="1" applyAlignment="1">
      <alignment horizontal="center"/>
    </xf>
    <xf numFmtId="0" fontId="10" fillId="7" borderId="0" xfId="0" applyFont="1" applyFill="1" applyAlignment="1">
      <alignment horizontal="center"/>
    </xf>
    <xf numFmtId="0" fontId="10" fillId="8" borderId="0" xfId="0" applyFont="1" applyFill="1" applyAlignment="1">
      <alignment horizontal="center"/>
    </xf>
    <xf numFmtId="0" fontId="11" fillId="0" borderId="0" xfId="0" applyFont="1"/>
    <xf numFmtId="0" fontId="10" fillId="10" borderId="0" xfId="0" applyFont="1" applyFill="1" applyAlignment="1">
      <alignment horizontal="center"/>
    </xf>
    <xf numFmtId="14" fontId="11" fillId="6" borderId="0" xfId="0" applyNumberFormat="1" applyFont="1" applyFill="1" applyAlignment="1">
      <alignment vertical="center"/>
    </xf>
    <xf numFmtId="0" fontId="11" fillId="6" borderId="0" xfId="0" applyFont="1" applyFill="1" applyAlignment="1">
      <alignment wrapText="1"/>
    </xf>
    <xf numFmtId="0" fontId="11" fillId="6" borderId="0" xfId="0" applyFont="1" applyFill="1" applyAlignment="1">
      <alignment horizontal="center" vertical="center"/>
    </xf>
    <xf numFmtId="0" fontId="11" fillId="0" borderId="0" xfId="0" applyFont="1" applyAlignment="1">
      <alignment horizontal="center"/>
    </xf>
    <xf numFmtId="43" fontId="11" fillId="0" borderId="0" xfId="1" applyFont="1" applyFill="1" applyAlignment="1">
      <alignment horizontal="center" vertical="center"/>
    </xf>
    <xf numFmtId="14" fontId="11" fillId="6" borderId="0" xfId="0" applyNumberFormat="1" applyFont="1" applyFill="1" applyAlignment="1">
      <alignment horizontal="center" vertical="center"/>
    </xf>
    <xf numFmtId="0" fontId="11" fillId="6" borderId="0" xfId="0" applyFont="1" applyFill="1" applyAlignment="1">
      <alignment horizontal="left" vertical="center" wrapText="1"/>
    </xf>
    <xf numFmtId="0" fontId="11" fillId="6" borderId="0" xfId="0" applyFont="1" applyFill="1" applyAlignment="1">
      <alignment horizontal="center" vertical="center" wrapText="1"/>
    </xf>
    <xf numFmtId="43" fontId="11" fillId="6" borderId="0" xfId="1" applyFont="1" applyFill="1" applyAlignment="1">
      <alignment horizontal="center" vertical="center"/>
    </xf>
    <xf numFmtId="1" fontId="11" fillId="6" borderId="0" xfId="1" applyNumberFormat="1" applyFont="1" applyFill="1" applyAlignment="1">
      <alignment horizontal="center" vertical="center"/>
    </xf>
    <xf numFmtId="4" fontId="11" fillId="6" borderId="0" xfId="0" applyNumberFormat="1" applyFont="1" applyFill="1" applyAlignment="1">
      <alignment horizontal="center" vertical="center"/>
    </xf>
    <xf numFmtId="0" fontId="11" fillId="0" borderId="0" xfId="0" applyFont="1" applyAlignment="1">
      <alignment vertical="center" wrapText="1"/>
    </xf>
    <xf numFmtId="1" fontId="11" fillId="0" borderId="0" xfId="1" applyNumberFormat="1" applyFont="1" applyFill="1" applyAlignment="1">
      <alignment horizontal="center" vertical="center"/>
    </xf>
    <xf numFmtId="0" fontId="11" fillId="0" borderId="0" xfId="0" applyFont="1" applyAlignment="1">
      <alignment horizontal="left" vertical="center" wrapText="1"/>
    </xf>
    <xf numFmtId="0" fontId="11" fillId="0" borderId="0" xfId="0" applyFont="1" applyAlignment="1">
      <alignment horizontal="center" vertical="center" wrapText="1"/>
    </xf>
    <xf numFmtId="0" fontId="10" fillId="9" borderId="0" xfId="0" applyFont="1" applyFill="1" applyAlignment="1">
      <alignment horizontal="center" vertical="center"/>
    </xf>
    <xf numFmtId="0" fontId="4" fillId="2" borderId="0" xfId="0" applyFont="1" applyFill="1" applyAlignment="1">
      <alignment horizontal="left" vertical="center"/>
    </xf>
    <xf numFmtId="0" fontId="0" fillId="0" borderId="0" xfId="0" applyAlignment="1">
      <alignment horizontal="left" vertical="center"/>
    </xf>
    <xf numFmtId="0" fontId="12" fillId="11" borderId="1" xfId="0" applyFont="1" applyFill="1" applyBorder="1"/>
    <xf numFmtId="0" fontId="5" fillId="0" borderId="0" xfId="0" applyFont="1" applyAlignment="1">
      <alignment horizontal="center" vertical="center" wrapText="1"/>
    </xf>
    <xf numFmtId="0" fontId="17" fillId="12" borderId="2" xfId="0" applyFont="1" applyFill="1" applyBorder="1" applyAlignment="1">
      <alignment horizontal="center" vertical="center"/>
    </xf>
    <xf numFmtId="0" fontId="18" fillId="0" borderId="0" xfId="2"/>
    <xf numFmtId="0" fontId="27" fillId="0" borderId="0" xfId="2" applyFont="1"/>
    <xf numFmtId="0" fontId="27" fillId="0" borderId="2" xfId="2" applyFont="1" applyBorder="1"/>
    <xf numFmtId="1" fontId="27" fillId="0" borderId="2" xfId="2" applyNumberFormat="1" applyFont="1" applyBorder="1"/>
    <xf numFmtId="14" fontId="27" fillId="0" borderId="2" xfId="2" applyNumberFormat="1" applyFont="1" applyBorder="1"/>
    <xf numFmtId="0" fontId="14" fillId="0" borderId="0" xfId="2" applyFont="1"/>
    <xf numFmtId="0" fontId="28" fillId="15" borderId="2" xfId="3" applyFont="1" applyFill="1" applyBorder="1" applyAlignment="1">
      <alignment horizontal="center" vertical="center"/>
    </xf>
    <xf numFmtId="0" fontId="10" fillId="9" borderId="0" xfId="0" applyFont="1" applyFill="1" applyAlignment="1">
      <alignment horizontal="left" vertical="center" wrapText="1"/>
    </xf>
    <xf numFmtId="0" fontId="31" fillId="6" borderId="0" xfId="0" applyFont="1" applyFill="1" applyAlignment="1">
      <alignment horizontal="left" vertical="center" wrapText="1"/>
    </xf>
    <xf numFmtId="0" fontId="5" fillId="0" borderId="0" xfId="0" pivotButton="1" applyFont="1"/>
    <xf numFmtId="0" fontId="0" fillId="2" borderId="0" xfId="0" applyFill="1" applyAlignment="1">
      <alignment vertical="center"/>
    </xf>
    <xf numFmtId="0" fontId="0" fillId="0" borderId="0" xfId="0" applyAlignment="1">
      <alignment horizontal="center" vertical="center"/>
    </xf>
    <xf numFmtId="0" fontId="0" fillId="2" borderId="0" xfId="0" applyFill="1" applyAlignment="1">
      <alignment vertical="top" wrapText="1"/>
    </xf>
    <xf numFmtId="16" fontId="11" fillId="6" borderId="0" xfId="0" applyNumberFormat="1" applyFont="1" applyFill="1" applyAlignment="1">
      <alignment horizontal="center" vertical="center"/>
    </xf>
    <xf numFmtId="0" fontId="0" fillId="0" borderId="0" xfId="0" applyAlignment="1">
      <alignment vertical="top"/>
    </xf>
    <xf numFmtId="14" fontId="0" fillId="2" borderId="0" xfId="0" applyNumberFormat="1" applyFill="1" applyAlignment="1">
      <alignment horizontal="left" vertical="center"/>
    </xf>
    <xf numFmtId="14" fontId="17" fillId="12" borderId="2" xfId="0" applyNumberFormat="1" applyFont="1" applyFill="1" applyBorder="1" applyAlignment="1">
      <alignment horizontal="center" vertical="center"/>
    </xf>
    <xf numFmtId="14" fontId="0" fillId="2" borderId="0" xfId="0" applyNumberFormat="1" applyFill="1" applyAlignment="1">
      <alignment horizontal="center" vertical="center"/>
    </xf>
    <xf numFmtId="14" fontId="0" fillId="0" borderId="0" xfId="0" applyNumberFormat="1" applyAlignment="1">
      <alignment horizontal="center" vertical="center"/>
    </xf>
    <xf numFmtId="1" fontId="0" fillId="0" borderId="0" xfId="0" applyNumberFormat="1"/>
    <xf numFmtId="0" fontId="33" fillId="18" borderId="6" xfId="0" applyFont="1" applyFill="1" applyBorder="1" applyAlignment="1">
      <alignment horizontal="center" vertical="center"/>
    </xf>
    <xf numFmtId="0" fontId="32" fillId="0" borderId="6" xfId="0" applyFont="1" applyBorder="1" applyAlignment="1">
      <alignment vertical="center"/>
    </xf>
    <xf numFmtId="0" fontId="34" fillId="0" borderId="0" xfId="0" applyFont="1"/>
    <xf numFmtId="0" fontId="14" fillId="0" borderId="0" xfId="2" applyFont="1" applyAlignment="1">
      <alignment horizontal="left"/>
    </xf>
    <xf numFmtId="0" fontId="27" fillId="0" borderId="2" xfId="2" applyFont="1" applyBorder="1" applyAlignment="1">
      <alignment vertical="center"/>
    </xf>
    <xf numFmtId="0" fontId="4" fillId="2" borderId="0" xfId="0" applyFont="1" applyFill="1" applyAlignment="1">
      <alignment vertical="center"/>
    </xf>
    <xf numFmtId="0" fontId="4" fillId="2" borderId="0" xfId="0" applyFont="1" applyFill="1" applyAlignment="1">
      <alignment vertical="top" wrapText="1"/>
    </xf>
    <xf numFmtId="0" fontId="17" fillId="12" borderId="7" xfId="0" applyFont="1" applyFill="1" applyBorder="1" applyAlignment="1">
      <alignment horizontal="center" vertical="center"/>
    </xf>
    <xf numFmtId="0" fontId="2" fillId="4" borderId="8" xfId="0" applyFont="1" applyFill="1" applyBorder="1" applyAlignment="1">
      <alignment vertical="center"/>
    </xf>
    <xf numFmtId="0" fontId="3" fillId="5" borderId="8" xfId="0" applyFont="1" applyFill="1" applyBorder="1" applyAlignment="1">
      <alignment vertical="center"/>
    </xf>
    <xf numFmtId="0" fontId="3" fillId="5" borderId="8" xfId="0" applyFont="1" applyFill="1" applyBorder="1" applyAlignment="1">
      <alignment vertical="top" wrapText="1"/>
    </xf>
    <xf numFmtId="0" fontId="3" fillId="5" borderId="8" xfId="0" applyFont="1" applyFill="1" applyBorder="1" applyAlignment="1">
      <alignment horizontal="left" vertical="center"/>
    </xf>
    <xf numFmtId="0" fontId="4" fillId="0" borderId="0" xfId="0" applyFont="1" applyAlignment="1">
      <alignment vertical="center"/>
    </xf>
    <xf numFmtId="0" fontId="0" fillId="0" borderId="0" xfId="0" applyAlignment="1">
      <alignment vertical="top" wrapText="1"/>
    </xf>
    <xf numFmtId="0" fontId="35" fillId="6" borderId="8" xfId="0" applyFont="1" applyFill="1" applyBorder="1" applyAlignment="1">
      <alignment horizontal="left" vertical="center"/>
    </xf>
    <xf numFmtId="0" fontId="35" fillId="3" borderId="8" xfId="0" applyFont="1" applyFill="1" applyBorder="1" applyAlignment="1">
      <alignment horizontal="left" vertical="center"/>
    </xf>
    <xf numFmtId="1" fontId="35" fillId="3" borderId="8" xfId="0" applyNumberFormat="1" applyFont="1" applyFill="1" applyBorder="1" applyAlignment="1">
      <alignment horizontal="left" vertical="center"/>
    </xf>
    <xf numFmtId="0" fontId="35" fillId="3" borderId="8" xfId="0" applyFont="1" applyFill="1" applyBorder="1" applyAlignment="1">
      <alignment horizontal="center" vertical="center"/>
    </xf>
    <xf numFmtId="14" fontId="35" fillId="3" borderId="8" xfId="0" applyNumberFormat="1" applyFont="1" applyFill="1" applyBorder="1" applyAlignment="1">
      <alignment horizontal="left" vertical="center"/>
    </xf>
    <xf numFmtId="164" fontId="35" fillId="3" borderId="8" xfId="0" applyNumberFormat="1" applyFont="1" applyFill="1" applyBorder="1" applyAlignment="1">
      <alignment horizontal="center" vertical="center"/>
    </xf>
    <xf numFmtId="0" fontId="35" fillId="3" borderId="0" xfId="0" applyFont="1" applyFill="1" applyAlignment="1">
      <alignment horizontal="center" vertical="center"/>
    </xf>
    <xf numFmtId="14" fontId="35" fillId="3" borderId="0" xfId="0" applyNumberFormat="1" applyFont="1" applyFill="1" applyAlignment="1">
      <alignment horizontal="center" vertical="center"/>
    </xf>
    <xf numFmtId="0" fontId="35" fillId="0" borderId="0" xfId="0" applyFont="1" applyAlignment="1">
      <alignment horizontal="center" vertical="center"/>
    </xf>
    <xf numFmtId="0" fontId="2" fillId="4" borderId="9" xfId="0" applyFont="1" applyFill="1" applyBorder="1" applyAlignment="1">
      <alignment vertical="center"/>
    </xf>
    <xf numFmtId="0" fontId="0" fillId="0" borderId="11" xfId="0" applyBorder="1" applyAlignment="1">
      <alignment horizontal="left" vertical="center"/>
    </xf>
    <xf numFmtId="0" fontId="0" fillId="2" borderId="10" xfId="0" applyFill="1" applyBorder="1" applyAlignment="1">
      <alignment horizontal="left" vertical="center"/>
    </xf>
    <xf numFmtId="14" fontId="10" fillId="7" borderId="0" xfId="0" applyNumberFormat="1" applyFont="1" applyFill="1" applyAlignment="1">
      <alignment horizontal="center"/>
    </xf>
    <xf numFmtId="14" fontId="11" fillId="0" borderId="0" xfId="0" applyNumberFormat="1" applyFont="1"/>
    <xf numFmtId="14" fontId="10" fillId="8" borderId="0" xfId="0" applyNumberFormat="1" applyFont="1" applyFill="1" applyAlignment="1">
      <alignment horizontal="center"/>
    </xf>
    <xf numFmtId="14" fontId="10" fillId="10" borderId="0" xfId="0" applyNumberFormat="1" applyFont="1" applyFill="1" applyAlignment="1">
      <alignment horizontal="center"/>
    </xf>
    <xf numFmtId="0" fontId="36" fillId="0" borderId="0" xfId="2" applyFont="1"/>
    <xf numFmtId="14" fontId="27" fillId="0" borderId="0" xfId="2" applyNumberFormat="1" applyFont="1"/>
    <xf numFmtId="1" fontId="27" fillId="0" borderId="0" xfId="2" applyNumberFormat="1" applyFont="1"/>
    <xf numFmtId="0" fontId="27" fillId="0" borderId="2" xfId="2" quotePrefix="1" applyFont="1" applyBorder="1"/>
    <xf numFmtId="0" fontId="9" fillId="0" borderId="0" xfId="0" applyFont="1"/>
    <xf numFmtId="0" fontId="0" fillId="19" borderId="0" xfId="0" applyFill="1" applyAlignment="1">
      <alignment vertical="center"/>
    </xf>
    <xf numFmtId="0" fontId="0" fillId="19" borderId="0" xfId="0" applyFill="1"/>
    <xf numFmtId="0" fontId="20" fillId="0" borderId="0" xfId="2" applyFont="1"/>
    <xf numFmtId="0" fontId="11" fillId="6" borderId="0" xfId="0" applyFont="1" applyFill="1"/>
    <xf numFmtId="14" fontId="11" fillId="0" borderId="0" xfId="0" applyNumberFormat="1" applyFont="1" applyAlignment="1">
      <alignment horizontal="center" vertical="center"/>
    </xf>
    <xf numFmtId="0" fontId="11" fillId="0" borderId="0" xfId="0" applyFont="1" applyAlignment="1">
      <alignment horizontal="center" vertical="center"/>
    </xf>
    <xf numFmtId="0" fontId="11" fillId="0" borderId="0" xfId="0" applyFont="1" applyAlignment="1">
      <alignment wrapText="1"/>
    </xf>
    <xf numFmtId="0" fontId="1" fillId="0" borderId="0" xfId="0" applyFont="1" applyAlignment="1">
      <alignment horizontal="left" vertical="center" wrapText="1"/>
    </xf>
    <xf numFmtId="14" fontId="11" fillId="0" borderId="0" xfId="0" applyNumberFormat="1" applyFont="1" applyAlignment="1">
      <alignment vertical="center"/>
    </xf>
    <xf numFmtId="0" fontId="21" fillId="13" borderId="0" xfId="2" applyFont="1" applyFill="1" applyAlignment="1">
      <alignment horizontal="left" vertical="center"/>
    </xf>
    <xf numFmtId="0" fontId="21" fillId="13" borderId="0" xfId="2" applyFont="1" applyFill="1" applyAlignment="1">
      <alignment horizontal="left" vertical="center" indent="1"/>
    </xf>
    <xf numFmtId="0" fontId="0" fillId="20" borderId="0" xfId="0" applyFill="1" applyAlignment="1">
      <alignment vertical="center"/>
    </xf>
    <xf numFmtId="0" fontId="21" fillId="0" borderId="0" xfId="2" applyFont="1" applyAlignment="1">
      <alignment horizontal="left" vertical="center"/>
    </xf>
    <xf numFmtId="0" fontId="22" fillId="0" borderId="0" xfId="2" applyFont="1" applyAlignment="1">
      <alignment horizontal="center"/>
    </xf>
    <xf numFmtId="1" fontId="23" fillId="0" borderId="0" xfId="2" applyNumberFormat="1" applyFont="1" applyAlignment="1">
      <alignment horizontal="center" vertical="center"/>
    </xf>
    <xf numFmtId="1" fontId="27" fillId="0" borderId="2" xfId="2" applyNumberFormat="1" applyFont="1" applyBorder="1" applyAlignment="1">
      <alignment horizontal="center"/>
    </xf>
    <xf numFmtId="1" fontId="29" fillId="0" borderId="2" xfId="2" applyNumberFormat="1" applyFont="1" applyBorder="1" applyAlignment="1">
      <alignment horizontal="center"/>
    </xf>
    <xf numFmtId="0" fontId="14" fillId="0" borderId="2" xfId="2" applyFont="1" applyBorder="1" applyAlignment="1">
      <alignment horizontal="center" vertical="center"/>
    </xf>
    <xf numFmtId="1" fontId="11" fillId="16" borderId="0" xfId="1" applyNumberFormat="1" applyFont="1" applyFill="1" applyAlignment="1">
      <alignment horizontal="center" vertical="center"/>
    </xf>
    <xf numFmtId="14" fontId="11" fillId="16" borderId="0" xfId="0" applyNumberFormat="1" applyFont="1" applyFill="1" applyAlignment="1">
      <alignment vertical="center"/>
    </xf>
    <xf numFmtId="0" fontId="11" fillId="16" borderId="0" xfId="0" applyFont="1" applyFill="1" applyAlignment="1">
      <alignment horizontal="left" vertical="center" wrapText="1"/>
    </xf>
    <xf numFmtId="0" fontId="11" fillId="16" borderId="0" xfId="0" applyFont="1" applyFill="1" applyAlignment="1">
      <alignment horizontal="center" vertical="center" wrapText="1"/>
    </xf>
    <xf numFmtId="0" fontId="11" fillId="16" borderId="0" xfId="0" applyFont="1" applyFill="1" applyAlignment="1">
      <alignment horizontal="center" vertical="center"/>
    </xf>
    <xf numFmtId="43" fontId="11" fillId="16" borderId="0" xfId="1" applyFont="1" applyFill="1" applyAlignment="1">
      <alignment horizontal="center" vertical="center"/>
    </xf>
    <xf numFmtId="0" fontId="0" fillId="16" borderId="0" xfId="0" applyFill="1" applyAlignment="1">
      <alignment vertical="center"/>
    </xf>
    <xf numFmtId="0" fontId="39" fillId="22" borderId="19" xfId="0" applyFont="1" applyFill="1" applyBorder="1" applyAlignment="1">
      <alignment vertical="center"/>
    </xf>
    <xf numFmtId="0" fontId="39" fillId="22" borderId="20" xfId="0" applyFont="1" applyFill="1" applyBorder="1" applyAlignment="1">
      <alignment vertical="center"/>
    </xf>
    <xf numFmtId="0" fontId="39" fillId="23" borderId="20" xfId="0" applyFont="1" applyFill="1" applyBorder="1" applyAlignment="1">
      <alignment vertical="center"/>
    </xf>
    <xf numFmtId="0" fontId="40" fillId="22" borderId="21" xfId="0" applyFont="1" applyFill="1" applyBorder="1" applyAlignment="1">
      <alignment vertical="center"/>
    </xf>
    <xf numFmtId="1" fontId="11" fillId="6" borderId="0" xfId="1" applyNumberFormat="1" applyFont="1" applyFill="1" applyAlignment="1">
      <alignment horizontal="center" vertical="center"/>
      <extLst>
        <ext xmlns:xfpb="http://schemas.microsoft.com/office/spreadsheetml/2022/featurepropertybag" uri="{C7286773-470A-42A8-94C5-96B5CB345126}">
          <xfpb:xfComplement i="0"/>
        </ext>
      </extLst>
    </xf>
    <xf numFmtId="0" fontId="30" fillId="17" borderId="4" xfId="0" applyFont="1" applyFill="1" applyBorder="1" applyAlignment="1">
      <alignment horizontal="left"/>
    </xf>
    <xf numFmtId="0" fontId="30" fillId="17" borderId="5" xfId="0" applyFont="1" applyFill="1" applyBorder="1" applyAlignment="1">
      <alignment horizontal="left"/>
    </xf>
    <xf numFmtId="0" fontId="22" fillId="14" borderId="2" xfId="2" applyFont="1" applyFill="1" applyBorder="1" applyAlignment="1">
      <alignment horizontal="center"/>
    </xf>
    <xf numFmtId="1" fontId="23" fillId="14" borderId="2" xfId="2" applyNumberFormat="1" applyFont="1" applyFill="1" applyBorder="1" applyAlignment="1">
      <alignment horizontal="center" vertical="center"/>
    </xf>
    <xf numFmtId="1" fontId="25" fillId="14" borderId="2" xfId="2" applyNumberFormat="1" applyFont="1" applyFill="1" applyBorder="1" applyAlignment="1">
      <alignment horizontal="center" vertical="center"/>
    </xf>
    <xf numFmtId="1" fontId="24" fillId="14" borderId="2" xfId="2" applyNumberFormat="1" applyFont="1" applyFill="1" applyBorder="1" applyAlignment="1">
      <alignment horizontal="center" vertical="center"/>
    </xf>
    <xf numFmtId="1" fontId="23" fillId="21" borderId="16" xfId="2" applyNumberFormat="1" applyFont="1" applyFill="1" applyBorder="1" applyAlignment="1">
      <alignment horizontal="center" vertical="center"/>
    </xf>
    <xf numFmtId="1" fontId="23" fillId="21" borderId="17" xfId="2" applyNumberFormat="1" applyFont="1" applyFill="1" applyBorder="1" applyAlignment="1">
      <alignment horizontal="center" vertical="center"/>
    </xf>
    <xf numFmtId="1" fontId="23" fillId="21" borderId="18" xfId="2" applyNumberFormat="1" applyFont="1" applyFill="1" applyBorder="1" applyAlignment="1">
      <alignment horizontal="center" vertical="center"/>
    </xf>
    <xf numFmtId="1" fontId="23" fillId="21" borderId="12" xfId="2" applyNumberFormat="1" applyFont="1" applyFill="1" applyBorder="1" applyAlignment="1">
      <alignment horizontal="center" vertical="center"/>
    </xf>
    <xf numFmtId="1" fontId="23" fillId="21" borderId="3" xfId="2" applyNumberFormat="1" applyFont="1" applyFill="1" applyBorder="1" applyAlignment="1">
      <alignment horizontal="center" vertical="center"/>
    </xf>
    <xf numFmtId="1" fontId="23" fillId="21" borderId="13" xfId="2" applyNumberFormat="1" applyFont="1" applyFill="1" applyBorder="1" applyAlignment="1">
      <alignment horizontal="center" vertical="center"/>
    </xf>
    <xf numFmtId="0" fontId="21" fillId="13" borderId="0" xfId="2" applyFont="1" applyFill="1" applyAlignment="1">
      <alignment horizontal="center" vertical="center"/>
    </xf>
    <xf numFmtId="0" fontId="21" fillId="13" borderId="0" xfId="2" applyFont="1" applyFill="1" applyAlignment="1">
      <alignment horizontal="left" vertical="center"/>
    </xf>
    <xf numFmtId="0" fontId="21" fillId="13" borderId="3" xfId="2" applyFont="1" applyFill="1" applyBorder="1" applyAlignment="1">
      <alignment horizontal="left" vertical="center"/>
    </xf>
    <xf numFmtId="0" fontId="19" fillId="0" borderId="0" xfId="2" applyFont="1"/>
    <xf numFmtId="1" fontId="26" fillId="14" borderId="16" xfId="2" applyNumberFormat="1" applyFont="1" applyFill="1" applyBorder="1" applyAlignment="1">
      <alignment horizontal="center" vertical="center"/>
    </xf>
    <xf numFmtId="1" fontId="26" fillId="14" borderId="18" xfId="2" applyNumberFormat="1" applyFont="1" applyFill="1" applyBorder="1" applyAlignment="1">
      <alignment horizontal="center" vertical="center"/>
    </xf>
    <xf numFmtId="1" fontId="26" fillId="14" borderId="12" xfId="2" applyNumberFormat="1" applyFont="1" applyFill="1" applyBorder="1" applyAlignment="1">
      <alignment horizontal="center" vertical="center"/>
    </xf>
    <xf numFmtId="1" fontId="26" fillId="14" borderId="13" xfId="2" applyNumberFormat="1" applyFont="1" applyFill="1" applyBorder="1" applyAlignment="1">
      <alignment horizontal="center" vertical="center"/>
    </xf>
    <xf numFmtId="0" fontId="22" fillId="14" borderId="14" xfId="2" applyFont="1" applyFill="1" applyBorder="1" applyAlignment="1">
      <alignment horizontal="center"/>
    </xf>
    <xf numFmtId="0" fontId="22" fillId="14" borderId="15" xfId="2" applyFont="1" applyFill="1" applyBorder="1" applyAlignment="1">
      <alignment horizontal="center"/>
    </xf>
    <xf numFmtId="0" fontId="22" fillId="14" borderId="7" xfId="2" applyFont="1" applyFill="1" applyBorder="1" applyAlignment="1">
      <alignment horizontal="center"/>
    </xf>
    <xf numFmtId="0" fontId="21" fillId="13" borderId="0" xfId="2" applyFont="1" applyFill="1" applyAlignment="1">
      <alignment horizontal="left" vertical="center" indent="1"/>
    </xf>
    <xf numFmtId="0" fontId="10" fillId="7" borderId="0" xfId="0" applyFont="1" applyFill="1" applyAlignment="1">
      <alignment horizontal="center"/>
    </xf>
    <xf numFmtId="0" fontId="10" fillId="8" borderId="0" xfId="0" applyFont="1" applyFill="1" applyAlignment="1">
      <alignment horizontal="center"/>
    </xf>
    <xf numFmtId="14" fontId="10" fillId="10" borderId="0" xfId="0" applyNumberFormat="1" applyFont="1" applyFill="1" applyAlignment="1">
      <alignment horizontal="center"/>
    </xf>
    <xf numFmtId="0" fontId="10" fillId="10" borderId="0" xfId="0" applyFont="1" applyFill="1" applyAlignment="1">
      <alignment horizontal="center"/>
    </xf>
    <xf numFmtId="0" fontId="10" fillId="9" borderId="0" xfId="0" applyFont="1" applyFill="1" applyAlignment="1">
      <alignment horizontal="center"/>
    </xf>
    <xf numFmtId="0" fontId="5" fillId="0" borderId="0" xfId="0" applyNumberFormat="1" applyFont="1" applyFill="1"/>
    <xf numFmtId="14" fontId="41" fillId="3" borderId="0" xfId="0" applyNumberFormat="1" applyFont="1" applyFill="1" applyAlignment="1">
      <alignment horizontal="center" vertical="center"/>
    </xf>
    <xf numFmtId="0" fontId="41" fillId="6" borderId="8" xfId="0" applyFont="1" applyFill="1" applyBorder="1" applyAlignment="1">
      <alignment horizontal="left" vertical="center"/>
    </xf>
    <xf numFmtId="14" fontId="41" fillId="3" borderId="8" xfId="0" applyNumberFormat="1" applyFont="1" applyFill="1" applyBorder="1" applyAlignment="1">
      <alignment horizontal="center" vertical="center"/>
    </xf>
    <xf numFmtId="0" fontId="42" fillId="4" borderId="8" xfId="0" applyFont="1" applyFill="1" applyBorder="1" applyAlignment="1">
      <alignment vertical="center"/>
    </xf>
    <xf numFmtId="14" fontId="41" fillId="3" borderId="8" xfId="0" applyNumberFormat="1" applyFont="1" applyFill="1" applyBorder="1" applyAlignment="1">
      <alignment horizontal="left" vertical="center"/>
    </xf>
    <xf numFmtId="1" fontId="41" fillId="3" borderId="8" xfId="0" applyNumberFormat="1" applyFont="1" applyFill="1" applyBorder="1" applyAlignment="1">
      <alignment horizontal="left" vertical="center"/>
    </xf>
    <xf numFmtId="0" fontId="41" fillId="3" borderId="8" xfId="0" applyFont="1" applyFill="1" applyBorder="1" applyAlignment="1">
      <alignment horizontal="center" vertical="center"/>
    </xf>
    <xf numFmtId="164" fontId="41" fillId="3" borderId="8" xfId="0" applyNumberFormat="1" applyFont="1" applyFill="1" applyBorder="1" applyAlignment="1">
      <alignment horizontal="center" vertical="center"/>
    </xf>
    <xf numFmtId="0" fontId="41" fillId="3" borderId="8" xfId="0" applyFont="1" applyFill="1" applyBorder="1" applyAlignment="1">
      <alignment horizontal="left" vertical="center"/>
    </xf>
    <xf numFmtId="0" fontId="41" fillId="3" borderId="0" xfId="0" applyFont="1" applyFill="1" applyAlignment="1">
      <alignment horizontal="center" vertical="center"/>
    </xf>
    <xf numFmtId="0" fontId="41" fillId="0" borderId="0" xfId="0" applyFont="1" applyAlignment="1">
      <alignment horizontal="center" vertical="center"/>
    </xf>
    <xf numFmtId="0" fontId="43" fillId="5" borderId="8" xfId="0" applyFont="1" applyFill="1" applyBorder="1" applyAlignment="1">
      <alignment horizontal="left" vertical="center"/>
    </xf>
  </cellXfs>
  <cellStyles count="4">
    <cellStyle name="Normal" xfId="0" builtinId="0"/>
    <cellStyle name="Normal 2" xfId="2" xr:uid="{FD778DB4-9596-43A5-B214-8DB27D3322F5}"/>
    <cellStyle name="Normal 2 2" xfId="3" xr:uid="{38CD3C01-E70C-4C8C-BC24-D18789026AA4}"/>
    <cellStyle name="Vírgula" xfId="1" builtinId="3"/>
  </cellStyles>
  <dxfs count="122">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patternType="none">
          <bgColor auto="1"/>
        </patternFill>
      </fill>
    </dxf>
    <dxf>
      <fill>
        <patternFill patternType="none">
          <bgColor auto="1"/>
        </patternFill>
      </fill>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wrapText="1"/>
    </dxf>
    <dxf>
      <alignment wrapText="1"/>
    </dxf>
    <dxf>
      <alignment wrapText="1"/>
    </dxf>
    <dxf>
      <alignment horizontal="center"/>
    </dxf>
    <dxf>
      <alignment horizontal="center"/>
    </dxf>
    <dxf>
      <alignment horizontal="center"/>
    </dxf>
    <dxf>
      <fill>
        <patternFill patternType="solid">
          <bgColor theme="5" tint="0.59999389629810485"/>
        </patternFill>
      </fill>
    </dxf>
    <dxf>
      <fill>
        <patternFill patternType="none">
          <bgColor auto="1"/>
        </patternFill>
      </fill>
    </dxf>
    <dxf>
      <fill>
        <patternFill patternType="none">
          <bgColor auto="1"/>
        </patternFill>
      </fill>
    </dxf>
    <dxf>
      <font>
        <sz val="14"/>
      </font>
    </dxf>
    <dxf>
      <font>
        <sz val="14"/>
      </font>
    </dxf>
    <dxf>
      <font>
        <sz val="14"/>
      </font>
    </dxf>
    <dxf>
      <font>
        <sz val="14"/>
      </font>
    </dxf>
    <dxf>
      <font>
        <sz val="14"/>
      </font>
    </dxf>
    <dxf>
      <font>
        <sz val="14"/>
      </font>
    </dxf>
    <dxf>
      <font>
        <sz val="14"/>
      </font>
    </dxf>
    <dxf>
      <font>
        <sz val="14"/>
      </font>
    </dxf>
    <dxf>
      <font>
        <color auto="1"/>
      </font>
    </dxf>
    <dxf>
      <fill>
        <patternFill patternType="none">
          <bgColor auto="1"/>
        </patternFill>
      </fill>
    </dxf>
    <dxf>
      <font>
        <sz val="11"/>
      </font>
    </dxf>
    <dxf>
      <font>
        <sz val="11"/>
      </font>
    </dxf>
    <dxf>
      <font>
        <sz val="11"/>
      </font>
    </dxf>
    <dxf>
      <font>
        <sz val="11"/>
      </font>
    </dxf>
    <dxf>
      <font>
        <sz val="11"/>
      </font>
    </dxf>
    <dxf>
      <font>
        <sz val="11"/>
      </font>
    </dxf>
    <dxf>
      <font>
        <sz val="11"/>
      </font>
    </dxf>
    <dxf>
      <font>
        <sz val="11"/>
      </font>
    </dxf>
    <dxf>
      <font>
        <sz val="11"/>
      </font>
    </dxf>
    <dxf>
      <font>
        <color theme="0"/>
      </font>
    </dxf>
    <dxf>
      <font>
        <color theme="0"/>
      </font>
    </dxf>
    <dxf>
      <fill>
        <patternFill patternType="solid">
          <bgColor theme="3" tint="0.249977111117893"/>
        </patternFill>
      </fill>
    </dxf>
    <dxf>
      <fill>
        <patternFill patternType="solid">
          <bgColor theme="3" tint="0.249977111117893"/>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9" formatCode="dd/mm/yyyy"/>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9" formatCode="dd/mm/yyyy"/>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9" formatCode="dd/mm/yyyy"/>
      <fill>
        <patternFill patternType="solid">
          <fgColor indexed="64"/>
          <bgColor theme="0" tint="-4.9989318521683403E-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7" tint="0.59999389629810485"/>
        </patternFill>
      </fill>
      <alignment horizontal="center" vertical="bottom" textRotation="0" wrapText="0" indent="0" justifyLastLine="0" shrinkToFit="0" readingOrder="0"/>
    </dxf>
    <dxf>
      <fill>
        <patternFill patternType="none">
          <bgColor auto="1"/>
        </patternFill>
      </fill>
    </dxf>
    <dxf>
      <fill>
        <patternFill patternType="none">
          <bgColor auto="1"/>
        </patternFill>
      </fill>
    </dxf>
    <dxf>
      <font>
        <sz val="14"/>
      </font>
    </dxf>
    <dxf>
      <font>
        <sz val="14"/>
      </font>
    </dxf>
    <dxf>
      <font>
        <sz val="14"/>
      </font>
    </dxf>
    <dxf>
      <font>
        <sz val="14"/>
      </font>
    </dxf>
    <dxf>
      <font>
        <sz val="14"/>
      </font>
    </dxf>
    <dxf>
      <font>
        <sz val="14"/>
      </font>
    </dxf>
    <dxf>
      <font>
        <sz val="14"/>
      </font>
    </dxf>
    <dxf>
      <font>
        <color auto="1"/>
      </font>
    </dxf>
    <dxf>
      <fill>
        <patternFill patternType="none">
          <bgColor auto="1"/>
        </patternFill>
      </fill>
    </dxf>
    <dxf>
      <font>
        <sz val="11"/>
      </font>
    </dxf>
    <dxf>
      <font>
        <sz val="11"/>
      </font>
    </dxf>
    <dxf>
      <font>
        <sz val="11"/>
      </font>
    </dxf>
    <dxf>
      <font>
        <sz val="11"/>
      </font>
    </dxf>
    <dxf>
      <font>
        <sz val="11"/>
      </font>
    </dxf>
    <dxf>
      <font>
        <sz val="11"/>
      </font>
    </dxf>
    <dxf>
      <font>
        <sz val="11"/>
      </font>
    </dxf>
    <dxf>
      <font>
        <sz val="11"/>
      </font>
    </dxf>
    <dxf>
      <font>
        <sz val="11"/>
      </font>
    </dxf>
    <dxf>
      <font>
        <color theme="0"/>
      </font>
    </dxf>
    <dxf>
      <font>
        <color theme="0"/>
      </font>
    </dxf>
    <dxf>
      <fill>
        <patternFill patternType="solid">
          <bgColor theme="3" tint="0.249977111117893"/>
        </patternFill>
      </fill>
    </dxf>
    <dxf>
      <fill>
        <patternFill patternType="solid">
          <bgColor theme="3" tint="0.249977111117893"/>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fill>
        <patternFill patternType="none">
          <bgColor auto="1"/>
        </patternFill>
      </fill>
    </dxf>
    <dxf>
      <fill>
        <patternFill patternType="none">
          <bgColor auto="1"/>
        </patternFill>
      </fill>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colors>
    <mruColors>
      <color rgb="FF99FFCC"/>
      <color rgb="FFFF9999"/>
      <color rgb="FFFF7C8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17/06/relationships/rdRichValue" Target="richData/rdrichvalue.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pt-BR"/>
              <a:t>Atendidos — Últimos 7 Dias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pt-BR"/>
        </a:p>
      </c:txPr>
    </c:title>
    <c:autoTitleDeleted val="0"/>
    <c:plotArea>
      <c:layout/>
      <c:barChart>
        <c:barDir val="col"/>
        <c:grouping val="clustered"/>
        <c:varyColors val="0"/>
        <c:ser>
          <c:idx val="0"/>
          <c:order val="0"/>
          <c:tx>
            <c:strRef>
              <c:f>Dashboard!$D$30</c:f>
              <c:strCache>
                <c:ptCount val="1"/>
                <c:pt idx="0">
                  <c:v>Atendidos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in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Dashboard!$C$31:$C$37</c:f>
              <c:strCache>
                <c:ptCount val="7"/>
                <c:pt idx="0">
                  <c:v>sex</c:v>
                </c:pt>
                <c:pt idx="1">
                  <c:v>sáb</c:v>
                </c:pt>
                <c:pt idx="2">
                  <c:v>dom</c:v>
                </c:pt>
                <c:pt idx="3">
                  <c:v>seg</c:v>
                </c:pt>
                <c:pt idx="4">
                  <c:v>ter</c:v>
                </c:pt>
                <c:pt idx="5">
                  <c:v>qua</c:v>
                </c:pt>
                <c:pt idx="6">
                  <c:v>qui</c:v>
                </c:pt>
              </c:strCache>
            </c:strRef>
          </c:cat>
          <c:val>
            <c:numRef>
              <c:f>Dashboard!$D$31:$D$37</c:f>
              <c:numCache>
                <c:formatCode>General</c:formatCode>
                <c:ptCount val="7"/>
                <c:pt idx="0">
                  <c:v>4</c:v>
                </c:pt>
                <c:pt idx="1">
                  <c:v>0</c:v>
                </c:pt>
                <c:pt idx="2">
                  <c:v>0</c:v>
                </c:pt>
                <c:pt idx="3">
                  <c:v>2</c:v>
                </c:pt>
                <c:pt idx="4">
                  <c:v>10</c:v>
                </c:pt>
                <c:pt idx="5">
                  <c:v>5</c:v>
                </c:pt>
                <c:pt idx="6">
                  <c:v>5</c:v>
                </c:pt>
              </c:numCache>
            </c:numRef>
          </c:val>
          <c:extLst>
            <c:ext xmlns:c16="http://schemas.microsoft.com/office/drawing/2014/chart" uri="{C3380CC4-5D6E-409C-BE32-E72D297353CC}">
              <c16:uniqueId val="{00000000-095D-41AA-95D4-A0F30AF7728C}"/>
            </c:ext>
          </c:extLst>
        </c:ser>
        <c:dLbls>
          <c:dLblPos val="inEnd"/>
          <c:showLegendKey val="0"/>
          <c:showVal val="1"/>
          <c:showCatName val="0"/>
          <c:showSerName val="0"/>
          <c:showPercent val="0"/>
          <c:showBubbleSize val="0"/>
        </c:dLbls>
        <c:gapWidth val="41"/>
        <c:axId val="64982124"/>
        <c:axId val="41706758"/>
      </c:barChart>
      <c:catAx>
        <c:axId val="649821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pt-BR"/>
          </a:p>
        </c:txPr>
        <c:crossAx val="41706758"/>
        <c:crosses val="autoZero"/>
        <c:auto val="1"/>
        <c:lblAlgn val="ctr"/>
        <c:lblOffset val="100"/>
        <c:noMultiLvlLbl val="0"/>
      </c:catAx>
      <c:valAx>
        <c:axId val="41706758"/>
        <c:scaling>
          <c:orientation val="minMax"/>
        </c:scaling>
        <c:delete val="1"/>
        <c:axPos val="l"/>
        <c:numFmt formatCode="General" sourceLinked="1"/>
        <c:majorTickMark val="none"/>
        <c:minorTickMark val="none"/>
        <c:tickLblPos val="nextTo"/>
        <c:crossAx val="64982124"/>
        <c:crosses val="autoZero"/>
        <c:crossBetween val="between"/>
      </c:valAx>
      <c:spPr>
        <a:noFill/>
        <a:ln>
          <a:noFill/>
        </a:ln>
        <a:effectLst/>
      </c:spPr>
    </c:plotArea>
    <c:plotVisOnly val="1"/>
    <c:dispBlanksAs val="gap"/>
    <c:showDLblsOverMax val="1"/>
  </c:chart>
  <c:spPr>
    <a:noFill/>
    <a:ln w="9525" cap="flat" cmpd="sng" algn="ctr">
      <a:solidFill>
        <a:schemeClr val="dk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sz="1600" b="1" i="0" u="none" strike="noStrike" baseline="0">
                <a:effectLst/>
              </a:rPr>
              <a:t>Chamados por Classificação - Em Aberto</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1"/>
          <c:order val="1"/>
          <c:tx>
            <c:strRef>
              <c:f>Dashboard!$P$10</c:f>
              <c:strCache>
                <c:ptCount val="1"/>
                <c:pt idx="0">
                  <c:v>Em Aberto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95-4E1E-A087-65916C9AE1D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95-4E1E-A087-65916C9AE1D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95-4E1E-A087-65916C9AE1D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E95-4E1E-A087-65916C9AE1D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E95-4E1E-A087-65916C9AE1D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E95-4E1E-A087-65916C9AE1D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Dashboard!$N$11:$N$16</c:f>
              <c:strCache>
                <c:ptCount val="6"/>
                <c:pt idx="0">
                  <c:v>Cancelamento e Reemissão de Nota Fiscal</c:v>
                </c:pt>
                <c:pt idx="1">
                  <c:v>Cobrança e Contestação</c:v>
                </c:pt>
                <c:pt idx="2">
                  <c:v>Pagamentos, Boletos e Recebimentos</c:v>
                </c:pt>
                <c:pt idx="3">
                  <c:v>Contratos, Comercial e Cadastro</c:v>
                </c:pt>
                <c:pt idx="4">
                  <c:v>Atendimento Administrativo e Suporte</c:v>
                </c:pt>
                <c:pt idx="5">
                  <c:v>Faturamento e Obrigações Fiscais</c:v>
                </c:pt>
              </c:strCache>
            </c:strRef>
          </c:cat>
          <c:val>
            <c:numRef>
              <c:f>Dashboard!$P$11:$P$16</c:f>
              <c:numCache>
                <c:formatCode>0</c:formatCode>
                <c:ptCount val="6"/>
                <c:pt idx="0">
                  <c:v>56</c:v>
                </c:pt>
                <c:pt idx="1">
                  <c:v>41</c:v>
                </c:pt>
                <c:pt idx="2">
                  <c:v>22</c:v>
                </c:pt>
                <c:pt idx="3">
                  <c:v>15</c:v>
                </c:pt>
                <c:pt idx="4">
                  <c:v>11</c:v>
                </c:pt>
                <c:pt idx="5">
                  <c:v>9</c:v>
                </c:pt>
              </c:numCache>
            </c:numRef>
          </c:val>
          <c:extLst>
            <c:ext xmlns:c16="http://schemas.microsoft.com/office/drawing/2014/chart" uri="{C3380CC4-5D6E-409C-BE32-E72D297353CC}">
              <c16:uniqueId val="{00000001-1883-402F-821D-26F802F8AD1B}"/>
            </c:ext>
          </c:extLst>
        </c:ser>
        <c:dLbls>
          <c:dLblPos val="ctr"/>
          <c:showLegendKey val="0"/>
          <c:showVal val="0"/>
          <c:showCatName val="0"/>
          <c:showSerName val="0"/>
          <c:showPercent val="1"/>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Dashboard!$O$10</c15:sqref>
                        </c15:formulaRef>
                      </c:ext>
                    </c:extLst>
                    <c:strCache>
                      <c:ptCount val="1"/>
                      <c:pt idx="0">
                        <c:v>Atendidos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E95-4E1E-A087-65916C9AE1D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E95-4E1E-A087-65916C9AE1D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E95-4E1E-A087-65916C9AE1D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E95-4E1E-A087-65916C9AE1D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9E95-4E1E-A087-65916C9AE1D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9E95-4E1E-A087-65916C9AE1D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uri="{CE6537A1-D6FC-4f65-9D91-7224C49458BB}"/>
                  </c:extLst>
                </c:dLbls>
                <c:cat>
                  <c:strRef>
                    <c:extLst>
                      <c:ext uri="{02D57815-91ED-43cb-92C2-25804820EDAC}">
                        <c15:formulaRef>
                          <c15:sqref>Dashboard!$N$11:$N$16</c15:sqref>
                        </c15:formulaRef>
                      </c:ext>
                    </c:extLst>
                    <c:strCache>
                      <c:ptCount val="6"/>
                      <c:pt idx="0">
                        <c:v>Cancelamento e Reemissão de Nota Fiscal</c:v>
                      </c:pt>
                      <c:pt idx="1">
                        <c:v>Cobrança e Contestação</c:v>
                      </c:pt>
                      <c:pt idx="2">
                        <c:v>Pagamentos, Boletos e Recebimentos</c:v>
                      </c:pt>
                      <c:pt idx="3">
                        <c:v>Contratos, Comercial e Cadastro</c:v>
                      </c:pt>
                      <c:pt idx="4">
                        <c:v>Atendimento Administrativo e Suporte</c:v>
                      </c:pt>
                      <c:pt idx="5">
                        <c:v>Faturamento e Obrigações Fiscais</c:v>
                      </c:pt>
                    </c:strCache>
                  </c:strRef>
                </c:cat>
                <c:val>
                  <c:numRef>
                    <c:extLst>
                      <c:ext uri="{02D57815-91ED-43cb-92C2-25804820EDAC}">
                        <c15:formulaRef>
                          <c15:sqref>Dashboard!$O$11:$O$16</c15:sqref>
                        </c15:formulaRef>
                      </c:ext>
                    </c:extLst>
                    <c:numCache>
                      <c:formatCode>0</c:formatCode>
                      <c:ptCount val="6"/>
                      <c:pt idx="0">
                        <c:v>98</c:v>
                      </c:pt>
                      <c:pt idx="1">
                        <c:v>38</c:v>
                      </c:pt>
                      <c:pt idx="2">
                        <c:v>50</c:v>
                      </c:pt>
                      <c:pt idx="3">
                        <c:v>43</c:v>
                      </c:pt>
                      <c:pt idx="4">
                        <c:v>18</c:v>
                      </c:pt>
                      <c:pt idx="5">
                        <c:v>7</c:v>
                      </c:pt>
                    </c:numCache>
                  </c:numRef>
                </c:val>
                <c:extLst>
                  <c:ext xmlns:c16="http://schemas.microsoft.com/office/drawing/2014/chart" uri="{C3380CC4-5D6E-409C-BE32-E72D297353CC}">
                    <c16:uniqueId val="{00000000-1883-402F-821D-26F802F8AD1B}"/>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Dashboard!$Q$10</c15:sqref>
                        </c15:formulaRef>
                      </c:ext>
                    </c:extLst>
                    <c:strCache>
                      <c:ptCount val="1"/>
                      <c:pt idx="0">
                        <c:v>Abertos Últ. 30d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19-9E95-4E1E-A087-65916C9AE1D9}"/>
                    </c:ext>
                  </c:extLst>
                </c:dPt>
                <c:dPt>
                  <c:idx val="1"/>
                  <c:bubble3D val="0"/>
                  <c:spPr>
                    <a:solidFill>
                      <a:schemeClr val="accent2"/>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1B-9E95-4E1E-A087-65916C9AE1D9}"/>
                    </c:ext>
                  </c:extLst>
                </c:dPt>
                <c:dPt>
                  <c:idx val="2"/>
                  <c:bubble3D val="0"/>
                  <c:spPr>
                    <a:solidFill>
                      <a:schemeClr val="accent3"/>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1D-9E95-4E1E-A087-65916C9AE1D9}"/>
                    </c:ext>
                  </c:extLst>
                </c:dPt>
                <c:dPt>
                  <c:idx val="3"/>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1F-9E95-4E1E-A087-65916C9AE1D9}"/>
                    </c:ext>
                  </c:extLst>
                </c:dPt>
                <c:dPt>
                  <c:idx val="4"/>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21-9E95-4E1E-A087-65916C9AE1D9}"/>
                    </c:ext>
                  </c:extLst>
                </c:dPt>
                <c:dPt>
                  <c:idx val="5"/>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23-9E95-4E1E-A087-65916C9AE1D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Dashboard!$N$11:$N$16</c15:sqref>
                        </c15:formulaRef>
                      </c:ext>
                    </c:extLst>
                    <c:strCache>
                      <c:ptCount val="6"/>
                      <c:pt idx="0">
                        <c:v>Cancelamento e Reemissão de Nota Fiscal</c:v>
                      </c:pt>
                      <c:pt idx="1">
                        <c:v>Cobrança e Contestação</c:v>
                      </c:pt>
                      <c:pt idx="2">
                        <c:v>Pagamentos, Boletos e Recebimentos</c:v>
                      </c:pt>
                      <c:pt idx="3">
                        <c:v>Contratos, Comercial e Cadastro</c:v>
                      </c:pt>
                      <c:pt idx="4">
                        <c:v>Atendimento Administrativo e Suporte</c:v>
                      </c:pt>
                      <c:pt idx="5">
                        <c:v>Faturamento e Obrigações Fiscais</c:v>
                      </c:pt>
                    </c:strCache>
                  </c:strRef>
                </c:cat>
                <c:val>
                  <c:numRef>
                    <c:extLst xmlns:c15="http://schemas.microsoft.com/office/drawing/2012/chart">
                      <c:ext xmlns:c15="http://schemas.microsoft.com/office/drawing/2012/chart" uri="{02D57815-91ED-43cb-92C2-25804820EDAC}">
                        <c15:formulaRef>
                          <c15:sqref>Dashboard!$Q$11:$Q$16</c15:sqref>
                        </c15:formulaRef>
                      </c:ext>
                    </c:extLst>
                    <c:numCache>
                      <c:formatCode>0</c:formatCode>
                      <c:ptCount val="6"/>
                      <c:pt idx="0">
                        <c:v>6</c:v>
                      </c:pt>
                      <c:pt idx="1">
                        <c:v>2</c:v>
                      </c:pt>
                      <c:pt idx="2">
                        <c:v>3</c:v>
                      </c:pt>
                      <c:pt idx="3">
                        <c:v>2</c:v>
                      </c:pt>
                      <c:pt idx="4">
                        <c:v>2</c:v>
                      </c:pt>
                      <c:pt idx="5">
                        <c:v>1</c:v>
                      </c:pt>
                    </c:numCache>
                  </c:numRef>
                </c:val>
                <c:extLst xmlns:c15="http://schemas.microsoft.com/office/drawing/2012/chart">
                  <c:ext xmlns:c16="http://schemas.microsoft.com/office/drawing/2014/chart" uri="{C3380CC4-5D6E-409C-BE32-E72D297353CC}">
                    <c16:uniqueId val="{00000002-1883-402F-821D-26F802F8AD1B}"/>
                  </c:ext>
                </c:extLst>
              </c15:ser>
            </c15:filteredPieSeries>
          </c:ext>
        </c:extLst>
      </c:pieChart>
      <c:spPr>
        <a:noFill/>
        <a:ln>
          <a:noFill/>
        </a:ln>
        <a:effectLst/>
      </c:spPr>
    </c:plotArea>
    <c:legend>
      <c:legendPos val="r"/>
      <c:layout>
        <c:manualLayout>
          <c:xMode val="edge"/>
          <c:yMode val="edge"/>
          <c:x val="0.4846857295300786"/>
          <c:y val="0.23555045710205388"/>
          <c:w val="0.45743169704412989"/>
          <c:h val="0.626815481320196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pt-BR"/>
              <a:t>Atendidos por Mês — Jan a Set/2026</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pt-BR"/>
        </a:p>
      </c:txPr>
    </c:title>
    <c:autoTitleDeleted val="0"/>
    <c:plotArea>
      <c:layout/>
      <c:barChart>
        <c:barDir val="col"/>
        <c:grouping val="clustered"/>
        <c:varyColors val="0"/>
        <c:ser>
          <c:idx val="0"/>
          <c:order val="0"/>
          <c:tx>
            <c:strRef>
              <c:f>Dashboard!$C$10</c:f>
              <c:strCache>
                <c:ptCount val="1"/>
                <c:pt idx="0">
                  <c:v>Atendidos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Dashboard!$B$11:$B$17</c15:sqref>
                  </c15:fullRef>
                </c:ext>
              </c:extLst>
              <c:f>Dashboard!$B$15:$B$17</c:f>
              <c:strCache>
                <c:ptCount val="3"/>
                <c:pt idx="0">
                  <c:v>Jul/2026</c:v>
                </c:pt>
                <c:pt idx="1">
                  <c:v>Ago/2026</c:v>
                </c:pt>
                <c:pt idx="2">
                  <c:v>Set/2026</c:v>
                </c:pt>
              </c:strCache>
            </c:strRef>
          </c:cat>
          <c:val>
            <c:numRef>
              <c:extLst>
                <c:ext xmlns:c15="http://schemas.microsoft.com/office/drawing/2012/chart" uri="{02D57815-91ED-43cb-92C2-25804820EDAC}">
                  <c15:fullRef>
                    <c15:sqref>Dashboard!$C$11:$C$17</c15:sqref>
                  </c15:fullRef>
                </c:ext>
              </c:extLst>
              <c:f>Dashboard!$C$15:$C$17</c:f>
              <c:numCache>
                <c:formatCode>0</c:formatCode>
                <c:ptCount val="3"/>
                <c:pt idx="0">
                  <c:v>74</c:v>
                </c:pt>
                <c:pt idx="1">
                  <c:v>96</c:v>
                </c:pt>
                <c:pt idx="2">
                  <c:v>78</c:v>
                </c:pt>
              </c:numCache>
            </c:numRef>
          </c:val>
          <c:extLst>
            <c:ext xmlns:c16="http://schemas.microsoft.com/office/drawing/2014/chart" uri="{C3380CC4-5D6E-409C-BE32-E72D297353CC}">
              <c16:uniqueId val="{00000000-106B-4265-B8AB-F83ED156881C}"/>
            </c:ext>
          </c:extLst>
        </c:ser>
        <c:dLbls>
          <c:dLblPos val="inEnd"/>
          <c:showLegendKey val="0"/>
          <c:showVal val="1"/>
          <c:showCatName val="0"/>
          <c:showSerName val="0"/>
          <c:showPercent val="0"/>
          <c:showBubbleSize val="0"/>
        </c:dLbls>
        <c:gapWidth val="41"/>
        <c:axId val="82969063"/>
        <c:axId val="58735754"/>
      </c:barChart>
      <c:catAx>
        <c:axId val="82969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pt-BR"/>
          </a:p>
        </c:txPr>
        <c:crossAx val="58735754"/>
        <c:crosses val="autoZero"/>
        <c:auto val="1"/>
        <c:lblAlgn val="ctr"/>
        <c:lblOffset val="100"/>
        <c:noMultiLvlLbl val="0"/>
      </c:catAx>
      <c:valAx>
        <c:axId val="58735754"/>
        <c:scaling>
          <c:orientation val="minMax"/>
        </c:scaling>
        <c:delete val="1"/>
        <c:axPos val="l"/>
        <c:numFmt formatCode="0" sourceLinked="1"/>
        <c:majorTickMark val="none"/>
        <c:minorTickMark val="none"/>
        <c:tickLblPos val="nextTo"/>
        <c:crossAx val="82969063"/>
        <c:crosses val="autoZero"/>
        <c:crossBetween val="between"/>
      </c:valAx>
      <c:spPr>
        <a:noFill/>
        <a:ln>
          <a:noFill/>
        </a:ln>
        <a:effectLst/>
      </c:spPr>
    </c:plotArea>
    <c:plotVisOnly val="1"/>
    <c:dispBlanksAs val="gap"/>
    <c:showDLblsOverMax val="1"/>
  </c:chart>
  <c:spPr>
    <a:noFill/>
    <a:ln w="9525" cap="flat" cmpd="sng" algn="ctr">
      <a:solidFill>
        <a:schemeClr val="dk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Origem Chamados</a:t>
            </a:r>
          </a:p>
        </c:rich>
      </c:tx>
      <c:layout>
        <c:manualLayout>
          <c:xMode val="edge"/>
          <c:yMode val="edge"/>
          <c:x val="0.23104926478276161"/>
          <c:y val="6.785024191206737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plotArea>
      <c:layout/>
      <c:pieChart>
        <c:varyColors val="1"/>
        <c:ser>
          <c:idx val="0"/>
          <c:order val="0"/>
          <c:tx>
            <c:strRef>
              <c:f>Dashboard!$O$31:$O$31</c:f>
              <c:strCache>
                <c:ptCount val="1"/>
              </c:strCache>
            </c:strRef>
          </c:tx>
          <c:dPt>
            <c:idx val="0"/>
            <c:bubble3D val="0"/>
            <c:explosion val="3"/>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C9D-4CF9-8356-E0E514EC66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C9D-4CF9-8356-E0E514EC66C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Dashboard!$N$32:$N$33</c:f>
              <c:strCache>
                <c:ptCount val="2"/>
                <c:pt idx="0">
                  <c:v>Interno</c:v>
                </c:pt>
                <c:pt idx="1">
                  <c:v>Externo</c:v>
                </c:pt>
              </c:strCache>
            </c:strRef>
          </c:cat>
          <c:val>
            <c:numRef>
              <c:f>Dashboard!$O$32:$O$33</c:f>
              <c:numCache>
                <c:formatCode>0</c:formatCode>
                <c:ptCount val="2"/>
                <c:pt idx="0">
                  <c:v>195</c:v>
                </c:pt>
                <c:pt idx="1">
                  <c:v>214</c:v>
                </c:pt>
              </c:numCache>
            </c:numRef>
          </c:val>
          <c:extLst>
            <c:ext xmlns:c16="http://schemas.microsoft.com/office/drawing/2014/chart" uri="{C3380CC4-5D6E-409C-BE32-E72D297353CC}">
              <c16:uniqueId val="{00000000-2559-49F9-88F5-AF434034333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BR"/>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ocumenttasks/documenttask1.xml><?xml version="1.0" encoding="utf-8"?>
<Tasks xmlns="http://schemas.microsoft.com/office/tasks/2019/documenttasks">
  <Task id="{5D592FF3-0D0F-47DD-B998-80F03CCFFB5F}">
    <Anchor>
      <Comment id="{4AA6E79B-5704-4AC9-A8A6-82E3C0A2C199}"/>
    </Anchor>
    <History>
      <Event time="2026-08-24T19:42:03.41" id="{362214E1-D87A-4F71-A5EF-19ED7078607C}">
        <Attribution userId="S::carpinteiro@cielo.com.br::d67e91a5-3258-42bb-ae21-81bde94156db" userName="Everton da Silva Carpinteiro" userProvider="AD"/>
        <Anchor>
          <Comment id="{4AA6E79B-5704-4AC9-A8A6-82E3C0A2C199}"/>
        </Anchor>
        <Create/>
      </Event>
      <Event time="2026-08-24T19:42:03.41" id="{100F678B-C58A-4ADE-8DD4-3D39CEAD6063}">
        <Attribution userId="S::carpinteiro@cielo.com.br::d67e91a5-3258-42bb-ae21-81bde94156db" userName="Everton da Silva Carpinteiro" userProvider="AD"/>
        <Anchor>
          <Comment id="{4AA6E79B-5704-4AC9-A8A6-82E3C0A2C199}"/>
        </Anchor>
        <Assign userId="S::amandaalv@cielo.com.br::3efad2b3-d6cf-45e0-bb60-ee3bd05a23d8" userName="Amanda Alves Silva" userProvider="AD"/>
      </Event>
      <Event time="2026-08-24T19:42:03.41" id="{6F682309-D295-4A12-97B8-CCAB9D13FED1}">
        <Attribution userId="S::carpinteiro@cielo.com.br::d67e91a5-3258-42bb-ae21-81bde94156db" userName="Everton da Silva Carpinteiro" userProvider="AD"/>
        <Anchor>
          <Comment id="{4AA6E79B-5704-4AC9-A8A6-82E3C0A2C199}"/>
        </Anchor>
        <SetTitle title="@Amanda Alves Silva ajustar com mais uma coluna demonstrando o que é interno e externo (me procure para falarmos sobre o tema)"/>
      </Event>
    </History>
  </Task>
</Tasks>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162401</xdr:colOff>
      <xdr:row>28</xdr:row>
      <xdr:rowOff>8731</xdr:rowOff>
    </xdr:from>
    <xdr:to>
      <xdr:col>11</xdr:col>
      <xdr:colOff>53975</xdr:colOff>
      <xdr:row>38</xdr:row>
      <xdr:rowOff>127840</xdr:rowOff>
    </xdr:to>
    <xdr:graphicFrame macro="">
      <xdr:nvGraphicFramePr>
        <xdr:cNvPr id="10" name="Chart 3">
          <a:extLst>
            <a:ext uri="{FF2B5EF4-FFF2-40B4-BE49-F238E27FC236}">
              <a16:creationId xmlns:a16="http://schemas.microsoft.com/office/drawing/2014/main" id="{1B6EFB88-EF8B-467E-A21B-0FA989F9B015}"/>
            </a:ext>
            <a:ext uri="{147F2762-F138-4A5C-976F-8EAC2B608ADB}">
              <a16:predDERef xmlns:a16="http://schemas.microsoft.com/office/drawing/2014/main" pred="{1E51FF43-504C-4736-B357-4BFABCEB0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192365</xdr:colOff>
      <xdr:row>17</xdr:row>
      <xdr:rowOff>11673</xdr:rowOff>
    </xdr:from>
    <xdr:to>
      <xdr:col>18</xdr:col>
      <xdr:colOff>250032</xdr:colOff>
      <xdr:row>28</xdr:row>
      <xdr:rowOff>107157</xdr:rowOff>
    </xdr:to>
    <xdr:graphicFrame macro="">
      <xdr:nvGraphicFramePr>
        <xdr:cNvPr id="35" name="Gráfico 3">
          <a:extLst>
            <a:ext uri="{FF2B5EF4-FFF2-40B4-BE49-F238E27FC236}">
              <a16:creationId xmlns:a16="http://schemas.microsoft.com/office/drawing/2014/main" id="{ED02D0E3-CCC1-826D-65EF-022C8F6AE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206375</xdr:colOff>
      <xdr:row>8</xdr:row>
      <xdr:rowOff>23813</xdr:rowOff>
    </xdr:from>
    <xdr:to>
      <xdr:col>9</xdr:col>
      <xdr:colOff>530225</xdr:colOff>
      <xdr:row>18</xdr:row>
      <xdr:rowOff>45085</xdr:rowOff>
    </xdr:to>
    <xdr:graphicFrame macro="">
      <xdr:nvGraphicFramePr>
        <xdr:cNvPr id="4" name="Chart 2">
          <a:extLst>
            <a:ext uri="{FF2B5EF4-FFF2-40B4-BE49-F238E27FC236}">
              <a16:creationId xmlns:a16="http://schemas.microsoft.com/office/drawing/2014/main" id="{26B92A4C-3B7B-4CDF-A906-DBB74F5A0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102167</xdr:colOff>
      <xdr:row>29</xdr:row>
      <xdr:rowOff>142877</xdr:rowOff>
    </xdr:from>
    <xdr:to>
      <xdr:col>18</xdr:col>
      <xdr:colOff>256761</xdr:colOff>
      <xdr:row>37</xdr:row>
      <xdr:rowOff>121064</xdr:rowOff>
    </xdr:to>
    <xdr:graphicFrame macro="">
      <xdr:nvGraphicFramePr>
        <xdr:cNvPr id="16" name="Gráfico 3">
          <a:extLst>
            <a:ext uri="{FF2B5EF4-FFF2-40B4-BE49-F238E27FC236}">
              <a16:creationId xmlns:a16="http://schemas.microsoft.com/office/drawing/2014/main" id="{571CB3BC-AE3D-1D95-76BD-F28D2069B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159436</xdr:rowOff>
    </xdr:from>
    <xdr:to>
      <xdr:col>19</xdr:col>
      <xdr:colOff>228599</xdr:colOff>
      <xdr:row>34</xdr:row>
      <xdr:rowOff>103332</xdr:rowOff>
    </xdr:to>
    <xdr:pic>
      <xdr:nvPicPr>
        <xdr:cNvPr id="3" name="Imagem 1">
          <a:extLst>
            <a:ext uri="{FF2B5EF4-FFF2-40B4-BE49-F238E27FC236}">
              <a16:creationId xmlns:a16="http://schemas.microsoft.com/office/drawing/2014/main" id="{8648967A-8B73-F75C-37D7-7C1BC8BE5B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59436"/>
          <a:ext cx="11677649" cy="620499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306034</xdr:colOff>
      <xdr:row>26</xdr:row>
      <xdr:rowOff>54673</xdr:rowOff>
    </xdr:to>
    <xdr:pic>
      <xdr:nvPicPr>
        <xdr:cNvPr id="2" name="Imagem 1">
          <a:extLst>
            <a:ext uri="{FF2B5EF4-FFF2-40B4-BE49-F238E27FC236}">
              <a16:creationId xmlns:a16="http://schemas.microsoft.com/office/drawing/2014/main" id="{409FDBD0-CA35-1BE4-7E2C-8BDE276D0D93}"/>
            </a:ext>
          </a:extLst>
        </xdr:cNvPr>
        <xdr:cNvPicPr>
          <a:picLocks noChangeAspect="1"/>
        </xdr:cNvPicPr>
      </xdr:nvPicPr>
      <xdr:blipFill>
        <a:blip xmlns:r="http://schemas.openxmlformats.org/officeDocument/2006/relationships" r:embed="rId1"/>
        <a:stretch>
          <a:fillRect/>
        </a:stretch>
      </xdr:blipFill>
      <xdr:spPr>
        <a:xfrm>
          <a:off x="0" y="0"/>
          <a:ext cx="8840434" cy="5001323"/>
        </a:xfrm>
        <a:prstGeom prst="rect">
          <a:avLst/>
        </a:prstGeom>
      </xdr:spPr>
    </xdr:pic>
    <xdr:clientData/>
  </xdr:twoCellAnchor>
  <xdr:twoCellAnchor editAs="oneCell">
    <xdr:from>
      <xdr:col>16</xdr:col>
      <xdr:colOff>0</xdr:colOff>
      <xdr:row>0</xdr:row>
      <xdr:rowOff>0</xdr:rowOff>
    </xdr:from>
    <xdr:to>
      <xdr:col>30</xdr:col>
      <xdr:colOff>321910</xdr:colOff>
      <xdr:row>26</xdr:row>
      <xdr:rowOff>16568</xdr:rowOff>
    </xdr:to>
    <xdr:pic>
      <xdr:nvPicPr>
        <xdr:cNvPr id="3" name="Imagem 2">
          <a:extLst>
            <a:ext uri="{FF2B5EF4-FFF2-40B4-BE49-F238E27FC236}">
              <a16:creationId xmlns:a16="http://schemas.microsoft.com/office/drawing/2014/main" id="{71EE385C-329F-B6A6-032A-0B52039CF723}"/>
            </a:ext>
          </a:extLst>
        </xdr:cNvPr>
        <xdr:cNvPicPr>
          <a:picLocks noChangeAspect="1"/>
        </xdr:cNvPicPr>
      </xdr:nvPicPr>
      <xdr:blipFill>
        <a:blip xmlns:r="http://schemas.openxmlformats.org/officeDocument/2006/relationships" r:embed="rId2"/>
        <a:stretch>
          <a:fillRect/>
        </a:stretch>
      </xdr:blipFill>
      <xdr:spPr>
        <a:xfrm>
          <a:off x="9753600" y="0"/>
          <a:ext cx="8849960" cy="496321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manda Alves Silva" id="{0BDE0C78-47D0-4349-AF86-BB2169DFB99F}" userId="amandaalv@cielo.com.br" providerId="PeoplePicker"/>
  <person displayName="Everton da Silva Carpinteiro" id="{7F2147E7-34C2-4D1D-9DAC-C4C284E44CE0}" userId="S::carpinteiro@cielo.com.br::d67e91a5-3258-42bb-ae21-81bde94156d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a Alves Silva" refreshedDate="46269.660954629631" createdVersion="8" refreshedVersion="8" minRefreshableVersion="3" recordCount="379" xr:uid="{E954298E-841F-4FAE-A718-A969FE50E722}">
  <cacheSource type="worksheet">
    <worksheetSource ref="B4:V1048576" sheet="Compilado chamados"/>
  </cacheSource>
  <cacheFields count="21">
    <cacheField name="RESPONSÁVEL" numFmtId="0">
      <sharedItems containsBlank="1" count="7">
        <s v="Stephany Lima"/>
        <s v="Vanessa Araujo"/>
        <s v="Emilly Maria"/>
        <s v="Pamela de Sá"/>
        <s v="Fabiana Lisboa"/>
        <s v="Amanda Silva"/>
        <m/>
      </sharedItems>
    </cacheField>
    <cacheField name="Classificação" numFmtId="0">
      <sharedItems containsBlank="1"/>
    </cacheField>
    <cacheField name="Número do Chamado" numFmtId="0">
      <sharedItems containsString="0" containsBlank="1" containsNumber="1" containsInteger="1" minValue="12555846" maxValue="26819219"/>
    </cacheField>
    <cacheField name="Chamado Pai (clone)" numFmtId="0">
      <sharedItems containsBlank="1" containsMixedTypes="1" containsNumber="1" containsInteger="1" minValue="0" maxValue="25445188"/>
    </cacheField>
    <cacheField name="Número de protocolo" numFmtId="0">
      <sharedItems containsBlank="1" containsMixedTypes="1" containsNumber="1" containsInteger="1" minValue="0" maxValue="2621816990566"/>
    </cacheField>
    <cacheField name="Razão social" numFmtId="0">
      <sharedItems containsBlank="1"/>
    </cacheField>
    <cacheField name="CNPJ" numFmtId="0">
      <sharedItems containsBlank="1"/>
    </cacheField>
    <cacheField name="Causa raiz" numFmtId="0">
      <sharedItems containsBlank="1"/>
    </cacheField>
    <cacheField name="Observação/Ação" numFmtId="0">
      <sharedItems containsBlank="1" longText="1"/>
    </cacheField>
    <cacheField name="Ofensor" numFmtId="0">
      <sharedItems containsBlank="1"/>
    </cacheField>
    <cacheField name="Status" numFmtId="0">
      <sharedItems containsBlank="1" containsMixedTypes="1" containsNumber="1" containsInteger="1" minValue="0" maxValue="0" count="7">
        <s v="FINALIZADO"/>
        <s v="PENDENTE"/>
        <s v="EM ANDAMENTO"/>
        <s v="PENDENTE APROVAÇÃO CANCELAMENTO NF"/>
        <s v="falta encerrar"/>
        <m/>
        <n v="0" u="1"/>
      </sharedItems>
    </cacheField>
    <cacheField name="Prioridade" numFmtId="0">
      <sharedItems containsBlank="1"/>
    </cacheField>
    <cacheField name="Assunto" numFmtId="0">
      <sharedItems containsBlank="1"/>
    </cacheField>
    <cacheField name="Data de abertura" numFmtId="0">
      <sharedItems containsDate="1" containsBlank="1" containsMixedTypes="1" minDate="2025-05-06T00:00:00" maxDate="2026-09-02T00:00:00" count="146">
        <d v="2025-05-06T00:00:00"/>
        <d v="2025-06-26T00:00:00"/>
        <d v="2025-07-01T00:00:00"/>
        <d v="2025-07-02T00:00:00"/>
        <d v="2025-09-26T00:00:00"/>
        <d v="2025-10-21T00:00:00"/>
        <d v="2025-11-13T00:00:00"/>
        <d v="2025-11-14T00:00:00"/>
        <d v="2025-11-18T00:00:00"/>
        <d v="2025-11-24T00:00:00"/>
        <d v="2025-12-02T00:00:00"/>
        <d v="2025-12-04T00:00:00"/>
        <d v="2025-12-10T00:00:00"/>
        <d v="2025-12-17T00:00:00"/>
        <d v="2025-12-19T00:00:00"/>
        <d v="2025-12-22T00:00:00"/>
        <d v="2025-12-23T00:00:00"/>
        <d v="2025-12-29T00:00:00"/>
        <d v="2025-12-30T00:00:00"/>
        <d v="2026-01-05T00:00:00"/>
        <d v="2026-01-07T00:00:00"/>
        <d v="2026-01-08T00:00:00"/>
        <d v="2026-01-09T00:00:00"/>
        <d v="2026-01-13T00:00:00"/>
        <d v="2026-01-14T00:00:00"/>
        <d v="2026-01-19T00:00:00"/>
        <d v="2026-01-21T00:00:00"/>
        <d v="2026-01-22T00:00:00"/>
        <d v="2026-01-23T00:00:00"/>
        <d v="2026-01-26T00:00:00"/>
        <d v="2026-01-27T00:00:00"/>
        <d v="2026-01-29T00:00:00"/>
        <d v="2026-02-05T00:00:00"/>
        <d v="2026-02-06T00:00:00"/>
        <d v="2026-02-10T00:00:00"/>
        <d v="2026-02-12T00:00:00"/>
        <d v="2026-02-13T00:00:00"/>
        <d v="2026-02-23T00:00:00"/>
        <d v="2026-02-24T00:00:00"/>
        <d v="2026-03-02T00:00:00"/>
        <d v="2026-03-03T00:00:00"/>
        <d v="2026-03-04T00:00:00"/>
        <d v="2026-03-05T00:00:00"/>
        <d v="2026-03-09T00:00:00"/>
        <d v="2026-03-10T00:00:00"/>
        <d v="2026-03-11T00:00:00"/>
        <d v="2026-03-12T00:00:00"/>
        <d v="2026-03-13T00:00:00"/>
        <d v="2026-03-17T00:00:00"/>
        <d v="2026-03-19T00:00:00"/>
        <d v="2026-03-25T00:00:00"/>
        <d v="2026-03-26T00:00:00"/>
        <d v="2026-03-27T00:00:00"/>
        <d v="2026-03-30T00:00:00"/>
        <d v="2026-03-31T00:00:00"/>
        <d v="2026-04-01T00:00:00"/>
        <d v="2026-04-06T00:00:00"/>
        <d v="2026-04-07T00:00:00"/>
        <d v="2026-04-08T00:00:00"/>
        <d v="2026-04-10T00:00:00"/>
        <d v="2026-04-13T00:00:00"/>
        <d v="2026-04-14T00:00:00"/>
        <d v="2026-04-15T00:00:00"/>
        <d v="2026-04-16T00:00:00"/>
        <d v="2026-04-17T00:00:00"/>
        <d v="2026-04-22T00:00:00"/>
        <d v="2026-04-28T00:00:00"/>
        <d v="2026-04-30T00:00:00"/>
        <d v="2026-05-04T00:00:00"/>
        <d v="2026-05-05T00:00:00"/>
        <d v="2026-05-07T00:00:00"/>
        <d v="2026-05-11T00:00:00"/>
        <d v="2026-05-14T00:00:00"/>
        <d v="2026-05-15T00:00:00"/>
        <d v="2026-05-18T00:00:00"/>
        <d v="2026-05-20T00:00:00"/>
        <d v="2026-06-08T00:00:00"/>
        <d v="2026-07-03T00:00:00"/>
        <d v="2026-07-17T00:00:00"/>
        <d v="2026-07-16T00:00:00"/>
        <d v="2026-07-15T00:00:00"/>
        <d v="2026-07-14T00:00:00"/>
        <d v="2026-07-13T00:00:00"/>
        <d v="2026-07-10T00:00:00"/>
        <d v="2026-07-09T00:00:00"/>
        <d v="2026-07-08T00:00:00"/>
        <d v="2026-07-07T00:00:00"/>
        <d v="2026-07-06T00:00:00"/>
        <d v="2026-07-01T00:00:00"/>
        <d v="2026-06-30T00:00:00"/>
        <d v="2026-06-29T00:00:00"/>
        <d v="2026-06-23T00:00:00"/>
        <d v="2026-06-22T00:00:00"/>
        <d v="2026-06-18T00:00:00"/>
        <d v="2026-06-17T00:00:00"/>
        <d v="2026-06-16T00:00:00"/>
        <d v="2026-06-15T00:00:00"/>
        <d v="2026-06-12T00:00:00"/>
        <d v="2026-06-11T00:00:00"/>
        <d v="2026-06-10T00:00:00"/>
        <d v="2026-06-03T00:00:00"/>
        <d v="2026-05-29T00:00:00"/>
        <d v="2026-05-28T00:00:00"/>
        <d v="2026-05-27T00:00:00"/>
        <d v="2026-05-25T00:00:00"/>
        <d v="2026-05-23T00:00:00"/>
        <d v="2026-07-23T00:00:00"/>
        <d v="2026-07-22T00:00:00"/>
        <d v="2026-07-21T00:00:00"/>
        <d v="2026-07-20T00:00:00"/>
        <d v="2026-07-02T00:00:00"/>
        <d v="2026-06-02T00:00:00"/>
        <d v="2026-05-21T00:00:00"/>
        <d v="2025-08-05T00:00:00"/>
        <d v="2026-07-24T00:00:00"/>
        <d v="2026-07-27T00:00:00"/>
        <d v="2026-07-28T00:00:00"/>
        <d v="2026-07-31T00:00:00"/>
        <d v="2026-07-30T00:00:00"/>
        <d v="2026-07-29T00:00:00"/>
        <d v="2026-08-04T00:00:00"/>
        <d v="2026-08-03T00:00:00"/>
        <d v="2026-08-06T00:00:00"/>
        <d v="2026-08-05T00:00:00"/>
        <d v="2026-08-13T00:00:00"/>
        <d v="2026-08-12T00:00:00"/>
        <d v="2026-08-11T00:00:00"/>
        <d v="2026-08-10T00:00:00"/>
        <d v="2026-08-18T00:00:00"/>
        <d v="2026-08-17T00:00:00"/>
        <d v="2026-08-14T00:00:00"/>
        <d v="2026-08-19T00:00:00"/>
        <d v="2026-08-20T00:00:00"/>
        <d v="2026-08-24T00:00:00"/>
        <d v="2026-08-21T00:00:00"/>
        <d v="2026-08-25T00:00:00"/>
        <d v="2026-09-01T00:00:00"/>
        <d v="2026-08-31T00:00:00"/>
        <d v="2026-08-28T00:00:00"/>
        <d v="2026-08-27T00:00:00"/>
        <d v="2026-08-26T00:00:00"/>
        <s v="02/09/2026"/>
        <m/>
        <s v="24/08/2026" u="1"/>
        <s v="21/08/2026" u="1"/>
        <s v="25/08/2026" u="1"/>
      </sharedItems>
    </cacheField>
    <cacheField name="Data da última modificação do chamado" numFmtId="0">
      <sharedItems containsDate="1" containsBlank="1" containsMixedTypes="1" minDate="2025-10-15T00:00:00" maxDate="2026-09-02T00:00:00"/>
    </cacheField>
    <cacheField name="Mês/Ano" numFmtId="0">
      <sharedItems containsBlank="1" count="18">
        <s v="mai/2025"/>
        <s v="jun/2025"/>
        <s v="jul/2025"/>
        <s v="set/2025"/>
        <s v="out/2025"/>
        <s v="nov/2025"/>
        <s v="dez/2025"/>
        <s v="jan/2026"/>
        <s v="fev/2026"/>
        <s v="mar/2026"/>
        <s v="abr/2026"/>
        <s v="mai/2026"/>
        <s v="jun/2026"/>
        <s v="jul/2026"/>
        <s v="ago/2025"/>
        <s v="ago/2026"/>
        <s v="set/2026"/>
        <m/>
      </sharedItems>
    </cacheField>
    <cacheField name="Proprietário do Chamado" numFmtId="0">
      <sharedItems containsBlank="1"/>
    </cacheField>
    <cacheField name="Email da Web" numFmtId="0">
      <sharedItems containsBlank="1"/>
    </cacheField>
    <cacheField name="Nome Fantasia" numFmtId="0">
      <sharedItems containsBlank="1"/>
    </cacheField>
    <cacheField name="Descrição" numFmtId="0">
      <sharedItems containsBlank="1" longText="1"/>
    </cacheField>
    <cacheField name="Descrição detalhada"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a Alves Silva" refreshedDate="46269.660955208332" createdVersion="8" refreshedVersion="8" minRefreshableVersion="3" recordCount="279" xr:uid="{90AE1A85-26C4-49D8-9741-D412430AB12A}">
  <cacheSource type="worksheet">
    <worksheetSource ref="B4:V283" sheet="Compilado chamados"/>
  </cacheSource>
  <cacheFields count="24">
    <cacheField name="RESPONSÁVEL" numFmtId="0">
      <sharedItems containsBlank="1" count="7">
        <s v="Stephany Lima"/>
        <s v="Vanessa Araujo"/>
        <s v="Emilly Maria"/>
        <s v="Pamela de Sá"/>
        <s v="Fabiana Lisboa"/>
        <s v="Amanda Silva"/>
        <m u="1"/>
      </sharedItems>
    </cacheField>
    <cacheField name="Classificação" numFmtId="0">
      <sharedItems/>
    </cacheField>
    <cacheField name="Número do Chamado" numFmtId="0">
      <sharedItems containsSemiMixedTypes="0" containsString="0" containsNumber="1" containsInteger="1" minValue="12555846" maxValue="25299212"/>
    </cacheField>
    <cacheField name="Chamado Pai (clone)" numFmtId="0">
      <sharedItems containsMixedTypes="1" containsNumber="1" containsInteger="1" minValue="0" maxValue="24481840"/>
    </cacheField>
    <cacheField name="Número de protocolo" numFmtId="1">
      <sharedItems containsMixedTypes="1" containsNumber="1" containsInteger="1" minValue="0" maxValue="2620915729640"/>
    </cacheField>
    <cacheField name="Razão social" numFmtId="1">
      <sharedItems/>
    </cacheField>
    <cacheField name="CNPJ" numFmtId="0">
      <sharedItems containsBlank="1"/>
    </cacheField>
    <cacheField name="Causa raiz" numFmtId="0">
      <sharedItems/>
    </cacheField>
    <cacheField name="Observação/Ação" numFmtId="0">
      <sharedItems containsBlank="1" longText="1"/>
    </cacheField>
    <cacheField name="Ofensor" numFmtId="0">
      <sharedItems containsBlank="1"/>
    </cacheField>
    <cacheField name="Status" numFmtId="0">
      <sharedItems count="5">
        <s v="FINALIZADO"/>
        <s v="PENDENTE"/>
        <s v="EM ANDAMENTO"/>
        <s v="PENDENTE APROVAÇÃO CANCELAMENTO NF"/>
        <s v="falta encerrar"/>
      </sharedItems>
    </cacheField>
    <cacheField name="Prioridade" numFmtId="0">
      <sharedItems count="2">
        <s v="Médio"/>
        <s v="Alta"/>
      </sharedItems>
    </cacheField>
    <cacheField name="Assunto" numFmtId="0">
      <sharedItems/>
    </cacheField>
    <cacheField name="Data de abertura" numFmtId="14">
      <sharedItems containsSemiMixedTypes="0" containsNonDate="0" containsDate="1" containsString="0" minDate="2025-05-06T00:00:00" maxDate="2026-07-29T00:00:00" count="117">
        <d v="2025-05-06T00:00:00"/>
        <d v="2025-06-26T00:00:00"/>
        <d v="2025-07-01T00:00:00"/>
        <d v="2025-07-02T00:00:00"/>
        <d v="2025-09-26T00:00:00"/>
        <d v="2025-10-21T00:00:00"/>
        <d v="2025-11-13T00:00:00"/>
        <d v="2025-11-14T00:00:00"/>
        <d v="2025-11-18T00:00:00"/>
        <d v="2025-11-24T00:00:00"/>
        <d v="2025-12-02T00:00:00"/>
        <d v="2025-12-04T00:00:00"/>
        <d v="2025-12-10T00:00:00"/>
        <d v="2025-12-17T00:00:00"/>
        <d v="2025-12-19T00:00:00"/>
        <d v="2025-12-22T00:00:00"/>
        <d v="2025-12-23T00:00:00"/>
        <d v="2025-12-29T00:00:00"/>
        <d v="2025-12-30T00:00:00"/>
        <d v="2026-01-05T00:00:00"/>
        <d v="2026-01-07T00:00:00"/>
        <d v="2026-01-08T00:00:00"/>
        <d v="2026-01-09T00:00:00"/>
        <d v="2026-01-13T00:00:00"/>
        <d v="2026-01-14T00:00:00"/>
        <d v="2026-01-19T00:00:00"/>
        <d v="2026-01-21T00:00:00"/>
        <d v="2026-01-22T00:00:00"/>
        <d v="2026-01-23T00:00:00"/>
        <d v="2026-01-26T00:00:00"/>
        <d v="2026-01-27T00:00:00"/>
        <d v="2026-01-29T00:00:00"/>
        <d v="2026-02-05T00:00:00"/>
        <d v="2026-02-06T00:00:00"/>
        <d v="2026-02-10T00:00:00"/>
        <d v="2026-02-12T00:00:00"/>
        <d v="2026-02-13T00:00:00"/>
        <d v="2026-02-23T00:00:00"/>
        <d v="2026-02-24T00:00:00"/>
        <d v="2026-03-02T00:00:00"/>
        <d v="2026-03-03T00:00:00"/>
        <d v="2026-03-04T00:00:00"/>
        <d v="2026-03-05T00:00:00"/>
        <d v="2026-03-09T00:00:00"/>
        <d v="2026-03-10T00:00:00"/>
        <d v="2026-03-11T00:00:00"/>
        <d v="2026-03-12T00:00:00"/>
        <d v="2026-03-13T00:00:00"/>
        <d v="2026-03-17T00:00:00"/>
        <d v="2026-03-19T00:00:00"/>
        <d v="2026-03-25T00:00:00"/>
        <d v="2026-03-26T00:00:00"/>
        <d v="2026-03-27T00:00:00"/>
        <d v="2026-03-30T00:00:00"/>
        <d v="2026-03-31T00:00:00"/>
        <d v="2026-04-01T00:00:00"/>
        <d v="2026-04-06T00:00:00"/>
        <d v="2026-04-07T00:00:00"/>
        <d v="2026-04-08T00:00:00"/>
        <d v="2026-04-10T00:00:00"/>
        <d v="2026-04-13T00:00:00"/>
        <d v="2026-04-14T00:00:00"/>
        <d v="2026-04-15T00:00:00"/>
        <d v="2026-04-16T00:00:00"/>
        <d v="2026-04-17T00:00:00"/>
        <d v="2026-04-22T00:00:00"/>
        <d v="2026-04-28T00:00:00"/>
        <d v="2026-04-30T00:00:00"/>
        <d v="2026-05-04T00:00:00"/>
        <d v="2026-05-05T00:00:00"/>
        <d v="2026-05-07T00:00:00"/>
        <d v="2026-05-11T00:00:00"/>
        <d v="2026-05-14T00:00:00"/>
        <d v="2026-05-15T00:00:00"/>
        <d v="2026-05-18T00:00:00"/>
        <d v="2026-05-20T00:00:00"/>
        <d v="2026-06-08T00:00:00"/>
        <d v="2026-07-03T00:00:00"/>
        <d v="2026-07-17T00:00:00"/>
        <d v="2026-07-16T00:00:00"/>
        <d v="2026-07-15T00:00:00"/>
        <d v="2026-07-14T00:00:00"/>
        <d v="2026-07-13T00:00:00"/>
        <d v="2026-07-10T00:00:00"/>
        <d v="2026-07-09T00:00:00"/>
        <d v="2026-07-08T00:00:00"/>
        <d v="2026-07-07T00:00:00"/>
        <d v="2026-07-06T00:00:00"/>
        <d v="2026-07-01T00:00:00"/>
        <d v="2026-06-30T00:00:00"/>
        <d v="2026-06-29T00:00:00"/>
        <d v="2026-06-23T00:00:00"/>
        <d v="2026-06-22T00:00:00"/>
        <d v="2026-06-18T00:00:00"/>
        <d v="2026-06-17T00:00:00"/>
        <d v="2026-06-16T00:00:00"/>
        <d v="2026-06-15T00:00:00"/>
        <d v="2026-06-12T00:00:00"/>
        <d v="2026-06-11T00:00:00"/>
        <d v="2026-06-10T00:00:00"/>
        <d v="2026-06-03T00:00:00"/>
        <d v="2026-05-29T00:00:00"/>
        <d v="2026-05-28T00:00:00"/>
        <d v="2026-05-27T00:00:00"/>
        <d v="2026-05-25T00:00:00"/>
        <d v="2026-05-23T00:00:00"/>
        <d v="2026-07-23T00:00:00"/>
        <d v="2026-07-22T00:00:00"/>
        <d v="2026-07-21T00:00:00"/>
        <d v="2026-07-20T00:00:00"/>
        <d v="2026-07-02T00:00:00"/>
        <d v="2026-06-02T00:00:00"/>
        <d v="2026-05-21T00:00:00"/>
        <d v="2025-08-05T00:00:00"/>
        <d v="2026-07-24T00:00:00"/>
        <d v="2026-07-27T00:00:00"/>
        <d v="2026-07-28T00:00:00"/>
      </sharedItems>
      <fieldGroup par="23"/>
    </cacheField>
    <cacheField name="Data da última modificação do chamado" numFmtId="0">
      <sharedItems containsSemiMixedTypes="0" containsNonDate="0" containsDate="1" containsString="0" minDate="2025-10-15T00:00:00" maxDate="2026-07-29T00:00:00"/>
    </cacheField>
    <cacheField name="Mês/Ano" numFmtId="164">
      <sharedItems/>
    </cacheField>
    <cacheField name="Proprietário do Chamado" numFmtId="0">
      <sharedItems/>
    </cacheField>
    <cacheField name="Email da Web" numFmtId="0">
      <sharedItems/>
    </cacheField>
    <cacheField name="Nome Fantasia" numFmtId="0">
      <sharedItems/>
    </cacheField>
    <cacheField name="Descrição" numFmtId="0">
      <sharedItems longText="1"/>
    </cacheField>
    <cacheField name="Descrição detalhada" numFmtId="0">
      <sharedItems longText="1"/>
    </cacheField>
    <cacheField name="Meses (Data de abertura)" numFmtId="0" databaseField="0">
      <fieldGroup base="13">
        <rangePr groupBy="months" startDate="2025-05-06T00:00:00" endDate="2026-07-29T00:00:00"/>
        <groupItems count="14">
          <s v="&lt;06/05/2025"/>
          <s v="jan"/>
          <s v="fev"/>
          <s v="mar"/>
          <s v="abr"/>
          <s v="mai"/>
          <s v="jun"/>
          <s v="jul"/>
          <s v="ago"/>
          <s v="set"/>
          <s v="out"/>
          <s v="nov"/>
          <s v="dez"/>
          <s v="&gt;29/07/2026"/>
        </groupItems>
      </fieldGroup>
    </cacheField>
    <cacheField name="Trimestres (Data de abertura)" numFmtId="0" databaseField="0">
      <fieldGroup base="13">
        <rangePr groupBy="quarters" startDate="2025-05-06T00:00:00" endDate="2026-07-29T00:00:00"/>
        <groupItems count="6">
          <s v="&lt;06/05/2025"/>
          <s v="Trim1"/>
          <s v="Trim2"/>
          <s v="Trim3"/>
          <s v="Trim4"/>
          <s v="&gt;29/07/2026"/>
        </groupItems>
      </fieldGroup>
    </cacheField>
    <cacheField name="Anos (Data de abertura)" numFmtId="0" databaseField="0">
      <fieldGroup base="13">
        <rangePr groupBy="years" startDate="2025-05-06T00:00:00" endDate="2026-07-29T00:00:00"/>
        <groupItems count="4">
          <s v="&lt;06/05/2025"/>
          <s v="2025"/>
          <s v="2026"/>
          <s v="&gt;29/07/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a Alves Silva" refreshedDate="46290.397309837965" createdVersion="8" refreshedVersion="8" minRefreshableVersion="3" recordCount="401" xr:uid="{DC9B25FC-63C3-4D6B-BC3A-FCE12DB10F16}">
  <cacheSource type="worksheet">
    <worksheetSource ref="B4:AA405" sheet="Compilado chamados"/>
  </cacheSource>
  <cacheFields count="28">
    <cacheField name="RESPONSÁVEL" numFmtId="0">
      <sharedItems count="6">
        <s v="Stephany Lima"/>
        <s v="Vanessa Araujo"/>
        <s v="Emilly Maria"/>
        <s v="Amanda Silva"/>
        <s v="Pamela de Sá"/>
        <s v="Fabiana Lisboa"/>
      </sharedItems>
    </cacheField>
    <cacheField name="Classificação" numFmtId="0">
      <sharedItems count="7">
        <s v="Cobrança e Contestação"/>
        <s v="Contratos, Comercial e Cadastro"/>
        <s v="Cancelamento e Reemissão de Nota Fiscal"/>
        <s v="Pagamentos, Boletos e Recebimentos"/>
        <s v="Faturamento e Obrigações Fiscais"/>
        <s v="Atendimento Administrativo e Suporte"/>
        <e v="#N/A"/>
      </sharedItems>
    </cacheField>
    <cacheField name="Número do Chamado" numFmtId="0">
      <sharedItems containsSemiMixedTypes="0" containsString="0" containsNumber="1" containsInteger="1" minValue="12555846" maxValue="27391301"/>
    </cacheField>
    <cacheField name="Chamado Pai (clone)" numFmtId="0">
      <sharedItems containsMixedTypes="1" containsNumber="1" containsInteger="1" minValue="0" maxValue="25445188"/>
    </cacheField>
    <cacheField name="Número de protocolo" numFmtId="0">
      <sharedItems containsMixedTypes="1" containsNumber="1" containsInteger="1" minValue="0" maxValue="2621816990566"/>
    </cacheField>
    <cacheField name="Razão social" numFmtId="0">
      <sharedItems/>
    </cacheField>
    <cacheField name="CNPJ" numFmtId="0">
      <sharedItems containsBlank="1"/>
    </cacheField>
    <cacheField name="Causa raiz" numFmtId="0">
      <sharedItems containsBlank="1"/>
    </cacheField>
    <cacheField name="Observação/Ação" numFmtId="0">
      <sharedItems containsBlank="1" longText="1"/>
    </cacheField>
    <cacheField name="Ofensor" numFmtId="0">
      <sharedItems containsBlank="1"/>
    </cacheField>
    <cacheField name="Status" numFmtId="0">
      <sharedItems containsBlank="1" count="5">
        <s v="FINALIZADO"/>
        <s v="EM ANDAMENTO"/>
        <s v="PENDENTE"/>
        <s v="REABERTO" u="1"/>
        <m u="1"/>
      </sharedItems>
    </cacheField>
    <cacheField name="Prioridade" numFmtId="0">
      <sharedItems/>
    </cacheField>
    <cacheField name="Assunto" numFmtId="0">
      <sharedItems/>
    </cacheField>
    <cacheField name="Data de abertura" numFmtId="0">
      <sharedItems containsDate="1" containsMixedTypes="1" minDate="2025-05-06T00:00:00" maxDate="2026-09-11T00:00:00"/>
    </cacheField>
    <cacheField name="Data da última modificação do chamado" numFmtId="0">
      <sharedItems containsDate="1" containsMixedTypes="1" minDate="2025-10-15T00:00:00" maxDate="2026-09-12T00:00:00"/>
    </cacheField>
    <cacheField name="Mês/Ano" numFmtId="164">
      <sharedItems/>
    </cacheField>
    <cacheField name="Proprietário do Chamado" numFmtId="0">
      <sharedItems/>
    </cacheField>
    <cacheField name="Email da Web" numFmtId="0">
      <sharedItems/>
    </cacheField>
    <cacheField name="Nome Fantasia" numFmtId="0">
      <sharedItems containsBlank="1"/>
    </cacheField>
    <cacheField name="Descrição" numFmtId="0">
      <sharedItems containsBlank="1" longText="1"/>
    </cacheField>
    <cacheField name="Descrição detalhada" numFmtId="0">
      <sharedItems longText="1"/>
    </cacheField>
    <cacheField name="Ref." numFmtId="0">
      <sharedItems/>
    </cacheField>
    <cacheField name="Dt.Encerramento" numFmtId="14">
      <sharedItems containsNonDate="0" containsDate="1" containsString="0" containsBlank="1" minDate="2026-01-09T00:00:00" maxDate="2026-09-25T00:00:00" count="58">
        <d v="2026-08-11T00:00:00"/>
        <d v="2026-07-24T00:00:00"/>
        <d v="2026-08-12T00:00:00"/>
        <d v="2026-07-28T00:00:00"/>
        <d v="2026-07-31T00:00:00"/>
        <d v="2026-09-18T00:00:00"/>
        <d v="2026-08-26T00:00:00"/>
        <d v="2026-09-22T00:00:00"/>
        <d v="2026-09-23T00:00:00"/>
        <d v="2026-08-10T00:00:00"/>
        <m/>
        <d v="2026-07-11T00:00:00"/>
        <d v="2026-09-24T00:00:00"/>
        <d v="2026-07-21T00:00:00"/>
        <d v="2026-08-08T00:00:00"/>
        <d v="2026-08-06T00:00:00"/>
        <d v="2026-01-09T00:00:00"/>
        <d v="2026-08-05T00:00:00"/>
        <d v="2026-09-02T00:00:00"/>
        <d v="2026-08-07T00:00:00"/>
        <d v="2026-08-20T00:00:00"/>
        <d v="2026-03-27T00:00:00"/>
        <d v="2026-09-04T00:00:00"/>
        <d v="2026-07-29T00:00:00"/>
        <d v="2026-07-30T00:00:00"/>
        <d v="2026-08-04T00:00:00"/>
        <d v="2026-08-13T00:00:00"/>
        <d v="2026-07-27T00:00:00"/>
        <d v="2026-07-22T00:00:00"/>
        <d v="2026-09-09T00:00:00"/>
        <d v="2026-09-21T00:00:00"/>
        <d v="2026-05-15T00:00:00"/>
        <d v="2026-07-13T00:00:00"/>
        <d v="2026-08-25T00:00:00"/>
        <d v="2026-07-17T00:00:00"/>
        <d v="2026-07-23T00:00:00"/>
        <d v="2026-04-01T00:00:00"/>
        <d v="2026-09-08T00:00:00"/>
        <d v="2026-07-14T00:00:00"/>
        <d v="2026-08-14T00:00:00"/>
        <d v="2026-07-16T00:00:00"/>
        <d v="2026-05-06T00:00:00"/>
        <d v="2026-07-10T00:00:00"/>
        <d v="2026-09-03T00:00:00"/>
        <d v="2026-07-20T00:00:00"/>
        <d v="2026-05-20T00:00:00"/>
        <d v="2026-08-24T00:00:00"/>
        <d v="2026-09-15T00:00:00"/>
        <d v="2026-09-11T00:00:00"/>
        <d v="2026-07-15T00:00:00"/>
        <d v="2026-08-28T00:00:00"/>
        <d v="2026-09-10T00:00:00"/>
        <d v="2026-08-03T00:00:00"/>
        <d v="2026-08-18T00:00:00"/>
        <d v="2026-09-14T00:00:00"/>
        <d v="2026-08-27T00:00:00"/>
        <d v="2026-09-16T00:00:00"/>
        <d v="2026-09-17T00:00:00"/>
      </sharedItems>
      <fieldGroup par="27"/>
    </cacheField>
    <cacheField name="Situação" numFmtId="0">
      <sharedItems/>
    </cacheField>
    <cacheField name="Dias em Aberto" numFmtId="0">
      <sharedItems containsSemiMixedTypes="0" containsString="0" containsNumber="1" containsInteger="1" minValue="-46238" maxValue="462"/>
    </cacheField>
    <cacheField name="Aux_Ranking" numFmtId="0">
      <sharedItems containsMixedTypes="1" containsNumber="1" minValue="-46237.997069999998" maxValue="270.00027999999998"/>
    </cacheField>
    <cacheField name="Dias (Dt.Encerramento)" numFmtId="0" databaseField="0">
      <fieldGroup base="22">
        <rangePr groupBy="days" startDate="2026-01-09T00:00:00" endDate="2026-09-25T00:00:00"/>
        <groupItems count="368">
          <s v="&lt;09/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25/09/2026"/>
        </groupItems>
      </fieldGroup>
    </cacheField>
    <cacheField name="Meses (Dt.Encerramento)" numFmtId="0" databaseField="0">
      <fieldGroup base="22">
        <rangePr groupBy="months" startDate="2026-01-09T00:00:00" endDate="2026-09-25T00:00:00"/>
        <groupItems count="14">
          <s v="&lt;09/01/2026"/>
          <s v="jan"/>
          <s v="fev"/>
          <s v="mar"/>
          <s v="abr"/>
          <s v="mai"/>
          <s v="jun"/>
          <s v="jul"/>
          <s v="ago"/>
          <s v="set"/>
          <s v="out"/>
          <s v="nov"/>
          <s v="dez"/>
          <s v="&gt;25/09/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x v="0"/>
    <s v="Cobrança e Contestação"/>
    <n v="12555846"/>
    <n v="0"/>
    <n v="2512611298969"/>
    <s v="SUPERMERCADOS BOA LJ01"/>
    <m/>
    <s v="Ajuste de cobrança / faturamento"/>
    <m/>
    <m/>
    <x v="0"/>
    <s v="Médio"/>
    <s v="Análise e Ajuste Condições | Boa Supermercado e Superpão | 1018 | 213299"/>
    <x v="0"/>
    <d v="2025-12-12T00:00:00"/>
    <x v="0"/>
    <s v="Vanessa dos Santos Araujo"/>
    <s v="support@braspag.zendesk.com"/>
    <s v="SUPERMERCADOS BOA LJ01"/>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 Não escreva abaixo desta linha -##_x000a__x000a_Você está registrado como CC nesta solicitação de suporte (213299). Responda este email para adicionar um comentário à solicitação._x000a__x000a_[https://braspag.zendesk.com/images/2016/default-avatar-80.png]_x000a__x000a_Vanessa dos Santos Araujo (Cielo e-commerce)_x000a__x000a_6 de mai. de 2025, 11:16 BRT_x000a__x000a_Observação privada_x000a__x000a_Gabriela_x000a_gabrielao@cielo.com.br_x000a__x000a_  *   Empresa: Braspag_x000a_  *   CNPJ: Gabriela_x000a_  *   Causa raiz financeiro: Gabriela_x000a_  *   Responsável pela demanda: Vanessa dos Santos Araujo_x000a__x000a_[https://braspag.zendesk.com/images/201"/>
    <s v="Sem descrição"/>
  </r>
  <r>
    <x v="0"/>
    <s v="Cobrança e Contestação"/>
    <n v="13696702"/>
    <n v="0"/>
    <n v="2517719314576"/>
    <s v="www soares com br"/>
    <m/>
    <s v="Ajuste de cobrança / faturamento"/>
    <m/>
    <m/>
    <x v="0"/>
    <s v="Médio"/>
    <s v="1018 Financeiro | Desejo falar com o setor financeiro | Fernanda Camarneira | fernanda.scamarneira@cielo.com.br"/>
    <x v="1"/>
    <d v="2025-10-17T00:00:00"/>
    <x v="1"/>
    <s v="Vanessa dos Santos Araujo"/>
    <s v="fernanda.scamarneira@cielo.com.br"/>
    <s v="www soares com br"/>
    <s v="Olá, segue form enviado pela página de Ticket Braspag:&lt;p&gt;&lt;strong&gt;Qual seu nome?:&lt;/strong&gt; Fernanda Camarneira&lt;/p&gt;&lt;p&gt;&lt;strong&gt;Endereço de e-mail:&lt;/strong&gt; fernanda.scamarneira@cielo.com.br&lt;/p&gt;&lt;p&gt;&lt;strong&gt;Telefone:&lt;/strong&gt; (11) 94519-4834&lt;/p&gt;&lt;p&gt;&lt;strong&gt;Assunto:&lt;/strong&gt; Fast Solution - Reajuste Analista Advanced&lt;/p&gt;&lt;p&gt;&lt;strong&gt;Sobre qual produto ou área deseja falar?:&lt;/strong&gt; Financeiro&lt;/p&gt;&lt;p&gt;&lt;strong&gt;Merchant ID/Estabelecimento Comercial (EC)*:&lt;/strong&gt; 03.738.295/0001-96&lt;/p&gt;&lt;p&gt;&lt;strong&gt;CNPJ:&lt;/strong&gt; 03.738.295/0001-96&lt;/p&gt;&lt;p&gt;&lt;strong&gt;Como podemos te ajudar?:&lt;/strong&gt; Desejo falar com o setor financeiro&lt;/p&gt;&lt;p&gt;&lt;strong&gt;Descrição do problema:&lt;/strong&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s v="&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r>
  <r>
    <x v="0"/>
    <s v="Cobrança e Contestação"/>
    <n v="13768449"/>
    <n v="0"/>
    <n v="2518211378652"/>
    <s v="CIELO SAINSTITUICAO DE PAGAMENTO"/>
    <m/>
    <s v="Ajuste de cobrança / faturamento"/>
    <m/>
    <m/>
    <x v="0"/>
    <s v="Médio"/>
    <s v="1018 Financeiro | Desejo falar com o setor financeiro | Danilo | danilo_nunes@carrefour.com"/>
    <x v="2"/>
    <d v="2025-10-15T00:00:00"/>
    <x v="2"/>
    <s v="Vanessa dos Santos Araujo"/>
    <s v="danilo_nunes@carrefour.com"/>
    <s v="CIELO SAINSTITUICAO DE PAGAMENTO"/>
    <s v="Olá, segue form enviado pela página de Ticket Braspag:&lt;p&gt;&lt;strong&gt;Qual seu nome?:&lt;/strong&gt; Danilo&lt;/p&gt;&lt;p&gt;&lt;strong&gt;Endereço de e-mail:&lt;/strong&gt; danilo_nunes@carrefour.com&lt;/p&gt;&lt;p&gt;&lt;strong&gt;CNPJ:&lt;/strong&gt; 45.543.915/0001-81&lt;/p&gt;&lt;p&gt;&lt;strong&gt;Telefone:&lt;/strong&gt; (11) 96363-2779&lt;/p&gt;&lt;p&gt;&lt;strong&gt;Assunto:&lt;/strong&gt; Carrefour | Faturamento Braspag Junho/2025&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ata e hora do erro:&lt;/strong&gt; 01-07-2025 11:22&lt;/p&gt;&lt;p&gt;&lt;strong&gt;Descrição do problema:&lt;/strong&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s v="&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r>
  <r>
    <x v="1"/>
    <s v="Contratos, Comercial e Cadastro"/>
    <n v="13810507"/>
    <n v="0"/>
    <n v="2518315414788"/>
    <s v="CIELO SAINSTITUICAO DE PAGAMENTO"/>
    <m/>
    <s v="Cancelamento de contrato"/>
    <m/>
    <m/>
    <x v="0"/>
    <s v="Médio"/>
    <s v="1003 Cancelamento de Contrato: Contábil Hub"/>
    <x v="3"/>
    <d v="2026-06-25T00:00:00"/>
    <x v="2"/>
    <s v="Emilly Maria Sousa Almeida"/>
    <s v="joiceo@cielo.com.br"/>
    <s v="CIELO SAINSTITUICAO DE PAGAMENTO"/>
    <s v="-json-{&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s v="{&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r>
  <r>
    <x v="0"/>
    <s v="Cobrança e Contestação"/>
    <n v="15816740"/>
    <n v="0"/>
    <n v="2526910101742"/>
    <s v="HOSTGATOR BRASIL LTDA."/>
    <s v="15.754.475/0001-40"/>
    <s v="Dúvidas sobre cobrança"/>
    <m/>
    <m/>
    <x v="0"/>
    <s v="Médio"/>
    <s v="1011 Velocity Check | Estou em produção e tenho uma dúvida | Monica Murer | monica.murer@newfold.com"/>
    <x v="4"/>
    <d v="2026-01-06T00:00:00"/>
    <x v="3"/>
    <s v="STEPHANY LIMA DE LISBOA"/>
    <s v="monica.murer@newfold.com"/>
    <s v="HOSTGATOR HOSP SITES"/>
    <s v="Olá, segue formulário enviado para Cielo E-commerce:&lt;p&gt;&lt;strong&gt;Qual seu nome?:&lt;/strong&gt; Monica Murer&lt;/p&gt;&lt;p&gt;&lt;strong&gt;Endereço de e-mail:&lt;/strong&gt; monica.murer@newfold.com&lt;/p&gt;&lt;p&gt;&lt;strong&gt;CNPJ/CPF:&lt;/strong&gt; 15.754.475/0001-40&lt;/p&gt;&lt;p&gt;&lt;strong&gt;Telefone:&lt;/strong&gt; (48) 9943-0204&lt;/p&gt;&lt;p&gt;&lt;strong&gt;Assunto:&lt;/strong&gt; Velocity Check - Divergência nos valores faturados x Contrato.&lt;/p&gt;&lt;p&gt;&lt;strong&gt;Merchant ID/Estabelecimento Comercial (EC):&lt;/strong&gt; 1055024074&lt;/p&gt;&lt;p&gt;&lt;strong&gt;Sobre qual produto ou área deseja falar?:&lt;/strong&gt; Velocity Check&lt;/p&gt;&lt;p&gt;&lt;strong&gt;Descrição do problema:&lt;/strong&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s v="&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r>
  <r>
    <x v="0"/>
    <s v="Cancelamento e Reemissão de Nota Fiscal"/>
    <n v="16424808"/>
    <n v="0"/>
    <n v="2529414584699"/>
    <s v="OBRAS SOCIAIS DA ARQUIDIOCESE DE APARECIDA"/>
    <s v="45.201.019/0001-34"/>
    <s v="Cancelamento de NF"/>
    <m/>
    <m/>
    <x v="0"/>
    <s v="Médio"/>
    <s v="1018 Financeiro | Desejo falar com o setor financeiro | Pâmela | pamela.cristina@santuarionacional.com"/>
    <x v="5"/>
    <d v="2026-06-29T00:00:00"/>
    <x v="4"/>
    <s v="Vanessa dos Santos Araujo"/>
    <s v="pamela.cristina@santuarionacional.com"/>
    <s v="SANTUARIO CV1"/>
    <s v="Olá, segue formulário enviado para Cielo E-commerce:&lt;p&gt;&lt;strong&gt;Qual seu nome?:&lt;/strong&gt; Pâmela&lt;/p&gt;&lt;p&gt;&lt;strong&gt;Endereço de e-mail:&lt;/strong&gt; pamela.cristina@santuarionacional.com&lt;/p&gt;&lt;p&gt;&lt;strong&gt;CNPJ/CPF:&lt;/strong&gt; 45.201.019/0001-34&lt;/p&gt;&lt;p&gt;&lt;strong&gt;Telefone:&lt;/strong&gt; (12) 3104-1820&lt;/p&gt;&lt;p&gt;&lt;strong&gt;Assunto:&lt;/strong&gt; Boletos&lt;/p&gt;&lt;p&gt;&lt;strong&gt;Merchant ID/Estabelecimento Comercial (EC):&lt;/strong&gt; OBRAS SOCIAIS DA ARQUIDIOCESE DE AP&lt;/p&gt;&lt;p&gt;&lt;strong&gt;Sobre qual produto ou área deseja falar?:&lt;/strong&gt; Financeiro&lt;/p&gt;&lt;p&gt;&lt;strong&gt;Como podemos te ajudar?:&lt;/strong&gt; Desejo falar com o setor financeiro&lt;/p&gt;&lt;p&gt;&lt;strong&gt;Descrição do problema:&lt;/strong&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lt;/p&gt;&lt;p&gt;&lt;strong&gt;GA Cli"/>
    <s v="&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
  </r>
  <r>
    <x v="0"/>
    <s v="Cobrança e Contestação"/>
    <n v="17076598"/>
    <n v="0"/>
    <n v="2531710061695"/>
    <s v="COVABRA SUPERMERCADOS LTDA"/>
    <s v="61.233.151/0016-60"/>
    <s v="Cobrança retroativa"/>
    <m/>
    <m/>
    <x v="0"/>
    <s v="Médio"/>
    <s v="1018 Financeiro | Desejo falar com o setor financeiro | Caroline Mendes | carolineal@cielo.com.br"/>
    <x v="6"/>
    <d v="2025-12-11T00:00:00"/>
    <x v="5"/>
    <s v="STEPHANY LIMA DE LISBOA"/>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16-60&lt;/p&gt;&lt;p&gt;&lt;strong&gt;Telefone:&lt;/strong&gt; (11) 94503-1458&lt;/p&gt;&lt;p&gt;&lt;strong&gt;Assunto:&lt;/strong&gt; Ajuste de cobrança - Velocity Check&lt;/p&gt;&lt;p&gt;&lt;strong&gt;Merchant ID/Estabelecimento Comercial (EC):&lt;/strong&gt; 61.233.151/0016-60&lt;/p&gt;&lt;p&gt;&lt;strong&gt;Descrição do problema:&lt;/strong&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s v="&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r>
  <r>
    <x v="1"/>
    <s v="Pagamentos, Boletos e Recebimentos"/>
    <n v="17118848"/>
    <n v="0"/>
    <n v="2531812093794"/>
    <s v="MAFE ACESSORIOS SEMIJOIAS LTDA"/>
    <s v="38.356.562/0001-45"/>
    <s v="Reenvio de boleto / NF"/>
    <m/>
    <m/>
    <x v="0"/>
    <s v="Médio"/>
    <s v="1018 Financeiro | Desejo falar com o setor financeiro | Giulia | giuliac@cielo.com.br"/>
    <x v="7"/>
    <d v="2026-02-19T00:00:00"/>
    <x v="5"/>
    <s v="STEPHANY LIMA DE LISBOA"/>
    <s v="giuliac@cielo.com.br"/>
    <s v="MAFE ACESSORIOS"/>
    <s v="Olá, segue formulário enviado para Cielo E-commerce:&lt;p&gt;&lt;strong&gt;CNPJ/CPF:&lt;/strong&gt; 38.356.562/0001-45&lt;/p&gt;&lt;p&gt;&lt;strong&gt;Qual seu nome?:&lt;/strong&gt; Giulia&lt;/p&gt;&lt;p&gt;&lt;strong&gt;Endereço de e-mail:&lt;/strong&gt; giuliac@cielo.com.br&lt;/p&gt;&lt;p&gt;&lt;strong&gt;Telefone:&lt;/strong&gt; (11) 99104-1320&lt;/p&gt;&lt;p&gt;&lt;strong&gt;Assunto:&lt;/strong&gt; Cobrança Indevida - Erro de Billing&lt;/p&gt;&lt;p&gt;&lt;strong&gt;Merchant ID/Estabelecimento Comercial (EC):&lt;/strong&gt; 38.356.562/0001-45&lt;/p&gt;&lt;p&gt;&lt;strong&gt;Descrição do problema:&lt;/strong&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lt;/p&gt;&lt;p&gt;&lt;strong&gt;ID da transação:&lt;/strong&gt; &lt;/p&gt;&lt;p&gt;&lt;strong&gt;Código do erro:&lt;/strong&gt; &lt;/p&gt;&lt;p&gt;&lt;strong&gt;Sobre qual produto ou área desej"/>
    <s v="&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
  </r>
  <r>
    <x v="2"/>
    <s v="Contratos, Comercial e Cadastro"/>
    <n v="17218498"/>
    <n v="0"/>
    <n v="2532215161936"/>
    <s v="STYLO FARMA CURITIBA"/>
    <m/>
    <s v="Cancelamento de contrato"/>
    <m/>
    <m/>
    <x v="0"/>
    <s v="Médio"/>
    <s v="Cancelamento Braspag"/>
    <x v="8"/>
    <d v="2026-06-26T00:00:00"/>
    <x v="5"/>
    <s v="Emilly Maria Sousa Almeida"/>
    <s v="denderadrugstore@gmail.com"/>
    <s v="STYLO FARMA CURITIB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Atenciosamente,_x000a_Dendera"/>
    <s v="Bom dia,_x000a__x000a_Até o momento não recebi qualquer retorno dos chamados abertos para resolver nossos problemas com as notas emitidas incorretas e estamos sendo notificados da cobrança dessas notas que desde quando emitidas foram solicitadas as substituições."/>
  </r>
  <r>
    <x v="0"/>
    <s v="Cancelamento e Reemissão de Nota Fiscal"/>
    <n v="17351325"/>
    <n v="0"/>
    <n v="2532815256004"/>
    <s v="PMZ DISTRIBUIDORA S.A"/>
    <s v="22.763.502/0017-74"/>
    <s v="Cancelamento de NF"/>
    <m/>
    <m/>
    <x v="0"/>
    <s v="Médio"/>
    <s v="1018 Financeiro | Desejo falar com o setor financeiro | Clarissa Rissi | clarissa.rissi@cielo.com.br"/>
    <x v="9"/>
    <d v="2026-01-08T00:00:00"/>
    <x v="5"/>
    <s v="STEPHANY LIMA DE LISBOA"/>
    <s v="clarissa.rissi@cielo.com.br"/>
    <s v="PEMAZA"/>
    <s v="Olá, segue formulário enviado para Cielo E-commerce:&lt;p&gt;&lt;strong&gt;Qual seu nome?:&lt;/strong&gt; Clarissa Rissi&lt;/p&gt;&lt;p&gt;&lt;strong&gt;Endereço de e-mail:&lt;/strong&gt; clarissa.rissi@cielo.com.br&lt;/p&gt;&lt;p&gt;&lt;strong&gt;CNPJ/CPF:&lt;/strong&gt; 22.763.502/0017-74&lt;/p&gt;&lt;p&gt;&lt;strong&gt;Telefone:&lt;/strong&gt; (11) 97261-4151&lt;/p&gt;&lt;p&gt;&lt;strong&gt;Assunto:&lt;/strong&gt; Cancelamento de Notas&lt;/p&gt;&lt;p&gt;&lt;strong&gt;Merchant ID/Estabelecimento Comercial (EC):&lt;/strong&gt; 22.763.502/0017-74&lt;/p&gt;&lt;p&gt;&lt;strong&gt;Descrição do problema:&lt;/strong&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lt;/p&gt;&lt;p&gt;&lt;strong&gt;ID da t"/>
    <s v="&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
  </r>
  <r>
    <x v="0"/>
    <s v="Cobrança e Contestação"/>
    <n v="17584342"/>
    <n v="0"/>
    <n v="2533610419559"/>
    <s v="MOMENTUM EMPREENDIMENTOS IMOBILIARIOS LTDA"/>
    <s v="47.686.555/0001-00"/>
    <s v="Contestação de cobrança"/>
    <m/>
    <m/>
    <x v="0"/>
    <s v="Médio"/>
    <s v="1018 Financeiro | Desejo falar com o setor financeiro | GIOVANNA | giovannabellotto@momentum.com.br"/>
    <x v="10"/>
    <d v="2025-12-09T00:00:00"/>
    <x v="6"/>
    <s v="STEPHANY LIMA DE LISBOA"/>
    <s v="giovannabellotto@momentum.com.br"/>
    <s v="MOMENTUM EMPREEND IMOB"/>
    <s v="Olá, segue formulário enviado para Cielo E-commerce:&lt;p&gt;&lt;strong&gt;Qual seu nome?:&lt;/strong&gt; GIOVANNA&lt;/p&gt;&lt;p&gt;&lt;strong&gt;Endereço de e-mail:&lt;/strong&gt; giovannabellotto@momentum.com.br&lt;/p&gt;&lt;p&gt;&lt;strong&gt;CNPJ/CPF:&lt;/strong&gt; 47.686.555/0001-00&lt;/p&gt;&lt;p&gt;&lt;strong&gt;Telefone:&lt;/strong&gt; (11) 5039-8533&lt;/p&gt;&lt;p&gt;&lt;strong&gt;Assunto:&lt;/strong&gt; Divergência de Reajuste – Solicitação de Correção dos Valores Aplicados&lt;/p&gt;&lt;p&gt;&lt;strong&gt;Merchant ID/Estabelecimento Comercial (EC):&lt;/strong&gt; MOMENTUM EMPREEENDIMENTOS IMOBILIARIOS L&lt;/p&gt;&lt;p&gt;&lt;strong&gt;Descrição do problema:&lt;/strong&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s v="&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r>
  <r>
    <x v="0"/>
    <s v="Contratos, Comercial e Cadastro"/>
    <n v="17677815"/>
    <n v="0"/>
    <n v="2533814485145"/>
    <s v="WHITE MARTINS GASES INDUSTRIAIS LTDA"/>
    <s v="35.820.448/0001-36"/>
    <s v="Renegociação contrato"/>
    <m/>
    <m/>
    <x v="0"/>
    <s v="Médio"/>
    <s v="1018 Financeiro | Desejo falar com o setor financeiro | Caroline Mendes | carolineal@cielo.com.br"/>
    <x v="11"/>
    <d v="2026-02-02T00:00:00"/>
    <x v="6"/>
    <s v="STEPHANY LIMA DE LISBOA"/>
    <s v="carolineal@cielo.com.br"/>
    <s v="WHITE MARTINS GASES INDUSTRIAIS LTDA"/>
    <s v="Olá, segue formulário enviado para Cielo E-commerce:&lt;p&gt;&lt;strong&gt;Qual seu nome?:&lt;/strong&gt; Caroline Mendes&lt;/p&gt;&lt;p&gt;&lt;strong&gt;Endereço de e-mail:&lt;/strong&gt; carolineal@cielo.com.br&lt;/p&gt;&lt;p&gt;&lt;strong&gt;CNPJ/CPF:&lt;/strong&gt; 35.820.448/0001-36&lt;/p&gt;&lt;p&gt;&lt;strong&gt;Telefone:&lt;/strong&gt; (11) 94503-1458&lt;/p&gt;&lt;p&gt;&lt;strong&gt;Assunto:&lt;/strong&gt; Atualização/renegociação de preço - analista advanced&lt;/p&gt;&lt;p&gt;&lt;strong&gt;Merchant ID/Estabelecimento Comercial (EC):&lt;/strong&gt; 35.820.448/0001-36&lt;/p&gt;&lt;p&gt;&lt;strong&gt;Descrição do problema:&lt;/strong&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lt;/p&gt;&lt;p&gt;&lt;stro"/>
    <s v="&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
  </r>
  <r>
    <x v="1"/>
    <s v="Faturamento e Obrigações Fiscais"/>
    <n v="17839281"/>
    <n v="0"/>
    <n v="2534413598590"/>
    <s v="PROPARTS COMERCIO DE ARTIGOS ESPORTIVOS E TECNOLOGIA LTDA"/>
    <s v="68.365.501/0001-05"/>
    <s v="Verificação Faturamento"/>
    <m/>
    <m/>
    <x v="1"/>
    <s v="Médio"/>
    <s v="1018 Financeiro | Desejo falar com o setor financeiro | Larissa Venancio | larissave@cielo.com.br"/>
    <x v="12"/>
    <d v="2025-12-12T00:00:00"/>
    <x v="6"/>
    <s v="Larissa QUIRINO CANUTO"/>
    <s v="larissave@cielo.com.br"/>
    <s v="Garmin  Loja Moema 01 POS2 Fisic"/>
    <s v="Olá, segue formulário enviado para Cielo E-commerce:&lt;p&gt;&lt;strong&gt;Qual seu nome?:&lt;/strong&gt; Larissa Venancio&lt;/p&gt;&lt;p&gt;&lt;strong&gt;Endereço de e-mail:&lt;/strong&gt; larissave@cielo.com.br&lt;/p&gt;&lt;p&gt;&lt;strong&gt;CNPJ/CPF:&lt;/strong&gt; 68.365.501/0001-05&lt;/p&gt;&lt;p&gt;&lt;strong&gt;Telefone:&lt;/strong&gt; (11) 97622-8821&lt;/p&gt;&lt;p&gt;&lt;strong&gt;Assunto:&lt;/strong&gt; Cliente não está sendo faturado pelo produto 3ds&lt;/p&gt;&lt;p&gt;&lt;strong&gt;Merchant ID/Estabelecimento Comercial (EC):&lt;/strong&gt; 68.365.501/0001-05&lt;/p&gt;&lt;p&gt;&lt;strong&gt;Sobre qual produto ou área deseja falar?:&lt;/strong&gt; Financeiro&lt;/p&gt;&lt;p&gt;&lt;strong&gt;Como podemos te ajudar?:&lt;/strong&gt; Desejo falar com o setor financeiro&lt;/p&gt;&lt;p&gt;&lt;strong&gt;Descrição do problema:&lt;/strong&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s v="&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r>
  <r>
    <x v="1"/>
    <s v="Cancelamento e Reemissão de Nota Fiscal"/>
    <n v="18039556"/>
    <n v="0"/>
    <n v="2535111741853"/>
    <s v="PASSARELA CALCADOS VIRTUAL"/>
    <s v="45.512.555/0024-47"/>
    <s v="Cancelamento de NF"/>
    <m/>
    <m/>
    <x v="0"/>
    <s v="Médio"/>
    <s v="1018 Financeiro | Desejo falar com o setor financeiro | PASSARELA MODAS LTDA EM RECUPERACAO | ariane.pasilva@cielo.com.br"/>
    <x v="13"/>
    <d v="2026-01-20T00:00:00"/>
    <x v="6"/>
    <s v="STEPHANY LIMA DE LISBOA"/>
    <s v="ariane.pasilva@cielo.com.br"/>
    <s v="PASSARELA CALCADOS VIRTUAL"/>
    <s v="Olá, segue formulário enviado para Cielo E-commerce:&lt;p&gt;&lt;strong&gt;Qual seu nome?:&lt;/strong&gt; PASSARELA MODAS LTDA EM RECUPERACAO&lt;/p&gt;&lt;p&gt;&lt;strong&gt;Endereço de e-mail:&lt;/strong&gt; ariane.pasilva@cielo.com.br&lt;/p&gt;&lt;p&gt;&lt;strong&gt;CNPJ/CPF:&lt;/strong&gt; 45.512.555/0024-47&lt;/p&gt;&lt;p&gt;&lt;strong&gt;Telefone:&lt;/strong&gt; (11) 97707-1602&lt;/p&gt;&lt;p&gt;&lt;strong&gt;Assunto:&lt;/strong&gt; Notas indevida&lt;/p&gt;&lt;p&gt;&lt;strong&gt;Merchant ID/Estabelecimento Comercial (EC):&lt;/strong&gt; 45512555002447&lt;/p&gt;&lt;p&gt;&lt;strong&gt;Descrição do problema:&lt;/strong&gt; notas emitidas indevidamente, após o cancelamento do contrato em junho/2024 - Chamado de cancelamento no Salesforce: Ticket #195541_x000a_Demanda precisa ser tratada pelo N2 -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
    <s v="&gt; notas emitidas indevidamente, após o cancelamento do contrato em junho/2024 - Chamado de cancelamento no Salesforce: Ticket #195541_x000a_Demanda precisa ser tratada pelo N2 - Financeiro"/>
  </r>
  <r>
    <x v="1"/>
    <s v="Cobrança e Contestação"/>
    <n v="18108887"/>
    <n v="0"/>
    <n v="2535310790641"/>
    <s v="TAM LINHAS AEREAS S/A."/>
    <s v="02.012.862/0001-60"/>
    <s v="Dúvidas sobre cobrança"/>
    <m/>
    <m/>
    <x v="1"/>
    <s v="Médio"/>
    <s v="1018 Financeiro | Desejo falar com o setor financeiro | Mariane Oliveira dos Santos | mariane.santos@cielo.com.br"/>
    <x v="14"/>
    <d v="2026-01-21T00:00:00"/>
    <x v="6"/>
    <s v="Larissa QUIRINO CANUTO"/>
    <s v="mariane.santos@cielo.com.br"/>
    <s v="LATAM ALLEGRO XPSP"/>
    <s v="Olá, segue formulário enviado para Cielo E-commerce:&lt;p&gt;&lt;strong&gt;Qual seu nome?:&lt;/strong&gt; Mariane Oliveira dos Santos&lt;/p&gt;&lt;p&gt;&lt;strong&gt;Endereço de e-mail:&lt;/strong&gt; mariane.santos@cielo.com.br&lt;/p&gt;&lt;p&gt;&lt;strong&gt;CNPJ/CPF:&lt;/strong&gt; 02.012.862/0001-60&lt;/p&gt;&lt;p&gt;&lt;strong&gt;Telefone:&lt;/strong&gt; (11) 98407-1789&lt;/p&gt;&lt;p&gt;&lt;strong&gt;Assunto:&lt;/strong&gt; Reajuste anual&lt;/p&gt;&lt;p&gt;&lt;strong&gt;Sobre qual produto ou área deseja falar?:&lt;/strong&gt; Financeiro&lt;/p&gt;&lt;p&gt;&lt;strong&gt;Como podemos te ajudar?:&lt;/strong&gt; Desejo falar com o setor financeiro&lt;/p&gt;&lt;p&gt;&lt;strong&gt;Descrição do problema:&lt;/strong&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s v="&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r>
  <r>
    <x v="1"/>
    <s v="Cobrança e Contestação"/>
    <n v="18167620"/>
    <n v="0"/>
    <n v="2535616833624"/>
    <s v="LIMFI COMERCIO DE MODA FEMININA"/>
    <s v="08.518.361/0001-36"/>
    <s v="Contestação de cobrança"/>
    <m/>
    <m/>
    <x v="1"/>
    <s v="Médio"/>
    <s v="1018 Financeiro | Desejo falar com o setor financeiro | Aria | ariane.pasilva@cielo.com.br"/>
    <x v="15"/>
    <d v="2026-02-05T00:00:00"/>
    <x v="6"/>
    <s v="Larissa QUIRINO CANUTO"/>
    <s v="ariane.pasilva@cielo.com.br"/>
    <s v="LIMFI COMERCIO DE MODA FEMININA"/>
    <s v="Olá, segue formulário enviado para Cielo E-commerce:&lt;p&gt;&lt;strong&gt;Qual seu nome?:&lt;/strong&gt; Aria&lt;/p&gt;&lt;p&gt;&lt;strong&gt;Endereço de e-mail:&lt;/strong&gt; ariane.pasilva@cielo.com.br&lt;/p&gt;&lt;p&gt;&lt;strong&gt;CNPJ/CPF:&lt;/strong&gt; 08.518.361/0001-36&lt;/p&gt;&lt;p&gt;&lt;strong&gt;Telefone:&lt;/strong&gt; (11) 97707-1602&lt;/p&gt;&lt;p&gt;&lt;strong&gt;Assunto:&lt;/strong&gt; Baixa de NF&lt;/p&gt;&lt;p&gt;&lt;strong&gt;Merchant ID/Estabelecimento Comercial (EC):&lt;/strong&gt; 08518361000136&lt;/p&gt;&lt;p&gt;&lt;strong&gt;Descrição do problema:&lt;/strong&gt; Por favor, transfira esse chamado para o N2, financeiro._x000a__x000a_Foram emitido notas indevidas para o cliente. Houve cancelamento de antifraude + analista em 02/10/2024 e emitimos notas após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
    <s v="&gt; Por favor, transfira esse chamado para o N2, financeiro._x000a__x000a_Foram emitido notas indevidas para o cliente. Houve cancelamento de antifraude + analista em 02/10/2024 e emitimos notas após o cancelamento."/>
  </r>
  <r>
    <x v="1"/>
    <s v="Pagamentos, Boletos e Recebimentos"/>
    <n v="18201926"/>
    <n v="0"/>
    <n v="2535717858088"/>
    <s v="REBORN TECNOLOGIA E SERVICOS LTDA"/>
    <s v="59.627.567/0001-35"/>
    <s v="Prorrogação / Reenvio de boleto"/>
    <m/>
    <m/>
    <x v="0"/>
    <s v="Médio"/>
    <s v="1018 Financeiro | Desejo falar com o setor financeiro | Giulia | giuliac@cielo.com.br"/>
    <x v="16"/>
    <d v="2026-02-09T00:00:00"/>
    <x v="6"/>
    <s v="ECOMMERCE BP SUPORTE FINANCEIRO N2"/>
    <s v="giuliac@cielo.com.br"/>
    <s v="REBORN"/>
    <s v="Olá, segue formulário enviado para Cielo E-commerce:&lt;p&gt;&lt;strong&gt;Qual seu nome?:&lt;/strong&gt; Giulia&lt;/p&gt;&lt;p&gt;&lt;strong&gt;Endereço de e-mail:&lt;/strong&gt; giuliac@cielo.com.br&lt;/p&gt;&lt;p&gt;&lt;strong&gt;CNPJ/CPF:&lt;/strong&gt; 59.627.567/0001-35&lt;/p&gt;&lt;p&gt;&lt;strong&gt;Telefone:&lt;/strong&gt; (11) 99104-1320&lt;/p&gt;&lt;p&gt;&lt;strong&gt;Assunto:&lt;/strong&gt; Reemissao de boleto sem multa&lt;/p&gt;&lt;p&gt;&lt;strong&gt;Merchant ID/Estabelecimento Comercial (EC):&lt;/strong&gt; 59.627.567/0001-35&lt;/p&gt;&lt;p&gt;&lt;strong&gt;Descrição do problema:&lt;/strong&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lt;/p&gt;&lt;p&gt;&lt;strong&gt;ID da transação:&lt;/strong&gt; &lt;/p&gt;&lt;p&gt;&lt;strong&gt;Código do erro:&lt;/strong&gt; &lt;/p&gt;&lt;p&gt;&lt;strong&gt;Sobre qual produto ou área deseja falar?:&lt;/"/>
    <s v="&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
  </r>
  <r>
    <x v="1"/>
    <s v="Contratos, Comercial e Cadastro"/>
    <n v="18271042"/>
    <n v="0"/>
    <n v="2536318908852"/>
    <s v="4 BIO MEDICAMENTOS S.A."/>
    <s v="07.015.691/0001-46"/>
    <s v="Atualização Condições Comerciais"/>
    <m/>
    <m/>
    <x v="1"/>
    <s v="Médio"/>
    <s v="1018 Financeiro | Desejo falar com o setor financeiro | Mariane Oliveira dos Santos | mariane.santos@cielo.com.br"/>
    <x v="17"/>
    <d v="2026-02-09T00:00:00"/>
    <x v="6"/>
    <s v="Larissa QUIRINO CANUTO"/>
    <s v="mariane.santos@cielo.com.br"/>
    <s v="4 BIO MEDICAMENTOS SA"/>
    <s v="Olá, segue formulário enviado para Cielo E-commerce:&lt;p&gt;&lt;strong&gt;Qual seu nome?:&lt;/strong&gt; Mariane Oliveira dos Santos&lt;/p&gt;&lt;p&gt;&lt;strong&gt;Endereço de e-mail:&lt;/strong&gt; mariane.santos@cielo.com.br&lt;/p&gt;&lt;p&gt;&lt;strong&gt;CNPJ/CPF:&lt;/strong&gt; 07.015.691/0001-46&lt;/p&gt;&lt;p&gt;&lt;strong&gt;Telefone:&lt;/strong&gt; (11) 98407-1789&lt;/p&gt;&lt;p&gt;&lt;strong&gt;Assunto:&lt;/strong&gt; Atualização das Condições Comerciais&lt;/p&gt;&lt;p&gt;&lt;strong&gt;Merchant ID/Estabelecimento Comercial (EC):&lt;/strong&gt; 07.015.691/0001-46&lt;/p&gt;&lt;p&gt;&lt;strong&gt;Descrição do problema:&lt;/strong&gt; Boa tarde, pessoal! Tudo bem?_x000a__x000a_Poderiam atualizar as condições comerciais do cliente 4Bio, segue em anexo o contrato assina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
    <s v="&gt; Boa tarde, pessoal! Tudo bem?_x000a__x000a_Poderiam atualizar as condições comerciais do cliente 4Bio, segue em anexo o contrato assinado."/>
  </r>
  <r>
    <x v="1"/>
    <s v="Cancelamento e Reemissão de Nota Fiscal"/>
    <n v="18252534"/>
    <n v="0"/>
    <n v="2536311895901"/>
    <s v="AFINZ INSTITUICAO DE PAGAMENTO S.A."/>
    <s v="60.114.865/0001-00"/>
    <s v="Cancelamento de NF"/>
    <m/>
    <m/>
    <x v="1"/>
    <s v="Médio"/>
    <s v="1018 Financeiro | Desejo falar com o setor financeiro | Joice Rosa | joice.dsilva@cielo.com.br"/>
    <x v="17"/>
    <d v="2026-01-09T00:00:00"/>
    <x v="6"/>
    <s v="STEPHANY LIMA DE LISBOA"/>
    <s v="joice.dsilva@cielo.com.br"/>
    <s v="PAGOLIVRE"/>
    <s v="Olá, segue formulário enviado para Cielo E-commerce:&lt;p&gt;&lt;strong&gt;Qual seu nome?:&lt;/strong&gt; Joice Rosa&lt;/p&gt;&lt;p&gt;&lt;strong&gt;Endereço de e-mail:&lt;/strong&gt; joice.dsilva@cielo.com.br&lt;/p&gt;&lt;p&gt;&lt;strong&gt;CNPJ/CPF:&lt;/strong&gt; 60.114.865/0001-00&lt;/p&gt;&lt;p&gt;&lt;strong&gt;Telefone:&lt;/strong&gt; (11) 99526-4876&lt;/p&gt;&lt;p&gt;&lt;strong&gt;Assunto:&lt;/strong&gt; Cessão contratual&lt;/p&gt;&lt;p&gt;&lt;strong&gt;Merchant ID/Estabelecimento Comercial (EC):&lt;/strong&gt; não tem&lt;/p&gt;&lt;p&gt;&lt;strong&gt;Descrição do problema:&lt;/strong&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707146309"/>
    <s v="&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
  </r>
  <r>
    <x v="1"/>
    <s v="Cancelamento e Reemissão de Nota Fiscal"/>
    <n v="18250972"/>
    <n v="0"/>
    <n v="0"/>
    <s v="PRODUTO SH"/>
    <s v="19.112.842/0002-44"/>
    <s v="Cancelamento de NF / reemissão"/>
    <m/>
    <m/>
    <x v="0"/>
    <s v="Médio"/>
    <s v="1018 Financeiro | Desejo falar com o setor financeiro | INFRACOMMERCE TATIX COMERCIO E PARTICIPACOES LTDA | ariane.pasilva@cielo.com.br"/>
    <x v="17"/>
    <d v="2026-01-08T00:00:00"/>
    <x v="6"/>
    <s v="STEPHANY LIMA DE LISBOA"/>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o financeiro. _x000a_Bloqueio temporário de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
    <s v="&gt; Transferir chamado para o financeiro. _x000a_Bloqueio temporário de serviços."/>
  </r>
  <r>
    <x v="1"/>
    <s v="Cancelamento e Reemissão de Nota Fiscal"/>
    <n v="18250214"/>
    <n v="0"/>
    <n v="2536310894312"/>
    <s v=""/>
    <s v="19.112.842/0002-44"/>
    <s v="Cancelamento de NF"/>
    <m/>
    <m/>
    <x v="1"/>
    <s v="Médio"/>
    <s v="1018 Financeiro | Desejo falar com o setor financeiro | INFRACOMMERCE TATIX COMERCIO E PARTICIPACOES LTDA | ariane.pasilva@cielo.com.br"/>
    <x v="17"/>
    <d v="2025-12-29T00:00:00"/>
    <x v="6"/>
    <s v="ECOMMERCE BP SUPORTE FINANCEIRO N2"/>
    <s v="ariane.pasilva@cielo.com.br"/>
    <s v=""/>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N2._x000a__x000a_Substituição de NF antig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
    <s v="&gt; Transferir chamado para N2._x000a__x000a_Substituição de NF antiga."/>
  </r>
  <r>
    <x v="1"/>
    <s v="Cancelamento e Reemissão de Nota Fiscal"/>
    <n v="18245555"/>
    <n v="0"/>
    <n v="2536309891162"/>
    <s v="PARDO SERVICOS IMOBILIARIOS E ADMINISTRACAO HOTELEIRA S/A"/>
    <s v="30.050.246/0001-39"/>
    <s v="Cancelamento de NF"/>
    <m/>
    <m/>
    <x v="1"/>
    <s v="Médio"/>
    <s v="1018 Financeiro | Desejo falar com o setor financeiro | Ariane de Paula Silva | ariane.pasilva@cielo.com.br"/>
    <x v="17"/>
    <d v="2026-06-22T00:00:00"/>
    <x v="6"/>
    <s v="STEPHANY LIMA DE LISBOA"/>
    <s v="ariane.pasilva@cielo.com.br"/>
    <s v=""/>
    <s v="Olá, segue formulário enviado para Cielo E-commerce:&lt;p&gt;&lt;strong&gt;Endereço de e-mail:&lt;/strong&gt; ariane.pasilva@cielo.com.br&lt;/p&gt;&lt;p&gt;&lt;strong&gt;Qual seu nome?:&lt;/strong&gt; Ariane de Paula Silva&lt;/p&gt;&lt;p&gt;&lt;strong&gt;CNPJ/CPF:&lt;/strong&gt; 30.050.246/0001-39&lt;/p&gt;&lt;p&gt;&lt;strong&gt;Telefone:&lt;/strong&gt; (11) 97707-1602&lt;/p&gt;&lt;p&gt;&lt;strong&gt;Assunto:&lt;/strong&gt; Cancelar FS&lt;/p&gt;&lt;p&gt;&lt;strong&gt;Merchant ID/Estabelecimento Comercial (EC):&lt;/strong&gt; 30050246000139&lt;/p&gt;&lt;p&gt;&lt;strong&gt;Descrição do problema:&lt;/strong&gt; Transferir esse chamado para N2._x000a__x000a_Cancelamento de NFS.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
    <s v="&gt; Transferir esse chamado para N2._x000a__x000a_Cancelamento de NFS. DAS em anexo."/>
  </r>
  <r>
    <x v="1"/>
    <s v="Cancelamento e Reemissão de Nota Fiscal"/>
    <n v="18245159"/>
    <n v="0"/>
    <n v="2536308890842"/>
    <s v=""/>
    <s v="09.509.776/0001-06"/>
    <s v="Cancelamento de NF"/>
    <m/>
    <m/>
    <x v="1"/>
    <s v="Médio"/>
    <s v="1018 Financeiro | Desejo falar com o setor financeiro | Ariane de Paula Silva | ariane.pasilva@cielo.com.br"/>
    <x v="17"/>
    <d v="2025-12-29T00:00:00"/>
    <x v="6"/>
    <s v="ECOMMERCE BP SUPORTE FINANCEIRO N2"/>
    <s v="ariane.pasilva@cielo.com.br"/>
    <s v=""/>
    <s v="Olá, segue formulário enviado para Cielo E-commerce:&lt;p&gt;&lt;strong&gt;Qual seu nome?:&lt;/strong&gt; Ariane de Paula Silva&lt;/p&gt;&lt;p&gt;&lt;strong&gt;Endereço de e-mail:&lt;/strong&gt; ariane.pasilva@cielo.com.br&lt;/p&gt;&lt;p&gt;&lt;strong&gt;CNPJ/CPF:&lt;/strong&gt; 09.509.776/0001-06&lt;/p&gt;&lt;p&gt;&lt;strong&gt;Telefone:&lt;/strong&gt; (11) 97707-1602&lt;/p&gt;&lt;p&gt;&lt;strong&gt;Assunto:&lt;/strong&gt; Cancelar FS&lt;/p&gt;&lt;p&gt;&lt;strong&gt;Merchant ID/Estabelecimento Comercial (EC):&lt;/strong&gt; 09509776000106&lt;/p&gt;&lt;p&gt;&lt;strong&gt;Descrição do problema:&lt;/strong&gt; Transferir chamado para N2, time financeiro._x000a__x000a_Cancelamento de NF.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
    <s v="&gt; Transferir chamado para N2, time financeiro._x000a__x000a_Cancelamento de NF. DAS em anexo."/>
  </r>
  <r>
    <x v="1"/>
    <s v="Cancelamento e Reemissão de Nota Fiscal"/>
    <n v="18244519"/>
    <n v="0"/>
    <n v="2536308890373"/>
    <s v="EDITORA SANAR"/>
    <s v="18.990.682/0001-92"/>
    <s v="Cancelamento de NF"/>
    <m/>
    <m/>
    <x v="1"/>
    <s v="Médio"/>
    <s v="1018 Financeiro | Desejo falar com o setor financeiro | Ariane de Paula Silva | ariane.pasilva@cielo.com.br"/>
    <x v="17"/>
    <d v="2026-05-19T00:00:00"/>
    <x v="6"/>
    <s v="STEPHANY LIMA DE LISBOA"/>
    <s v="ariane.pasilva@cielo.com.br"/>
    <s v="EDITORA SANAR"/>
    <s v="Olá, segue formulário enviado para Cielo E-commerce:&lt;p&gt;&lt;strong&gt;Qual seu nome?:&lt;/strong&gt; Ariane de Paula Silva&lt;/p&gt;&lt;p&gt;&lt;strong&gt;Endereço de e-mail:&lt;/strong&gt; ariane.pasilva@cielo.com.br&lt;/p&gt;&lt;p&gt;&lt;strong&gt;CNPJ/CPF:&lt;/strong&gt; 18.990.682/0001-92&lt;/p&gt;&lt;p&gt;&lt;strong&gt;Telefone:&lt;/strong&gt; (11) 97707-1602&lt;/p&gt;&lt;p&gt;&lt;strong&gt;Assunto:&lt;/strong&gt; Cancelar FS&lt;/p&gt;&lt;p&gt;&lt;strong&gt;Merchant ID/Estabelecimento Comercial (EC):&lt;/strong&gt; 18990682000192&lt;/p&gt;&lt;p&gt;&lt;strong&gt;Sobre qual produto ou área deseja falar?:&lt;/strong&gt; Financeiro&lt;/p&gt;&lt;p&gt;&lt;strong&gt;Como podemos te ajudar?:&lt;/strong&gt; Desejo falar com o setor financeiro&lt;/p&gt;&lt;p&gt;&lt;strong&gt;Descrição do problema:&lt;/strong&gt; Por favor, transferir esse chamado para N2, time financeiro. _x000a__x000a_Solicitação: Cancelar a prejuízo PDD, todas as NFS em aberto para cliente EDITORA SANAR S.A.&lt;/p&gt;&lt;p&gt;&lt;strong&gt;GA Client ID:&lt;/strong&gt; 1401063149.1757524286&lt;/p&gt;&lt;p&gt;&lt;strong&gt;Lead Hash ID:&lt;/strong&gt; 2a07344672c93c9ca782cc07cf9dc37d0cd4c270e817a83b9f87f9b32f0130a9&lt;/p&gt;&lt;p&gt;&lt;strong&gt;Lead Form ID:&lt;/strong&gt; 2a07344672c93c9ca782cc07cf9dc37d"/>
    <s v="&gt; Por favor, transferir esse chamado para N2, time financeiro. _x000a__x000a_Solicitação: Cancelar a prejuízo PDD, todas as NFS em aberto para cliente EDITORA SANAR S.A."/>
  </r>
  <r>
    <x v="1"/>
    <s v="Cancelamento e Reemissão de Nota Fiscal"/>
    <n v="18273616"/>
    <n v="0"/>
    <n v="2536408910812"/>
    <s v="COVABRA SUPERMERCADOS LTDA"/>
    <s v="61.233.151/0005-08"/>
    <s v="Cancelamento de NF"/>
    <m/>
    <m/>
    <x v="1"/>
    <s v="Médio"/>
    <s v="1018 Financeiro | Desejo falar com o setor financeiro | COVABRA SUPERMERCADOS LTDA | ariane.pasilva@cielo.com.br"/>
    <x v="18"/>
    <d v="2026-05-22T00:00:00"/>
    <x v="6"/>
    <s v="STEPHANY LIMA DE LISBOA"/>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Baixar NF&lt;/p&gt;&lt;p&gt;&lt;strong&gt;Merchant ID/Estabelecimento Comercial (EC):&lt;/strong&gt; 61.233.151/0005-08&lt;/p&gt;&lt;p&gt;&lt;strong&gt;Descrição do problema:&lt;/strong&gt; Transferir chamado para N2._x000a_Caso onde precisam baixar a NF conforme todo o histórico tratado com a cliente em novembro/2025. irei anexar as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
    <s v="&gt; Transferir chamado para N2._x000a_Caso onde precisam baixar a NF conforme todo o histórico tratado com a cliente em novembro/2025. irei anexar as evidências."/>
  </r>
  <r>
    <x v="0"/>
    <s v="Cancelamento e Reemissão de Nota Fiscal"/>
    <n v="18345627"/>
    <n v="0"/>
    <n v="0"/>
    <s v="SOLEAH"/>
    <s v="18.539.846/0001-60"/>
    <s v="Cancelamento de NF / reemissão"/>
    <m/>
    <m/>
    <x v="0"/>
    <s v="Médio"/>
    <s v="1018 Financeiro | Desejo falar com o setor financeiro | M.P. IDALGO INDUSTRIA E COMERCIO DE ACESSORIOS DE MODA LTDA | ariane.pasilva@cielo.com.br"/>
    <x v="19"/>
    <d v="2026-01-30T00:00:00"/>
    <x v="7"/>
    <s v="Larissa QUIRINO CANUTO"/>
    <s v="ariane.pasilva@cielo.com.br"/>
    <s v="SOLEAH"/>
    <s v="Olá, segue formulário enviado para Cielo E-commerce:&lt;p&gt;&lt;strong&gt;Qual seu nome?:&lt;/strong&gt; M.P. IDALGO INDUSTRIA E COMERCIO DE ACESSORIOS DE MODA LTDA&lt;/p&gt;&lt;p&gt;&lt;strong&gt;Endereço de e-mail:&lt;/strong&gt; ariane.pasilva@cielo.com.br&lt;/p&gt;&lt;p&gt;&lt;strong&gt;CNPJ/CPF:&lt;/strong&gt; 18.539.846/0001-60&lt;/p&gt;&lt;p&gt;&lt;strong&gt;Telefone:&lt;/strong&gt; (11) 97707-1602&lt;/p&gt;&lt;p&gt;&lt;strong&gt;Assunto:&lt;/strong&gt; Cancelar NFS&lt;/p&gt;&lt;p&gt;&lt;strong&gt;Merchant ID/Estabelecimento Comercial (EC):&lt;/strong&gt; 18.539.846/0001-60&lt;/p&gt;&lt;p&gt;&lt;strong&gt;Descrição do problema:&lt;/strong&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s v="&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r>
  <r>
    <x v="3"/>
    <s v="Atendimento Administrativo e Suporte"/>
    <n v="18438855"/>
    <n v="0"/>
    <n v="2600717028611"/>
    <s v="GLOBO COMUNICACAO E PARTICIPACOES S/A"/>
    <s v="27.865.757/0069-92"/>
    <s v="Sem solicitação encerrar"/>
    <m/>
    <m/>
    <x v="0"/>
    <s v="Médio"/>
    <s v="1018 Financeiro | Desejo falar com o setor financeiro | Fernanda Santana Camarneira | fernanda.scamarneira@cielo.com.br"/>
    <x v="20"/>
    <d v="2026-01-22T00:00:00"/>
    <x v="7"/>
    <s v="Larissa QUIRINO CANUTO"/>
    <s v="fernanda.scamarneira@cielo.com.br"/>
    <s v="GLOBO"/>
    <s v="Olá, segue formulário enviado para Cielo E-commerce:&lt;p&gt;&lt;strong&gt;Endereço de e-mail:&lt;/strong&gt; fernanda.scamarneira@cielo.com.br&lt;/p&gt;&lt;p&gt;&lt;strong&gt;Qual seu nome?:&lt;/strong&gt; Fernanda Santana Camarneira&lt;/p&gt;&lt;p&gt;&lt;strong&gt;CNPJ/CPF:&lt;/strong&gt; 27.865.757/0069-92&lt;/p&gt;&lt;p&gt;&lt;strong&gt;Telefone:&lt;/strong&gt; (11) 94519-4834&lt;/p&gt;&lt;p&gt;&lt;strong&gt;Assunto:&lt;/strong&gt; Contrato Globo: Ajustes e Cancelamento de nota&lt;/p&gt;&lt;p&gt;&lt;strong&gt;Merchant ID/Estabelecimento Comercial (EC):&lt;/strong&gt; 27.865.757/0069-92&lt;/p&gt;&lt;p&gt;&lt;strong&gt;Sobre qual produto ou área deseja falar?:&lt;/strong&gt; Financeiro&lt;/p&gt;&lt;p&gt;&lt;strong&gt;Como podemos te ajudar?:&lt;/strong&gt; Desejo falar com o setor financeiro&lt;/p&gt;&lt;p&gt;&lt;strong&gt;Descrição do problema:&lt;/strong&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s v="&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r>
  <r>
    <x v="2"/>
    <s v="Atendimento Administrativo e Suporte"/>
    <n v="18470317"/>
    <n v="0"/>
    <n v="2600815050333"/>
    <s v="KALUNGA SA"/>
    <s v="43.283.811/0001-50"/>
    <s v="Sem solicitação encerrar"/>
    <m/>
    <m/>
    <x v="0"/>
    <s v="Médio"/>
    <s v="1018 Financeiro | Desejo falar com o setor financeiro | KALUNGA SA | ariane.pasilva@cielo.com.br"/>
    <x v="21"/>
    <d v="2026-03-13T00:00:00"/>
    <x v="7"/>
    <s v="Vanessa dos Santos Araujo"/>
    <s v="ariane.pasilva@cielo.com.br"/>
    <s v="KALUNGACOM"/>
    <s v="Olá, segue formulário enviado para Cielo E-commerce:&lt;p&gt;&lt;strong&gt;Qual seu nome?:&lt;/strong&gt; KALUNGA SA&lt;/p&gt;&lt;p&gt;&lt;strong&gt;Endereço de e-mail:&lt;/strong&gt; ariane.pasilva@cielo.com.br&lt;/p&gt;&lt;p&gt;&lt;strong&gt;CNPJ/CPF:&lt;/strong&gt; 43.283.811/0001-50&lt;/p&gt;&lt;p&gt;&lt;strong&gt;Telefone:&lt;/strong&gt; (11) 97707-1602&lt;/p&gt;&lt;p&gt;&lt;strong&gt;Assunto:&lt;/strong&gt; Cancelar NF&lt;/p&gt;&lt;p&gt;&lt;strong&gt;Merchant ID/Estabelecimento Comercial (EC):&lt;/strong&gt; 43283811000150&lt;/p&gt;&lt;p&gt;&lt;strong&gt;Descrição do problema:&lt;/strong&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s v="&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r>
  <r>
    <x v="2"/>
    <s v="Atendimento Administrativo e Suporte"/>
    <n v="18507331"/>
    <n v="0"/>
    <n v="2600916075566"/>
    <s v="COVABRA SUPERMERCADOS LTDA"/>
    <s v="61.233.151/0005-08"/>
    <s v="Outros"/>
    <m/>
    <m/>
    <x v="0"/>
    <s v="Médio"/>
    <s v="1018 Financeiro | Desejo falar com o setor financeiro | Caroline Mendes | carolineal@cielo.com.br"/>
    <x v="22"/>
    <d v="2026-01-13T00:00:00"/>
    <x v="7"/>
    <s v="Larissa QUIRINO CANUTO"/>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05-08&lt;/p&gt;&lt;p&gt;&lt;strong&gt;Telefone:&lt;/strong&gt; (11) 94503-1458&lt;/p&gt;&lt;p&gt;&lt;strong&gt;Assunto:&lt;/strong&gt; Taxas divergente + Cobrança Incorreta&lt;/p&gt;&lt;p&gt;&lt;strong&gt;Merchant ID/Estabelecimento Comercial (EC):&lt;/strong&gt; 61.233.151/0005-08&lt;/p&gt;&lt;p&gt;&lt;strong&gt;Descrição do problema:&lt;/strong&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s v="&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r>
  <r>
    <x v="0"/>
    <s v="Cancelamento e Reemissão de Nota Fiscal"/>
    <n v="18493953"/>
    <n v="0"/>
    <n v="2600911066390"/>
    <s v="BLOMME LTDA"/>
    <s v="50.998.581/0001-70"/>
    <s v="Cancelamento de NF"/>
    <m/>
    <s v="Comercial"/>
    <x v="0"/>
    <s v="Médio"/>
    <s v="1018 Financeiro | Desejo falar com o setor financeiro | BLOMME LTDA | ariane.pasilva@cielo.com.br"/>
    <x v="22"/>
    <d v="2026-01-09T00:00:00"/>
    <x v="7"/>
    <s v="STEPHANY LIMA DE LISBOA"/>
    <s v="ariane.pasilva@cielo.com.br"/>
    <s v="BLOMME LTDA"/>
    <s v="Olá, segue formulário enviado para Cielo E-commerce:&lt;p&gt;&lt;strong&gt;Qual seu nome?:&lt;/strong&gt; BLOMME LTDA&lt;/p&gt;&lt;p&gt;&lt;strong&gt;Endereço de e-mail:&lt;/strong&gt; ariane.pasilva@cielo.com.br&lt;/p&gt;&lt;p&gt;&lt;strong&gt;CNPJ/CPF:&lt;/strong&gt; 50.998.581/0001-70&lt;/p&gt;&lt;p&gt;&lt;strong&gt;Telefone:&lt;/strong&gt; (11) 97707-1602&lt;/p&gt;&lt;p&gt;&lt;strong&gt;Assunto:&lt;/strong&gt; Cancelar NFS&lt;/p&gt;&lt;p&gt;&lt;strong&gt;Merchant ID/Estabelecimento Comercial (EC):&lt;/strong&gt; 50.998.581/0001-70&lt;/p&gt;&lt;p&gt;&lt;strong&gt;Descrição do problema:&lt;/strong&gt; Transferir esse chamado para o financeiro N2, time Evert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0e817a83b9f87"/>
    <s v="&gt; Transferir esse chamado para o financeiro N2, time Everton."/>
  </r>
  <r>
    <x v="0"/>
    <s v="Cobrança e Contestação"/>
    <n v="18597237"/>
    <n v="0"/>
    <n v="2601317140800"/>
    <s v="SAVEGNAGO-SUPERMERCADOS LTDA"/>
    <s v="71.322.150/0001-60"/>
    <s v="Contestação de cobrança"/>
    <m/>
    <m/>
    <x v="0"/>
    <s v="Médio"/>
    <s v="1018 Financeiro | Desejo falar com o setor financeiro | Lenon Oliveira | lenon.oliveira@savegnago.com.br"/>
    <x v="23"/>
    <d v="2026-02-06T00:00:00"/>
    <x v="7"/>
    <s v="Larissa QUIRINO CANUTO"/>
    <s v="lenon.oliveira@savegnago.com.br"/>
    <s v="SAVEGNAGO Lj 1 Matriz Sertaozinho"/>
    <s v="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NF INDEVIDA&lt;/p&gt;&lt;p&gt;&lt;strong&gt;Merchant ID/Estabelecimento Comercial (EC):&lt;/strong&gt; 71.322.150/0001-60&lt;/p&gt;&lt;p&gt;&lt;strong&gt;Descrição do problema:&lt;/strong&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
    <s v="&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
  </r>
  <r>
    <x v="0"/>
    <s v="Contratos, Comercial e Cadastro"/>
    <n v="18623547"/>
    <n v="0"/>
    <n v="2601414159330"/>
    <s v="ESCOLAWEB LTDA"/>
    <s v="11.615.383/0001-29"/>
    <s v="Congelamento de contrato"/>
    <m/>
    <m/>
    <x v="0"/>
    <s v="Médio"/>
    <s v="1018 Financeiro | Desejo falar com o setor financeiro | Isabella | isabella.lestingi@cielo.com.br"/>
    <x v="24"/>
    <d v="2026-01-20T00:00:00"/>
    <x v="7"/>
    <s v="STEPHANY LIMA DE LISBOA"/>
    <s v="isabella.lestingi@cielo.com.br"/>
    <s v="ESCOLAWEB"/>
    <s v="Olá, segue formulário enviado para Cielo E-commerce:&lt;p&gt;&lt;strong&gt;Qual seu nome?:&lt;/strong&gt; Isabella&lt;/p&gt;&lt;p&gt;&lt;strong&gt;Endereço de e-mail:&lt;/strong&gt; isabella.lestingi@cielo.com.br&lt;/p&gt;&lt;p&gt;&lt;strong&gt;CNPJ/CPF:&lt;/strong&gt; 11.615.383/0001-29&lt;/p&gt;&lt;p&gt;&lt;strong&gt;Telefone:&lt;/strong&gt; (11) 99516-9999&lt;/p&gt;&lt;p&gt;&lt;strong&gt;Assunto:&lt;/strong&gt; CONGELAMENTO CONTRATO GATEWAY&lt;/p&gt;&lt;p&gt;&lt;strong&gt;Merchant ID/Estabelecimento Comercial (EC):&lt;/strong&gt; 11.615.383/0001-29&lt;/p&gt;&lt;p&gt;&lt;strong&gt;Descrição do problema:&lt;/strong&gt; Caros, peço a gentileza de congelar o contrato de GATEWAY  da cliente escola web (11.615.383/0001-29) até o dia 1 de abril de 2026, conforme contrato de congelamento. _x000a__x000a_Ja estou solicitando o DA para cancelamento das notas emitidas em dezembro e jan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5"/>
    <s v="&gt; Caros, peço a gentileza de congelar o contrato de GATEWAY  da cliente escola web (11.615.383/0001-29) até o dia 1 de abril de 2026, conforme contrato de congelamento. _x000a__x000a_Ja estou solicitando o DA para cancelamento das notas emitidas em dezembro e janeiro."/>
  </r>
  <r>
    <x v="0"/>
    <s v="Cancelamento e Reemissão de Nota Fiscal"/>
    <n v="18604102"/>
    <n v="0"/>
    <n v="2601409145692"/>
    <s v="GUEDES &amp; PAIXAO LTDA"/>
    <s v="16.928.871/0036-30"/>
    <s v="Cancelamento de Nota Fiscal"/>
    <m/>
    <m/>
    <x v="2"/>
    <s v="Médio"/>
    <s v="1018 Financeiro | Desejo falar com o setor financeiro | Raphael Palmeira | raphael.palmeira@cielo.com.br"/>
    <x v="24"/>
    <d v="2026-05-20T00:00:00"/>
    <x v="7"/>
    <s v="STEPHANY LIMA DE LISBOA"/>
    <s v="raphael.palmeira@cielo.com.br"/>
    <s v="DROGARIA MINAS BRASIL"/>
    <s v="Olá, segue formulário enviado para Cielo E-commerce:&lt;p&gt;&lt;strong&gt;Qual seu nome?:&lt;/strong&gt; Raphael Palmeira&lt;/p&gt;&lt;p&gt;&lt;strong&gt;Endereço de e-mail:&lt;/strong&gt; raphael.palmeira@cielo.com.br&lt;/p&gt;&lt;p&gt;&lt;strong&gt;CNPJ/CPF:&lt;/strong&gt; 16.928.871/0036-30&lt;/p&gt;&lt;p&gt;&lt;strong&gt;Telefone:&lt;/strong&gt; (11) 98774-0847&lt;/p&gt;&lt;p&gt;&lt;strong&gt;Assunto:&lt;/strong&gt; financeiro&lt;/p&gt;&lt;p&gt;&lt;strong&gt;Merchant ID/Estabelecimento Comercial (EC):&lt;/strong&gt; DROGARIA MINAS BRASIL&lt;/p&gt;&lt;p&gt;&lt;strong&gt;Descrição do problema:&lt;/strong&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lt;/p&gt;&lt;p&gt;&lt;strong&gt;ID da transação:&lt;/strong&gt; &lt;/p&gt;&lt;p&gt;&lt;strong&gt;Código do erro:&lt;/strong&gt; &lt;/p&gt;&lt;p&gt;&lt;strong&gt;Sobre qual produto ou área deseja falar?:&lt;/strong&gt; Financeiro&lt;/p&gt;&lt;p&gt;&lt;strong&gt;Como podemos te ajudar?:&lt;/strong&gt; Desejo falar com o setor f"/>
    <s v="&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
  </r>
  <r>
    <x v="3"/>
    <s v="Contratos, Comercial e Cadastro"/>
    <n v="18762416"/>
    <n v="0"/>
    <n v="2601918257712"/>
    <s v="ZAPPING DO BRASIL LTDA"/>
    <s v="34.308.177/0001-71"/>
    <s v="Pendente Retorno Comercial"/>
    <m/>
    <m/>
    <x v="0"/>
    <s v="Médio"/>
    <s v="1018 Financeiro | Desejo falar com o setor financeiro | Clarissa Rissi | clarissa.rissi@cielo.com.br"/>
    <x v="25"/>
    <d v="2026-02-09T00:00:00"/>
    <x v="7"/>
    <s v="Larissa QUIRINO CANUTO"/>
    <s v="clarissa.rissi@cielo.com.br"/>
    <s v="ZAPPING"/>
    <s v="Olá, segue formulário enviado para Cielo E-commerce:&lt;p&gt;&lt;strong&gt;Qual seu nome?:&lt;/strong&gt; Clarissa Rissi&lt;/p&gt;&lt;p&gt;&lt;strong&gt;Endereço de e-mail:&lt;/strong&gt; clarissa.rissi@cielo.com.br&lt;/p&gt;&lt;p&gt;&lt;strong&gt;CNPJ/CPF:&lt;/strong&gt; 34.308.177/0001-71&lt;/p&gt;&lt;p&gt;&lt;strong&gt;Telefone:&lt;/strong&gt; (11) 97261-4151&lt;/p&gt;&lt;p&gt;&lt;strong&gt;Assunto:&lt;/strong&gt; Renegociação de Taxas&lt;/p&gt;&lt;p&gt;&lt;strong&gt;Merchant ID/Estabelecimento Comercial (EC):&lt;/strong&gt; 34.308.177/0001-71&lt;/p&gt;&lt;p&gt;&lt;strong&gt;Descrição do problema:&lt;/strong&gt; Prezados, boa tarde, tudo bem?_x000a__x000a_Fizemos a renegociação dos valores de antifraude do clientes, assim como a adição do emailage, crio esse chamado para reforçar as novas condições no termo em anexo, pois precisamos que elas reflitam no billing.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
    <s v="&gt; Prezados, boa tarde, tudo bem?_x000a__x000a_Fizemos a renegociação dos valores de antifraude do clientes, assim como a adição do emailage, crio esse chamado para reforçar as novas condições no termo em anexo, pois precisamos que elas reflitam no billing._x000a__x000a_Obrigada."/>
  </r>
  <r>
    <x v="2"/>
    <s v="Contratos, Comercial e Cadastro"/>
    <n v="18751902"/>
    <n v="0"/>
    <n v="2601915250536"/>
    <s v="EMPORIO CHAP"/>
    <m/>
    <s v="Pendente Retorno Comercial"/>
    <m/>
    <m/>
    <x v="0"/>
    <s v="Médio"/>
    <s v="1002 Portais E-commerce | Estou com um problema em produção e preciso de ajuda | Raquel Bencini | raquel.bencini@mbrf.com"/>
    <x v="25"/>
    <d v="2026-01-28T00:00:00"/>
    <x v="7"/>
    <s v="ECOMMERCE BP SUPORTE FINANCEIRO N2"/>
    <s v="raquel.bencini@mbrf.com"/>
    <s v="EMPORIO CHAP"/>
    <s v="Olá, segue formulário enviado para Cielo E-commerce:&lt;p&gt;&lt;strong&gt;Qual seu nome?:&lt;/strong&gt; Raquel Bencini&lt;/p&gt;&lt;p&gt;&lt;strong&gt;Endereço de e-mail:&lt;/strong&gt; raquel.bencini@mbrf.com&lt;/p&gt;&lt;p&gt;&lt;strong&gt;Telefone:&lt;/strong&gt; (11) 97690-0931&lt;/p&gt;&lt;p&gt;&lt;strong&gt;Assunto:&lt;/strong&gt; EXTRAÇÃO RELATÓRIO PROTOCOLO 3DS&lt;/p&gt;&lt;p&gt;&lt;strong&gt;Merchant ID/Estabelecimento Comercial (EC):&lt;/strong&gt; 9580CDA7-A196-49EE-A018-A7C3DC2F76BB&lt;/p&gt;&lt;p&gt;&lt;strong&gt;Sobre qual produto ou área deseja falar?:&lt;/strong&gt; Portais E-commerce&lt;/p&gt;&lt;p&gt;&lt;strong&gt;Descrição do problema:&lt;/strong&gt; EXTRAÇÃO RELATÓRIO PERÍDO 26/11/2025 À 25/12/2025 PARA CONFERENCIA DE COBRANÇA&lt;/p&gt;&lt;p&gt;&lt;strong&gt;Data e hora do erro:&lt;/strong&gt; 19-01-2026 15:17&lt;/p&gt;&lt;p&gt;&lt;strong&gt;Como podemos te ajudar?:&lt;/strong&gt; Estou com um problema em produção e preciso de ajuda&lt;/p&gt;&lt;p&gt;&lt;strong&gt;GA Client ID:&lt;/strong&gt; 1915800139.1768846022&lt;/p&gt;&lt;p&gt;&lt;strong&gt;Lead Hash ID:&lt;/strong&gt; 62710623a45d6c43690eee781a516329891495e9770548d7d03e9187351fd741&lt;/p&gt;&lt;p&gt;&lt;strong&gt;Lead Form ID:&lt;/strong&gt; 62710623a45d6c43690eee781a516329891495e9770"/>
    <s v="&gt; EXTRAÇÃO RELATÓRIO PERÍDO 26/11/2025 À 25/12/2025 PARA CONFERENCIA DE COBRANÇA"/>
  </r>
  <r>
    <x v="2"/>
    <s v="Cancelamento e Reemissão de Nota Fiscal"/>
    <n v="18831004"/>
    <n v="0"/>
    <n v="2602114306856"/>
    <s v="REDE RECORD DE TELEVISAO EOU RECORD TV"/>
    <s v="60.628.369/0001-75"/>
    <s v="Cancelamento de NF / reemissão"/>
    <m/>
    <m/>
    <x v="2"/>
    <s v="Médio"/>
    <s v="1018 Financeiro | Desejo falar com o setor financeiro | vinicius ferraz | vferraz@recordtv.com.br"/>
    <x v="26"/>
    <d v="2026-01-22T00:00:00"/>
    <x v="7"/>
    <s v="ECOMMERCE BP SUPORTE FINANCEIRO N2"/>
    <s v="vferraz@recordtv.com.br"/>
    <s v="REDE RECORD DE TELEVISAO EOU RECORD TV"/>
    <s v="Olá, segue formulário enviado para Cielo E-commerce:&lt;p&gt;&lt;strong&gt;Qual seu nome?:&lt;/strong&gt; vinicius ferraz&lt;/p&gt;&lt;p&gt;&lt;strong&gt;Endereço de e-mail:&lt;/strong&gt; vferraz@recordtv.com.br&lt;/p&gt;&lt;p&gt;&lt;strong&gt;CNPJ/CPF:&lt;/strong&gt; 60.628.369/0001-75&lt;/p&gt;&lt;p&gt;&lt;strong&gt;Telefone:&lt;/strong&gt; (11) 3300-3602&lt;/p&gt;&lt;p&gt;&lt;strong&gt;Assunto:&lt;/strong&gt; Correção de Nf com valor diferente do contrato&lt;/p&gt;&lt;p&gt;&lt;strong&gt;Merchant ID/Estabelecimento Comercial (EC):&lt;/strong&gt; débito&lt;/p&gt;&lt;p&gt;&lt;strong&gt;Sobre qual produto ou área deseja falar?:&lt;/strong&gt; Financeiro&lt;/p&gt;&lt;p&gt;&lt;strong&gt;Como podemos te ajudar?:&lt;/strong&gt; Desejo falar com o setor financeiro&lt;/p&gt;&lt;p&gt;&lt;strong&gt;Descrição do problema:&lt;/strong&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lt;/p&gt;&lt;p&gt;&lt;strong&gt;Data e hor"/>
    <s v="&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
  </r>
  <r>
    <x v="0"/>
    <s v="Cancelamento e Reemissão de Nota Fiscal"/>
    <n v="18823102"/>
    <n v="0"/>
    <n v="2602112300919"/>
    <s v="COMERCIAL E IMPORTADORA DE PNEUS LTDA"/>
    <s v="61.234.985/0001-04"/>
    <s v="Cancelamento de NF"/>
    <m/>
    <m/>
    <x v="0"/>
    <s v="Médio"/>
    <s v="1018 Financeiro | Desejo falar com o setor financeiro | COMERCIAL E IMPORTADORA DE PNEUS LTDA | ariane.pasilva@cielo.com.br"/>
    <x v="26"/>
    <d v="2026-02-20T00:00:00"/>
    <x v="7"/>
    <s v="STEPHANY LIMA DE LISBOA"/>
    <s v="ariane.pasilva@cielo.com.br"/>
    <s v=""/>
    <s v="Olá, segue formulário enviado para Cielo E-commerce:&lt;p&gt;&lt;strong&gt;Qual seu nome?:&lt;/strong&gt; COMERCIAL E IMPORTADORA DE PNEUS LTDA&lt;/p&gt;&lt;p&gt;&lt;strong&gt;Endereço de e-mail:&lt;/strong&gt; ariane.pasilva@cielo.com.br&lt;/p&gt;&lt;p&gt;&lt;strong&gt;CNPJ/CPF:&lt;/strong&gt; 61.234.985/0001-04&lt;/p&gt;&lt;p&gt;&lt;strong&gt;Telefone:&lt;/strong&gt; (11) 97707-1602&lt;/p&gt;&lt;p&gt;&lt;strong&gt;Assunto:&lt;/strong&gt; Emissão de NF&lt;/p&gt;&lt;p&gt;&lt;strong&gt;Merchant ID/Estabelecimento Comercial (EC):&lt;/strong&gt; 61.234.985/0001-04&lt;/p&gt;&lt;p&gt;&lt;strong&gt;Descrição do problema:&lt;/strong&gt; Pessoal, em anexo segue pedido do cliente para emissão da NF._x000a__x000a_''Seguem os pedidos em anexo para a emissão da N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
    <s v="&gt; Pessoal, em anexo segue pedido do cliente para emissão da NF._x000a__x000a_''Seguem os pedidos em anexo para a emissão da NF''"/>
  </r>
  <r>
    <x v="2"/>
    <s v="Cancelamento e Reemissão de Nota Fiscal"/>
    <n v="18822614"/>
    <n v="0"/>
    <n v="2602112300585"/>
    <s v=""/>
    <s v="22.675.768/0001-06"/>
    <s v="Cancelamento de NF / reemissão"/>
    <m/>
    <m/>
    <x v="0"/>
    <s v="Médio"/>
    <s v="1018 Financeiro | Desejo falar com o setor financeiro | GSE COMERCIO DE ROUPAS LTDA | ariane.pasilva@cielo.com.br"/>
    <x v="26"/>
    <d v="2026-01-21T00:00:00"/>
    <x v="7"/>
    <s v="ECOMMERCE BP SUPORTE FINANCEIRO N2"/>
    <s v="ariane.pasilva@cielo.com.br"/>
    <s v=""/>
    <s v="Olá, segue formulário enviado para Cielo E-commerce:&lt;p&gt;&lt;strong&gt;Qual seu nome?:&lt;/strong&gt; GSE COMERCIO DE ROUPAS LTDA&lt;/p&gt;&lt;p&gt;&lt;strong&gt;Endereço de e-mail:&lt;/strong&gt; ariane.pasilva@cielo.com.br&lt;/p&gt;&lt;p&gt;&lt;strong&gt;CNPJ/CPF:&lt;/strong&gt; 22.675.768/0001-06&lt;/p&gt;&lt;p&gt;&lt;strong&gt;Telefone:&lt;/strong&gt; (11) 97707-1602&lt;/p&gt;&lt;p&gt;&lt;strong&gt;Assunto:&lt;/strong&gt; Cancelamento de NF&lt;/p&gt;&lt;p&gt;&lt;strong&gt;Merchant ID/Estabelecimento Comercial (EC):&lt;/strong&gt; 22.675.768/0001-06&lt;/p&gt;&lt;p&gt;&lt;strong&gt;Descrição do problema:&lt;/strong&gt; Por favor, cancelar todas as NFS desse cliente. Já temos os DAS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
    <s v="&gt; Por favor, cancelar todas as NFS desse cliente. Já temos os DAS da comercial"/>
  </r>
  <r>
    <x v="3"/>
    <s v="Atendimento Administrativo e Suporte"/>
    <n v="18890788"/>
    <n v="0"/>
    <n v="2602222348735"/>
    <s v=""/>
    <m/>
    <s v="Sem solicitação encerrar"/>
    <m/>
    <m/>
    <x v="0"/>
    <s v="Médio"/>
    <s v="1018 Financeiro | Desejo falar com o setor financeiro | Daiani | daiani.sopran@herval.com.br"/>
    <x v="27"/>
    <d v="2026-04-02T00:00:00"/>
    <x v="7"/>
    <s v="Larissa QUIRINO CANUTO"/>
    <s v="daiani.sopran@herval.com.br"/>
    <s v=""/>
    <s v="Olá, segue formulário enviado para Cielo E-commerce:&lt;p&gt;&lt;strong&gt;Qual seu nome?:&lt;/strong&gt; Daiani&lt;/p&gt;&lt;p&gt;&lt;strong&gt;Endereço de e-mail:&lt;/strong&gt; daiani.sopran@herval.com.br&lt;/p&gt;&lt;p&gt;&lt;strong&gt;Telefone:&lt;/strong&gt; (51) 3564-8300&lt;/p&gt;&lt;p&gt;&lt;strong&gt;Assunto:&lt;/strong&gt; Fatura&lt;/p&gt;&lt;p&gt;&lt;strong&gt;Sobre qual produto ou área deseja falar?:&lt;/strong&gt; Financeiro&lt;/p&gt;&lt;p&gt;&lt;strong&gt;Como podemos te ajudar?:&lt;/strong&gt; Desejo falar com o setor financeiro&lt;/p&gt;&lt;p&gt;&lt;strong&gt;Descrição do problema:&lt;/strong&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lt;/p&gt;&lt;p&gt;&lt;strong&gt;Merchant ID/Estabelecimento Comercial (EC):&lt;/strong&gt; BA3363F9-C5A7-41B5-95A8-1DA5075C9244&lt;/p&gt;&lt;p&gt;&lt;strong&gt;GA Client ID:&lt;/strong&gt; 759501410.1767871799&lt;/p&gt;&lt;p&gt;&lt;strong&gt;Lead Hash ID:&lt;/strong&gt; 0a29a074e6016919eab459b6ebc2d5e3cb21d33883"/>
    <s v="&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
  </r>
  <r>
    <x v="0"/>
    <s v="Cancelamento e Reemissão de Nota Fiscal"/>
    <n v="18863113"/>
    <n v="0"/>
    <n v="2602211329882"/>
    <s v="NEWLAND VEICULOS LTDA"/>
    <s v="41.597.303/0001-10"/>
    <s v="Cancelamento de NF"/>
    <m/>
    <m/>
    <x v="0"/>
    <s v="Médio"/>
    <s v="1018 Financeiro | Desejo falar com o setor financeiro | Emiliana Lima | emiliana.lima@newland.com.br"/>
    <x v="27"/>
    <d v="2026-03-26T00:00:00"/>
    <x v="7"/>
    <s v="STEPHANY LIMA DE LISBOA"/>
    <s v="emiliana.lima@newland.com.br"/>
    <s v="NEWLAND VEICULOS LTDA"/>
    <s v="Olá, segue formulário enviado para Cielo E-commerce:&lt;p&gt;&lt;strong&gt;Qual seu nome?:&lt;/strong&gt; Emiliana Lima&lt;/p&gt;&lt;p&gt;&lt;strong&gt;Endereço de e-mail:&lt;/strong&gt; emiliana.lima@newland.com.br&lt;/p&gt;&lt;p&gt;&lt;strong&gt;CNPJ/CPF:&lt;/strong&gt; 41.597.303/0001-10&lt;/p&gt;&lt;p&gt;&lt;strong&gt;Telefone:&lt;/strong&gt; (88) 99919-4684&lt;/p&gt;&lt;p&gt;&lt;strong&gt;Assunto:&lt;/strong&gt; Pendências de pagamento&lt;/p&gt;&lt;p&gt;&lt;strong&gt;Merchant ID/Estabelecimento Comercial (EC):&lt;/strong&gt; 41.597.303/0001-10&lt;/p&gt;&lt;p&gt;&lt;strong&gt;Sobre qual produto ou área deseja falar?:&lt;/strong&gt; Financeiro&lt;/p&gt;&lt;p&gt;&lt;strong&gt;Como podemos te ajudar?:&lt;/strong&gt; Desejo falar com o setor financeiro&lt;/p&gt;&lt;p&gt;&lt;strong&gt;Descrição do problema:&lt;/strong&gt; Bom dia, _x000a__x000a_Estamos com pendências de pagamento em 2 notas, toda nota de serviço é para ser emitido até dia 24 de cada mês. Poderia verificar o envio de novas notas anterior a essa data para que possamos realizar o pagamento ?&lt;/p&gt;&lt;p&gt;&lt;strong&gt;GA Client ID:&lt;/strong&gt; 1770719146.1764096498&lt;/p&gt;&lt;p&gt;&lt;strong&gt;Lead Hash ID:&lt;/strong&gt; a12acb766b07dd0418426b0c904c5aef6efcc114ee7fb5e1e74fe7c"/>
    <s v="&gt; Bom dia, _x000a__x000a_Estamos com pendências de pagamento em 2 notas, toda nota de serviço é para ser emitido até dia 24 de cada mês. Poderia verificar o envio de novas notas anterior a essa data para que possamos realizar o pagamento ?"/>
  </r>
  <r>
    <x v="0"/>
    <s v="Cancelamento e Reemissão de Nota Fiscal"/>
    <n v="18915650"/>
    <n v="0"/>
    <n v="2602314366053"/>
    <s v=""/>
    <s v="55.213.538/0001-76"/>
    <s v="Cancelamento de NF / reemissão"/>
    <m/>
    <m/>
    <x v="0"/>
    <s v="Alta"/>
    <s v="1018 Financeiro | Desejo falar com o setor financeiro | WISHPAG LTDA | ariane.pasilva@cielo.com.br"/>
    <x v="28"/>
    <d v="2026-05-15T00:00:00"/>
    <x v="7"/>
    <s v="STEPHANY LIMA DE LISBOA"/>
    <s v="ariane.pasilva@cielo.com.br"/>
    <s v=""/>
    <s v="Olá, segue formulário enviado para Cielo E-commerce:&lt;p&gt;&lt;strong&gt;Qual seu nome?:&lt;/strong&gt; WISHPAG LTDA&lt;/p&gt;&lt;p&gt;&lt;strong&gt;Endereço de e-mail:&lt;/strong&gt; ariane.pasilva@cielo.com.br&lt;/p&gt;&lt;p&gt;&lt;strong&gt;CNPJ/CPF:&lt;/strong&gt; 55.213.538/0001-76&lt;/p&gt;&lt;p&gt;&lt;strong&gt;Telefone:&lt;/strong&gt; (11) 97707-1602&lt;/p&gt;&lt;p&gt;&lt;strong&gt;Assunto:&lt;/strong&gt; cancelamento de nf&lt;/p&gt;&lt;p&gt;&lt;strong&gt;Merchant ID/Estabelecimento Comercial (EC):&lt;/strong&gt; 55213538000176&lt;/p&gt;&lt;p&gt;&lt;strong&gt;Descrição do problema:&lt;/strong&gt; Prezados, boa tarde. Tudo bem?_x000a__x000a_Em anexo, segue DA para cancelaento de todas as NFS emitidas para esse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
    <s v="&gt; Prezados, boa tarde. Tudo bem?_x000a__x000a_Em anexo, segue DA para cancelaento de todas as NFS emitidas para esse cliente."/>
  </r>
  <r>
    <x v="2"/>
    <s v="Cancelamento e Reemissão de Nota Fiscal"/>
    <n v="18899169"/>
    <n v="0"/>
    <n v="2602310354728"/>
    <s v="CINEMARK BRASIL S.A."/>
    <s v="00.779.721/0001-41"/>
    <s v="Cancelamento de NF / reemissão"/>
    <m/>
    <m/>
    <x v="0"/>
    <s v="Médio"/>
    <s v="1018 Financeiro | Desejo falar com o setor financeiro | CINEMARK BRASIL S.A. | ariane.pasilva@cielo.com.br"/>
    <x v="28"/>
    <d v="2026-01-23T00:00:00"/>
    <x v="7"/>
    <s v="ECOMMERCE BP SUPORTE FINANCEIRO N2"/>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Substituição de NF&lt;/p&gt;&lt;p&gt;&lt;strong&gt;Merchant ID/Estabelecimento Comercial (EC):&lt;/strong&gt; 00.779.721/0001-41&lt;/p&gt;&lt;p&gt;&lt;strong&gt;Descrição do problema:&lt;/strong&gt; Segue em anexo, POS para substituição das NFS do cinemark&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
    <s v="&gt; Segue em anexo, POS para substituição das NFS do cinemark"/>
  </r>
  <r>
    <x v="2"/>
    <s v="Cancelamento e Reemissão de Nota Fiscal"/>
    <n v="18973729"/>
    <n v="0"/>
    <n v="2602617408016"/>
    <s v="BERTOLINI S/A"/>
    <s v="87.556.650/0015-00"/>
    <s v="Cancelamento de NF / reemissão"/>
    <m/>
    <m/>
    <x v="0"/>
    <s v="Médio"/>
    <s v="1018 Financeiro | Desejo falar com o setor financeiro | BERTOLINI S/A | bordini@cielo.com.br"/>
    <x v="29"/>
    <d v="2026-03-27T00:00:00"/>
    <x v="7"/>
    <s v="ECOMMERCE BP SUPORTE FINANCEIRO N2"/>
    <s v="bordini@cielo.com.br"/>
    <s v="BERTOLINI SA"/>
    <s v="Olá, segue formulário enviado para Cielo E-commerce:&lt;p&gt;&lt;strong&gt;CNPJ/CPF:&lt;/strong&gt; 87.556.650/0015-00&lt;/p&gt;&lt;p&gt;&lt;strong&gt;Merchant ID/Estabelecimento Comercial (EC):&lt;/strong&gt; 87.556.650/0015-00&lt;/p&gt;&lt;p&gt;&lt;strong&gt;Qual seu nome?:&lt;/strong&gt; BERTOLINI S/A&lt;/p&gt;&lt;p&gt;&lt;strong&gt;Endereço de e-mail:&lt;/strong&gt; bordini@cielo.com.br&lt;/p&gt;&lt;p&gt;&lt;strong&gt;Telefone:&lt;/strong&gt; (54) 2102-4913&lt;/p&gt;&lt;p&gt;&lt;strong&gt;Assunto:&lt;/strong&gt; Cancelar boleto no CNPJ errado&lt;/p&gt;&lt;p&gt;&lt;strong&gt;Descrição do problema:&lt;/strong&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lt;/p&gt;&lt;p&gt;&lt;strong&gt;ID da transação:&lt;/strong&gt; &lt;/p&gt;&lt;p&gt;&lt;strong&gt;Código do erro:&lt;/strong&gt; &lt;/p&gt;&lt;p&gt;&lt;strong&gt;Sobre qual produto ou área deseja falar?:&lt;/strong&gt; Financeiro&lt;/p&gt;&lt;p&gt;&lt;strong&gt;Como podemos te ajudar?:&lt;/strong&gt; Desejo falar com o setor f"/>
    <s v="&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
  </r>
  <r>
    <x v="3"/>
    <s v="Cobrança e Contestação"/>
    <n v="18967500"/>
    <n v="0"/>
    <n v="2602615403575"/>
    <s v=""/>
    <s v="61.763.443/0001-29"/>
    <s v="Contestação de cobrança"/>
    <m/>
    <m/>
    <x v="1"/>
    <s v="Médio"/>
    <s v="1018 Financeiro | Desejo falar com o setor financeiro | Pedro Sales Queiroz Martins | pedro.martins@bateriasmoura.com"/>
    <x v="29"/>
    <d v="2026-04-02T00:00:00"/>
    <x v="7"/>
    <s v="Larissa QUIRINO CANUTO"/>
    <s v="pedro.martins@bateriasmoura.com"/>
    <s v=""/>
    <s v="Olá, segue formulário enviado para Cielo E-commerce:&lt;p&gt;&lt;strong&gt;Qual seu nome?:&lt;/strong&gt; Pedro Sales Queiroz Martins&lt;/p&gt;&lt;p&gt;&lt;strong&gt;Endereço de e-mail:&lt;/strong&gt; pedro.martins@bateriasmoura.com&lt;/p&gt;&lt;p&gt;&lt;strong&gt;CNPJ/CPF:&lt;/strong&gt; 61.763.443/0001-29&lt;/p&gt;&lt;p&gt;&lt;strong&gt;Telefone:&lt;/strong&gt; (77) 99871-6054&lt;/p&gt;&lt;p&gt;&lt;strong&gt;Assunto:&lt;/strong&gt; COBRANÇA INDEVIDA, REEMBOLSO E CORREÇÃO&lt;/p&gt;&lt;p&gt;&lt;strong&gt;Merchant ID/Estabelecimento Comercial (EC):&lt;/strong&gt; 716283c1-f8fe-4af1-8067-ef838fd89204&lt;/p&gt;&lt;p&gt;&lt;strong&gt;Sobre qual produto ou área deseja falar?:&lt;/strong&gt; Financeiro&lt;/p&gt;&lt;p&gt;&lt;strong&gt;Descrição do problema:&lt;/strong&gt; Cliente desde o início recebendo cobranças de 99.00 no lugar dos 40,00 acordados para a marca BRASPAG._x000a__x000a_Favor realizar o levantamento desses meses e realizar o estorno/correção das taxas futuras de aluguel.&lt;/p&gt;&lt;p&gt;&lt;strong&gt;Como podemos te ajudar?:&lt;/strong&gt; Desejo falar com o setor financeiro&lt;/p&gt;&lt;p&gt;&lt;strong&gt;GA Client ID:&lt;/strong&gt; 1040538107.1769452831&lt;/p&gt;&lt;p&gt;&lt;strong&gt;Lead Hash ID:&lt;/strong&gt; 8389978c8d4397cc917a98f"/>
    <s v="&gt; Cliente desde o início recebendo cobranças de 99.00 no lugar dos 40,00 acordados para a marca BRASPAG._x000a__x000a_Favor realizar o levantamento desses meses e realizar o estorno/correção das taxas futuras de aluguel."/>
  </r>
  <r>
    <x v="2"/>
    <s v="Cancelamento e Reemissão de Nota Fiscal"/>
    <n v="18983285"/>
    <n v="0"/>
    <n v="2602709414783"/>
    <s v="ECOFILLER LTDA"/>
    <s v="63.936.441/0001-10"/>
    <s v="Cancelamento de NF / reemissão"/>
    <m/>
    <m/>
    <x v="0"/>
    <s v="Médio"/>
    <s v="1018 Financeiro | Desejo falar com o setor financeiro | Matheus Paulielo | matheus.psilva@cielo.com.br"/>
    <x v="30"/>
    <d v="2026-01-29T00:00:00"/>
    <x v="7"/>
    <s v="ECOMMERCE BP SUPORTE FINANCEIRO N2"/>
    <s v="matheus.psilva@cielo.com.br"/>
    <s v="GRUPO ECOFILLER"/>
    <s v="Olá, segue formulário enviado para Cielo E-commerce:&lt;p&gt;&lt;strong&gt;Qual seu nome?:&lt;/strong&gt; Matheus Paulielo&lt;/p&gt;&lt;p&gt;&lt;strong&gt;Endereço de e-mail:&lt;/strong&gt; matheus.psilva@cielo.com.br&lt;/p&gt;&lt;p&gt;&lt;strong&gt;CNPJ/CPF:&lt;/strong&gt; 63.936.441/0001-10&lt;/p&gt;&lt;p&gt;&lt;strong&gt;Telefone:&lt;/strong&gt; (13) 99140-2960&lt;/p&gt;&lt;p&gt;&lt;strong&gt;Assunto:&lt;/strong&gt; Cancelamento sem multa&lt;/p&gt;&lt;p&gt;&lt;strong&gt;Merchant ID/Estabelecimento Comercial (EC):&lt;/strong&gt; 63.936.441/0001-10&lt;/p&gt;&lt;p&gt;&lt;strong&gt;Sobre qual produto ou área deseja falar?:&lt;/strong&gt; Financeiro&lt;/p&gt;&lt;p&gt;&lt;strong&gt;Como podemos te ajudar?:&lt;/strong&gt; Desejo falar com o setor financeiro&lt;/p&gt;&lt;p&gt;&lt;strong&gt;Descrição do problema:&lt;/strong&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s v="&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r>
  <r>
    <x v="2"/>
    <s v="Cancelamento e Reemissão de Nota Fiscal"/>
    <n v="19094173"/>
    <n v="0"/>
    <n v="2602914494650"/>
    <s v="AGRO-COMERCIAL AFUBRA LTDA"/>
    <s v="74.072.513/0001-44"/>
    <s v="Cancelamento de NF / reemissão"/>
    <m/>
    <m/>
    <x v="0"/>
    <s v="Médio"/>
    <s v="1018 Financeiro | Desejo falar com o setor financeiro | AGRO-COMERCIAL AFUBRA LTDA | ariane.pasilva@cielo.com.br"/>
    <x v="31"/>
    <d v="2026-01-29T00:00:00"/>
    <x v="7"/>
    <s v="ECOMMERCE BP SUPORTE FINANCEIRO N2"/>
    <s v="ariane.pasilva@cielo.com.br"/>
    <s v="AGRO COMERCIAL AFUBRA"/>
    <s v="Olá, segue formulário enviado para Cielo E-commerce:&lt;p&gt;&lt;strong&gt;Endereço de e-mail:&lt;/strong&gt; ariane.pasilva@cielo.com.br&lt;/p&gt;&lt;p&gt;&lt;strong&gt;CNPJ/CPF:&lt;/strong&gt; 74.072.513/0001-44&lt;/p&gt;&lt;p&gt;&lt;strong&gt;Qual seu nome?:&lt;/strong&gt; AGRO-COMERCIAL AFUBRA LTDA&lt;/p&gt;&lt;p&gt;&lt;strong&gt;Telefone:&lt;/strong&gt; (11) 97707-1602&lt;/p&gt;&lt;p&gt;&lt;strong&gt;Assunto:&lt;/strong&gt; NF paga duplicada&lt;/p&gt;&lt;p&gt;&lt;strong&gt;Merchant ID/Estabelecimento Comercial (EC):&lt;/strong&gt; 74072513000144&lt;/p&gt;&lt;p&gt;&lt;strong&gt;Descrição do problema:&lt;/strong&gt; Por favor, como faremos com as NFS de dezembro duplicada?_x000a_Mesmo produto, mesmo período, mesmo valor?_x000a_Como iremos estornar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como faremos com as NFS de dezembro duplicada?_x000a_Mesmo produto, mesmo período, mesmo valor?_x000a_Como iremos estornar para o cliente?"/>
  </r>
  <r>
    <x v="3"/>
    <s v="Pagamentos, Boletos e Recebimentos"/>
    <n v="19076026"/>
    <n v="0"/>
    <n v="2602910481963"/>
    <s v="CLARO S.A."/>
    <s v="40.432.544/0062-69"/>
    <s v="Alteração de vencimento / prorrogação"/>
    <m/>
    <m/>
    <x v="0"/>
    <s v="Médio"/>
    <s v="1018 Financeiro | Desejo falar com o setor financeiro | CLARO S.A. | ariane.pasilva@cielo.com.br"/>
    <x v="31"/>
    <d v="2026-02-06T00:00:00"/>
    <x v="7"/>
    <s v="Larissa QUIRINO CANUTO"/>
    <s v="ariane.pasilva@cielo.com.br"/>
    <s v=""/>
    <s v="Olá, segue formulário enviado para Cielo E-commerce:&lt;p&gt;&lt;strong&gt;Qual seu nome?:&lt;/strong&gt; CLARO S.A.&lt;/p&gt;&lt;p&gt;&lt;strong&gt;Endereço de e-mail:&lt;/strong&gt; ariane.pasilva@cielo.com.br&lt;/p&gt;&lt;p&gt;&lt;strong&gt;CNPJ/CPF:&lt;/strong&gt; 40.432.544/0062-69&lt;/p&gt;&lt;p&gt;&lt;strong&gt;Telefone:&lt;/strong&gt; (11) 97707-1602&lt;/p&gt;&lt;p&gt;&lt;strong&gt;Assunto:&lt;/strong&gt; Data de de emissão no mês de vencimento&lt;/p&gt;&lt;p&gt;&lt;strong&gt;Merchant ID/Estabelecimento Comercial (EC):&lt;/strong&gt; 40432544006269&lt;/p&gt;&lt;p&gt;&lt;strong&gt;Descrição do problema:&lt;/strong&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
    <s v="&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
  </r>
  <r>
    <x v="0"/>
    <s v="Cancelamento e Reemissão de Nota Fiscal"/>
    <n v="19068976"/>
    <n v="0"/>
    <n v="0"/>
    <s v="CINEMARK BRASIL S.A."/>
    <s v="00.779.721/0001-41"/>
    <s v="Cancelamento de NF / reemissão"/>
    <m/>
    <m/>
    <x v="0"/>
    <s v="Médio"/>
    <s v="1018 Financeiro | Desejo falar com o setor financeiro | CINEMARK BRASIL S.A. | ariane.pasilva@cielo.com.br"/>
    <x v="31"/>
    <d v="2026-02-20T00:00:00"/>
    <x v="7"/>
    <s v="STEPHANY LIMA DE LISBOA"/>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PO SUBSTITUIÇÃO&lt;/p&gt;&lt;p&gt;&lt;strong&gt;Merchant ID/Estabelecimento Comercial (EC):&lt;/strong&gt; 00.779.721/0001-41&lt;/p&gt;&lt;p&gt;&lt;strong&gt;Descrição do problema:&lt;/strong&gt; Por favor, realizar substituição de NF._x000a__x000a_Adiciono o pedido do antifraude de dez/25._x000a_OC000743944 – R$46.109,23 Antifraude Dezembro 2025._x000a__x000a_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
    <s v="&gt; Por favor, realizar substituição de NF._x000a__x000a_Adiciono o pedido do antifraude de dez/25._x000a_OC000743944 – R$46.109,23 Antifraude Dezembro 2025._x000a__x000a_Em anexo."/>
  </r>
  <r>
    <x v="1"/>
    <s v="Pagamentos, Boletos e Recebimentos"/>
    <n v="19318187"/>
    <n v="0"/>
    <n v="2603615657622"/>
    <s v="PNEUBRAS COMERCIO DE PNEUS LTDA"/>
    <s v="08.678.386/0001-05"/>
    <s v="Alteração de vencimento / prorrogação"/>
    <m/>
    <m/>
    <x v="0"/>
    <s v="Médio"/>
    <s v="1018 Financeiro | Desejo falar com o setor financeiro | Yasmin Melo | yasmin.melo@pneubras.com"/>
    <x v="32"/>
    <d v="2026-02-20T00:00:00"/>
    <x v="8"/>
    <s v="Vanessa dos Santos Araujo"/>
    <s v="yasmin.melo@pneubras.com"/>
    <s v="PNEUBRAS"/>
    <s v="Olá, segue formulário enviado para Cielo E-commerce:&lt;p&gt;&lt;strong&gt;Qual seu nome?:&lt;/strong&gt; Yasmin Melo&lt;/p&gt;&lt;p&gt;&lt;strong&gt;Endereço de e-mail:&lt;/strong&gt; yasmin.melo@pneubras.com&lt;/p&gt;&lt;p&gt;&lt;strong&gt;CNPJ/CPF:&lt;/strong&gt; 08.678.386/0001-05&lt;/p&gt;&lt;p&gt;&lt;strong&gt;Telefone:&lt;/strong&gt; (81) 9133-8500&lt;/p&gt;&lt;p&gt;&lt;strong&gt;Assunto:&lt;/strong&gt; Alteração de data de emissão dos boletos&lt;/p&gt;&lt;p&gt;&lt;strong&gt;Sobre qual produto ou área deseja falar?:&lt;/strong&gt; Financeiro&lt;/p&gt;&lt;p&gt;&lt;strong&gt;Como podemos te ajudar?:&lt;/strong&gt; Desejo falar com o setor financeiro&lt;/p&gt;&lt;p&gt;&lt;strong&gt;Descrição do problema:&lt;/strong&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lt;/p&gt;&lt;p&gt;&lt;strong&gt;Merchant ID/Estabelecimento Comercial (EC):&lt;/strong&gt; 12f6759a-2a45-48dc-9edf-e01cca4836c8&lt;/p&gt;&lt;p&gt;&lt;strong&gt;GA"/>
    <s v="&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
  </r>
  <r>
    <x v="0"/>
    <s v="Cancelamento e Reemissão de Nota Fiscal"/>
    <n v="19294254"/>
    <n v="0"/>
    <n v="2603610640508"/>
    <s v="ASSOCIACAO ESCOLA SUPERIOR DE PROPAGANDA E MARKETING"/>
    <s v="61.825.675/0001-64"/>
    <s v="Cancelamento de NF / reemissão"/>
    <m/>
    <m/>
    <x v="2"/>
    <s v="Médio"/>
    <s v="1018 Financeiro | Desejo falar com o setor financeiro | Elaine Nascimento | elaine.nascimento@espm.br"/>
    <x v="32"/>
    <d v="2026-02-11T00:00:00"/>
    <x v="8"/>
    <s v="STEPHANY LIMA DE LISBOA"/>
    <s v="elaine.nascimento@espm.br"/>
    <s v="ESPM"/>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Descrição do problema:&lt;/strong&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s v="&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r>
  <r>
    <x v="3"/>
    <s v="Contratos, Comercial e Cadastro"/>
    <n v="19334708"/>
    <n v="0"/>
    <n v="2603709669813"/>
    <s v="MASTER CARGAS BRASIL LTDA"/>
    <s v="03.537.589/0001-50"/>
    <s v="Cancelamento contrato (produto) / NF"/>
    <m/>
    <m/>
    <x v="0"/>
    <s v="Médio"/>
    <s v="1018 Financeiro | Desejo falar com o setor financeiro | Giulia | giuliac@cielo.com.br"/>
    <x v="33"/>
    <d v="2026-02-10T00:00:00"/>
    <x v="8"/>
    <s v="Emilly Maria Sousa Almeida"/>
    <s v="giuliac@cielo.com.br"/>
    <s v="MASTER CARGAS BRASIL"/>
    <s v="Olá, segue formulário enviado para Cielo E-commerce:&lt;p&gt;&lt;strong&gt;Qual seu nome?:&lt;/strong&gt; Giulia&lt;/p&gt;&lt;p&gt;&lt;strong&gt;Endereço de e-mail:&lt;/strong&gt; giuliac@cielo.com.br&lt;/p&gt;&lt;p&gt;&lt;strong&gt;CNPJ/CPF:&lt;/strong&gt; 03.537.589/0001-50&lt;/p&gt;&lt;p&gt;&lt;strong&gt;Telefone:&lt;/strong&gt; (11) 99104-1320&lt;/p&gt;&lt;p&gt;&lt;strong&gt;Assunto:&lt;/strong&gt; Cancelamento Parcial Sem Multa&lt;/p&gt;&lt;p&gt;&lt;strong&gt;Merchant ID/Estabelecimento Comercial (EC):&lt;/strong&gt; 03.537.589/0001-50&lt;/p&gt;&lt;p&gt;&lt;strong&gt;Descrição do problema:&lt;/strong&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lt;/p&gt;&lt;p&gt;&lt;strong&gt;ID da transação:&lt;/strong&gt; &lt;/p&gt;&lt;p&gt;&lt;strong&gt;Código do erro:&lt;/strong&gt; &lt;/p&gt;&lt;p&gt;&lt;strong&gt;Sobre qual produto ou área deseja falar?:&lt;/strong&gt; Financeiro&lt;/p&gt;&lt;p&gt;&lt;strong&gt;Como podemos te ajudar?:&lt;/strong&gt; Desejo falar com o setor finance"/>
    <s v="&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
  </r>
  <r>
    <x v="0"/>
    <s v="Cancelamento e Reemissão de Nota Fiscal"/>
    <n v="19332816"/>
    <n v="0"/>
    <n v="2603709668429"/>
    <s v="SERASA SA"/>
    <s v="62.173.620/0093-06"/>
    <s v="Cancelamento de NF / reemissão"/>
    <m/>
    <m/>
    <x v="0"/>
    <s v="Médio"/>
    <s v="1018 Financeiro | Desejo falar com o setor financeiro | SERASA S.A. | ariane.pasilva@cielo.com.br"/>
    <x v="33"/>
    <d v="2026-03-05T00:00:00"/>
    <x v="8"/>
    <s v="Larissa QUIRINO CANUTO"/>
    <s v="ariane.pasilva@cielo.com.br"/>
    <s v="SERASA SA"/>
    <s v="Olá, segue formulário enviado para Cielo E-commerce:&lt;p&gt;&lt;strong&gt;CNPJ/CPF:&lt;/strong&gt; 62.173.620/0093-06&lt;/p&gt;&lt;p&gt;&lt;strong&gt;Endereço de e-mail:&lt;/strong&gt; ariane.pasilva@cielo.com.br&lt;/p&gt;&lt;p&gt;&lt;strong&gt;Qual seu nome?:&lt;/strong&gt; SERASA S.A.&lt;/p&gt;&lt;p&gt;&lt;strong&gt;Telefone:&lt;/strong&gt; (11) 97707-1602&lt;/p&gt;&lt;p&gt;&lt;strong&gt;Assunto:&lt;/strong&gt; Cancelamento de NF&lt;/p&gt;&lt;p&gt;&lt;strong&gt;Merchant ID/Estabelecimento Comercial (EC):&lt;/strong&gt; 62173620009306&lt;/p&gt;&lt;p&gt;&lt;strong&gt;Descrição do problema:&lt;/strong&gt; Prezados, bom dia. Tudo bem?_x000a_Por favor seguir com o cancelamento das NFS do SERASA CNPJ 6217362000930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
    <s v="&gt; Prezados, bom dia. Tudo bem?_x000a_Por favor seguir com o cancelamento das NFS do SERASA CNPJ 62173620009306."/>
  </r>
  <r>
    <x v="2"/>
    <s v="Cancelamento e Reemissão de Nota Fiscal"/>
    <n v="19467621"/>
    <n v="0"/>
    <n v="2604118768702"/>
    <s v=""/>
    <s v="02.916.265/0298-18"/>
    <s v="Cancelamento de NF / reemissão"/>
    <m/>
    <m/>
    <x v="0"/>
    <s v="Médio"/>
    <s v="1018 Financeiro | Desejo falar com o setor financeiro | Mariane Oliveira dos Santos | marianeodossantos@gmail.com"/>
    <x v="34"/>
    <d v="2026-02-11T00:00:00"/>
    <x v="8"/>
    <s v="ECOMMERCE BP SUPORTE FINANCEIRO N2"/>
    <s v="marianeodossantos@gmail.com"/>
    <s v=""/>
    <s v="Olá, segue formulário enviado para Cielo E-commerce:&lt;p&gt;&lt;strong&gt;Qual seu nome?:&lt;/strong&gt; Mariane Oliveira dos Santos&lt;/p&gt;&lt;p&gt;&lt;strong&gt;Endereço de e-mail:&lt;/strong&gt; marianeodossantos@gmail.com&lt;/p&gt;&lt;p&gt;&lt;strong&gt;CNPJ/CPF:&lt;/strong&gt; 02.916.265/0298-18&lt;/p&gt;&lt;p&gt;&lt;strong&gt;Telefone:&lt;/strong&gt; (11) 98407-1789&lt;/p&gt;&lt;p&gt;&lt;strong&gt;Assunto:&lt;/strong&gt; Emissão NFS&lt;/p&gt;&lt;p&gt;&lt;strong&gt;Sobre qual produto ou área deseja falar?:&lt;/strong&gt; Financeiro&lt;/p&gt;&lt;p&gt;&lt;strong&gt;Como podemos te ajudar?:&lt;/strong&gt; Desejo falar com o setor financeiro&lt;/p&gt;&lt;p&gt;&lt;strong&gt;Descrição do problema:&lt;/strong&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lt;/p&gt;&lt;p&gt;&lt;strong&gt;Merchant ID/Estabelecimento Comercial (EC):&lt;/strong&gt; 02.916.265/0298-18&lt;/p&gt;&lt;p&gt;&lt;strong&gt;GA Clie"/>
    <s v="&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
  </r>
  <r>
    <x v="2"/>
    <s v="Contratos, Comercial e Cadastro"/>
    <n v="19467525"/>
    <n v="0"/>
    <n v="2604118768638"/>
    <s v="ALFA  AGENCIA DE VIAGENS LTDA"/>
    <s v="07.141.168/0001-66"/>
    <s v="Congelamento de contrato"/>
    <m/>
    <m/>
    <x v="0"/>
    <s v="Médio"/>
    <s v="1018 Financeiro | Desejo falar com o setor financeiro | ALFA AGENCIA DE VIAGENS LTDA | bordini@cielo.com.br"/>
    <x v="34"/>
    <d v="2026-02-11T00:00:00"/>
    <x v="8"/>
    <s v="ECOMMERCE BP SUPORTE FINANCEIRO N2"/>
    <s v="bordini@cielo.com.br"/>
    <s v=""/>
    <s v="Olá, segue formulário enviado para Cielo E-commerce:&lt;p&gt;&lt;strong&gt;Qual seu nome?:&lt;/strong&gt; ALFA AGENCIA DE VIAGENS LTDA&lt;/p&gt;&lt;p&gt;&lt;strong&gt;CNPJ/CPF:&lt;/strong&gt; 07.141.168/0001-66&lt;/p&gt;&lt;p&gt;&lt;strong&gt;Endereço de e-mail:&lt;/strong&gt; bordini@cielo.com.br&lt;/p&gt;&lt;p&gt;&lt;strong&gt;Telefone:&lt;/strong&gt; (11) 94008-6890&lt;/p&gt;&lt;p&gt;&lt;strong&gt;Assunto:&lt;/strong&gt; Congelamento de Contrato&lt;/p&gt;&lt;p&gt;&lt;strong&gt;Merchant ID/Estabelecimento Comercial (EC):&lt;/strong&gt; 07.141.168/0001-66&lt;/p&gt;&lt;p&gt;&lt;strong&gt;Descrição do problema:&lt;/strong&gt; Boa tarde, time, espero que estejam bem!_x000a__x000a_Cliente deseja congelar o contrato , dos produtos de AF mínimo mensal e Analista dedicado mensal Cyber, sendo assim segue documento assinado por todos. _x000a__x000a_Atenciosam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Data e hora do erro:&lt;/strong&gt; 10-02-2026 18:07&lt;/p&gt;&lt;p&gt;&lt;strong&gt;G"/>
    <s v="&gt; Boa tarde, time, espero que estejam bem!_x000a__x000a_Cliente deseja congelar o contrato , dos produtos de AF mínimo mensal e Analista dedicado mensal Cyber, sendo assim segue documento assinado por todos. _x000a__x000a_Atenciosamente."/>
  </r>
  <r>
    <x v="2"/>
    <s v="Cobrança e Contestação"/>
    <n v="19443812"/>
    <n v="0"/>
    <n v="2604112751267"/>
    <s v="ASSOCIACAO ESCOLA SUPERIOR DE PROPAGANDA E MARKETING"/>
    <s v="61.825.675/0001-64"/>
    <s v="Contestação de cobrança"/>
    <m/>
    <m/>
    <x v="0"/>
    <s v="Médio"/>
    <s v="1001 Split de Pagamento | Carta de cancelamento Split | Elaine Nascimento | elaine.nascimento@espm.br"/>
    <x v="34"/>
    <d v="2026-02-11T00:00:00"/>
    <x v="8"/>
    <s v="ECOMMERCE BP SUPORTE FINANCEIRO N2"/>
    <s v="elaine.nascimento@espm.br"/>
    <s v=""/>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Merchant ID/Estabelecimento Comercial (EC):&lt;/strong&gt; O contrato nº 430 foi encerrado&lt;/p&gt;&lt;p&gt;&lt;strong&gt;Descrição do problema:&lt;/strong&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s v="&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r>
  <r>
    <x v="3"/>
    <e v="#N/A"/>
    <n v="19555123"/>
    <n v="0"/>
    <n v="2604317832446"/>
    <s v="BRF S.A."/>
    <s v="01.838.723/0001-27"/>
    <s v="questionar a volumetria cobrada referente ao produto 3DS"/>
    <m/>
    <m/>
    <x v="1"/>
    <s v="Médio"/>
    <s v="1018 Financeiro | Desejo falar com o setor financeiro | Mariane Oliveira dos Santos | mariane.santos@cielo.com.br"/>
    <x v="35"/>
    <d v="2026-02-12T00:00:00"/>
    <x v="8"/>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01.838.723/0001-27&lt;/p&gt;&lt;p&gt;&lt;strong&gt;Telefone:&lt;/strong&gt; (11) 98407-1789&lt;/p&gt;&lt;p&gt;&lt;strong&gt;Assunto:&lt;/strong&gt; Consumo 3ds&lt;/p&gt;&lt;p&gt;&lt;strong&gt;Merchant ID/Estabelecimento Comercial (EC):&lt;/strong&gt; 02.916.265/0298-18&lt;/p&gt;&lt;p&gt;&lt;strong&gt;Descrição do problema:&lt;/strong&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s v="&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r>
  <r>
    <x v="3"/>
    <s v="Cobrança e Contestação"/>
    <n v="19575216"/>
    <n v="0"/>
    <n v="2604411846581"/>
    <s v="CENTER MEGA COMERCIO DE MATERIAIS PARA CONSTRUCAO LTDA"/>
    <s v="05.164.667/0007-39"/>
    <s v="Contestação de cobrança"/>
    <m/>
    <m/>
    <x v="1"/>
    <s v="Médio"/>
    <s v="1018 Financeiro | Desejo falar com o setor financeiro | Caroline Mendes | carolineal@cielo.com.br"/>
    <x v="36"/>
    <d v="2026-04-13T00:00:00"/>
    <x v="8"/>
    <s v="FABIANA DE JESUS MARTINS LISBOA"/>
    <s v="carolineal@cielo.com.br"/>
    <s v=""/>
    <s v="Olá, segue formulário enviado para Cielo E-commerce:&lt;p&gt;&lt;strong&gt;Qual seu nome?:&lt;/strong&gt; Caroline Mendes&lt;/p&gt;&lt;p&gt;&lt;strong&gt;Endereço de e-mail:&lt;/strong&gt; carolineal@cielo.com.br&lt;/p&gt;&lt;p&gt;&lt;strong&gt;CNPJ/CPF:&lt;/strong&gt; 05.164.667/0007-39&lt;/p&gt;&lt;p&gt;&lt;strong&gt;Telefone:&lt;/strong&gt; (11) 94503-1458&lt;/p&gt;&lt;p&gt;&lt;strong&gt;Assunto:&lt;/strong&gt; Ajuste anual contrato&lt;/p&gt;&lt;p&gt;&lt;strong&gt;Merchant ID/Estabelecimento Comercial (EC):&lt;/strong&gt; 61.233.151/0005-08&lt;/p&gt;&lt;p&gt;&lt;strong&gt;Descrição do problema:&lt;/strong&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s v="&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r>
  <r>
    <x v="0"/>
    <s v="Contratos, Comercial e Cadastro"/>
    <n v="19754719"/>
    <n v="0"/>
    <n v="2605409978915"/>
    <s v="CENTRAL DO CARNAVAL PRODUCOES ARTISTICAS LTDA"/>
    <s v="03.951.956/0001-67"/>
    <s v="Congelamento de contrato"/>
    <m/>
    <m/>
    <x v="0"/>
    <s v="Médio"/>
    <s v="1018 Financeiro | Desejo falar com o setor financeiro | Clarissa | clarissa.rissi@cielo.com.br"/>
    <x v="37"/>
    <d v="2026-04-17T00:00:00"/>
    <x v="8"/>
    <s v="Larissa QUIRINO CANUTO"/>
    <s v="clarissa.rissi@cielo.com.br"/>
    <s v=""/>
    <s v="Olá, segue formulário enviado para Cielo E-commerce:&lt;p&gt;&lt;strong&gt;Qual seu nome?:&lt;/strong&gt; Clarissa&lt;/p&gt;&lt;p&gt;&lt;strong&gt;Endereço de e-mail:&lt;/strong&gt; clarissa.rissi@cielo.com.br&lt;/p&gt;&lt;p&gt;&lt;strong&gt;CNPJ/CPF:&lt;/strong&gt; 03.951.956/0001-67&lt;/p&gt;&lt;p&gt;&lt;strong&gt;Telefone:&lt;/strong&gt; (11) 97261-4151&lt;/p&gt;&lt;p&gt;&lt;strong&gt;Assunto:&lt;/strong&gt; Congelamento de contrato&lt;/p&gt;&lt;p&gt;&lt;strong&gt;Merchant ID/Estabelecimento Comercial (EC):&lt;/strong&gt; 03.951.956/0001-67&lt;/p&gt;&lt;p&gt;&lt;strong&gt;Descrição do problema:&lt;/strong&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lt;/p&gt;&lt;p&gt;&lt;strong&gt;ID da transação:&lt;/strong&gt; &lt;/p&gt;&lt;p&gt;&lt;strong&gt;Código do erro:&lt;/strong&gt; &lt;/p&gt;&lt;p&gt;&lt;strong&gt;Sobre qual produto ou área deseja falar?:&lt;/strong&gt; Financeiro&lt;/p&gt;&lt;p&gt;&lt;strong&gt;Como podemos te ajudar?:&lt;/strong&gt; Desejo falar com o setor financeiro&lt;/p&gt;"/>
    <s v="&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
  </r>
  <r>
    <x v="2"/>
    <s v="Contratos, Comercial e Cadastro"/>
    <n v="19754066"/>
    <n v="0"/>
    <n v="2605409978402"/>
    <s v="DSC PRODUCOES E EVENTOS LTDA"/>
    <s v="34.546.535/0001-84"/>
    <s v="Congelamento de contrato"/>
    <m/>
    <m/>
    <x v="0"/>
    <s v="Médio"/>
    <s v="1018 Financeiro | Desejo falar com o setor financeiro | Clarissa | clarissa.rissi@cielo.com.br"/>
    <x v="37"/>
    <d v="2026-06-02T00:00:00"/>
    <x v="8"/>
    <s v="Emilly Maria Sousa Almeida"/>
    <s v="clarissa.rissi@cielo.com.br"/>
    <s v="Bloco do Urso DSC"/>
    <s v="Olá, segue formulário enviado para Cielo E-commerce:&lt;p&gt;&lt;strong&gt;Qual seu nome?:&lt;/strong&gt; Clarissa&lt;/p&gt;&lt;p&gt;&lt;strong&gt;Endereço de e-mail:&lt;/strong&gt; clarissa.rissi@cielo.com.br&lt;/p&gt;&lt;p&gt;&lt;strong&gt;CNPJ/CPF:&lt;/strong&gt; 34.546.535/0001-84&lt;/p&gt;&lt;p&gt;&lt;strong&gt;Telefone:&lt;/strong&gt; (11) 97261-4151&lt;/p&gt;&lt;p&gt;&lt;strong&gt;Assunto:&lt;/strong&gt; Congelamento de contrato&lt;/p&gt;&lt;p&gt;&lt;strong&gt;Merchant ID/Estabelecimento Comercial (EC):&lt;/strong&gt; 34.546.535/0001-84&lt;/p&gt;&lt;p&gt;&lt;strong&gt;Descrição do problema:&lt;/strong&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s v="&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r>
  <r>
    <x v="2"/>
    <s v="Cancelamento e Reemissão de Nota Fiscal"/>
    <n v="19809905"/>
    <n v="0"/>
    <n v="2605511021859"/>
    <s v=""/>
    <s v="21.570.535/0001-78"/>
    <s v="Cancelamento de NF"/>
    <m/>
    <m/>
    <x v="0"/>
    <s v="Médio"/>
    <s v="1018 Financeiro | Desejo falar com o setor financeiro | Júlia Angelolozzi | julia.djesus@cielo.com.br"/>
    <x v="38"/>
    <d v="2026-02-24T00:00:00"/>
    <x v="8"/>
    <s v="ECOMMERCE BP SUPORTE FINANCEIRO N2"/>
    <s v="julia.djesus@cielo.com.br"/>
    <s v=""/>
    <s v="Olá, segue formulário enviado para Cielo E-commerce:&lt;p&gt;&lt;strong&gt;Qual seu nome?:&lt;/strong&gt; Júlia Angelolozzi&lt;/p&gt;&lt;p&gt;&lt;strong&gt;Endereço de e-mail:&lt;/strong&gt; julia.djesus@cielo.com.br&lt;/p&gt;&lt;p&gt;&lt;strong&gt;CNPJ/CPF:&lt;/strong&gt; 21.570.535/0001-78&lt;/p&gt;&lt;p&gt;&lt;strong&gt;Telefone:&lt;/strong&gt; (11) 94452-6362&lt;/p&gt;&lt;p&gt;&lt;strong&gt;Assunto:&lt;/strong&gt; Cancelamento de cobranças&lt;/p&gt;&lt;p&gt;&lt;strong&gt;Merchant ID/Estabelecimento Comercial (EC):&lt;/strong&gt; ab2cf439-ccf0-438e-9664-a9915e0ee1fa&lt;/p&gt;&lt;p&gt;&lt;strong&gt;Descrição do problema:&lt;/strong&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lt;/p&gt;&lt;p&gt;&lt;strong&gt;ID da transação:&lt;/strong&gt; &lt;/p&gt;&lt;p&gt;&lt;strong&gt;Código do erro:&lt;/strong&gt; &lt;/p&gt;&lt;p&gt;&lt;strong&gt;Sobre qual produto ou área deseja falar?:&lt;/strong&gt; Financeiro&lt;/p&gt;&lt;p&gt;&lt;strong&gt;Como podemos te ajudar?:&lt;/s"/>
    <s v="&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
  </r>
  <r>
    <x v="3"/>
    <s v="Atendimento Administrativo e Suporte"/>
    <n v="20009201"/>
    <n v="0"/>
    <n v="2606116169975"/>
    <s v="DROGARIA VITORIA LTDA"/>
    <s v="12.471.470/0005-46"/>
    <s v="Outros"/>
    <m/>
    <m/>
    <x v="0"/>
    <s v="Médio"/>
    <s v="1018 Financeiro | Desejo falar com o setor financeiro | Joice Rosa | joice.dsilva@cielo.com.br"/>
    <x v="39"/>
    <d v="2026-05-18T00:00:00"/>
    <x v="9"/>
    <s v="STEPHANY LIMA DE LISBOA"/>
    <s v="joice.dsilva@cielo.com.br"/>
    <s v=""/>
    <s v="Olá, segue formulário enviado para Cielo E-commerce:&lt;p&gt;&lt;strong&gt;Qual seu nome?:&lt;/strong&gt; Joice Rosa&lt;/p&gt;&lt;p&gt;&lt;strong&gt;Endereço de e-mail:&lt;/strong&gt; joice.dsilva@cielo.com.br&lt;/p&gt;&lt;p&gt;&lt;strong&gt;CNPJ/CPF:&lt;/strong&gt; 12.471.470/0005-46&lt;/p&gt;&lt;p&gt;&lt;strong&gt;Telefone:&lt;/strong&gt; (11) 99187-5666&lt;/p&gt;&lt;p&gt;&lt;strong&gt;Assunto:&lt;/strong&gt; Cliente recebendo cobrança sem ter contrato ativo&lt;/p&gt;&lt;p&gt;&lt;strong&gt;Merchant ID/Estabelecimento Comercial (EC):&lt;/strong&gt; Não tem&lt;/p&gt;&lt;p&gt;&lt;strong&gt;Descrição do problema:&lt;/strong&gt; Boa tarde, Time!_x000a_A cliente está recebendo cobranças da Braspag a alguns meses, porém verifiquei que é uma loja que ainda não assinou o contra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0f69d658c8491e6e780a5ac31"/>
    <s v="&gt; Boa tarde, Time!_x000a_A cliente está recebendo cobranças da Braspag a alguns meses, porém verifiquei que é uma loja que ainda não assinou o contrato."/>
  </r>
  <r>
    <x v="0"/>
    <s v="Cancelamento e Reemissão de Nota Fiscal"/>
    <n v="20000723"/>
    <n v="0"/>
    <n v="2606114163429"/>
    <s v="LACLO INDUSTRIA E COMERCIO DE MO"/>
    <s v="55.012.418/0001-00"/>
    <s v="Cancelamento de NF / reemissão"/>
    <m/>
    <m/>
    <x v="0"/>
    <s v="Médio"/>
    <s v="1018 Financeiro | Desejo falar com o setor financeiro | Clarissa | clarissa.rissi@cielo.com.br"/>
    <x v="39"/>
    <d v="2026-04-15T00:00:00"/>
    <x v="9"/>
    <s v="Larissa QUIRINO CANUTO"/>
    <s v="clarissa.rissi@cielo.com.br"/>
    <s v="LACLO INDUSTRIA E COMERCIO DE MO"/>
    <s v="Olá, segue formulário enviado para Cielo E-commerce:&lt;p&gt;&lt;strong&gt;Qual seu nome?:&lt;/strong&gt; Clarissa&lt;/p&gt;&lt;p&gt;&lt;strong&gt;Endereço de e-mail:&lt;/strong&gt; clarissa.rissi@cielo.com.br&lt;/p&gt;&lt;p&gt;&lt;strong&gt;CNPJ/CPF:&lt;/strong&gt; 55.012.418/0001-00&lt;/p&gt;&lt;p&gt;&lt;strong&gt;Telefone:&lt;/strong&gt; (11) 97261-4151&lt;/p&gt;&lt;p&gt;&lt;strong&gt;Assunto:&lt;/strong&gt; Notas em duplicidade&lt;/p&gt;&lt;p&gt;&lt;strong&gt;Merchant ID/Estabelecimento Comercial (EC):&lt;/strong&gt; 55.012.418/0001‑00&lt;/p&gt;&lt;p&gt;&lt;strong&gt;Descrição do problema:&lt;/strong&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59.176045"/>
    <s v="&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
  </r>
  <r>
    <x v="2"/>
    <s v="Cancelamento e Reemissão de Nota Fiscal"/>
    <n v="20000132"/>
    <n v="0"/>
    <n v="2606114162959"/>
    <s v="AUTOPASS S.A."/>
    <s v="07.140.538/0001-40"/>
    <s v="Cancelamento de NF / reemissão"/>
    <m/>
    <m/>
    <x v="0"/>
    <s v="Médio"/>
    <s v="1018 Financeiro | Desejo falar com o setor financeiro | Renata Sombra | renata.sombra@autopass.com.br"/>
    <x v="39"/>
    <d v="2026-03-18T00:00:00"/>
    <x v="9"/>
    <s v="ECOMMERCE BP SUPORTE FINANCEIRO N2"/>
    <s v="renata.sombra@autopass.com.br"/>
    <s v="TARIFA TRANSP METRA"/>
    <s v="Olá, segue formulário enviado para Cielo E-commerce:&lt;p&gt;&lt;strong&gt;Qual seu nome?:&lt;/strong&gt; Renata Sombra&lt;/p&gt;&lt;p&gt;&lt;strong&gt;Endereço de e-mail:&lt;/strong&gt; renata.sombra@autopass.com.br&lt;/p&gt;&lt;p&gt;&lt;strong&gt;CNPJ/CPF:&lt;/strong&gt; 07.140.538/0001-40&lt;/p&gt;&lt;p&gt;&lt;strong&gt;Telefone:&lt;/strong&gt; (11) 96191-9323&lt;/p&gt;&lt;p&gt;&lt;strong&gt;Assunto:&lt;/strong&gt; NFS-e 098096 -  Pendente de cancelamento&lt;/p&gt;&lt;p&gt;&lt;strong&gt;Descrição do problema:&lt;/strong&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lt;/p&gt;&lt;p&gt;&lt;strong&gt;Merchant ID/Estabelecimento Comercial (EC):&lt;/strong&gt; não sei&lt;/p&gt;&lt;p&gt;&lt;strong&gt;Sobre qual produto ou área deseja falar?:&lt;/strong&gt; Financeiro&lt;/p&gt;&lt;p&gt;&lt;strong&gt;Como podemos te ajudar?:&lt;/strong&gt; Desejo falar com o setor financeiro&lt;/p&gt;&lt;p&gt;&lt;strong&gt;GA Client ID:&lt;/strong&gt; 742816356.1772472667&lt;/p&gt;&lt;p&gt;&lt;strong&gt;Lead Hash ID:&lt;/strong&gt; 5c623511"/>
    <s v="&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
  </r>
  <r>
    <x v="4"/>
    <s v="Pagamentos, Boletos e Recebimentos"/>
    <n v="19985861"/>
    <n v="0"/>
    <n v="2606110151971"/>
    <s v="ZAPAY SERVICOS DE PAGAMENTOS S.A."/>
    <s v="28.593.387/0001-56"/>
    <s v="Reenvio de boleto / NF"/>
    <m/>
    <m/>
    <x v="0"/>
    <s v="Médio"/>
    <s v="1018 Financeiro | Desejo falar com o setor financeiro | Bianca dos Santos | bianca.lourdes@corpay.com.br"/>
    <x v="39"/>
    <d v="2026-03-26T00:00:00"/>
    <x v="9"/>
    <s v="ECOMMERCE BP SUPORTE FINANCEIRO N2"/>
    <s v="bianca.lourdes@corpay.com.br"/>
    <s v="ZAPAY"/>
    <s v="Olá, segue formulário enviado para Cielo E-commerce:&lt;p&gt;&lt;strong&gt;Qual seu nome?:&lt;/strong&gt; Bianca dos Santos&lt;/p&gt;&lt;p&gt;&lt;strong&gt;Endereço de e-mail:&lt;/strong&gt; bianca.lourdes@corpay.com.br&lt;/p&gt;&lt;p&gt;&lt;strong&gt;CNPJ/CPF:&lt;/strong&gt; 28.593.387/0001-56&lt;/p&gt;&lt;p&gt;&lt;strong&gt;Telefone:&lt;/strong&gt; (11) 91332-4225&lt;/p&gt;&lt;p&gt;&lt;strong&gt;Assunto:&lt;/strong&gt; Reenvio de boleto/NF&lt;/p&gt;&lt;p&gt;&lt;strong&gt;Merchant ID/Estabelecimento Comercial (EC):&lt;/strong&gt; braspag_zapay&lt;/p&gt;&lt;p&gt;&lt;strong&gt;Sobre qual produto ou área deseja falar?:&lt;/strong&gt; Financeiro&lt;/p&gt;&lt;p&gt;&lt;strong&gt;Como podemos te ajudar?:&lt;/strong&gt; Desejo falar com o setor financeiro&lt;/p&gt;&lt;p&gt;&lt;strong&gt;Descrição do problema:&lt;/strong&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lt;/p&gt;&lt;p&gt;&lt;strong&gt;GA Clie"/>
    <s v="&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
  </r>
  <r>
    <x v="2"/>
    <s v="Cancelamento e Reemissão de Nota Fiscal"/>
    <n v="19985167"/>
    <n v="0"/>
    <n v="2606110151454"/>
    <s v="ART MED MANIPULACAO E HOMEOPATIA LTDA"/>
    <s v="03.090.536/0001-33"/>
    <s v="Cancelamento de NF"/>
    <m/>
    <m/>
    <x v="2"/>
    <s v="Médio"/>
    <s v="1018 Financeiro | Desejo falar com o setor financeiro | Oza Selvino | financeiro@farmaciaartmed.com.br"/>
    <x v="39"/>
    <d v="2026-04-09T00:00:00"/>
    <x v="9"/>
    <s v="ECOMMERCE BP SUPORTE FINANCEIRO N2"/>
    <s v="financeiro@farmaciaartmed.com.br"/>
    <s v="ART MED"/>
    <s v="Olá, segue formulário enviado para Cielo E-commerce:&lt;p&gt;&lt;strong&gt;Qual seu nome?:&lt;/strong&gt; Oza Selvino&lt;/p&gt;&lt;p&gt;&lt;strong&gt;Endereço de e-mail:&lt;/strong&gt; financeiro@farmaciaartmed.com.br&lt;/p&gt;&lt;p&gt;&lt;strong&gt;CNPJ/CPF:&lt;/strong&gt; 03.090.536/0001-33&lt;/p&gt;&lt;p&gt;&lt;strong&gt;Telefone:&lt;/strong&gt; (11) 4583-1438&lt;/p&gt;&lt;p&gt;&lt;strong&gt;Assunto:&lt;/strong&gt; cobrança indevida&lt;/p&gt;&lt;p&gt;&lt;strong&gt;Merchant ID/Estabelecimento Comercial (EC):&lt;/strong&gt; 85560995&lt;/p&gt;&lt;p&gt;&lt;strong&gt;Sobre qual produto ou área deseja falar?:&lt;/strong&gt; Financeiro&lt;/p&gt;&lt;p&gt;&lt;strong&gt;Descrição do problema:&lt;/strong&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s v="&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r>
  <r>
    <x v="2"/>
    <s v="Cancelamento e Reemissão de Nota Fiscal"/>
    <n v="20046202"/>
    <n v="0"/>
    <n v="2606215197400"/>
    <s v="BRAMEX COMERCIO E SERVICOS LTDA"/>
    <s v="07.173.309/0001-22"/>
    <s v="Cancelamento de NF / reemissão"/>
    <m/>
    <m/>
    <x v="0"/>
    <s v="Médio"/>
    <s v="1018 Financeiro | Desejo falar com o setor financeiro | Larissa Venancio Nascimento Araujo | larissave@cielo.com.br"/>
    <x v="40"/>
    <d v="2026-03-03T00:00:00"/>
    <x v="9"/>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07.173.309/0001-22&lt;/p&gt;&lt;p&gt;&lt;strong&gt;Telefone:&lt;/strong&gt; (11) 97622-8821&lt;/p&gt;&lt;p&gt;&lt;strong&gt;Assunto:&lt;/strong&gt; Ajuste precificação&lt;/p&gt;&lt;p&gt;&lt;strong&gt;Merchant ID/Estabelecimento Comercial (EC):&lt;/strong&gt; 07.173.309/0001-22&lt;/p&gt;&lt;p&gt;&lt;strong&gt;Sobre qual produto ou área deseja falar?:&lt;/strong&gt; Financeiro&lt;/p&gt;&lt;p&gt;&lt;strong&gt;Como podemos te ajudar?:&lt;/strong&gt; Desejo falar com o setor financeiro&lt;/p&gt;&lt;p&gt;&lt;strong&gt;Descrição do problema:&lt;/strong&gt; Boa tarde!_x000a__x000a_Favor atualizar precificação do cliente, conforme contratados já inseridos e aprovados via SF. _x000a_OBS: do split já enviamos para fila responsável. _x000a__x000a_Abraços,&lt;/p&gt;&lt;p&gt;&lt;strong&gt;GA Client ID:&lt;/strong&gt; 2039273388.1743804731&lt;/p&gt;&lt;p&gt;&lt;strong&gt;Lead Hash ID:&lt;/strong&gt; 07c8dc77a82120543d9be874c2aae63f64100a83b250242489917b2c434c2350&lt;/p&gt;&lt;p&gt;&lt;strong&gt;Lead Form ID:&lt;/strong&gt; "/>
    <s v="&gt; Boa tarde!_x000a__x000a_Favor atualizar precificação do cliente, conforme contratados já inseridos e aprovados via SF. _x000a_OBS: do split já enviamos para fila responsável. _x000a__x000a_Abraços,"/>
  </r>
  <r>
    <x v="2"/>
    <s v="Cobrança e Contestação"/>
    <n v="20025827"/>
    <s v="admin"/>
    <n v="2606210182305"/>
    <s v="GALLICA MANIPULACAO FARMACEUTICA LTDA"/>
    <s v="05.515.179/0001-33"/>
    <s v="Contestação de cobrança"/>
    <m/>
    <m/>
    <x v="1"/>
    <s v="Médio"/>
    <s v="1018 Financeiro | Desejo falar com o setor financeiro | Gállica Manipulação Farmacêutica Ltda. | rachel@gallica.com.br"/>
    <x v="40"/>
    <d v="2026-03-04T00:00:00"/>
    <x v="9"/>
    <s v="ECOMMERCE BP SUPORTE FINANCEIRO N2"/>
    <s v="rachel@gallica.com.br"/>
    <s v="GALLICA"/>
    <s v="Olá, segue formulário enviado para Cielo E-commerce:&lt;p&gt;&lt;strong&gt;Qual seu nome?:&lt;/strong&gt; Gállica Manipulação Farmacêutica Ltda.&lt;/p&gt;&lt;p&gt;&lt;strong&gt;CNPJ/CPF:&lt;/strong&gt; 05.515.179/0001-33&lt;/p&gt;&lt;p&gt;&lt;strong&gt;Endereço de e-mail:&lt;/strong&gt; rachel@gallica.com.br&lt;/p&gt;&lt;p&gt;&lt;strong&gt;Telefone:&lt;/strong&gt; (31) 3241-6575&lt;/p&gt;&lt;p&gt;&lt;strong&gt;Assunto:&lt;/strong&gt; Valor da cobrança nota fical número 0108526&lt;/p&gt;&lt;p&gt;&lt;strong&gt;Merchant ID/Estabelecimento Comercial (EC):&lt;/strong&gt; 0bd2f03c-ed8a-4cdd-9abb-b49609b45202&lt;/p&gt;&lt;p&gt;&lt;strong&gt;Sobre qual produto ou área deseja falar?:&lt;/strong&gt; Financeiro&lt;/p&gt;&lt;p&gt;&lt;strong&gt;Como podemos te ajudar?:&lt;/strong&gt; Desejo falar com o setor financeiro&lt;/p&gt;&lt;p&gt;&lt;strong&gt;Descrição do problema:&lt;/strong&gt; Valor da nota fiscal.  Porque o valor da nota fiscal está tão discrepante?&lt;/p&gt;&lt;p&gt;&lt;strong&gt;GA Client ID:&lt;/strong&gt; &lt;/p&gt;&lt;p&gt;&lt;strong&gt;Lead Hash ID:&lt;/strong&gt; 992a2c88d8d468c37e07102be70e44f56f41657899890245667e7fb34982ce7f&lt;/p&gt;&lt;p&gt;&lt;strong&gt;Lead Form ID:&lt;/strong&gt; 992a2c88d8d468c37e07102be70e44f56f41657899890245667e7fb34982ce7f.17725"/>
    <s v="&gt; Valor da nota fiscal.  Porque o valor da nota fiscal está tão discrepante?"/>
  </r>
  <r>
    <x v="0"/>
    <s v="Contratos, Comercial e Cadastro"/>
    <n v="20063251"/>
    <n v="0"/>
    <n v="2606309209615"/>
    <s v="MINERAUX BEAUTY LTDA"/>
    <s v="41.889.603/0001-73"/>
    <s v="Cancelamento de contrato"/>
    <m/>
    <m/>
    <x v="0"/>
    <s v="Médio"/>
    <s v="1018 Financeiro | Desejo falar com o setor financeiro | MINERAUX BEAUTY LTDA | ariane.pasilva@cielo.com.br"/>
    <x v="41"/>
    <d v="2026-04-10T00:00:00"/>
    <x v="9"/>
    <s v="STEPHANY LIMA DE LISBOA"/>
    <s v="ariane.pasilva@cielo.com.br"/>
    <s v="MINERAUX BEAUTY LTDA"/>
    <s v="Olá, segue formulário enviado para Cielo E-commerce:&lt;p&gt;&lt;strong&gt;Qual seu nome?:&lt;/strong&gt; MINERAUX BEAUTY LTDA&lt;/p&gt;&lt;p&gt;&lt;strong&gt;Endereço de e-mail:&lt;/strong&gt; ariane.pasilva@cielo.com.br&lt;/p&gt;&lt;p&gt;&lt;strong&gt;CNPJ/CPF:&lt;/strong&gt; 41.889.603/0001-73&lt;/p&gt;&lt;p&gt;&lt;strong&gt;Telefone:&lt;/strong&gt; (11) 97707-1602&lt;/p&gt;&lt;p&gt;&lt;strong&gt;Assunto:&lt;/strong&gt; Cancelamento dos sistemas e NFS&lt;/p&gt;&lt;p&gt;&lt;strong&gt;Merchant ID/Estabelecimento Comercial (EC):&lt;/strong&gt; 41889603000173&lt;/p&gt;&lt;p&gt;&lt;strong&gt;Descrição do problema:&lt;/strong&gt; Pessoal, bom dia. Preciso que esse cliente seja desativado no billing e em todos os sistemas Braspag. Ele solicitou o cancelamento em 2024, falha interna. Ja coloquei o DA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
    <s v="&gt; Pessoal, bom dia. Preciso que esse cliente seja desativado no billing e em todos os sistemas Braspag. Ele solicitou o cancelamento em 2024, falha interna. Ja coloquei o DA de cobrança (em anexo)."/>
  </r>
  <r>
    <x v="2"/>
    <s v="Cancelamento e Reemissão de Nota Fiscal"/>
    <n v="20119729"/>
    <n v="0"/>
    <n v="2606412250783"/>
    <s v="PAYTRACK TECNOLOGIA LTDA"/>
    <s v="14.073.438/0001-04"/>
    <s v="Cancelamento de NF / reemissão"/>
    <m/>
    <m/>
    <x v="0"/>
    <s v="Médio"/>
    <s v="1018 Financeiro | Desejo falar com o setor financeiro | patrick Arlenn Rodrigues Cruz | patrick.cruz@paytrack.com.br"/>
    <x v="42"/>
    <d v="2026-03-05T00:00:00"/>
    <x v="9"/>
    <s v="ECOMMERCE BP SUPORTE FINANCEIRO N2"/>
    <s v="patrick.cruz@paytrack.com.br"/>
    <s v=""/>
    <s v="Olá, segue formulário enviado para Cielo E-commerce:&lt;p&gt;&lt;strong&gt;Qual seu nome?:&lt;/strong&gt; patrick Arlenn Rodrigues Cruz&lt;/p&gt;&lt;p&gt;&lt;strong&gt;Endereço de e-mail:&lt;/strong&gt; patrick.cruz@paytrack.com.br&lt;/p&gt;&lt;p&gt;&lt;strong&gt;CNPJ/CPF:&lt;/strong&gt; 14.073.438/0001-04&lt;/p&gt;&lt;p&gt;&lt;strong&gt;Telefone:&lt;/strong&gt; (31) 99300-5801&lt;/p&gt;&lt;p&gt;&lt;strong&gt;Assunto:&lt;/strong&gt; NFE gerada em 2025 com vencimento em 26&lt;/p&gt;&lt;p&gt;&lt;strong&gt;Merchant ID/Estabelecimento Comercial (EC):&lt;/strong&gt; 7c91cb76-63ae-4519-a267-fa49a0f27bb1&lt;/p&gt;&lt;p&gt;&lt;strong&gt;Sobre qual produto ou área deseja falar?:&lt;/strong&gt; Financeiro&lt;/p&gt;&lt;p&gt;&lt;strong&gt;Como podemos te ajudar?:&lt;/strong&gt; Desejo falar com o setor financeiro&lt;/p&gt;&lt;p&gt;&lt;strong&gt;Descrição do problema:&lt;/strong&gt; Pessoal, boa tarde!_x000a_A nota fiscal 096963 foi gerada no ano de 2025, e o meu ano contábil já se encerrou. Com isso preciso do apoio de vocês para gerar um anova nota para pagamento correto._x000a_agradeço o apoio.&lt;/p&gt;&lt;p&gt;&lt;strong&gt;GA Client ID:&lt;/strong&gt; 360051928.1758136900&lt;/p&gt;&lt;p&gt;&lt;strong&gt;Lead Hash ID:&lt;/strong&gt; 2c47b6db9469cbb08d9b0a373"/>
    <s v="&gt; Pessoal, boa tarde!_x000a_A nota fiscal 096963 foi gerada no ano de 2025, e o meu ano contábil já se encerrou. Com isso preciso do apoio de vocês para gerar um anova nota para pagamento correto._x000a_agradeço o apoio."/>
  </r>
  <r>
    <x v="0"/>
    <s v="Atendimento Administrativo e Suporte"/>
    <n v="20102962"/>
    <n v="0"/>
    <n v="2606407238435"/>
    <s v=""/>
    <s v="03.541.088/0001-47"/>
    <s v="Sem solicitação encerrar"/>
    <m/>
    <m/>
    <x v="0"/>
    <s v="Médio"/>
    <s v="1018 Financeiro | Desejo falar com o setor financeiro | Mariane Oliveira dos Santos | mariane.santos@cielo.com.br"/>
    <x v="42"/>
    <d v="2026-03-26T00:00:00"/>
    <x v="9"/>
    <s v="STEPHANY LIMA DE LISBOA"/>
    <s v="mariane.santos@cielo.com.br"/>
    <s v=""/>
    <s v="Olá, segue formulário enviado para Cielo E-commerce:&lt;p&gt;&lt;strong&gt;Endereço de e-mail:&lt;/strong&gt; mariane.santos@cielo.com.br&lt;/p&gt;&lt;p&gt;&lt;strong&gt;Qual seu nome?:&lt;/strong&gt; Mariane Oliveira dos Santos&lt;/p&gt;&lt;p&gt;&lt;strong&gt;CNPJ/CPF:&lt;/strong&gt; 03.541.088/0001-47&lt;/p&gt;&lt;p&gt;&lt;strong&gt;Telefone:&lt;/strong&gt; (11) 98407-1789&lt;/p&gt;&lt;p&gt;&lt;strong&gt;Assunto:&lt;/strong&gt; Financeiro&lt;/p&gt;&lt;p&gt;&lt;strong&gt;Merchant ID/Estabelecimento Comercial (EC):&lt;/strong&gt; 03.541.088/0001-47&lt;/p&gt;&lt;p&gt;&lt;strong&gt;Descrição do problema:&lt;/strong&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lt;/p&gt;&lt;p&gt;&lt;strong&gt;ID da transação:&lt;/strong&gt; &lt;/p&gt;&lt;p&gt;&lt;strong&gt;Código do erro:&lt;/strong&gt; &lt;/p&gt;&lt;p&gt;&lt;strong&gt;Sobre qual produto ou área deseja falar?:&lt;/strong&gt; Financei"/>
    <s v="&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
  </r>
  <r>
    <x v="0"/>
    <s v="Pagamentos, Boletos e Recebimentos"/>
    <n v="20192438"/>
    <n v="0"/>
    <n v="2606808304368"/>
    <s v="MOITINHO AUTOMOVEIS LTDA"/>
    <s v="22.134.988/0001-14"/>
    <s v="Reenvio de boleto / NF"/>
    <s v="Solicitei DA do Everton."/>
    <m/>
    <x v="3"/>
    <s v="Médio"/>
    <s v="1018 Financeiro | Desejo falar com o setor financeiro | Silvio Cesar | silviocesar@riozen.com.br"/>
    <x v="43"/>
    <d v="2026-04-22T00:00:00"/>
    <x v="9"/>
    <s v="STEPHANY LIMA DE LISBOA"/>
    <s v="silviocesar@riozen.com.br"/>
    <s v="RIOZEN"/>
    <s v="Olá, segue formulário enviado para Cielo E-commerce:&lt;p&gt;&lt;strong&gt;Qual seu nome?:&lt;/strong&gt; Silvio Cesar&lt;/p&gt;&lt;p&gt;&lt;strong&gt;Endereço de e-mail:&lt;/strong&gt; silviocesar@riozen.com.br&lt;/p&gt;&lt;p&gt;&lt;strong&gt;CNPJ/CPF:&lt;/strong&gt; 22.134.988/0001-14&lt;/p&gt;&lt;p&gt;&lt;strong&gt;Telefone:&lt;/strong&gt; (21) 98174-2577&lt;/p&gt;&lt;p&gt;&lt;strong&gt;Assunto:&lt;/strong&gt; Cobrança de tarifa errado&lt;/p&gt;&lt;p&gt;&lt;strong&gt;Merchant ID/Estabelecimento Comercial (EC):&lt;/strong&gt; 22.134.988/0001-14&lt;/p&gt;&lt;p&gt;&lt;strong&gt;Sobre qual produto ou área deseja falar?:&lt;/strong&gt; Financeiro&lt;/p&gt;&lt;p&gt;&lt;strong&gt;Como podemos te ajudar?:&lt;/strong&gt; Desejo falar com o setor financeiro&lt;/p&gt;&lt;p&gt;&lt;strong&gt;Descrição do problema:&lt;/strong&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lt;/p&gt;&lt;p&gt;&lt;strong&gt;GA Client ID:&lt;/strong&gt; 1324974709.1764694782&lt;/p&gt;&lt;p&gt;&lt;"/>
    <s v="&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
  </r>
  <r>
    <x v="2"/>
    <s v="Cancelamento e Reemissão de Nota Fiscal"/>
    <n v="20258333"/>
    <n v="0"/>
    <n v="2606914352685"/>
    <s v="PANDORA"/>
    <s v="11.023.174/0010-87"/>
    <s v="Cancelamento de NF / reemissão"/>
    <m/>
    <m/>
    <x v="0"/>
    <s v="Médio"/>
    <s v="1018 Financeiro | Desejo falar com o setor financeiro | Larissa Venancio Nascimento Araujo | larissa.naraujo@cielo.com.br"/>
    <x v="44"/>
    <d v="2026-04-01T00:00:00"/>
    <x v="9"/>
    <s v="ECOMMERCE BP SUPORTE FINANCEIRO N2"/>
    <s v="larissa.naraujo@cielo.com.br"/>
    <s v="PANDORA"/>
    <s v="Olá, segue formulário enviado para Cielo E-commerce:&lt;p&gt;&lt;strong&gt;Qual seu nome?:&lt;/strong&gt; Larissa Venancio Nascimento Araujo&lt;/p&gt;&lt;p&gt;&lt;strong&gt;Endereço de e-mail:&lt;/strong&gt; larissa.naraujo@cielo.com.br&lt;/p&gt;&lt;p&gt;&lt;strong&gt;CNPJ/CPF:&lt;/strong&gt; 11.023.174/0010-87&lt;/p&gt;&lt;p&gt;&lt;strong&gt;Telefone:&lt;/strong&gt; (11) 97622-8821&lt;/p&gt;&lt;p&gt;&lt;strong&gt;Assunto:&lt;/strong&gt; Cessão Contratual - Pandora&lt;/p&gt;&lt;p&gt;&lt;strong&gt;Merchant ID/Estabelecimento Comercial (EC):&lt;/strong&gt; 11.023.174/0010-87&lt;/p&gt;&lt;p&gt;&lt;strong&gt;Sobre qual produto ou área deseja falar?:&lt;/strong&gt; Financeiro&lt;/p&gt;&lt;p&gt;&lt;strong&gt;Como podemos te ajudar?:&lt;/strong&gt; Desejo falar com o setor financeiro&lt;/p&gt;&lt;p&gt;&lt;strong&gt;Descrição do problema:&lt;/strong&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s v="&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r>
  <r>
    <x v="3"/>
    <s v="Atendimento Administrativo e Suporte"/>
    <n v="20248313"/>
    <n v="0"/>
    <n v="2606911345076"/>
    <s v="TECIDOS E ARMARINHOS MIGUEL BARTOLOMEU S/A"/>
    <s v="17.359.233/0001-88"/>
    <s v="Outros"/>
    <m/>
    <m/>
    <x v="0"/>
    <s v="Médio"/>
    <s v="1018 Financeiro | Desejo falar com o setor financeiro | Fernanda Camarneira | fernanda.scamarneira@cielo.com.br"/>
    <x v="44"/>
    <d v="2026-03-10T00:00:00"/>
    <x v="9"/>
    <s v="ECOMMERCE BP SUPORTE FINANCEIRO N2"/>
    <s v="fernanda.scamarneira@cielo.com.br"/>
    <s v=""/>
    <s v="Olá, segue formulário enviado para Cielo E-commerce:&lt;p&gt;&lt;strong&gt;Qual seu nome?:&lt;/strong&gt; Fernanda Camarneira&lt;/p&gt;&lt;p&gt;&lt;strong&gt;Endereço de e-mail:&lt;/strong&gt; fernanda.scamarneira@cielo.com.br&lt;/p&gt;&lt;p&gt;&lt;strong&gt;CNPJ/CPF:&lt;/strong&gt; 17.359.233/0001-88&lt;/p&gt;&lt;p&gt;&lt;strong&gt;Telefone:&lt;/strong&gt; (11) 94519-4834&lt;/p&gt;&lt;p&gt;&lt;strong&gt;Assunto:&lt;/strong&gt; Tambasa - Renovação de contrato&lt;/p&gt;&lt;p&gt;&lt;strong&gt;Merchant ID/Estabelecimento Comercial (EC):&lt;/strong&gt; 17.359.233/0001-88&lt;/p&gt;&lt;p&gt;&lt;strong&gt;Descrição do problema:&lt;/strong&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
  </r>
  <r>
    <x v="3"/>
    <s v="Atendimento Administrativo e Suporte"/>
    <n v="20236835"/>
    <n v="0"/>
    <n v="0"/>
    <s v="IBM BRASIL-INDUSTRIA MAQUINAS E SERVICOS LIMITADA"/>
    <s v="33.372.251/0062-78"/>
    <s v="Solicitação de documentos (contrato, NF, histórico)"/>
    <m/>
    <m/>
    <x v="0"/>
    <s v="Médio"/>
    <s v="1002 Portais E-commerce | Estou com um problema em produção e preciso de ajuda | Cleber de Jesus da Silva | cleberjesus@ibm.com"/>
    <x v="44"/>
    <d v="2026-05-15T00:00:00"/>
    <x v="9"/>
    <s v="FABIANA DE JESUS MARTINS LISBOA"/>
    <s v="cleberjesus@ibm.com"/>
    <s v="IBM BRASIL"/>
    <s v="Olá, segue formulário enviado para Cielo E-commerce:&lt;p&gt;&lt;strong&gt;Endereço de e-mail:&lt;/strong&gt; cleberjesus@ibm.com&lt;/p&gt;&lt;p&gt;&lt;strong&gt;Qual seu nome?:&lt;/strong&gt; Cleber de Jesus da Silva&lt;/p&gt;&lt;p&gt;&lt;strong&gt;CNPJ/CPF:&lt;/strong&gt; 33.372.251/0062-78&lt;/p&gt;&lt;p&gt;&lt;strong&gt;Telefone:&lt;/strong&gt; (11) 95782-6161&lt;/p&gt;&lt;p&gt;&lt;strong&gt;Sobre qual produto ou área deseja falar?:&lt;/strong&gt; Portais E-commerce&lt;/p&gt;&lt;p&gt;&lt;strong&gt;Como podemos te ajudar?:&lt;/strong&gt; Estou com um problema em produção e preciso de ajuda&lt;/p&gt;&lt;p&gt;&lt;strong&gt;Merchant ID/Estabelecimento Comercial (EC):&lt;/strong&gt; IBM&lt;/p&gt;&lt;p&gt;&lt;strong&gt;Assunto:&lt;/strong&gt; Solicitação de envio do XML – Faturas 106247 e 106304&lt;/p&gt;&lt;p&gt;&lt;strong&gt;Descrição do problema:&lt;/strong&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s v="&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r>
  <r>
    <x v="4"/>
    <s v="Contratos, Comercial e Cadastro"/>
    <n v="20314174"/>
    <n v="0"/>
    <n v="2607017393968"/>
    <s v="BALAROTI - COMERCIO DE MATERIAIS DE CONSTRUCAO S.A."/>
    <s v="77.044.618/0001-88"/>
    <s v="Dúvida comercial"/>
    <m/>
    <m/>
    <x v="1"/>
    <s v="Médio"/>
    <s v="1018 Financeiro | Desejo falar com o setor financeiro | Mariane Oliveira dos Santos | mariane.santos@cielo.com.br"/>
    <x v="45"/>
    <d v="2026-05-15T00:00:00"/>
    <x v="9"/>
    <s v="FABIANA DE JESUS MARTINS LISBOA"/>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lt;/p&gt;&lt;p&gt;&lt;strong&gt;Merchant ID/Estabelecimento Comercial (EC):&lt;/strong&gt; 77.044.618/0001-88&lt;/p&gt;&lt;p&gt;&lt;strong&gt;Descrição do problema:&lt;/strong&gt; Este cliente nunca utilizou o serviço da Braspag e solicitou cancelamento das NFs._x000a_Segue o 'de acordo' do Pelizon e Pavanello para seguirmos com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
    <s v="&gt; Este cliente nunca utilizou o serviço da Braspag e solicitou cancelamento das NFs._x000a_Segue o 'de acordo' do Pelizon e Pavanello para seguirmos com o cancelamento"/>
  </r>
  <r>
    <x v="0"/>
    <s v="Cobrança e Contestação"/>
    <n v="20287839"/>
    <n v="0"/>
    <n v="2607011374674"/>
    <s v="CINEMARK BRASIL S.A."/>
    <s v="00.779.721/0001-41"/>
    <s v="Contestação de cobrança"/>
    <m/>
    <m/>
    <x v="1"/>
    <s v="Médio"/>
    <s v="1018 Financeiro | Desejo falar com o setor financeiro | Debora | cobrancati@cinemark.com.br"/>
    <x v="45"/>
    <d v="2026-05-11T00:00:00"/>
    <x v="9"/>
    <s v="FABIANA DE JESUS MARTINS LISBOA"/>
    <s v="cobrancati@cinemark.com.br"/>
    <s v="CINEMARK TELEMARKETING"/>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OC000750956 - Pagador fev/26 R$31.090,06_x000a_OC000750954 - Antifraude Jan/26 R$55.224,85_x000a_OC000750550 - 3DS fev/26 R$3.038,75_x000a_OC000750547 - Cartão Protegido fev/26 R$5.813,68&lt;/p&gt;&lt;p&gt;&lt;strong&gt;GA Client ID:&lt;/strong&gt; 1764456801.1765984201&lt;/p&gt;&lt;p&gt;&lt;strong&gt;Lead Hash ID:&lt;/strong&gt; ae4e7ca904ec5ec8b89ceeb86ba8a422c0fbd84abebe218fe785dc0bd6b548d1&lt;/p&gt;&lt;p&gt;&lt;stro"/>
    <s v="&gt; OC000750956 - Pagador fev/26 R$31.090,06_x000a_OC000750954 - Antifraude Jan/26 R$55.224,85_x000a_OC000750550 - 3DS fev/26 R$3.038,75_x000a_OC000750547 - Cartão Protegido fev/26 R$5.813,68"/>
  </r>
  <r>
    <x v="2"/>
    <s v="Cobrança e Contestação"/>
    <n v="20285063"/>
    <n v="0"/>
    <n v="2607010372602"/>
    <s v="INBRANDS S.A"/>
    <s v="09.054.385/0001-44"/>
    <s v="Contestação de cobrança"/>
    <m/>
    <m/>
    <x v="1"/>
    <s v="Médio"/>
    <s v="1018 Financeiro | Desejo falar com o setor financeiro | Ingrid Soares | ingrid.soares@inbrands.com.br"/>
    <x v="45"/>
    <d v="2026-05-11T00:00:00"/>
    <x v="9"/>
    <s v="FABIANA DE JESUS MARTINS LISBOA"/>
    <s v="ingrid.soares@inbrands.com.br"/>
    <s v="ELLUS FABRICA PE"/>
    <s v="Olá, segue formulário enviado para Cielo E-commerce:&lt;p&gt;&lt;strong&gt;Qual seu nome?:&lt;/strong&gt; Ingrid Soares&lt;/p&gt;&lt;p&gt;&lt;strong&gt;Endereço de e-mail:&lt;/strong&gt; ingrid.soares@inbrands.com.br&lt;/p&gt;&lt;p&gt;&lt;strong&gt;CNPJ/CPF:&lt;/strong&gt; 09.054.385/0001-44&lt;/p&gt;&lt;p&gt;&lt;strong&gt;Telefone:&lt;/strong&gt; (11) 95125-4590&lt;/p&gt;&lt;p&gt;&lt;strong&gt;Assunto:&lt;/strong&gt; Contrato de serviço&lt;/p&gt;&lt;p&gt;&lt;strong&gt;Merchant ID/Estabelecimento Comercial (EC):&lt;/strong&gt; 1078692154&lt;/p&gt;&lt;p&gt;&lt;strong&gt;Sobre qual produto ou área deseja falar?:&lt;/strong&gt; Financeiro&lt;/p&gt;&lt;p&gt;&lt;strong&gt;Descrição do problema:&lt;/strong&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s v="&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r>
  <r>
    <x v="0"/>
    <s v="Atendimento Administrativo e Suporte"/>
    <n v="20351095"/>
    <n v="0"/>
    <n v="2607116420789"/>
    <s v="HYPER CASH PAY LTDA"/>
    <s v="56.027.066/0001-20"/>
    <s v="Reenvio de informação"/>
    <m/>
    <m/>
    <x v="0"/>
    <s v="Médio"/>
    <s v="1018 Financeiro | Desejo falar com o setor financeiro | HYPER CASH PAY LTDA | ariane.pasilva@cielo.com.br"/>
    <x v="46"/>
    <d v="2026-04-23T00:00:00"/>
    <x v="9"/>
    <s v="Larissa QUIRINO CANUTO"/>
    <s v="ariane.pasilva@cielo.com.br"/>
    <s v="HYPER CASH PAY LTDA"/>
    <s v="Olá, segue formulário enviado para Cielo E-commerce:&lt;p&gt;&lt;strong&gt;Qual seu nome?:&lt;/strong&gt; HYPER CASH PAY LTDA&lt;/p&gt;&lt;p&gt;&lt;strong&gt;CNPJ/CPF:&lt;/strong&gt; 56.027.066/0001-20&lt;/p&gt;&lt;p&gt;&lt;strong&gt;Endereço de e-mail:&lt;/strong&gt; ariane.pasilva@cielo.com.br&lt;/p&gt;&lt;p&gt;&lt;strong&gt;Telefone:&lt;/strong&gt; (11) 97707-1602&lt;/p&gt;&lt;p&gt;&lt;strong&gt;Assunto:&lt;/strong&gt; Imposto pago sobre cada NF&lt;/p&gt;&lt;p&gt;&lt;strong&gt;Merchant ID/Estabelecimento Comercial (EC):&lt;/strong&gt; 56027066000120&lt;/p&gt;&lt;p&gt;&lt;strong&gt;Descrição do problema:&lt;/strong&gt; Por favor, transferir esse chamado para fila do N2. _x000a__x000a_Preciso que seja informado os impostos pagos para cada NF emitida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transferir esse chamado para fila do N2. _x000a__x000a_Preciso que seja informado os impostos pagos para cada NF emitida para o cliente."/>
  </r>
  <r>
    <x v="0"/>
    <s v="Cobrança e Contestação"/>
    <n v="20376716"/>
    <n v="0"/>
    <n v="2607212439348"/>
    <s v="POUSADA PORTO MARE LTDA"/>
    <s v="08.071.439/0001-17"/>
    <s v="Duplicidade nf de antifraude"/>
    <m/>
    <m/>
    <x v="1"/>
    <s v="Médio"/>
    <s v="1018 Financeiro | Desejo falar com o setor financeiro | Rodrigo Alves Costa | rodrigo@pousadaportomare.com.br"/>
    <x v="47"/>
    <d v="2026-04-07T00:00:00"/>
    <x v="9"/>
    <s v="ECOMMERCE BP SUPORTE FINANCEIRO N2"/>
    <s v="rodrigo@pousadaportomare.com.br"/>
    <s v="POUSADA PORTO MARE"/>
    <s v="Olá, segue formulário enviado para Cielo E-commerce:&lt;p&gt;&lt;strong&gt;Qual seu nome?:&lt;/strong&gt; Rodrigo Alves Costa&lt;/p&gt;&lt;p&gt;&lt;strong&gt;Endereço de e-mail:&lt;/strong&gt; rodrigo@pousadaportomare.com.br&lt;/p&gt;&lt;p&gt;&lt;strong&gt;Telefone:&lt;/strong&gt; (12) 98137-0284&lt;/p&gt;&lt;p&gt;&lt;strong&gt;CNPJ/CPF:&lt;/strong&gt; 08.071.439/0001-17&lt;/p&gt;&lt;p&gt;&lt;strong&gt;Assunto:&lt;/strong&gt; Cobrança&lt;/p&gt;&lt;p&gt;&lt;strong&gt;Merchant ID/Estabelecimento Comercial (EC):&lt;/strong&gt; Braspag&lt;/p&gt;&lt;p&gt;&lt;strong&gt;Sobre qual produto ou área deseja falar?:&lt;/strong&gt; Financeiro&lt;/p&gt;&lt;p&gt;&lt;strong&gt;Como podemos te ajudar?:&lt;/strong&gt; Desejo falar com o setor financeiro&lt;/p&gt;&lt;p&gt;&lt;strong&gt;Descrição do problema:&lt;/strong&gt; Boa tarde, esse mês tivemos uma cobrança de 93,90 que foi cobrada em duplicidade. Apareceram duas cobranças iguais no nosso DDA, mas fizemos o agendamento de uma só com a data de hoje, mas quando debitou, debitou duas vezes.&lt;/p&gt;&lt;p&gt;&lt;strong&gt;GA Client ID:&lt;/strong&gt; 1890342232.1770201463&lt;/p&gt;&lt;p&gt;&lt;strong&gt;Lead Hash ID:&lt;/strong&gt; 88eca02746578598ef90fa5107bc914a604ae4aa432d5a05c0d8b11692f7a9a6&lt;/p&gt;&lt;p&gt;&lt;s"/>
    <s v="&gt; Boa tarde, esse mês tivemos uma cobrança de 93,90 que foi cobrada em duplicidade. Apareceram duas cobranças iguais no nosso DDA, mas fizemos o agendamento de uma só com a data de hoje, mas quando debitou, debitou duas vezes."/>
  </r>
  <r>
    <x v="0"/>
    <s v="Atendimento Administrativo e Suporte"/>
    <n v="20484280"/>
    <n v="0"/>
    <n v="2607617520651"/>
    <s v="SOLEAH"/>
    <s v="18.539.846/0001-60"/>
    <s v="Sem solicitação encerrar"/>
    <m/>
    <m/>
    <x v="0"/>
    <s v="Médio"/>
    <s v="1018 Financeiro | Desejo falar com o setor financeiro | M.P. IDALGO INDUSTRIA E COMERCIO DE | ariane.pasilva@cielo.com.br"/>
    <x v="48"/>
    <d v="2026-05-06T00:00:00"/>
    <x v="9"/>
    <s v="STEPHANY LIMA DE LISBOA"/>
    <s v="ariane.pasilva@cielo.com.br"/>
    <s v="SOLEAH"/>
    <s v="Olá, segue formulário enviado para Cielo E-commerce:&lt;p&gt;&lt;strong&gt;Qual seu nome?:&lt;/strong&gt; M.P. IDALGO INDUSTRIA E COMERCIO DE&lt;/p&gt;&lt;p&gt;&lt;strong&gt;Endereço de e-mail:&lt;/strong&gt; ariane.pasilva@cielo.com.br&lt;/p&gt;&lt;p&gt;&lt;strong&gt;CNPJ/CPF:&lt;/strong&gt; 18.539.846/0001-60&lt;/p&gt;&lt;p&gt;&lt;strong&gt;Telefone:&lt;/strong&gt; (11) 97707-1602&lt;/p&gt;&lt;p&gt;&lt;strong&gt;Assunto:&lt;/strong&gt; Carta de quitação&lt;/p&gt;&lt;p&gt;&lt;strong&gt;Merchant ID/Estabelecimento Comercial (EC):&lt;/strong&gt; 18539846000160&lt;/p&gt;&lt;p&gt;&lt;strong&gt;Descrição do problema:&lt;/strong&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lt;/p&gt;&lt;p&gt;&lt;strong&gt;ID da transação:&lt;/strong&gt; &lt;/p&gt;&lt;p&gt;&lt;strong&gt;Código do erro:&lt;/strong&gt; &lt;/p&gt;&lt;p&gt;&lt;strong&gt;Sobre qual produto ou área deseja falar?:&lt;/strong&gt; Financeiro&lt;/p&gt;&lt;p&gt;&lt;strong&gt;Como podemos te ajudar?:&lt;/strong&gt; Desejo falar com o set"/>
    <s v="&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
  </r>
  <r>
    <x v="1"/>
    <s v="Atendimento Administrativo e Suporte"/>
    <n v="20480129"/>
    <n v="0"/>
    <n v="2607616517633"/>
    <s v="SAVEGNAGO-SUPERMERCADOS LTDA"/>
    <s v="71.322.150/0001-60"/>
    <s v="Carta de quitação / circularização"/>
    <m/>
    <m/>
    <x v="1"/>
    <s v="Alta"/>
    <s v="1018 Financeiro | Desejo falar com o setor financeiro | SAVEGNAGO-SUPERMERCADOS LTDA | lenon.oliveira@savegnago.com.br"/>
    <x v="48"/>
    <d v="2026-04-06T00:00:00"/>
    <x v="9"/>
    <s v="STEPHANY LIMA DE LISBOA"/>
    <s v="lenon.oliveira@savegnago.com.br"/>
    <s v="SAVEGNAGO Lj 1 Matriz Sertaozinho"/>
    <s v="Olá, segue formulário enviado para Cielo E-commerce:&lt;p&gt;&lt;strong&gt;Qual seu nome?:&lt;/strong&gt; SAVEGNAGO-SUPERMERCADOS LTDA&lt;/p&gt;&lt;p&gt;&lt;strong&gt;Endereço de e-mail:&lt;/strong&gt; lenon.oliveira@savegnago.com.br&lt;/p&gt;&lt;p&gt;&lt;strong&gt;CNPJ/CPF:&lt;/strong&gt; 71.322.150/0001-60&lt;/p&gt;&lt;p&gt;&lt;strong&gt;Assunto:&lt;/strong&gt; Carta de quitação&lt;/p&gt;&lt;p&gt;&lt;strong&gt;Merchant ID/Estabelecimento Comercial (EC):&lt;/strong&gt; 71322150000160&lt;/p&gt;&lt;p&gt;&lt;strong&gt;Sobre qual produto ou área deseja falar?:&lt;/strong&gt; Financeiro&lt;/p&gt;&lt;p&gt;&lt;strong&gt;Como podemos te ajudar?:&lt;/strong&gt; Desejo falar com o setor financeiro&lt;/p&gt;&lt;p&gt;&lt;strong&gt;Descrição do problema:&lt;/strong&gt; Prezados, boa tarde._x000a__x000a_Por favor, preciso de uma carta de quitação da NF0080105&lt;/p&gt;&lt;p&gt;&lt;strong&gt;Telefone:&lt;/strong&gt; (16) 3946-2088&lt;/p&gt;&lt;p&gt;&lt;strong&gt;GA Client ID:&lt;/strong&gt; 1401063149.1757524286&lt;/p&gt;&lt;p&gt;&lt;strong&gt;Lead Hash ID:&lt;/strong&gt; 5b5ec3058b939c1794166056dcf7c2bdadde45289d8414fda87a0dcc24b3e349&lt;/p&gt;&lt;p&gt;&lt;strong&gt;Lead Form ID:&lt;/strong&gt; 5b5ec3058b939c1794166056dcf7c2bdadde45289d8414fda87a0dcc24b3e349.1773775803089&lt;/p&gt;&lt;br&gt;-json-{"/>
    <s v="&gt; Prezados, boa tarde._x000a__x000a_Por favor, preciso de uma carta de quitação da NF0080105"/>
  </r>
  <r>
    <x v="0"/>
    <s v="Cobrança e Contestação"/>
    <n v="20537850"/>
    <n v="0"/>
    <n v="2607810560847"/>
    <s v="AMWAY DO BRASIL LIMITADA"/>
    <s v="58.473.398/0001-63"/>
    <s v="Contestação de cobrança"/>
    <m/>
    <m/>
    <x v="0"/>
    <s v="Médio"/>
    <s v="1003 Gateway de Pagamento | Estou com um problema em produção e preciso de ajuda | Paula Maldonado Nishiwaki | paula.nishiwaki@amway.com"/>
    <x v="49"/>
    <d v="2026-05-15T00:00:00"/>
    <x v="9"/>
    <s v="STEPHANY LIMA DE LISBOA"/>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Análise Transações_Problema Master&lt;/p&gt;&lt;p&gt;&lt;strong&gt;Merchant ID/Estabelecimento Comercial (EC):&lt;/strong&gt; 1104332733&lt;/p&gt;&lt;p&gt;&lt;strong&gt;Descrição do problema:&lt;/strong&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lt;/p&gt;&lt;p&gt;&lt;strong&gt;ID da transação:&lt;/strong&gt; &lt;/p&gt;&lt;p&gt;&lt;strong&gt;Código do erro:&lt;/strong&gt; &lt;/p&gt;&lt;p&gt;&lt;strong&gt;Sobre qual produto ou área deseja falar?:&lt;/strong&gt; Gateway de Pagamento&lt;/p&gt;&lt;p&gt;&lt;strong&gt;Como podemos te ajudar?:&lt;/str"/>
    <s v="&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
  </r>
  <r>
    <x v="0"/>
    <s v="Cobrança e Contestação"/>
    <n v="20718916"/>
    <n v="0"/>
    <n v="2608414692840"/>
    <s v="DROGARIA SOUZA E ROSA LTDA"/>
    <s v="13.032.018/0001-17"/>
    <s v="Dúvidas sobre cobrança"/>
    <s v="Notas mencionadas foram pagas. Como finalizar este chamado?"/>
    <m/>
    <x v="2"/>
    <s v="Médio"/>
    <s v="1018 Financeiro | Desejo falar com o setor financeiro | Gabriel Dias | gabriel.silva@febrafar.com.br"/>
    <x v="50"/>
    <d v="2026-03-25T00:00:00"/>
    <x v="9"/>
    <s v="ECOMMERCE BP SUPORTE FINANCEIRO N2"/>
    <s v="gabriel.silva@febrafar.com.br"/>
    <s v="DROGARIA AGAPEAMA"/>
    <s v="Olá, segue formulário enviado para Cielo E-commerce:&lt;p&gt;&lt;strong&gt;Assunto:&lt;/strong&gt; Solicitação de Relatório de Transações&lt;/p&gt;&lt;p&gt;&lt;strong&gt;Qual seu nome?:&lt;/strong&gt; Gabriel Dias&lt;/p&gt;&lt;p&gt;&lt;strong&gt;Endereço de e-mail:&lt;/strong&gt; gabriel.silva@febrafar.com.br&lt;/p&gt;&lt;p&gt;&lt;strong&gt;CNPJ/CPF:&lt;/strong&gt; 13.032.018/0001-17&lt;/p&gt;&lt;p&gt;&lt;strong&gt;Telefone:&lt;/strong&gt; (11) 94208-3496&lt;/p&gt;&lt;p&gt;&lt;strong&gt;Descrição do problema:&lt;/strong&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lt;/p&gt;&lt;p&gt;&lt;strong&gt;Merchant ID/Estabelecimento Comercial (EC):&lt;/strong&gt; 80c3439d-951d-42c1-b755-01dad4802932&lt;/p&gt;&lt;p&gt;&lt;strong&gt;Sobre qual produto ou área deseja falar?"/>
    <s v="&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
  </r>
  <r>
    <x v="0"/>
    <s v="Cancelamento e Reemissão de Nota Fiscal"/>
    <n v="20707947"/>
    <n v="0"/>
    <n v="0"/>
    <s v="PAYTRACK TECNOLOGIA LTDA"/>
    <s v="14.073.438/0001-04"/>
    <s v="Cancelamento de NF / reemissão"/>
    <m/>
    <m/>
    <x v="0"/>
    <s v="Médio"/>
    <s v="1018 Financeiro | Desejo falar com o setor financeiro | PAYTRACK TECNOLOGIA LTDA | ariane.pasilva@cielo.com.br"/>
    <x v="50"/>
    <d v="2026-05-22T00:00:00"/>
    <x v="9"/>
    <s v="STEPHANY LIMA DE LISBOA"/>
    <s v="ariane.pasilva@cielo.com.br"/>
    <s v="PAYTRACK"/>
    <s v="Olá, segue formulário enviado para Cielo E-commerce:&lt;p&gt;&lt;strong&gt;Qual seu nome?:&lt;/strong&gt; PAYTRACK TECNOLOGIA LTDA&lt;/p&gt;&lt;p&gt;&lt;strong&gt;Endereço de e-mail:&lt;/strong&gt; ariane.pasilva@cielo.com.br&lt;/p&gt;&lt;p&gt;&lt;strong&gt;CNPJ/CPF:&lt;/strong&gt; 14.073.438/0001-04&lt;/p&gt;&lt;p&gt;&lt;strong&gt;Telefone:&lt;/strong&gt; (11) 97707-1602&lt;/p&gt;&lt;p&gt;&lt;strong&gt;Assunto:&lt;/strong&gt; Substituição&lt;/p&gt;&lt;p&gt;&lt;strong&gt;Merchant ID/Estabelecimento Comercial (EC):&lt;/strong&gt; 14.073.438/0001-04&lt;/p&gt;&lt;p&gt;&lt;strong&gt;Descrição do problema:&lt;/strong&gt; Prezados, bom dia._x000a__x000a_Preciso que as NFS 096963, 107100 e 108958 sejam substituídas, cliente deseja alterar a data de emissão e RP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
    <s v="&gt; Prezados, bom dia._x000a__x000a_Preciso que as NFS 096963, 107100 e 108958 sejam substituídas, cliente deseja alterar a data de emissão e RPS."/>
  </r>
  <r>
    <x v="2"/>
    <s v="Cancelamento e Reemissão de Nota Fiscal"/>
    <n v="20697638"/>
    <n v="0"/>
    <n v="2608408677556"/>
    <s v="PLANNE SOFTWARE LTDA"/>
    <s v="28.580.044/0001-57"/>
    <s v="Cancelamento de NF / reemissão"/>
    <m/>
    <m/>
    <x v="0"/>
    <s v="Médio"/>
    <s v="1018 Financeiro | Desejo falar com o setor financeiro | Joice Rosa | joice.dsilva@cielo.com.br"/>
    <x v="50"/>
    <d v="2026-03-25T00:00:00"/>
    <x v="9"/>
    <s v="ECOMMERCE BP SUPORTE FINANCEIRO N2"/>
    <s v="joice.dsilva@cielo.com.br"/>
    <s v="PLANNE"/>
    <s v="Olá, segue formulário enviado para Cielo E-commerce:&lt;p&gt;&lt;strong&gt;Qual seu nome?:&lt;/strong&gt; Joice Rosa&lt;/p&gt;&lt;p&gt;&lt;strong&gt;Endereço de e-mail:&lt;/strong&gt; joice.dsilva@cielo.com.br&lt;/p&gt;&lt;p&gt;&lt;strong&gt;CNPJ/CPF:&lt;/strong&gt; 28.580.044/0001-57&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do Supex para cancelamento das notas._x000a__x000a_Resumo das Notas Fiscais:_x000a_•_x0009_NFS em aberto: 33_x000a_•_x0009_Valor original para cancelamento : R$ 3.314,08._x000a_•_x0009_Valor PDD das NFS: R$ 2.840,6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
    <s v="&gt; Bom dia, Time!_x000a__x000a_Segue o DA do Supex para cancelamento das notas._x000a__x000a_Resumo das Notas Fiscais:_x000a_•_x0009_NFS em aberto: 33_x000a_•_x0009_Valor original para cancelamento : R$ 3.314,08._x000a_•_x0009_Valor PDD das NFS: R$ 2.840,61."/>
  </r>
  <r>
    <x v="2"/>
    <s v="Cancelamento e Reemissão de Nota Fiscal"/>
    <n v="20696850"/>
    <n v="0"/>
    <n v="2608408676950"/>
    <s v="PLANNE SOFTWARE LTDA"/>
    <s v="28.580.044/0001-57"/>
    <s v="Cancelamento de NF / reemissão"/>
    <m/>
    <m/>
    <x v="0"/>
    <s v="Médio"/>
    <s v="1018 Financeiro | Desejo falar com o setor financeiro | PLANNE SOFTWARE LTDA | ariane.pasilva@cielo.com.br"/>
    <x v="50"/>
    <d v="2026-03-25T00:00:00"/>
    <x v="9"/>
    <s v="ECOMMERCE BP SUPORTE FINANCEIRO N2"/>
    <s v="ariane.pasilva@cielo.com.br"/>
    <s v=""/>
    <s v="Olá, segue formulário enviado para Cielo E-commerce:&lt;p&gt;&lt;strong&gt;Qual seu nome?:&lt;/strong&gt; PLANNE SOFTWARE LTDA&lt;/p&gt;&lt;p&gt;&lt;strong&gt;Endereço de e-mail:&lt;/strong&gt; ariane.pasilva@cielo.com.br&lt;/p&gt;&lt;p&gt;&lt;strong&gt;CNPJ/CPF:&lt;/strong&gt; 28.580.044/0001-57&lt;/p&gt;&lt;p&gt;&lt;strong&gt;Telefone:&lt;/strong&gt; (11) 97707-1602&lt;/p&gt;&lt;p&gt;&lt;strong&gt;Assunto:&lt;/strong&gt; Cancelamento de NF&lt;/p&gt;&lt;p&gt;&lt;strong&gt;Merchant ID/Estabelecimento Comercial (EC):&lt;/strong&gt; 28.580.044/0001-57&lt;/p&gt;&lt;p&gt;&lt;strong&gt;Descrição do problema:&lt;/strong&gt; Por favor, seguir com o cancelamento de todas as NFS do cliente PLANNE SOFTWARE LT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
    <s v="&gt; Por favor, seguir com o cancelamento de todas as NFS do cliente PLANNE SOFTWARE LTDA"/>
  </r>
  <r>
    <x v="2"/>
    <s v="Cancelamento e Reemissão de Nota Fiscal"/>
    <n v="20759808"/>
    <n v="0"/>
    <n v="2608514722169"/>
    <s v="DAGER COMERCIO ATACADISTA DE EMBALAGENS E ALIMENTOS LTDA"/>
    <s v="32.804.472/0001-93"/>
    <s v="Cancelamento de NF / reemissão"/>
    <m/>
    <m/>
    <x v="0"/>
    <s v="Médio"/>
    <s v="1018 Financeiro | Desejo falar com o setor financeiro | Mariane Oliveira dos Santos | mariane.santos@cielo.com.br"/>
    <x v="51"/>
    <d v="2026-03-26T00:00:00"/>
    <x v="9"/>
    <s v="ECOMMERCE BP SUPORTE FINANCEIRO N2"/>
    <s v="mariane.santos@cielo.com.br"/>
    <s v=""/>
    <s v="Olá, segue formulário enviado para Cielo E-commerce:&lt;p&gt;&lt;strong&gt;Endereço de e-mail:&lt;/strong&gt; mariane.santos@cielo.com.br&lt;/p&gt;&lt;p&gt;&lt;strong&gt;Qual seu nome?:&lt;/strong&gt; Mariane Oliveira dos Santos&lt;/p&gt;&lt;p&gt;&lt;strong&gt;CNPJ/CPF:&lt;/strong&gt; 32.804.472/0001-93&lt;/p&gt;&lt;p&gt;&lt;strong&gt;Telefone:&lt;/strong&gt; (11) 98407-1789&lt;/p&gt;&lt;p&gt;&lt;strong&gt;Assunto:&lt;/strong&gt; Emissão NF Setup Chave de loja&lt;/p&gt;&lt;p&gt;&lt;strong&gt;Merchant ID/Estabelecimento Comercial (EC):&lt;/strong&gt; 32.804.472/0001-93&lt;/p&gt;&lt;p&gt;&lt;strong&gt;Sobre qual produto ou área deseja falar?:&lt;/strong&gt; Financeiro&lt;/p&gt;&lt;p&gt;&lt;strong&gt;Descrição do problema:&lt;/strong&gt; Emissão de NF de setup referente a abertura de chave de loja._x000a_Segue em anexo o aditivo assinado.&lt;/p&gt;&lt;p&gt;&lt;strong&gt;Como podemos te ajudar?:&lt;/strong&gt; Desejo falar com o setor financeiro&lt;/p&gt;&lt;p&gt;&lt;strong&gt;GA Client ID:&lt;/strong&gt; 2073864016.1764846153&lt;/p&gt;&lt;p&gt;&lt;strong&gt;Lead Hash ID:&lt;/strong&gt; c539f6b58efe9518ed2e3f1f181196c6d44dcdad1ded01c79f74f7bad7da4033&lt;/p&gt;&lt;p&gt;&lt;strong&gt;Lead Form ID:&lt;/strong&gt; c539f6b58efe9518ed2e3f1f181196c6d44dcdad1ded01c79f74f7bad7da40"/>
    <s v="&gt; Emissão de NF de setup referente a abertura de chave de loja._x000a_Segue em anexo o aditivo assinado."/>
  </r>
  <r>
    <x v="3"/>
    <s v="Contratos, Comercial e Cadastro"/>
    <n v="20751396"/>
    <n v="0"/>
    <n v="2608511715964"/>
    <s v=""/>
    <s v="58.119.199/0001-51"/>
    <s v="Atualização contrato"/>
    <s v="Atualização cadastral. Perguntar à Emilly se ela consegue atender."/>
    <m/>
    <x v="1"/>
    <s v="Médio"/>
    <s v="1018 Financeiro | Desejo falar com o setor financeiro | Larissa Venancio Nascimento Araujo | larissave@cielo.com.br"/>
    <x v="51"/>
    <d v="2026-03-26T00:00:00"/>
    <x v="9"/>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58.119.199/0001-51&lt;/p&gt;&lt;p&gt;&lt;strong&gt;Telefone:&lt;/strong&gt; (11) 97622-8821&lt;/p&gt;&lt;p&gt;&lt;strong&gt;Assunto:&lt;/strong&gt; Atualização Contratos/Minimos Mensais e Custos&lt;/p&gt;&lt;p&gt;&lt;strong&gt;Merchant ID/Estabelecimento Comercial (EC):&lt;/strong&gt; 58.119.199/0001-51&lt;/p&gt;&lt;p&gt;&lt;strong&gt;Descrição do problema:&lt;/strong&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s v="&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r>
  <r>
    <x v="3"/>
    <s v="Cobrança e Contestação"/>
    <n v="20800477"/>
    <n v="0"/>
    <n v="2608614752010"/>
    <s v="CARREFOUR COMERCIO E INDUSTRIA LTDA"/>
    <s v="45.543.915/0001-81"/>
    <s v="Ajuste de cobrança / faturamento"/>
    <m/>
    <m/>
    <x v="0"/>
    <s v="Médio"/>
    <s v="1018 Financeiro | Desejo falar com o setor financeiro | Mariane Oliveira dos Santos | mariane.santos@cielo.com.br"/>
    <x v="52"/>
    <d v="2026-03-27T00:00:00"/>
    <x v="9"/>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45.543.915/0001-81&lt;/p&gt;&lt;p&gt;&lt;strong&gt;Telefone:&lt;/strong&gt; (11) 98407-1789&lt;/p&gt;&lt;p&gt;&lt;strong&gt;Assunto:&lt;/strong&gt; CONTRATO CARREFOUR&lt;/p&gt;&lt;p&gt;&lt;strong&gt;Merchant ID/Estabelecimento Comercial (EC):&lt;/strong&gt; 45.543.915/0001-81&lt;/p&gt;&lt;p&gt;&lt;strong&gt;Descrição do problema:&lt;/strong&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lt;/p&gt;&lt;p&gt;&lt;strong&gt;ID da transação:&lt;/strong&gt; &lt;/p&gt;&lt;p&gt;&lt;strong&gt;Código do erro:&lt;/strong&gt; &lt;/p&gt;&lt;p&gt;&lt;strong&gt;Sobre qual produto ou área deseja fa"/>
    <s v="&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
  </r>
  <r>
    <x v="3"/>
    <s v="Atendimento Administrativo e Suporte"/>
    <n v="20796608"/>
    <n v="0"/>
    <n v="2608613748976"/>
    <s v="EMPREENDIMENTOS PAGUE MENOS S/A"/>
    <s v="06.626.253/0001-51"/>
    <s v="Outros"/>
    <m/>
    <m/>
    <x v="0"/>
    <s v="Médio"/>
    <s v="1018 Financeiro | Desejo falar com o setor financeiro | Fernanda Camarneira | fernanda.scamarneira@cielo.com.br"/>
    <x v="52"/>
    <d v="2026-03-30T00:00:00"/>
    <x v="9"/>
    <s v="ECOMMERCE BP SUPORTE FINANCEIRO N2"/>
    <s v="fernanda.scamarneira@cielo.com.br"/>
    <s v="FARMACIAS PAGUE MENOS"/>
    <s v="Olá, segue formulário enviado para Cielo E-commerce:&lt;p&gt;&lt;strong&gt;Qual seu nome?:&lt;/strong&gt; Fernanda Camarneira&lt;/p&gt;&lt;p&gt;&lt;strong&gt;Endereço de e-mail:&lt;/strong&gt; fernanda.scamarneira@cielo.com.br&lt;/p&gt;&lt;p&gt;&lt;strong&gt;CNPJ/CPF:&lt;/strong&gt; 06.626.253/0001-51&lt;/p&gt;&lt;p&gt;&lt;strong&gt;Telefone:&lt;/strong&gt; (11) 94519-4834&lt;/p&gt;&lt;p&gt;&lt;strong&gt;Assunto:&lt;/strong&gt; Alteração de valores Pague Menos - Antifraude&lt;/p&gt;&lt;p&gt;&lt;strong&gt;Merchant ID/Estabelecimento Comercial (EC):&lt;/strong&gt; 06.626.253/0001-51&lt;/p&gt;&lt;p&gt;&lt;strong&gt;Descrição do problema:&lt;/strong&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s v="&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r>
  <r>
    <x v="4"/>
    <s v="Pagamentos, Boletos e Recebimentos"/>
    <n v="20857247"/>
    <n v="0"/>
    <n v="2608917794084"/>
    <s v="COVABRA SUPERMERCADOS LTDA"/>
    <s v="463.315.688-83"/>
    <s v="Reenvio de boleto / NF"/>
    <m/>
    <m/>
    <x v="0"/>
    <s v="Médio"/>
    <s v="1018 Financeiro | Desejo falar com o setor financeiro | Nick | nick.xavier@covabra.com.br"/>
    <x v="53"/>
    <d v="2026-03-31T00:00:00"/>
    <x v="9"/>
    <s v="ECOMMERCE BP SUPORTE FINANCEIRO N2"/>
    <s v="nick.xavier@covabra.com.br"/>
    <s v="COVABRA SUPERMERCADOS LTDA"/>
    <s v="Olá, segue formulário enviado para Cielo E-commerce:&lt;p&gt;&lt;strong&gt;Qual seu nome?:&lt;/strong&gt; Nick&lt;/p&gt;&lt;p&gt;&lt;strong&gt;Endereço de e-mail:&lt;/strong&gt; nick.xavier@covabra.com.br&lt;/p&gt;&lt;p&gt;&lt;strong&gt;CNPJ/CPF:&lt;/strong&gt; 463.315.688-83&lt;/p&gt;&lt;p&gt;&lt;strong&gt;Telefone:&lt;/strong&gt; (19) 98820-7394&lt;/p&gt;&lt;p&gt;&lt;strong&gt;Assunto:&lt;/strong&gt; Cobrança indevida de boleto&lt;/p&gt;&lt;p&gt;&lt;strong&gt;Merchant ID/Estabelecimento Comercial (EC):&lt;/strong&gt; 0&lt;/p&gt;&lt;p&gt;&lt;strong&gt;Sobre qual produto ou área deseja falar?:&lt;/strong&gt; Financeiro&lt;/p&gt;&lt;p&gt;&lt;strong&gt;Como podemos te ajudar?:&lt;/strong&gt; Desejo falar com o setor financeiro&lt;/p&gt;&lt;p&gt;&lt;strong&gt;Descrição do problema:&lt;/strong&gt; Olá, recebi dois boletos, cuja a descrição da NF é &amp;quot;multa por rescisão antecipada do contrato&amp;quot;._x000a_NFs 109847 e 109848._x000a_Do que se trata essa cobrança? Não reicindimos nenhum contrato.&lt;/p&gt;&lt;p&gt;&lt;strong&gt;GA Client ID:&lt;/strong&gt; 157843334.1774903682&lt;/p&gt;&lt;p&gt;&lt;strong&gt;Lead Hash ID:&lt;/strong&gt; 391ba45ea21556e88f9cfd9330556657cb3748a0b5c2a3d490f1a396a1c23089&lt;/p&gt;&lt;p&gt;&lt;strong&gt;Lead Form ID:&lt;/strong&gt; 391ba45ea21556e88"/>
    <s v="&gt; Olá, recebi dois boletos, cuja a descrição da NF é &amp;quot;multa por rescisão antecipada do contrato&amp;quot;._x000a_NFs 109847 e 109848._x000a_Do que se trata essa cobrança? Não reicindimos nenhum contrato."/>
  </r>
  <r>
    <x v="3"/>
    <s v="Atendimento Administrativo e Suporte"/>
    <n v="20837028"/>
    <n v="0"/>
    <n v="2608912779586"/>
    <s v="DAGER COMERCIO ATACADISTA DE EMBALAGENS E ALIMENTOS LTDA"/>
    <s v="32.804.472/0001-93"/>
    <s v="Outros"/>
    <m/>
    <m/>
    <x v="2"/>
    <s v="Médio"/>
    <s v="1018 Financeiro | Desejo falar com o setor financeiro | Ricardo de Oliveira Braga | ricardo.sonhodafesta@gmail.com"/>
    <x v="53"/>
    <d v="2026-04-01T00:00:00"/>
    <x v="9"/>
    <s v="ECOMMERCE BP SUPORTE FINANCEIRO N2"/>
    <s v="ricardo.sonhodafesta@gmail.com"/>
    <s v="DAGER COMERCIO ATACADISTA DE EMB"/>
    <s v="Olá, segue formulário enviado para Cielo E-commerce:&lt;p&gt;&lt;strong&gt;Endereço de e-mail:&lt;/strong&gt; ricardo.sonhodafesta@gmail.com&lt;/p&gt;&lt;p&gt;&lt;strong&gt;Qual seu nome?:&lt;/strong&gt; Ricardo de Oliveira Braga&lt;/p&gt;&lt;p&gt;&lt;strong&gt;CNPJ/CPF:&lt;/strong&gt; 32.804.472/0001-93&lt;/p&gt;&lt;p&gt;&lt;strong&gt;Telefone:&lt;/strong&gt; (21) 98511-7704&lt;/p&gt;&lt;p&gt;&lt;strong&gt;Assunto:&lt;/strong&gt; Boletos Duplicados e Checagem de Boletos em Aberto&lt;/p&gt;&lt;p&gt;&lt;strong&gt;Merchant ID/Estabelecimento Comercial (EC):&lt;/strong&gt; 2897798771&lt;/p&gt;&lt;p&gt;&lt;strong&gt;Sobre qual produto ou área deseja falar?:&lt;/strong&gt; Financeiro&lt;/p&gt;&lt;p&gt;&lt;strong&gt;Como podemos te ajudar?:&lt;/strong&gt; Desejo falar com o setor financeiro&lt;/p&gt;&lt;p&gt;&lt;strong&gt;Descrição do problema:&lt;/strong&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s v="&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r>
  <r>
    <x v="0"/>
    <s v="Cobrança e Contestação"/>
    <n v="20821255"/>
    <n v="0"/>
    <n v="2608907768475"/>
    <s v="SBF COMERCIO DE PRODUTOS ESPORTIVOS S.A."/>
    <s v="06.347.409/0001-65"/>
    <s v="Contestação de cobrança"/>
    <m/>
    <m/>
    <x v="1"/>
    <s v="Médio"/>
    <s v="1018 Financeiro | Desejo falar com o setor financeiro | SBF COMERCIO DE PRODUTOS ESPORTIVOS S.A | bruno.bbarbosa@gruposbf.com.br"/>
    <x v="53"/>
    <d v="2026-05-21T00:00:00"/>
    <x v="9"/>
    <s v="STEPHANY LIMA DE LISBOA"/>
    <s v="bruno.bbarbosa@gruposbf.com.br"/>
    <s v="CENTAURO ESPORTES 25"/>
    <s v="Olá, segue formulário enviado para Cielo E-commerce:&lt;p&gt;&lt;strong&gt;Qual seu nome?:&lt;/strong&gt; SBF COMERCIO DE PRODUTOS ESPORTIVOS S.A&lt;/p&gt;&lt;p&gt;&lt;strong&gt;Endereço de e-mail:&lt;/strong&gt; bruno.bbarbosa@gruposbf.com.br&lt;/p&gt;&lt;p&gt;&lt;strong&gt;CNPJ/CPF:&lt;/strong&gt; 06.347.409/0001-65&lt;/p&gt;&lt;p&gt;&lt;strong&gt;Telefone:&lt;/strong&gt; (11) 98862-1049&lt;/p&gt;&lt;p&gt;&lt;strong&gt;Assunto:&lt;/strong&gt; Quantidade de transações incorretas&lt;/p&gt;&lt;p&gt;&lt;strong&gt;Sobre qual produto ou área deseja falar?:&lt;/strong&gt; Financeiro&lt;/p&gt;&lt;p&gt;&lt;strong&gt;Como podemos te ajudar?:&lt;/strong&gt; Desejo falar com o setor financeiro&lt;/p&gt;&lt;p&gt;&lt;strong&gt;Descrição do problema:&lt;/strong&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lt;/p&gt;&lt;p&gt;&lt;strong&gt;Merchant ID/Estabelecimento Comercial (EC):&lt;/strong&gt; 06.347.409/0001-65&lt;/p&gt;&lt;p&gt;&lt;strong&gt;GA Client ID:&lt;/st"/>
    <s v="&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
  </r>
  <r>
    <x v="3"/>
    <s v="Cobrança e Contestação"/>
    <n v="20891641"/>
    <n v="0"/>
    <n v="2609016817637"/>
    <s v="ASSOCIACAO ESCOLA SUPERIOR DE PROPAGANDA E MARKETING"/>
    <s v="61.825.675/0001-64"/>
    <s v="Contestação de cobrança"/>
    <m/>
    <m/>
    <x v="1"/>
    <s v="Médio"/>
    <s v="1018 Financeiro | Desejo falar com o setor financeiro | ASSOCIACAO ESCOLA SUPERIOR DE PROPA GANDA E MARKETING | ariane.pasilva@cielo.com.br"/>
    <x v="54"/>
    <d v="2026-04-06T00:00:00"/>
    <x v="9"/>
    <s v="ECOMMERCE BP SUPORTE FINANCEIRO N2"/>
    <s v="ariane.pasilva@cielo.com.br"/>
    <s v="ESPM"/>
    <s v="Olá, segue formulário enviado para Cielo E-commerce:&lt;p&gt;&lt;strong&gt;Qual seu nome?:&lt;/strong&gt; ASSOCIACAO ESCOLA SUPERIOR DE PROPA GANDA E MARKETING&lt;/p&gt;&lt;p&gt;&lt;strong&gt;Endereço de e-mail:&lt;/strong&gt; ariane.pasilva@cielo.com.br&lt;/p&gt;&lt;p&gt;&lt;strong&gt;CNPJ/CPF:&lt;/strong&gt; 61.825.675/0001-64&lt;/p&gt;&lt;p&gt;&lt;strong&gt;Telefone:&lt;/strong&gt; (11) 98862-1049&lt;/p&gt;&lt;p&gt;&lt;strong&gt;Assunto:&lt;/strong&gt; Emissão indevida&lt;/p&gt;&lt;p&gt;&lt;strong&gt;Merchant ID/Estabelecimento Comercial (EC):&lt;/strong&gt; 61.825.675/0001-64&lt;/p&gt;&lt;p&gt;&lt;strong&gt;Descrição do problema:&lt;/strong&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s v="&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r>
  <r>
    <x v="3"/>
    <s v="Cobrança e Contestação"/>
    <n v="20887541"/>
    <n v="0"/>
    <n v="0"/>
    <s v="BRASIL EDUCACAO S/A"/>
    <s v="05.648.257/0031-93"/>
    <s v="Contestação de cobrança"/>
    <m/>
    <m/>
    <x v="0"/>
    <s v="Médio"/>
    <s v="1018 Financeiro | Desejo falar com o setor financeiro | BRASIL EDUCACAO S/A | ariane.pasilva@cielo.com.br"/>
    <x v="54"/>
    <d v="2026-03-31T00:00:00"/>
    <x v="9"/>
    <s v="ECOMMERCE BP SUPORTE FINANCEIRO N2"/>
    <s v="ariane.pasilva@cielo.com.br"/>
    <s v=""/>
    <s v="Olá, segue formulário enviado para Cielo E-commerce:&lt;p&gt;&lt;strong&gt;Qual seu nome?:&lt;/strong&gt; BRASIL EDUCACAO S/A&lt;/p&gt;&lt;p&gt;&lt;strong&gt;Endereço de e-mail:&lt;/strong&gt; ariane.pasilva@cielo.com.br&lt;/p&gt;&lt;p&gt;&lt;strong&gt;CNPJ/CPF:&lt;/strong&gt; 05.648.257/0031-93&lt;/p&gt;&lt;p&gt;&lt;strong&gt;Telefone:&lt;/strong&gt; (11) 98862-1049&lt;/p&gt;&lt;p&gt;&lt;strong&gt;Assunto:&lt;/strong&gt; nota emitida&lt;/p&gt;&lt;p&gt;&lt;strong&gt;Merchant ID/Estabelecimento Comercial (EC):&lt;/strong&gt; 05648257003193&lt;/p&gt;&lt;p&gt;&lt;strong&gt;Descrição do problema:&lt;/strong&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lt;/p&gt;&lt;p&gt;&lt;strong&gt;ID da transação:&lt;/strong&gt; &lt;/p&gt;&lt;p&gt;&lt;strong&gt;Código do erro:&lt;/strong&gt; &lt;/p&gt;&lt;p&gt;&lt;strong&gt;Sobre qual produto ou área deseja falar?:&lt;/strong&gt; Financeiro&lt;/p&gt;&lt;p&gt;&lt;strong&gt;Como podemos te ajudar?:&lt;/strong&gt; Desejo falar com"/>
    <s v="&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
  </r>
  <r>
    <x v="3"/>
    <s v="Atendimento Administrativo e Suporte"/>
    <n v="20883974"/>
    <n v="0"/>
    <n v="0"/>
    <s v=""/>
    <s v="526.553.288-92"/>
    <s v="Outros"/>
    <m/>
    <m/>
    <x v="0"/>
    <s v="Médio"/>
    <s v="1018 Financeiro | Desejo falar com o setor financeiro | felipe alvarez de carvalho sanches | felipe.sanches@supermercadospaguemenos.com.br"/>
    <x v="54"/>
    <d v="2026-04-01T00:00:00"/>
    <x v="9"/>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526.553.288-92&lt;/p&gt;&lt;p&gt;&lt;strong&gt;Telefone:&lt;/strong&gt; (19) 97123-1847&lt;/p&gt;&lt;p&gt;&lt;strong&gt;Assunto:&lt;/strong&gt; NOTA FISCAL DE SERVIÇO - CODIGO DE SERVIÇO 1.03&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lt;/p&gt;&lt;p&gt;&lt;strong&gt;GA Client ID:&lt;/strong&gt; 64583"/>
    <s v="&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
  </r>
  <r>
    <x v="0"/>
    <s v="Cancelamento e Reemissão de Nota Fiscal"/>
    <n v="20921984"/>
    <n v="0"/>
    <n v="2609112838485"/>
    <s v="I-RETAIL SERVICOS DE CONSULTORIA DE MODA E PARTICIPACOES LTDA."/>
    <s v="09.168.232/0001-28"/>
    <s v="Cancelamento de NF / reemissão"/>
    <m/>
    <m/>
    <x v="0"/>
    <s v="Alta"/>
    <s v="1018 Financeiro | Desejo falar com o setor financeiro | I-RETAIL SERVICOS DE CONSULTORIA DE | ariane.pasilva@cielo.com.br"/>
    <x v="55"/>
    <d v="2026-04-01T00:00:00"/>
    <x v="10"/>
    <s v="ECOMMERCE BP SUPORTE FINANCEIRO N2"/>
    <s v="ariane.pasilva@cielo.com.br"/>
    <s v=""/>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8862-1049&lt;/p&gt;&lt;p&gt;&lt;strong&gt;Assunto:&lt;/strong&gt; Substituição de NF&lt;/p&gt;&lt;p&gt;&lt;strong&gt;Merchant ID/Estabelecimento Comercial (EC):&lt;/strong&gt; 09168232000128&lt;/p&gt;&lt;p&gt;&lt;strong&gt;Descrição do problema:&lt;/strong&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s v="&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r>
  <r>
    <x v="2"/>
    <s v="Pagamentos, Boletos e Recebimentos"/>
    <n v="21029459"/>
    <n v="0"/>
    <n v="2609616912930"/>
    <s v="VOAI TECH LTDA"/>
    <s v="17.891.555/0001-73"/>
    <s v="Reenvio de boleto / NF"/>
    <m/>
    <m/>
    <x v="0"/>
    <s v="Médio"/>
    <s v="1018 Financeiro | Desejo falar com o setor financeiro | Gabriel | gabriel@retailon.com.br"/>
    <x v="56"/>
    <d v="2026-04-06T00:00:00"/>
    <x v="10"/>
    <s v="ECOMMERCE BP SUPORTE FINANCEIRO N2"/>
    <s v="gabriel@retailon.com.br"/>
    <s v="VOAI TECH LTDA"/>
    <s v="Olá, segue formulário enviado para Cielo E-commerce:&lt;p&gt;&lt;strong&gt;CNPJ/CPF:&lt;/strong&gt; 17.891.555/0001-73&lt;/p&gt;&lt;p&gt;&lt;strong&gt;Endereço de e-mail:&lt;/strong&gt; gabriel@retailon.com.br&lt;/p&gt;&lt;p&gt;&lt;strong&gt;Qual seu nome?:&lt;/strong&gt; Gabriel&lt;/p&gt;&lt;p&gt;&lt;strong&gt;Telefone:&lt;/strong&gt; (41) 99915-5841&lt;/p&gt;&lt;p&gt;&lt;strong&gt;Assunto:&lt;/strong&gt; CANCELAMENTO DE COBRANÇA INDEVIDA&lt;/p&gt;&lt;p&gt;&lt;strong&gt;Merchant ID/Estabelecimento Comercial (EC):&lt;/strong&gt; 17.891.555/0001-73&lt;/p&gt;&lt;p&gt;&lt;strong&gt;Sobre qual produto ou área deseja falar?:&lt;/strong&gt; Financeiro&lt;/p&gt;&lt;p&gt;&lt;strong&gt;Como podemos te ajudar?:&lt;/strong&gt; Desejo falar com o setor financeiro&lt;/p&gt;&lt;p&gt;&lt;strong&gt;Descrição do problema:&lt;/strong&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lt;/p&gt;&lt;p&gt;&lt;strong&gt;GA Client ID:&lt;/strong&gt; 539264633.1753290498&lt;/p&gt;&lt;p&gt;&lt;strong&gt;Lead Hash ID:&lt;/strong&gt; c0c8a"/>
    <s v="&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
  </r>
  <r>
    <x v="0"/>
    <s v="Cobrança e Contestação"/>
    <n v="21014425"/>
    <n v="0"/>
    <n v="2609613902347"/>
    <s v="VSTP EDUCACAO S.A."/>
    <s v="11.319.526/0001-55"/>
    <s v="Contestação de cobrança"/>
    <m/>
    <m/>
    <x v="1"/>
    <s v="Médio"/>
    <s v="1018 Financeiro | Desejo falar com o setor financeiro | Matheus Mendonça de Oliveira | matheus.oliveira@fiap.com.br"/>
    <x v="56"/>
    <d v="2026-05-20T00:00:00"/>
    <x v="10"/>
    <s v="STEPHANY LIMA DE LISBOA"/>
    <s v="matheus.oliveira@fiap.com.br"/>
    <s v="FIAPCOPI"/>
    <s v="Olá, segue formulário enviado para Cielo E-commerce:&lt;p&gt;&lt;strong&gt;Endereço de e-mail:&lt;/strong&gt; matheus.oliveira@fiap.com.br&lt;/p&gt;&lt;p&gt;&lt;strong&gt;Qual seu nome?:&lt;/strong&gt; Matheus Mendonça de Oliveira&lt;/p&gt;&lt;p&gt;&lt;strong&gt;CNPJ/CPF:&lt;/strong&gt; 11.319.526/0001-55&lt;/p&gt;&lt;p&gt;&lt;strong&gt;Telefone:&lt;/strong&gt; (11) 96280-3822&lt;/p&gt;&lt;p&gt;&lt;strong&gt;Assunto:&lt;/strong&gt; Faturas - Stelo (Pagador) / (Cartão Protegido) / (Velocity Check)&lt;/p&gt;&lt;p&gt;&lt;strong&gt;Merchant ID/Estabelecimento Comercial (EC):&lt;/strong&gt; 11.319.526/0001-55&lt;/p&gt;&lt;p&gt;&lt;strong&gt;Sobre qual produto ou área deseja falar?:&lt;/strong&gt; Financeiro&lt;/p&gt;&lt;p&gt;&lt;strong&gt;Como podemos te ajudar?:&lt;/strong&gt; Desejo falar com o setor financeiro&lt;/p&gt;&lt;p&gt;&lt;strong&gt;Descrição do problema:&lt;/strong&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s v="&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r>
  <r>
    <x v="2"/>
    <s v="Cancelamento e Reemissão de Nota Fiscal"/>
    <n v="20997522"/>
    <n v="0"/>
    <n v="0"/>
    <s v="PRODUTO SH"/>
    <s v="19.112.842/0002-44"/>
    <s v="Cancelamento de NF / reemissão"/>
    <m/>
    <m/>
    <x v="0"/>
    <s v="Médio"/>
    <s v="1018 Financeiro | Desejo falar com o setor financeiro | INFRACOMMERCE TATIX COMERCIO E PARTICIPACOES LTDA | ariane.pasilva@cielo.com.br"/>
    <x v="56"/>
    <d v="2026-04-06T00:00:00"/>
    <x v="10"/>
    <s v="ECOMMERCE BP SUPORTE FINANCEIRO N2"/>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cancelamento de NF&lt;/p&gt;&lt;p&gt;&lt;strong&gt;Merchant ID/Estabelecimento Comercial (EC):&lt;/strong&gt; 19112842000244&lt;/p&gt;&lt;p&gt;&lt;strong&gt;Descrição do problema:&lt;/strong&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lt;/p&gt;&lt;p&gt;&lt;strong&gt;ID da transação:&lt;/strong&gt; &lt;/p&gt;&lt;p&gt;&lt;strong&gt;Código do erro:&lt;/strong&gt; &lt;/p&gt;&lt;p&gt;&lt;strong&gt;Sobre qual produto ou área deseja falar?:&lt;/strong&gt; Financeiro&lt;/p&gt;&lt;p&gt;&lt;strong&gt;Como podemos te ajudar?:&lt;/strong&gt; "/>
    <s v="&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
  </r>
  <r>
    <x v="3"/>
    <s v="Atendimento Administrativo e Suporte"/>
    <n v="21079864"/>
    <n v="0"/>
    <n v="2609717947140"/>
    <s v="RIVER SECURITIZADORA"/>
    <s v="37.030.090/0001-73"/>
    <s v="Outros"/>
    <m/>
    <m/>
    <x v="2"/>
    <s v="Médio"/>
    <s v="1018 Financeiro | Desejo falar com o setor financeiro | Júlia Angelolozzi | julia.djesus@cielo.com.br"/>
    <x v="57"/>
    <d v="2026-04-09T00:00:00"/>
    <x v="10"/>
    <s v="ECOMMERCE BP SUPORTE FINANCEIRO N2"/>
    <s v="julia.djesus@cielo.com.br"/>
    <s v="RIVER SECURITIZADORA"/>
    <s v="Olá, segue formulário enviado para Cielo E-commerce:&lt;p&gt;&lt;strong&gt;Qual seu nome?:&lt;/strong&gt; Júlia Angelolozzi&lt;/p&gt;&lt;p&gt;&lt;strong&gt;Endereço de e-mail:&lt;/strong&gt; julia.djesus@cielo.com.br&lt;/p&gt;&lt;p&gt;&lt;strong&gt;CNPJ/CPF:&lt;/strong&gt; 37.030.090/0001-73&lt;/p&gt;&lt;p&gt;&lt;strong&gt;Telefone:&lt;/strong&gt; (11) 94452-6362&lt;/p&gt;&lt;p&gt;&lt;strong&gt;Assunto:&lt;/strong&gt; Cobrança de multa contratual indevida&lt;/p&gt;&lt;p&gt;&lt;strong&gt;Merchant ID/Estabelecimento Comercial (EC):&lt;/strong&gt; 290c4668-45ac-b3f9-f7f0-e1e2884a6e18&lt;/p&gt;&lt;p&gt;&lt;strong&gt;Descrição do problema:&lt;/strong&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lt;/p&gt;&lt;p&gt;&lt;strong&gt;ID da transação:&lt;/strong&gt; &lt;/p&gt;&lt;p&gt;&lt;strong&gt;Código do erro:&lt;/strong&gt; &lt;/p&gt;&lt;p&gt;&lt;st"/>
    <s v="&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
  </r>
  <r>
    <x v="0"/>
    <s v="Cancelamento e Reemissão de Nota Fiscal"/>
    <n v="21124852"/>
    <n v="0"/>
    <n v="0"/>
    <s v="FAROL COMUNICACAO E SERVICOS"/>
    <s v="21.011.165/0001-39"/>
    <s v="Cancelamento de NF / reemissão"/>
    <m/>
    <m/>
    <x v="0"/>
    <s v="Médio"/>
    <s v="1003 Gateway de Pagamento | Configurações da loja | Júlia Angelozzi | julia.djesus@cielo.com.br"/>
    <x v="58"/>
    <d v="2026-05-05T00:00:00"/>
    <x v="10"/>
    <s v="FABIANA DE JESUS MARTINS LISBOA"/>
    <s v="julia.djesus@cielo.com.br"/>
    <s v="FAROL COMUNICACAO E SERVICOS"/>
    <s v="Olá, segue formulário enviado para Cielo E-commerce:&lt;p&gt;&lt;strong&gt;Qual seu nome?:&lt;/strong&gt; Júlia Angelozzi&lt;/p&gt;&lt;p&gt;&lt;strong&gt;Endereço de e-mail:&lt;/strong&gt; julia.djesus@cielo.com.br&lt;/p&gt;&lt;p&gt;&lt;strong&gt;CNPJ/CPF:&lt;/strong&gt; 21.011.165/0001-39&lt;/p&gt;&lt;p&gt;&lt;strong&gt;Telefone:&lt;/strong&gt; (11) 94452-6362&lt;/p&gt;&lt;p&gt;&lt;strong&gt;Assunto:&lt;/strong&gt; Cancelamento dos serviços&lt;/p&gt;&lt;p&gt;&lt;strong&gt;Merchant ID/Estabelecimento Comercial (EC):&lt;/strong&gt; B58B86B5-CB7C-42D8-B787-D25689DC986F&lt;/p&gt;&lt;p&gt;&lt;strong&gt;Descrição do problema:&lt;/strong&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s v="&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r>
  <r>
    <x v="4"/>
    <s v="Atendimento Administrativo e Suporte"/>
    <n v="21195472"/>
    <n v="0"/>
    <n v="2610009024222"/>
    <s v="CSX ACADEMIA DE EDUCACAO FISICA LTDA"/>
    <s v="45.219.137/0001-70"/>
    <s v="Carta de quitação / circularização"/>
    <m/>
    <m/>
    <x v="1"/>
    <s v="Médio"/>
    <s v="1018 Financeiro | Desejo falar com o setor financeiro | CSX ACADEMIA DE EDUCACAO FISICA LTD | ariane.pasilva@cielo.com.br"/>
    <x v="59"/>
    <d v="2026-04-13T00:00:00"/>
    <x v="10"/>
    <s v="FABIANA DE JESUS MARTINS LISBOA"/>
    <s v="ariane.pasilva@cielo.com.br"/>
    <s v="CSX ACADEMIA DE CONDICIONAMENTO"/>
    <s v="Olá, segue formulário enviado para Cielo E-commerce:&lt;p&gt;&lt;strong&gt;Qual seu nome?:&lt;/strong&gt; CSX ACADEMIA DE EDUCACAO FISICA LTD&lt;/p&gt;&lt;p&gt;&lt;strong&gt;Endereço de e-mail:&lt;/strong&gt; ariane.pasilva@cielo.com.br&lt;/p&gt;&lt;p&gt;&lt;strong&gt;CNPJ/CPF:&lt;/strong&gt; 45.219.137/0001-70&lt;/p&gt;&lt;p&gt;&lt;strong&gt;Telefone:&lt;/strong&gt; (11) 97707-1602&lt;/p&gt;&lt;p&gt;&lt;strong&gt;Assunto:&lt;/strong&gt; Carta de quitação&lt;/p&gt;&lt;p&gt;&lt;strong&gt;Merchant ID/Estabelecimento Comercial (EC):&lt;/strong&gt; 45219137000170&lt;/p&gt;&lt;p&gt;&lt;strong&gt;Descrição do problema:&lt;/strong&gt; Carta de quitação referente a negociação feita para pagamento das NFS:_x000a_070259_x000a_073898_x000a_075899_x000a_069664_x000a_080497_x000a_082696_x000a_077870_x000a_07907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
    <s v="&gt; Carta de quitação referente a negociação feita para pagamento das NFS:_x000a_070259_x000a_073898_x000a_075899_x000a_069664_x000a_080497_x000a_082696_x000a_077870_x000a_079072"/>
  </r>
  <r>
    <x v="0"/>
    <s v="Cancelamento e Reemissão de Nota Fiscal"/>
    <n v="21249982"/>
    <n v="0"/>
    <n v="0"/>
    <s v="PAGUEVELOZ INSTITUICAO DE PAGAMENTO LTDA"/>
    <s v="03.816.413/0001-37"/>
    <s v="Cancelamento de NF / reemissão"/>
    <m/>
    <m/>
    <x v="0"/>
    <s v="Médio"/>
    <s v="1018 Financeiro | Desejo falar com o setor financeiro | PAGUEVELOZ INSTITUICAO DE PAGAMENTO | ariane.pasilva@cielo.com.br"/>
    <x v="60"/>
    <d v="2026-05-20T00:00:00"/>
    <x v="10"/>
    <s v="STEPHANY LIMA DE LISBOA"/>
    <s v="ariane.pasilva@cielo.com.br"/>
    <s v="PAGUEVELOZ"/>
    <s v="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lt;/p&gt;&lt;p&gt;&lt;strong&gt;Merchant ID/Estabelecimento Comercial (EC):&lt;/strong&gt; 03816413000137&lt;/p&gt;&lt;p&gt;&lt;strong&gt;Descrição do problema:&lt;/strong&gt; Prezados, bom dia. Tudo bem?_x000a__x000a_Por favor, seguir com a substituição da NF107209._x000a__x000a_NRO da PO para constar no corpo da nota: 9787392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
    <s v="&gt; Prezados, bom dia. Tudo bem?_x000a__x000a_Por favor, seguir com a substituição da NF107209._x000a__x000a_NRO da PO para constar no corpo da nota: 97873921"/>
  </r>
  <r>
    <x v="4"/>
    <s v="Contratos, Comercial e Cadastro"/>
    <n v="21338462"/>
    <n v="0"/>
    <n v="0"/>
    <s v="ELEVE"/>
    <s v="31.178.848/0001-39"/>
    <s v="Cancelamento de contrato"/>
    <m/>
    <m/>
    <x v="0"/>
    <s v="Médio"/>
    <s v="1018 Financeiro | Desejo falar com o setor financeiro | Michelle Eleve Life | financeiro01@elevelife.com.br"/>
    <x v="61"/>
    <d v="2026-05-05T00:00:00"/>
    <x v="10"/>
    <s v="ECOMMERCE BP SUPORTE FINANCEIRO N2"/>
    <s v="financeiro01@elevelife.com.br"/>
    <s v="ELEVE"/>
    <s v="Olá, segue formulário enviado para Cielo E-commerce:&lt;p&gt;&lt;strong&gt;Qual seu nome?:&lt;/strong&gt; Michelle Eleve Life&lt;/p&gt;&lt;p&gt;&lt;strong&gt;Endereço de e-mail:&lt;/strong&gt; financeiro01@elevelife.com.br&lt;/p&gt;&lt;p&gt;&lt;strong&gt;CNPJ/CPF:&lt;/strong&gt; 31.178.848/0001-39&lt;/p&gt;&lt;p&gt;&lt;strong&gt;Telefone:&lt;/strong&gt; (11) 93035-3776&lt;/p&gt;&lt;p&gt;&lt;strong&gt;Assunto:&lt;/strong&gt; EXCLUSÃO DE BOLETO E NOTA FISCAL&lt;/p&gt;&lt;p&gt;&lt;strong&gt;Merchant ID/Estabelecimento Comercial (EC):&lt;/strong&gt; 9b0d25d3-4b03-4f13-86f0-e55755629387&lt;/p&gt;&lt;p&gt;&lt;strong&gt;Sobre qual produto ou área deseja falar?:&lt;/strong&gt; Financeiro&lt;/p&gt;&lt;p&gt;&lt;strong&gt;Como podemos te ajudar?:&lt;/strong&gt; Desejo falar com o setor financeiro&lt;/p&gt;&lt;p&gt;&lt;strong&gt;Descrição do problema:&lt;/strong&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s v="&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r>
  <r>
    <x v="0"/>
    <s v="Pagamentos, Boletos e Recebimentos"/>
    <n v="21310956"/>
    <n v="0"/>
    <n v="0"/>
    <s v="C&amp;A MODAS S.A."/>
    <s v="45.242.914/0001-05"/>
    <s v="Reenvio de boleto / NF"/>
    <m/>
    <m/>
    <x v="0"/>
    <s v="Médio"/>
    <s v="1018 Financeiro | Desejo falar com o setor financeiro | Mariane Oliveira dos Santos | mariane.santos@cielo.com.br"/>
    <x v="61"/>
    <d v="2026-05-11T00:00:00"/>
    <x v="10"/>
    <s v="STEPHANY LIMA DE LISBOA"/>
    <s v="mariane.santos@cielo.com.br"/>
    <s v="CEA MODAS SA"/>
    <s v="Olá, segue formulário enviado para Cielo E-commerce:&lt;p&gt;&lt;strong&gt;Qual seu nome?:&lt;/strong&gt; Mariane Oliveira dos Santos&lt;/p&gt;&lt;p&gt;&lt;strong&gt;Endereço de e-mail:&lt;/strong&gt; mariane.santos@cielo.com.br&lt;/p&gt;&lt;p&gt;&lt;strong&gt;CNPJ/CPF:&lt;/strong&gt; 45.242.914/0001-05&lt;/p&gt;&lt;p&gt;&lt;strong&gt;Telefone:&lt;/strong&gt; (11) 98407-1789&lt;/p&gt;&lt;p&gt;&lt;strong&gt;Assunto:&lt;/strong&gt; Prazo de Pagamento&lt;/p&gt;&lt;p&gt;&lt;strong&gt;Merchant ID/Estabelecimento Comercial (EC):&lt;/strong&gt; 45.242.914/0001-05&lt;/p&gt;&lt;p&gt;&lt;strong&gt;Sobre qual produto ou área deseja falar?:&lt;/strong&gt; Financeiro&lt;/p&gt;&lt;p&gt;&lt;strong&gt;Como podemos te ajudar?:&lt;/strong&gt; Desejo falar com o setor financeiro&lt;/p&gt;&lt;p&gt;&lt;strong&gt;Descrição do problema:&lt;/strong&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s v="&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r>
  <r>
    <x v="2"/>
    <s v="Cancelamento e Reemissão de Nota Fiscal"/>
    <n v="21396645"/>
    <n v="0"/>
    <n v="0"/>
    <s v="RIVER SECURITIZADORA"/>
    <s v="37.030.090/0001-73"/>
    <s v="Cancelamento de NF / reemissão"/>
    <m/>
    <m/>
    <x v="0"/>
    <s v="Médio"/>
    <s v="1018 Financeiro | Desejo falar com o setor financeiro | Júlia Angelozzi | julia.djesus@cielo.com.br"/>
    <x v="62"/>
    <d v="2026-04-23T00:00:00"/>
    <x v="10"/>
    <s v="ECOMMERCE BP SUPORTE FINANCEIRO N2"/>
    <s v="julia.djesus@cielo.com.br"/>
    <s v="RIVER SECURITIZADORA"/>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Pagamentos em aberto- Split de Pagamentos&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s v="&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r>
  <r>
    <x v="2"/>
    <s v="Cancelamento e Reemissão de Nota Fiscal"/>
    <n v="21362802"/>
    <n v="0"/>
    <n v="0"/>
    <s v="IBM BRASIL-INDUSTRIA MAQUINAS E SERVICOS LIMITADA"/>
    <s v="33.372.251/0062-78"/>
    <s v="Cancelamento de NF / reemissão"/>
    <m/>
    <m/>
    <x v="0"/>
    <s v="Médio"/>
    <s v="1002 Portais E-commerce | Estou com um problema em produção e preciso de ajuda | Cleber de Jesus da Silva | cleberjesus@ibm.com"/>
    <x v="62"/>
    <d v="2026-07-08T00:00:00"/>
    <x v="10"/>
    <s v="Emilly Maria Sousa Almeida"/>
    <s v="cleberjesus@ibm.com"/>
    <s v=""/>
    <s v="Olá, segue formulário enviado para Cielo E-commerce:&lt;p&gt;&lt;strong&gt;Qual seu nome?:&lt;/strong&gt; Cleber de Jesus da Silva&lt;/p&gt;&lt;p&gt;&lt;strong&gt;Endereço de e-mail:&lt;/strong&gt; cleberjesus@ibm.com&lt;/p&gt;&lt;p&gt;&lt;strong&gt;CNPJ/CPF:&lt;/strong&gt; 33.372.251/0062-78&lt;/p&gt;&lt;p&gt;&lt;strong&gt;Telefone:&lt;/strong&gt; (11) 95782-6161&lt;/p&gt;&lt;p&gt;&lt;strong&gt;Assunto:&lt;/strong&gt; Solicitação de Reemissão de Nota Fiscal – Discriminação de CBS e IBS 0106304&lt;/p&gt;&lt;p&gt;&lt;strong&gt;Merchant ID/Estabelecimento Comercial (EC):&lt;/strong&gt; IBM&lt;/p&gt;&lt;p&gt;&lt;strong&gt;Descrição do problema:&lt;/strong&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s v="&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r>
  <r>
    <x v="2"/>
    <s v="Cancelamento e Reemissão de Nota Fiscal"/>
    <n v="21451225"/>
    <n v="0"/>
    <n v="0"/>
    <s v=""/>
    <s v="43.790.915/0001-50"/>
    <s v="Cancelamento de NF / reemissão"/>
    <m/>
    <m/>
    <x v="0"/>
    <s v="Médio"/>
    <s v="1018 Financeiro | Desejo falar com o setor financeiro | DOM BEBE COMERCIO DE PRODUTOS LTDA | bordini@cielo.com.br"/>
    <x v="63"/>
    <d v="2026-04-17T00:00:00"/>
    <x v="10"/>
    <s v="ECOMMERCE BP SUPORTE FINANCEIRO N2"/>
    <s v="bordini@cielo.com.br"/>
    <s v=""/>
    <s v="Olá, segue formulário enviado para Cielo E-commerce:&lt;p&gt;&lt;strong&gt;Qual seu nome?:&lt;/strong&gt; DOM BEBE COMERCIO DE PRODUTOS LTDA&lt;/p&gt;&lt;p&gt;&lt;strong&gt;Endereço de e-mail:&lt;/strong&gt; bordini@cielo.com.br&lt;/p&gt;&lt;p&gt;&lt;strong&gt;CNPJ/CPF:&lt;/strong&gt; 43.790.915/0001-50&lt;/p&gt;&lt;p&gt;&lt;strong&gt;Telefone:&lt;/strong&gt; (11) 94008-6890&lt;/p&gt;&lt;p&gt;&lt;strong&gt;Assunto:&lt;/strong&gt; CANCELAMENTO DE COBRANÇA INDEVIDA&lt;/p&gt;&lt;p&gt;&lt;strong&gt;Merchant ID/Estabelecimento Comercial (EC):&lt;/strong&gt; 43.790.915/0001-50&lt;/p&gt;&lt;p&gt;&lt;strong&gt;Sobre qual produto ou área deseja falar?:&lt;/strong&gt; Financeiro&lt;/p&gt;&lt;p&gt;&lt;strong&gt;Como podemos te ajudar?:&lt;/strong&gt; Desejo falar com o setor financeiro&lt;/p&gt;&lt;p&gt;&lt;strong&gt;Descrição do problema:&lt;/strong&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s v="&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r>
  <r>
    <x v="2"/>
    <s v="Cobrança e Contestação"/>
    <n v="21496236"/>
    <n v="0"/>
    <n v="2610716226904"/>
    <s v="H PLUS ADMINISTRACAO E HOTELARIA LTDA"/>
    <s v="05.217.384/0020-85"/>
    <s v="Contestação de cobrança"/>
    <m/>
    <m/>
    <x v="0"/>
    <s v="Médio"/>
    <s v="1004 Gestão de Risco (Antifraude) | Configurações da loja | Kelly Castro | controller.palmas@hplus.com.br"/>
    <x v="64"/>
    <d v="2026-07-07T00:00:00"/>
    <x v="10"/>
    <s v="Emilly Maria Sousa Almeida"/>
    <s v="controller.palmas@hplus.com.br"/>
    <s v="H PLUS"/>
    <s v="Olá, segue formulário enviado para Cielo E-commerce:&lt;p&gt;&lt;strong&gt;Qual seu nome?:&lt;/strong&gt; Kelly Castro&lt;/p&gt;&lt;p&gt;&lt;strong&gt;Endereço de e-mail:&lt;/strong&gt; controller.palmas@hplus.com.br&lt;/p&gt;&lt;p&gt;&lt;strong&gt;CNPJ/CPF:&lt;/strong&gt; 05.217.384/0020-85&lt;/p&gt;&lt;p&gt;&lt;strong&gt;Telefone:&lt;/strong&gt; (63) 98121-1965&lt;/p&gt;&lt;p&gt;&lt;strong&gt;Assunto:&lt;/strong&gt; Divergencia cobrança 04 2026&lt;/p&gt;&lt;p&gt;&lt;strong&gt;Merchant ID/Estabelecimento Comercial (EC):&lt;/strong&gt; 2810303066&lt;/p&gt;&lt;p&gt;&lt;strong&gt;Sobre qual produto ou área deseja falar?:&lt;/strong&gt; Gestão de Risco (Antifraude)&lt;/p&gt;&lt;p&gt;&lt;strong&gt;Descrição do problema:&lt;/strong&gt; Prezados, boa tarde._x000a__x000a_Em nossa nota fiscal numero 111453, gerada referente ao pagamento do produto antifraude, do período de 01/03/2026 a 31/03/2026 veio uma cobrança chamada Analise Manual Expressa 29 no valor total de 294,06. Do que se trata essa cobrança?&lt;/p&gt;&lt;p&gt;&lt;strong&gt;Como podemos te ajudar?:&lt;/strong&gt; Configurações da loja&lt;/p&gt;&lt;p&gt;&lt;strong&gt;GA Client ID:&lt;/strong&gt; 1494935599.1768826891&lt;/p&gt;&lt;p&gt;&lt;strong&gt;Lead Hash ID:&lt;/strong&gt; c470f0ebfcfe950e270d"/>
    <s v="&gt; Prezados, boa tarde._x000a__x000a_Em nossa nota fiscal numero 111453, gerada referente ao pagamento do produto antifraude, do período de 01/03/2026 a 31/03/2026 veio uma cobrança chamada Analise Manual Expressa 29 no valor total de 294,06. Do que se trata essa cobrança?"/>
  </r>
  <r>
    <x v="2"/>
    <s v="Cancelamento e Reemissão de Nota Fiscal"/>
    <n v="21602868"/>
    <n v="0"/>
    <n v="2611217299885"/>
    <s v="OBJETIVO 1220 COMERCIO DE COSMETICOS LTDA"/>
    <s v="30.318.916/0001-55"/>
    <s v="Cancelamento de NF / reemissão"/>
    <m/>
    <m/>
    <x v="0"/>
    <s v="Médio"/>
    <s v="1018 Financeiro | Desejo falar com o setor financeiro | OBJETIVO 1220 COMERCIO DE COSMETICO | ariane.pasilva@cielo.com.br"/>
    <x v="65"/>
    <d v="2026-07-07T00:00:00"/>
    <x v="10"/>
    <s v="Emilly Maria Sousa Almeida"/>
    <s v="ariane.pasilva@cielo.com.br"/>
    <s v="OBJETIVO 1220 COMERCIO DE COSMETICOS LTDA"/>
    <s v="Olá, segue formulário enviado para Cielo E-commerce:&lt;p&gt;&lt;strong&gt;CNPJ/CPF:&lt;/strong&gt; 30.318.916/0001-55&lt;/p&gt;&lt;p&gt;&lt;strong&gt;Telefone:&lt;/strong&gt; (11) 97707-1602&lt;/p&gt;&lt;p&gt;&lt;strong&gt;Assunto:&lt;/strong&gt; Cancelamento de NFS&lt;/p&gt;&lt;p&gt;&lt;strong&gt;Endereço de e-mail:&lt;/strong&gt; ariane.pasilva@cielo.com.br&lt;/p&gt;&lt;p&gt;&lt;strong&gt;Qual seu nome?:&lt;/strong&gt; OBJETIVO 1220 COMERCIO DE COSMETICO&lt;/p&gt;&lt;p&gt;&lt;strong&gt;Merchant ID/Estabelecimento Comercial (EC):&lt;/strong&gt; 30318916000155&lt;/p&gt;&lt;p&gt;&lt;strong&gt;Descrição do problema:&lt;/strong&gt; Prezados, por favor seguir com o cancelamento das NFS:_x000a__x000a_095522_x000a_096782_x000a_097441_x000a_09870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
    <s v="&gt; Prezados, por favor seguir com o cancelamento das NFS:_x000a__x000a_095522_x000a_096782_x000a_097441_x000a_098709"/>
  </r>
  <r>
    <x v="3"/>
    <s v="Pagamentos, Boletos e Recebimentos"/>
    <n v="21590451"/>
    <n v="0"/>
    <n v="2611214291586"/>
    <s v=""/>
    <m/>
    <s v="Alteração de vencimento / prorrogação"/>
    <m/>
    <m/>
    <x v="0"/>
    <s v="Médio"/>
    <s v="1018 Financeiro | Desejo falar com o setor financeiro | Raphael Felipe Palmeira | raphael.palmeira@cielo.com.br"/>
    <x v="65"/>
    <d v="2026-04-22T00:00:00"/>
    <x v="10"/>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Telefone:&lt;/strong&gt; (11) 98774-0847&lt;/p&gt;&lt;p&gt;&lt;strong&gt;Assunto:&lt;/strong&gt; financeiro BANCO INTER&lt;/p&gt;&lt;p&gt;&lt;strong&gt;Merchant ID/Estabelecimento Comercial (EC):&lt;/strong&gt; BANCO INTER&lt;/p&gt;&lt;p&gt;&lt;strong&gt;Sobre qual produto ou área deseja falar?:&lt;/strong&gt; Financeiro&lt;/p&gt;&lt;p&gt;&lt;strong&gt;Como podemos te ajudar?:&lt;/strong&gt; Desejo falar com o setor financeiro&lt;/p&gt;&lt;p&gt;&lt;strong&gt;Descrição do problema:&lt;/strong&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s v="&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r>
  <r>
    <x v="0"/>
    <s v="Pagamentos, Boletos e Recebimentos"/>
    <n v="21588282"/>
    <n v="0"/>
    <n v="0"/>
    <s v="COVABRA SUPERMERCADOS LTDA"/>
    <s v="61.233.151/0005-08"/>
    <s v="Reenvio de boleto / NF"/>
    <m/>
    <m/>
    <x v="0"/>
    <s v="Médio"/>
    <s v="1018 Financeiro | Desejo falar com o setor financeiro | Caroline Alves | carolineal@cielo.com.br"/>
    <x v="65"/>
    <d v="2026-05-21T00:00:00"/>
    <x v="10"/>
    <s v="STEPHANY LIMA DE LISBOA"/>
    <s v="carolineal@cielo.com.br"/>
    <s v="COVABRA SUPERMERCADOS LTDA"/>
    <s v="Olá, segue formulário enviado para Cielo E-commerce:&lt;p&gt;&lt;strong&gt;Qual seu nome?:&lt;/strong&gt; Caroline Alves&lt;/p&gt;&lt;p&gt;&lt;strong&gt;Endereço de e-mail:&lt;/strong&gt; carolineal@cielo.com.br&lt;/p&gt;&lt;p&gt;&lt;strong&gt;CNPJ/CPF:&lt;/strong&gt; 61.233.151/0005-08&lt;/p&gt;&lt;p&gt;&lt;strong&gt;Telefone:&lt;/strong&gt; (11) 94503-1458&lt;/p&gt;&lt;p&gt;&lt;strong&gt;Assunto:&lt;/strong&gt; Ajuste de perfil de faturamento do cliente - Covabra Supermercados&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s v="&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r>
  <r>
    <x v="4"/>
    <s v="Cancelamento e Reemissão de Nota Fiscal"/>
    <n v="21573732"/>
    <n v="0"/>
    <n v="2611211280254"/>
    <s v="NEXTION PAY"/>
    <s v="50.726.492/0001-75"/>
    <s v="Cancelamento de NF / reemissão"/>
    <s v="Solicitei DA do Everton."/>
    <m/>
    <x v="3"/>
    <s v="Médio"/>
    <s v="1018 Financeiro | Desejo falar com o setor financeiro | NEXTION PAY TECNOLOGIA LTDA | ariane.pasilva@cielo.com.br"/>
    <x v="65"/>
    <d v="2026-05-20T00:00:00"/>
    <x v="10"/>
    <s v="ECOMMERCE BP SUPORTE FINANCEIRO N2"/>
    <s v="ariane.pasilva@cielo.com.br"/>
    <s v="NEXTION PAY"/>
    <s v="Olá, segue formulário enviado para Cielo E-commerce:&lt;p&gt;&lt;strong&gt;Qual seu nome?:&lt;/strong&gt; NEXTION PAY TECNOLOGIA LTDA&lt;/p&gt;&lt;p&gt;&lt;strong&gt;Endereço de e-mail:&lt;/strong&gt; ariane.pasilva@cielo.com.br&lt;/p&gt;&lt;p&gt;&lt;strong&gt;CNPJ/CPF:&lt;/strong&gt; 50.726.492/0001-75&lt;/p&gt;&lt;p&gt;&lt;strong&gt;Telefone:&lt;/strong&gt; (11) 97707-1602&lt;/p&gt;&lt;p&gt;&lt;strong&gt;Assunto:&lt;/strong&gt; Cancelamento de nota&lt;/p&gt;&lt;p&gt;&lt;strong&gt;Merchant ID/Estabelecimento Comercial (EC):&lt;/strong&gt; 50726492000175&lt;/p&gt;&lt;p&gt;&lt;strong&gt;Descrição do problema:&lt;/strong&gt; Prezados, por favor seguir com o cancelamento de todas as notas emitidas para esse CNPJ.&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
    <s v="&gt; Prezados, por favor seguir com o cancelamento de todas as notas emitidas para esse CNPJ."/>
  </r>
  <r>
    <x v="4"/>
    <s v="Pagamentos, Boletos e Recebimentos"/>
    <n v="21559707"/>
    <n v="0"/>
    <n v="2611208270971"/>
    <s v="NICOM COM MATS CONSTR"/>
    <s v="60.403.110/0006-30"/>
    <s v="Reenvio de boleto / NF"/>
    <m/>
    <m/>
    <x v="0"/>
    <s v="Médio"/>
    <s v="1003 Gateway de Pagamento | Estou com um problema em produção e preciso de ajuda | fabio ferreira da silva | marketing@nicom.com.br"/>
    <x v="65"/>
    <d v="2026-04-28T00:00:00"/>
    <x v="10"/>
    <s v="ECOMMERCE BP SUPORTE FINANCEIRO N2"/>
    <s v="marketing@nicom.com.br"/>
    <s v="NICOM COM MATS CONSTR"/>
    <s v="Olá, segue formulário enviado para Cielo E-commerce:&lt;p&gt;&lt;strong&gt;Qual seu nome?:&lt;/strong&gt; fabio ferreira da silva&lt;/p&gt;&lt;p&gt;&lt;strong&gt;Endereço de e-mail:&lt;/strong&gt; marketing@nicom.com.br&lt;/p&gt;&lt;p&gt;&lt;strong&gt;CNPJ/CPF:&lt;/strong&gt; 60.403.110/0006-30&lt;/p&gt;&lt;p&gt;&lt;strong&gt;Telefone:&lt;/strong&gt; (11) 97679-4353&lt;/p&gt;&lt;p&gt;&lt;strong&gt;Assunto:&lt;/strong&gt; Relação de NF referente a boletos de cobrança.&lt;/p&gt;&lt;p&gt;&lt;strong&gt;Merchant ID/Estabelecimento Comercial (EC):&lt;/strong&gt; Cobrança&lt;/p&gt;&lt;p&gt;&lt;strong&gt;Descrição do problema:&lt;/strong&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lt;/p&gt;&lt;p&gt;&lt;strong&gt;ID da transação:&lt;/strong&gt; &lt;/p&gt;&lt;p&gt;&lt;strong&gt;Código do erro:&lt;/strong&gt; &lt;/p&gt;&lt;p&gt;&lt;strong&gt;Sobre qual produto ou área deseja falar?:&lt;/strong&gt; Gateway de Pagamento&lt;/p&gt;&lt;p&gt;&lt;strong&gt;Como podemos te ajudar?:&lt;/strong&gt; E"/>
    <s v="&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
  </r>
  <r>
    <x v="1"/>
    <s v="Cobrança e Contestação"/>
    <n v="21808345"/>
    <n v="0"/>
    <n v="2611817435033"/>
    <s v=""/>
    <m/>
    <s v="Dúvidas sobre cobrança"/>
    <m/>
    <m/>
    <x v="1"/>
    <s v="Alta"/>
    <s v="1018 Financeiro | Desejo falar com o setor financeiro | Weslei Dornelles Morais | weslei.morais@arezzo.com.br"/>
    <x v="66"/>
    <d v="2026-07-07T00:00:00"/>
    <x v="10"/>
    <s v="Emilly Maria Sousa Almeida"/>
    <s v="weslei.morais@arezzo.com.br"/>
    <s v=""/>
    <s v="Olá, segue formulário enviado para Cielo E-commerce:&lt;p&gt;&lt;strong&gt;Qual seu nome?:&lt;/strong&gt; Weslei Dornelles Morais&lt;/p&gt;&lt;p&gt;&lt;strong&gt;Endereço de e-mail:&lt;/strong&gt; weslei.morais@arezzo.com.br&lt;/p&gt;&lt;p&gt;&lt;strong&gt;Telefone:&lt;/strong&gt; (51) 99663-2415&lt;/p&gt;&lt;p&gt;&lt;strong&gt;Assunto:&lt;/strong&gt; [zzlink] Arezzo&amp;amp;CO - Solicitação de extrato/relatório com valores em aberto por estabeleci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s v="&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r>
  <r>
    <x v="2"/>
    <s v="Cancelamento e Reemissão de Nota Fiscal"/>
    <n v="21790747"/>
    <s v="subs"/>
    <n v="2611814423623"/>
    <s v=""/>
    <s v="424.759.828-70"/>
    <s v="Reemissão de NF (incluir PO)"/>
    <m/>
    <m/>
    <x v="0"/>
    <s v="Médio"/>
    <s v="1018 Financeiro | Desejo falar com o setor financeiro | Sara Ordeno | sara.maozita@dasa.com.br"/>
    <x v="66"/>
    <d v="2026-04-28T00:00:00"/>
    <x v="10"/>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Desejo falar com o financeiro&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a tarde!_x000a__x000a_Por gentileza, solicito a substituição das NFS:_x000a__x000a_NF 109897 _x000a_NF 110104_x000a__x000a_Por gentileza, inserir o PO: C000617754&lt;/p&gt;&lt;p&gt;&lt;strong&gt;ID da transação:&lt;/strong&gt; x&lt;/p&gt;&lt;p&gt;&lt;strong&gt;Código do erro:&lt;/strong&gt; NF sem PO&lt;/p&gt;&lt;p&gt;&lt;strong&gt;Data e hora do erro:&lt;/strong&gt; 27-03-2026 14:03&lt;/p&gt;&lt;p&gt;&lt;strong&gt;GA Client ID:&lt;/strong&gt; &lt;/p&gt;&lt;p&gt;&lt;strong&gt;Lead Hash ID:&lt;/strong&gt; 207ec4be9119a2b0fcbba40d1d0a3e3d45da05"/>
    <s v="&gt; Prezados, boa tarde!_x000a__x000a_Por gentileza, solicito a substituição das NFS:_x000a__x000a_NF 109897 _x000a_NF 110104_x000a__x000a_Por gentileza, inserir o PO: C000617754"/>
  </r>
  <r>
    <x v="2"/>
    <s v="Cancelamento e Reemissão de Nota Fiscal"/>
    <n v="21789283"/>
    <n v="0"/>
    <n v="0"/>
    <s v="SANEAR BRASIL PRODUTOS E SERVICOS LTDA"/>
    <s v="15.348.666/0003-74"/>
    <s v="Cancelamento de NF / reemissão"/>
    <m/>
    <m/>
    <x v="0"/>
    <s v="Médio"/>
    <s v="1018 Financeiro | Desejo falar com o setor financeiro | Tatiana Ribeiro | marketing@sanearbrasil.com.br"/>
    <x v="66"/>
    <d v="2026-07-07T00:00:00"/>
    <x v="10"/>
    <s v="Emilly Maria Sousa Almeida"/>
    <s v="marketing@sanearbrasil.com.br"/>
    <s v="SANEAR BRASIL"/>
    <s v="Olá, segue formulário enviado para Cielo E-commerce:&lt;p&gt;&lt;strong&gt;Qual seu nome?:&lt;/strong&gt; Tatiana Ribeiro&lt;/p&gt;&lt;p&gt;&lt;strong&gt;Endereço de e-mail:&lt;/strong&gt; marketing@sanearbrasil.com.br&lt;/p&gt;&lt;p&gt;&lt;strong&gt;CNPJ/CPF:&lt;/strong&gt; 15.348.666/0003-74&lt;/p&gt;&lt;p&gt;&lt;strong&gt;Telefone:&lt;/strong&gt; (31) 99726-2779&lt;/p&gt;&lt;p&gt;&lt;strong&gt;Assunto:&lt;/strong&gt; Nota fiscal duplicada&lt;/p&gt;&lt;p&gt;&lt;strong&gt;Merchant ID/Estabelecimento Comercial (EC):&lt;/strong&gt; ba812db0-04a1-450d-a83b-af1ed6ec9be1&lt;/p&gt;&lt;p&gt;&lt;strong&gt;Sobre qual produto ou área deseja falar?:&lt;/strong&gt; Financeiro&lt;/p&gt;&lt;p&gt;&lt;strong&gt;Como podemos te ajudar?:&lt;/strong&gt; Desejo falar com o setor financeiro&lt;/p&gt;&lt;p&gt;&lt;strong&gt;Descrição do problema:&lt;/strong&gt; Recebi duas notas fiscais da Stelo, emitidas com datas diferentes, mesmo valor. Notas: 111444 e 111311. Gostaria de saber o motivo de duas notas repetidas e referente à que é.&lt;/p&gt;&lt;p&gt;&lt;strong&gt;GA Client ID:&lt;/strong&gt; 747177251.1762950079&lt;/p&gt;&lt;p&gt;&lt;strong&gt;Lead Hash ID:&lt;/strong&gt; 22cdec402e77f8ac6c5ab6204a264152baab512a546b137ef0c77131f11f395f&lt;/p&gt;&lt;p&gt;&lt;strong&gt;Lead For"/>
    <s v="&gt; Recebi duas notas fiscais da Stelo, emitidas com datas diferentes, mesmo valor. Notas: 111444 e 111311. Gostaria de saber o motivo de duas notas repetidas e referente à que é."/>
  </r>
  <r>
    <x v="0"/>
    <s v="Cancelamento e Reemissão de Nota Fiscal"/>
    <n v="21889153"/>
    <n v="0"/>
    <n v="0"/>
    <s v="SELIA - SERVICOS DE GESTAO EMPRESARIAL LTDA"/>
    <s v="17.388.003/0007-32"/>
    <s v="Cancelamento de NF / reemissão"/>
    <m/>
    <m/>
    <x v="0"/>
    <s v="Médio"/>
    <s v="1018 Financeiro | Desejo falar com o setor financeiro | Sabrina Stilben | sabrina.stilben@seliafullservice.com.br"/>
    <x v="67"/>
    <d v="2026-04-30T00:00:00"/>
    <x v="10"/>
    <s v="ECOMMERCE BP SUPORTE FINANCEIRO N2"/>
    <s v="sabrina.stilben@seliafullservice.com.br"/>
    <s v=""/>
    <s v="Olá, segue formulário enviado para Cielo E-commerce:&lt;p&gt;&lt;strong&gt;Assunto:&lt;/strong&gt; Emissão de NF mensal.&lt;/p&gt;&lt;p&gt;&lt;strong&gt;Qual seu nome?:&lt;/strong&gt; Sabrina Stilben&lt;/p&gt;&lt;p&gt;&lt;strong&gt;Endereço de e-mail:&lt;/strong&gt; sabrina.stilben@seliafullservice.com.br&lt;/p&gt;&lt;p&gt;&lt;strong&gt;CNPJ/CPF:&lt;/strong&gt; 17.388.003/0007-32&lt;/p&gt;&lt;p&gt;&lt;strong&gt;Telefone:&lt;/strong&gt; (21) 97887-6699&lt;/p&gt;&lt;p&gt;&lt;strong&gt;Merchant ID/Estabelecimento Comercial (EC):&lt;/strong&gt; fe3689d3-ee08-4d1d-9bcc-65deff156943&lt;/p&gt;&lt;p&gt;&lt;strong&gt;Sobre qual produto ou área deseja falar?:&lt;/strong&gt; Financeiro&lt;/p&gt;&lt;p&gt;&lt;strong&gt;Como podemos te ajudar?:&lt;/strong&gt; Desejo falar com o setor financeiro&lt;/p&gt;&lt;p&gt;&lt;strong&gt;Descrição do problema:&lt;/strong&gt; POr favor cancelar  a NF emitida no dia de hoje e reemitir a partir de amanhã. A politica fiscal da empresa não aceita Emissão de NF entre os dias 25 a 31._x000a__x000a_NF113132&lt;/p&gt;&lt;p&gt;&lt;strong&gt;GA Client ID:&lt;/strong&gt; 493233723.1762454464&lt;/p&gt;&lt;p&gt;&lt;strong&gt;Lead Hash ID:&lt;/strong&gt; 99c1cecc0ac02c2955aa5773c6ac30d08f71ea0008637541007b62383105a1b7&lt;/p&gt;&lt;p&gt;&lt;strong&gt;Lead For"/>
    <s v="&gt; POr favor cancelar  a NF emitida no dia de hoje e reemitir a partir de amanhã. A politica fiscal da empresa não aceita Emissão de NF entre os dias 25 a 31._x000a__x000a_NF113132"/>
  </r>
  <r>
    <x v="2"/>
    <s v="Cancelamento e Reemissão de Nota Fiscal"/>
    <n v="21872472"/>
    <n v="0"/>
    <n v="2612010477743"/>
    <s v="WS AUDIOLOGY SOLUCOES AUDITIVAS LTDA"/>
    <s v="14.011.614/0001-83"/>
    <s v="Cancelamento de NF"/>
    <m/>
    <m/>
    <x v="0"/>
    <s v="Médio"/>
    <s v="1018 Financeiro | Desejo falar com o setor financeiro | camila basilio de souza | camila.basilio@wsa.com"/>
    <x v="67"/>
    <d v="2026-04-30T00:00:00"/>
    <x v="10"/>
    <s v="ECOMMERCE BP SUPORTE FINANCEIRO N2"/>
    <s v="camila.basilio@wsa.com"/>
    <s v=""/>
    <s v="Olá, segue formulário enviado para Cielo E-commerce:&lt;p&gt;&lt;strong&gt;Qual seu nome?:&lt;/strong&gt; camila basilio de souza&lt;/p&gt;&lt;p&gt;&lt;strong&gt;Endereço de e-mail:&lt;/strong&gt; camila.basilio@wsa.com&lt;/p&gt;&lt;p&gt;&lt;strong&gt;CNPJ/CPF:&lt;/strong&gt; 14.011.614/0001-83&lt;/p&gt;&lt;p&gt;&lt;strong&gt;Telefone:&lt;/strong&gt; (11) 98928-3931&lt;/p&gt;&lt;p&gt;&lt;strong&gt;Assunto:&lt;/strong&gt; Substituição de NF&lt;/p&gt;&lt;p&gt;&lt;strong&gt;Merchant ID/Estabelecimento Comercial (EC):&lt;/strong&gt; BRASPAG&lt;/p&gt;&lt;p&gt;&lt;strong&gt;Descrição do problema:&lt;/strong&gt; Preciso da substituição das notas 113237 e 111126 que foram emitidas em nosso período de corte, e todo mês está se repetindo, já fiz contato anteriormente e não tenho retorno._x000a_Temos uma politica interna que não aceita notas emitidas entre o dia 24 e 3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lt;/p&gt;&lt;p&gt;&lt;strong&gt;Le"/>
    <s v="&gt; Preciso da substituição das notas 113237 e 111126 que foram emitidas em nosso período de corte, e todo mês está se repetindo, já fiz contato anteriormente e não tenho retorno._x000a_Temos uma politica interna que não aceita notas emitidas entre o dia 24 e 31."/>
  </r>
  <r>
    <x v="0"/>
    <s v="Cancelamento e Reemissão de Nota Fiscal"/>
    <n v="21945415"/>
    <n v="0"/>
    <n v="0"/>
    <s v="CINEMARK BRASIL S.A."/>
    <s v="00.779.721/0001-41"/>
    <s v="Cancelamento de NF / reemissão"/>
    <m/>
    <m/>
    <x v="0"/>
    <s v="Médio"/>
    <s v="1018 Financeiro | Desejo falar com o setor financeiro | Debora | cobrancati@cinemark.com.br"/>
    <x v="68"/>
    <d v="2026-05-15T00:00:00"/>
    <x v="11"/>
    <s v="FABIANA DE JESUS MARTINS LISBOA"/>
    <s v="cobrancati@cinemark.com.br"/>
    <s v=""/>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Segue pedidos para substituição das notas de ref a março._x000a_OC000759773 Cartão Protegido_x000a_OC000759806 3DS_x000a_OC000759817 Antifraude_x000a_OC000759929 Pagador&lt;/p&gt;&lt;p&gt;&lt;strong&gt;GA Client ID:&lt;/strong&gt; 1764456801.1765984201&lt;/p&gt;&lt;p&gt;&lt;strong&gt;Lead Hash ID:&lt;/strong&gt; ae4e7ca904ec5ec8b89ceeb86ba8a422c0fbd84abebe218fe785dc0bd6b548d1&lt;/p&gt;&lt;p&gt;&lt;strong&gt;Lead Form ID:&lt;/strong"/>
    <s v="&gt; Segue pedidos para substituição das notas de ref a março._x000a_OC000759773 Cartão Protegido_x000a_OC000759806 3DS_x000a_OC000759817 Antifraude_x000a_OC000759929 Pagador"/>
  </r>
  <r>
    <x v="2"/>
    <s v="Cancelamento e Reemissão de Nota Fiscal"/>
    <n v="22010034"/>
    <n v="0"/>
    <n v="2612517570790"/>
    <s v=""/>
    <s v="37.030.090/0001-73"/>
    <s v="Cancelamento de NF / reemissão"/>
    <m/>
    <m/>
    <x v="0"/>
    <s v="Médio"/>
    <s v="1018 Financeiro | Desejo falar com o setor financeiro | Júlia Angelozzi | julia.djesus@cielo.com.br"/>
    <x v="69"/>
    <d v="2026-05-06T00:00:00"/>
    <x v="11"/>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ancelamento de NF´s&lt;/p&gt;&lt;p&gt;&lt;strong&gt;Merchant ID/Estabelecimento Comercial (EC):&lt;/strong&gt; 37.030.090/0001-73&lt;/p&gt;&lt;p&gt;&lt;strong&gt;Descrição do problema:&lt;/strong&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lt;/p&gt;&lt;p&gt;&lt;strong&gt;ID da transação:&lt;/strong&gt; &lt;/p&gt;&lt;p&gt;&lt;strong&gt;Código do erro:&lt;/strong&gt; &lt;/p&gt;&lt;p&gt;&lt;strong&gt;Sobre qual produto ou área deseja falar?:&lt;"/>
    <s v="&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
  </r>
  <r>
    <x v="0"/>
    <s v="Cancelamento e Reemissão de Nota Fiscal"/>
    <n v="22004578"/>
    <n v="0"/>
    <n v="0"/>
    <s v="BRASIF S/A EXPORTACAO IMPORTACAO"/>
    <s v="52.226.073/0001-08"/>
    <s v="Cancelamento de NF / reemissão"/>
    <m/>
    <m/>
    <x v="0"/>
    <s v="Médio"/>
    <s v="1018 Financeiro | Desejo falar com o setor financeiro | Mariane Oliveira dos Santos | mariane.santos@cielo.com.br"/>
    <x v="69"/>
    <d v="2026-05-21T00:00:00"/>
    <x v="11"/>
    <s v="STEPHANY LIMA DE LISBOA"/>
    <s v="mariane.santos@cielo.com.br"/>
    <s v=""/>
    <s v="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Correção NF&lt;/p&gt;&lt;p&gt;&lt;strong&gt;Merchant ID/Estabelecimento Comercial (EC):&lt;/strong&gt; 52.226.073/0001-08&lt;/p&gt;&lt;p&gt;&lt;strong&gt;Descrição do problema:&lt;/strong&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lt;/p&gt;&lt;p&gt;&lt;strong&gt;ID da transação:&lt;/strong&gt; &lt;/p&gt;&lt;p&gt;&lt;strong&gt;Código do erro:&lt;/strong&gt; &lt;/p&gt;&lt;p&gt;&lt;strong&gt;Sobre qual produto ou ár"/>
    <s v="&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
  </r>
  <r>
    <x v="0"/>
    <s v="Cancelamento e Reemissão de Nota Fiscal"/>
    <n v="21996121"/>
    <n v="0"/>
    <n v="0"/>
    <s v="BALAROTI - COMERCIO DE MATERIAIS DE CONSTRUCAO S.A."/>
    <s v="77.044.618/0001-88"/>
    <s v="Cancelamento de NF / reemissão"/>
    <m/>
    <m/>
    <x v="0"/>
    <s v="Médio"/>
    <s v="1018 Financeiro | Desejo falar com o setor financeiro | Mariane Oliveira dos Santos | mariane.santos@cielo.com.br"/>
    <x v="69"/>
    <d v="2026-05-05T00:00:00"/>
    <x v="11"/>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s&lt;/p&gt;&lt;p&gt;&lt;strong&gt;Merchant ID/Estabelecimento Comercial (EC):&lt;/strong&gt; 77.044.618/0001-88&lt;/p&gt;&lt;p&gt;&lt;strong&gt;Descrição do problema:&lt;/strong&gt; Boa tarde, pessoal! Poderiam cancelar as NFS pendentes deste cliente, segue em anexo o detalhamento das NFS e os DAS da Paula, Pava e Peliz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79f74"/>
    <s v="&gt; Boa tarde, pessoal! Poderiam cancelar as NFS pendentes deste cliente, segue em anexo o detalhamento das NFS e os DAS da Paula, Pava e Pelizon"/>
  </r>
  <r>
    <x v="0"/>
    <s v="Cancelamento e Reemissão de Nota Fiscal"/>
    <n v="21980987"/>
    <n v="0"/>
    <n v="2612511551172"/>
    <s v=""/>
    <s v="145.118.997-46"/>
    <s v="Cancelamento de NF / Reemissão (Mudança CNPJ)"/>
    <s v="cessão contratual não migrou o contrato no billing"/>
    <m/>
    <x v="4"/>
    <s v="Médio"/>
    <s v="1018 Financeiro | Desejo falar com o setor financeiro | Kelly | kelly.oliveira@hortifruti.com.br"/>
    <x v="69"/>
    <d v="2026-05-05T00:00:00"/>
    <x v="11"/>
    <s v="ECOMMERCE BP SUPORTE FINANCEIRO N2"/>
    <s v="kelly.oliveira@hortifruti.com.br"/>
    <s v=""/>
    <s v="Olá, segue formulário enviado para Cielo E-commerce:&lt;p&gt;&lt;strong&gt;Qual seu nome?:&lt;/strong&gt; Kelly&lt;/p&gt;&lt;p&gt;&lt;strong&gt;Endereço de e-mail:&lt;/strong&gt; kelly.oliveira@hortifruti.com.br&lt;/p&gt;&lt;p&gt;&lt;strong&gt;Telefone:&lt;/strong&gt; (21) 97148-7093&lt;/p&gt;&lt;p&gt;&lt;strong&gt;CNPJ/CPF:&lt;/strong&gt; 145.118.997-46&lt;/p&gt;&lt;p&gt;&lt;strong&gt;Assunto:&lt;/strong&gt; Notas substituídas&lt;/p&gt;&lt;p&gt;&lt;strong&gt;Merchant ID/Estabelecimento Comercial (EC):&lt;/strong&gt; 2822606905&lt;/p&gt;&lt;p&gt;&lt;strong&gt;Sobre qual produto ou área deseja falar?:&lt;/strong&gt; Financeiro&lt;/p&gt;&lt;p&gt;&lt;strong&gt;Como podemos te ajudar?:&lt;/strong&gt; Desejo falar com o setor financeiro&lt;/p&gt;&lt;p&gt;&lt;strong&gt;Descrição do problema:&lt;/strong&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lt;/p&gt;"/>
    <s v="&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
  </r>
  <r>
    <x v="2"/>
    <s v="Cancelamento e Reemissão de Nota Fiscal"/>
    <n v="22101893"/>
    <n v="0"/>
    <n v="2612715632566"/>
    <s v="ELO CONSULTORIA E SOLUCOES LTDA"/>
    <s v="54.709.015/0001-52"/>
    <s v="Cancelamento de NF / reemissão"/>
    <m/>
    <m/>
    <x v="0"/>
    <s v="Médio"/>
    <s v="1018 Financeiro | Desejo falar com o setor financeiro | ELO CONSULTORIA E SOLUCOES LTDA | ariane.pasilva@cielo.com.br"/>
    <x v="70"/>
    <d v="2026-05-07T00:00:00"/>
    <x v="11"/>
    <s v="ECOMMERCE BP SUPORTE FINANCEIRO N2"/>
    <s v="ariane.pasilva@cielo.com.br"/>
    <s v=""/>
    <s v="Olá, segue formulário enviado para Cielo E-commerce:&lt;p&gt;&lt;strong&gt;Qual seu nome?:&lt;/strong&gt; ELO CONSULTORIA E SOLUCOES LTDA&lt;/p&gt;&lt;p&gt;&lt;strong&gt;Endereço de e-mail:&lt;/strong&gt; ariane.pasilva@cielo.com.br&lt;/p&gt;&lt;p&gt;&lt;strong&gt;CNPJ/CPF:&lt;/strong&gt; 54.709.015/0001-52&lt;/p&gt;&lt;p&gt;&lt;strong&gt;Telefone:&lt;/strong&gt; (11) 97707-1602&lt;/p&gt;&lt;p&gt;&lt;strong&gt;Assunto:&lt;/strong&gt; Substituição de nf&lt;/p&gt;&lt;p&gt;&lt;strong&gt;Merchant ID/Estabelecimento Comercial (EC):&lt;/strong&gt; 54709015000152&lt;/p&gt;&lt;p&gt;&lt;strong&gt;Sobre qual produto ou área deseja falar?:&lt;/strong&gt; Financeiro&lt;/p&gt;&lt;p&gt;&lt;strong&gt;Como podemos te ajudar?:&lt;/strong&gt; Desejo falar com o setor financeiro&lt;/p&gt;&lt;p&gt;&lt;strong&gt;Descrição do problema:&lt;/strong&gt; Por favor, cancelar a NF 103473 e emitir uma nova sem o valor de 2% de ISS.&lt;/p&gt;&lt;p&gt;&lt;strong&gt;GA Client ID:&lt;/strong&gt; 1168351472.1778078214&lt;/p&gt;&lt;p&gt;&lt;strong&gt;Lead Hash ID:&lt;/strong&gt; 2a07344672c93c9ca782cc07cf9dc37d0cd4c270e817a83b9f87f9b32f0130a9&lt;/p&gt;&lt;p&gt;&lt;strong&gt;Lead Form ID:&lt;/strong&gt; 2a07344672c93c9ca782cc07cf9dc37d0cd4c270e817a83b9f87f9b32f0130a9.1778178796830&lt;/p&gt;&lt;br&gt;-json-{_x000a_ "/>
    <s v="&gt; Por favor, cancelar a NF 103473 e emitir uma nova sem o valor de 2% de ISS."/>
  </r>
  <r>
    <x v="2"/>
    <s v="Cancelamento e Reemissão de Nota Fiscal"/>
    <n v="22091039"/>
    <n v="0"/>
    <n v="0"/>
    <s v="TECNOLOGIA E PAGAMENTOS KING LTDA"/>
    <s v="46.250.852/0001-38"/>
    <s v="Cancelamento de NF / reemissão"/>
    <m/>
    <m/>
    <x v="0"/>
    <s v="Médio"/>
    <s v="1001 Split de Pagamento | Estou em produção e tenho uma dúvida | Gabriel Alexandre Brites | gabriel_1510_britess@hotmail.com"/>
    <x v="70"/>
    <d v="2026-05-13T00:00:00"/>
    <x v="11"/>
    <s v="ECOMMERCE BP SUPORTE FINANCEIRO N2"/>
    <s v="gabriel_1510_britess@hotmail.com"/>
    <s v="KINGPAY"/>
    <s v="Olá, segue formulário enviado para Cielo E-commerce:&lt;p&gt;&lt;strong&gt;Qual seu nome?:&lt;/strong&gt; Gabriel Alexandre Brites&lt;/p&gt;&lt;p&gt;&lt;strong&gt;Endereço de e-mail:&lt;/strong&gt; gabriel_1510_britess@hotmail.com&lt;/p&gt;&lt;p&gt;&lt;strong&gt;CNPJ/CPF:&lt;/strong&gt; 46.250.852/0001-38&lt;/p&gt;&lt;p&gt;&lt;strong&gt;Telefone:&lt;/strong&gt; (62) 99163-5495&lt;/p&gt;&lt;p&gt;&lt;strong&gt;Descrição do problema:&lt;/strong&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s v="&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r>
  <r>
    <x v="0"/>
    <s v="Pagamentos, Boletos e Recebimentos"/>
    <n v="22209508"/>
    <n v="0"/>
    <n v="2613116705546"/>
    <s v="DISVECO LTDA"/>
    <s v="02.971.360/0001-66"/>
    <s v="Alteração de vencimento / prorrogação"/>
    <m/>
    <m/>
    <x v="0"/>
    <s v="Alta"/>
    <s v="1018 Financeiro | Desejo falar com o setor financeiro | Fernanda | fernanda.scamarneira@cielo.com.br"/>
    <x v="71"/>
    <d v="2026-05-11T00:00:00"/>
    <x v="11"/>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2.971.360/0001-66&lt;/p&gt;&lt;p&gt;&lt;strong&gt;Telefone:&lt;/strong&gt; (11) 97492-8290&lt;/p&gt;&lt;p&gt;&lt;strong&gt;Assunto:&lt;/strong&gt; Substituição de nota fiscal&lt;/p&gt;&lt;p&gt;&lt;strong&gt;Merchant ID/Estabelecimento Comercial (EC):&lt;/strong&gt; 02.971.360/0001-66&lt;/p&gt;&lt;p&gt;&lt;strong&gt;Sobre qual produto ou área deseja falar?:&lt;/strong&gt; Financeiro&lt;/p&gt;&lt;p&gt;&lt;strong&gt;Como podemos te ajudar?:&lt;/strong&gt; Desejo falar com o setor financeiro&lt;/p&gt;&lt;p&gt;&lt;strong&gt;Descrição do problema:&lt;/strong&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lt;/p&gt;&lt;p&gt;&lt;strong&gt;GA Client ID:&lt;/strong&gt; 1403402793.175"/>
    <s v="&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
  </r>
  <r>
    <x v="0"/>
    <s v="Cancelamento e Reemissão de Nota Fiscal"/>
    <n v="22173103"/>
    <n v="0"/>
    <n v="2613109680970"/>
    <s v="I-RETAIL SERVICOS DE CONSULTORIA DE MODA E PARTICIPACOES LTDA."/>
    <s v="09.168.232/0001-28"/>
    <s v="Cancelamento de NF / reemissão"/>
    <m/>
    <m/>
    <x v="0"/>
    <s v="Médio"/>
    <s v="1018 Financeiro | Desejo falar com o setor financeiro | I-RETAIL SERVICOS DE CONSULTORIA DE | ariane.pasilva@cielo.com.br"/>
    <x v="71"/>
    <d v="2026-05-20T00:00:00"/>
    <x v="11"/>
    <s v="ECOMMERCE BP SUPORTE FINANCEIRO N2"/>
    <s v="ariane.pasilva@cielo.com.br"/>
    <s v="IRETAIL SERVICOS DE CONSULTORIA"/>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7707-1602&lt;/p&gt;&lt;p&gt;&lt;strong&gt;Assunto:&lt;/strong&gt; Substituição de NF&lt;/p&gt;&lt;p&gt;&lt;strong&gt;Merchant ID/Estabelecimento Comercial (EC):&lt;/strong&gt; 09168232000128&lt;/p&gt;&lt;p&gt;&lt;strong&gt;Descrição do problema:&lt;/strong&gt; segue o PO para a emissão da NF referente a abril/26 : 42000231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
    <s v="&gt; segue o PO para a emissão da NF referente a abril/26 : 4200023105"/>
  </r>
  <r>
    <x v="0"/>
    <s v="Cancelamento e Reemissão de Nota Fiscal"/>
    <n v="22331164"/>
    <n v="0"/>
    <n v="0"/>
    <s v="ALFA  AGENCIA DE VIAGENS LTDA"/>
    <s v="07.141.168/0001-66"/>
    <s v="Cancelamento de NF / reemissão"/>
    <m/>
    <m/>
    <x v="0"/>
    <s v="Médio"/>
    <s v="1018 Financeiro | Desejo falar com o setor financeiro | ALFA  AGENCIA DE VIAGENS LTDA | ariane.pasilva@cielo.com.br"/>
    <x v="72"/>
    <d v="2026-07-10T00:00:00"/>
    <x v="11"/>
    <s v="STEPHANY LIMA DE LISBOA"/>
    <s v="ariane.pasilva@cielo.com.br"/>
    <s v="ALFA OPERADORA"/>
    <s v="Olá, segue formulário enviado para Cielo E-commerce:&lt;p&gt;&lt;strong&gt;Sobre qual produto ou área deseja falar?:&lt;/strong&gt; Financeiro&lt;/p&gt;&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F&lt;/p&gt;&lt;p&gt;&lt;strong&gt;Merchant ID/Estabelecimento Comercial (EC):&lt;/strong&gt; 07141168000166&lt;/p&gt;&lt;p&gt;&lt;strong&gt;Descrição do problema:&lt;/strong&gt; Cancelamento de NFS emitidas em período de congelamento&lt;/p&gt;&lt;p&gt;&lt;strong&gt;ID da transação:&lt;/strong&gt; &lt;/p&gt;&lt;p&gt;&lt;strong&gt;Código do erro:&lt;/strong&gt; &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dc37d0cd4"/>
    <s v="&gt; Cancelamento de NFS emitidas em período de congelamento"/>
  </r>
  <r>
    <x v="2"/>
    <s v="Cancelamento e Reemissão de Nota Fiscal"/>
    <n v="22395904"/>
    <n v="0"/>
    <n v="0"/>
    <s v=""/>
    <s v="13.328.409/0001-83"/>
    <s v="Cancelamento de NF / reemissão"/>
    <m/>
    <m/>
    <x v="0"/>
    <s v="Médio"/>
    <s v="1018 Financeiro | Desejo falar com o setor financeiro | SIXPEL DISTRIBUIDORA LTDA | ariane.pasilva@cielo.com.br"/>
    <x v="73"/>
    <d v="2026-07-07T00:00:00"/>
    <x v="11"/>
    <s v="Emilly Maria Sousa Almeida"/>
    <s v="ariane.pasilva@cielo.com.br"/>
    <s v=""/>
    <s v="Olá, segue formulário enviado para Cielo E-commerce:&lt;p&gt;&lt;strong&gt;Qual seu nome?:&lt;/strong&gt; SIXPEL DISTRIBUIDORA LTDA&lt;/p&gt;&lt;p&gt;&lt;strong&gt;Endereço de e-mail:&lt;/strong&gt; ariane.pasilva@cielo.com.br&lt;/p&gt;&lt;p&gt;&lt;strong&gt;CNPJ/CPF:&lt;/strong&gt; 13.328.409/0001-83&lt;/p&gt;&lt;p&gt;&lt;strong&gt;Telefone:&lt;/strong&gt; (11) 97707-1602&lt;/p&gt;&lt;p&gt;&lt;strong&gt;Assunto:&lt;/strong&gt; Cancelamento de NF&lt;/p&gt;&lt;p&gt;&lt;strong&gt;Merchant ID/Estabelecimento Comercial (EC):&lt;/strong&gt; 13328409000183&lt;/p&gt;&lt;p&gt;&lt;strong&gt;Descrição do problema:&lt;/strong&gt; Cancelamento de NF._x000a_NFS duplicadas mesmo período_x000a_NF 113769_x000a_NF 11388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
    <s v="&gt; Cancelamento de NF._x000a_NFS duplicadas mesmo período_x000a_NF 113769_x000a_NF 113883"/>
  </r>
  <r>
    <x v="2"/>
    <s v="Cancelamento e Reemissão de Nota Fiscal"/>
    <n v="22426805"/>
    <n v="0"/>
    <n v="0"/>
    <s v="COVABRA SUPERMERCADOS LTDA"/>
    <s v="61.233.151/0005-08"/>
    <s v="Cancelamento de NF / reemissão"/>
    <m/>
    <m/>
    <x v="0"/>
    <s v="Médio"/>
    <s v="1018 Financeiro | Desejo falar com o setor financeiro | COVABRA SUPERMERCADOS LTDA | ariane.pasilva@cielo.com.br"/>
    <x v="74"/>
    <d v="2026-05-18T00:00:00"/>
    <x v="11"/>
    <s v="ECOMMERCE BP SUPORTE FINANCEIRO N2"/>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Subtituição de NF&lt;/p&gt;&lt;p&gt;&lt;strong&gt;Merchant ID/Estabelecimento Comercial (EC):&lt;/strong&gt; 61233151000508&lt;/p&gt;&lt;p&gt;&lt;strong&gt;Descrição do problema:&lt;/strong&gt; reemitir as notas já emitidas._x000a__x000a_O cliente foi colocado na lista de exceções para emissão no 1ºdia útil do mês segui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
    <s v="&gt; reemitir as notas já emitidas._x000a__x000a_O cliente foi colocado na lista de exceções para emissão no 1ºdia útil do mês seguinte."/>
  </r>
  <r>
    <x v="4"/>
    <s v="Contratos, Comercial e Cadastro"/>
    <n v="22559395"/>
    <n v="0"/>
    <n v="2614015942033"/>
    <s v="ST1 INTERNET"/>
    <s v="48.131.899/0001-08"/>
    <s v="Cancelamento de contrato"/>
    <m/>
    <m/>
    <x v="0"/>
    <s v="Médio"/>
    <s v="1018 Financeiro | Desejo falar com o setor financeiro | NMA SERVICOS DE TELECOMUNICACOES LTDA | bordini@cielo.com.br"/>
    <x v="75"/>
    <d v="2026-05-20T00:00:00"/>
    <x v="11"/>
    <s v="ECOMMERCE BP SUPORTE FINANCEIRO N2"/>
    <s v="bordini@cielo.com.br"/>
    <s v="ST1 INTERNET"/>
    <s v="Olá, segue formulário enviado para Cielo E-commerce:&lt;p&gt;&lt;strong&gt;Qual seu nome?:&lt;/strong&gt; NMA SERVICOS DE TELECOMUNICACOES LTDA&lt;/p&gt;&lt;p&gt;&lt;strong&gt;Endereço de e-mail:&lt;/strong&gt; bordini@cielo.com.br&lt;/p&gt;&lt;p&gt;&lt;strong&gt;CNPJ/CPF:&lt;/strong&gt; 48.131.899/0001-08&lt;/p&gt;&lt;p&gt;&lt;strong&gt;Telefone:&lt;/strong&gt; (11) 94008-6890&lt;/p&gt;&lt;p&gt;&lt;strong&gt;Assunto:&lt;/strong&gt; CANCELAMENTO DE CONTRATO COM INSENÇÃO DE MULTA&lt;/p&gt;&lt;p&gt;&lt;strong&gt;Merchant ID/Estabelecimento Comercial (EC):&lt;/strong&gt; 48.131.899/0001-08&lt;/p&gt;&lt;p&gt;&lt;strong&gt;Descrição do problema:&lt;/strong&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s v="&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r>
  <r>
    <x v="2"/>
    <s v="Cancelamento e Reemissão de Nota Fiscal"/>
    <n v="22536383"/>
    <n v="0"/>
    <n v="2614010926684"/>
    <s v="WS AUDIOLOGY SOLUCOES AUDITIVAS LTDA"/>
    <s v="14.011.614/0001-83"/>
    <s v="Alterar data de emissão da NF"/>
    <m/>
    <m/>
    <x v="1"/>
    <s v="Médio"/>
    <s v="1018 Financeiro | Desejo falar com o setor financeiro | Matheus | matheus.psilva@cielo.com.br"/>
    <x v="75"/>
    <d v="2026-05-20T00:00:00"/>
    <x v="11"/>
    <s v="ECOMMERCE BP SUPORTE FINANCEIRO N2"/>
    <s v="matheus.psilva@cielo.com.br"/>
    <s v=""/>
    <s v="Olá, segue formulário enviado para Cielo E-commerce:&lt;p&gt;&lt;strong&gt;Qual seu nome?:&lt;/strong&gt; Matheus&lt;/p&gt;&lt;p&gt;&lt;strong&gt;Endereço de e-mail:&lt;/strong&gt; matheus.psilva@cielo.com.br&lt;/p&gt;&lt;p&gt;&lt;strong&gt;CNPJ/CPF:&lt;/strong&gt; 14.011.614/0001-83&lt;/p&gt;&lt;p&gt;&lt;strong&gt;Telefone:&lt;/strong&gt; (13) 99140-2960&lt;/p&gt;&lt;p&gt;&lt;strong&gt;Assunto:&lt;/strong&gt; Emissão de NF&lt;/p&gt;&lt;p&gt;&lt;strong&gt;Merchant ID/Estabelecimento Comercial (EC):&lt;/strong&gt; 14.011.614/0001-83&lt;/p&gt;&lt;p&gt;&lt;strong&gt;Sobre qual produto ou área deseja falar?:&lt;/strong&gt; Financeiro&lt;/p&gt;&lt;p&gt;&lt;strong&gt;Como podemos te ajudar?:&lt;/strong&gt; Desejo falar com o setor financeiro&lt;/p&gt;&lt;p&gt;&lt;strong&gt;Descrição do problema:&lt;/strong&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lt;/p&gt;&lt;p&gt;&lt;strong&gt;GA Client ID:&lt;/strong&gt; 367522096.1751459838&lt;/p&gt;&lt;p&gt;&lt;"/>
    <s v="&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
  </r>
  <r>
    <x v="4"/>
    <s v="Pagamentos, Boletos e Recebimentos"/>
    <n v="22532509"/>
    <n v="0"/>
    <n v="2614009924039"/>
    <s v=""/>
    <m/>
    <s v="Reenvio de boleto / NF"/>
    <m/>
    <m/>
    <x v="0"/>
    <s v="Médio"/>
    <s v="RES: BOLETO ENVIADO"/>
    <x v="75"/>
    <d v="2026-05-20T00:00:00"/>
    <x v="11"/>
    <s v="ECOMMERCE BP SUPORTE FINANCEIRO N2"/>
    <s v="camila.basilio@wsa.com"/>
    <s v=""/>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_x000a__x000a__x000a__x000a_Atenciosamente,_x000a_Camila Basílio de Souza_x000a_Compras e Facilities_x000a__x000a_[X]_x000a_WS Audiology_x000a_Av. Francisco Matarazzo, 1500 – 10° e 16° Andar_x000a_CJ. 101, 102, 161 e 162 – Torre Los Angeles_x000a_05001-100 – São Paulo, SP – Brasil_x000a__x000a_www.wsa.com&lt;http://www.wsa.com/&gt;_x000a__x000a_[X]+55 11 3612 – 5864_x000a_             11 9 8928-3931"/>
    <s v="Bom dia,_x000a__x000a_Até o momento não recebi qualquer retorno dos chamados abertos para resolver nossos problemas com as notas emitidas incorretas e estamos sendo notificados da cobrança dessas notas que desde quando emitidas foram solicitadas as substituições."/>
  </r>
  <r>
    <x v="2"/>
    <s v="Faturamento e Obrigações Fiscais"/>
    <n v="23202351"/>
    <n v="0"/>
    <n v="2615912370986"/>
    <s v="FENG - FAN ENGAGEMENT MARKETING E INTELIGENCIA LTDA."/>
    <s v="29.815.956/0001-23"/>
    <s v="Dúvida sobre adiantamento"/>
    <m/>
    <m/>
    <x v="0"/>
    <s v="Médio"/>
    <s v="1018 Financeiro | Desejo falar com o setor financeiro | FENG - FAN ENGAGEMENT MARKETING E I NTELIGENCIA LTDA. | ariane.pasilva@cielo.com.br"/>
    <x v="76"/>
    <d v="2026-07-06T00:00:00"/>
    <x v="12"/>
    <s v="Emilly Maria Sousa Almeida"/>
    <s v="ariane.pasilva@cielo.com.br"/>
    <s v=""/>
    <s v="Olá, segue formulário enviado para Cielo E-commerce:&lt;p&gt;&lt;strong&gt;Endereço de e-mail:&lt;/strong&gt; ariane.pasilva@cielo.com.br&lt;/p&gt;&lt;p&gt;&lt;strong&gt;Qual seu nome?:&lt;/strong&gt; FENG - FAN ENGAGEMENT MARKETING E I NTELIGENCIA LTDA.&lt;/p&gt;&lt;p&gt;&lt;strong&gt;CNPJ/CPF:&lt;/strong&gt; 29.815.956/0001-23&lt;/p&gt;&lt;p&gt;&lt;strong&gt;Telefone:&lt;/strong&gt; (11) 97707-1602&lt;/p&gt;&lt;p&gt;&lt;strong&gt;Assunto:&lt;/strong&gt; Conciliação de pagamento 2024&lt;/p&gt;&lt;p&gt;&lt;strong&gt;Merchant ID/Estabelecimento Comercial (EC):&lt;/strong&gt; 29815956000123&lt;/p&gt;&lt;p&gt;&lt;strong&gt;Descrição do problema:&lt;/strong&gt; Por favor, esclarecer o que fizemos com o valor que o cliente pagou de 9.553,96, referente a nota 52959 que foi cancelada, conforme relatório encaminhado para o cliente em 2024. Em anexo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
    <s v="&gt; Por favor, esclarecer o que fizemos com o valor que o cliente pagou de 9.553,96, referente a nota 52959 que foi cancelada, conforme relatório encaminhado para o cliente em 2024. Em anexo evidências."/>
  </r>
  <r>
    <x v="2"/>
    <s v="Cancelamento e Reemissão de Nota Fiscal"/>
    <n v="24303316"/>
    <n v="0"/>
    <n v="0"/>
    <s v="MIC INDUSTRIA DE CONFECCAO LTDA"/>
    <s v="59.769.329/0001-64"/>
    <s v="Cancelamento de NF / reemissão"/>
    <m/>
    <m/>
    <x v="0"/>
    <s v="Médio"/>
    <s v="1018 Financeiro | Desejo falar com o setor financeiro | Júlia Angelozzi | julia.djesus@cielo.com.br"/>
    <x v="77"/>
    <d v="2026-07-06T00:00:00"/>
    <x v="13"/>
    <s v="ECOMMERCE BP SUPORTE FINANCEIRO N2"/>
    <s v="julia.djesus@cielo.com.br"/>
    <s v="MIC INDUSTRIA DE CONFECCAO LTDA"/>
    <s v="Olá, segue formulário enviado para Cielo E-commerce:&lt;p&gt;&lt;strong&gt;Qual seu nome?:&lt;/strong&gt; Júlia Angelozzi&lt;/p&gt;&lt;p&gt;&lt;strong&gt;Endereço de e-mail:&lt;/strong&gt; julia.djesus@cielo.com.br&lt;/p&gt;&lt;p&gt;&lt;strong&gt;CNPJ/CPF:&lt;/strong&gt; 59.769.329/0001-64&lt;/p&gt;&lt;p&gt;&lt;strong&gt;Telefone:&lt;/strong&gt; (11) 94452-6362&lt;/p&gt;&lt;p&gt;&lt;strong&gt;Assunto:&lt;/strong&gt; Correção de preço&lt;/p&gt;&lt;p&gt;&lt;strong&gt;Merchant ID/Estabelecimento Comercial (EC):&lt;/strong&gt; f7ca1380-9ec6-46fb-a194-eacf4aa700b2&lt;/p&gt;&lt;p&gt;&lt;strong&gt;Descrição do problema:&lt;/strong&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lt;/p&gt;&lt;p&gt;&lt;strong&gt;ID da transação:&lt;/strong&gt; &lt;/p&gt;&lt;p&gt;&lt;strong&gt;Código do erro:&lt;/strong&gt; &lt;/p&gt;&lt;p&gt;&lt;strong&gt;Sobre qual prod"/>
    <s v="&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
  </r>
  <r>
    <x v="3"/>
    <s v="Cancelamento e Reemissão de Nota Fiscal"/>
    <n v="24289294"/>
    <n v="0"/>
    <n v="2618414076373"/>
    <s v="VOLTATTO SUPRIMENTOS LTDA"/>
    <s v="59.557.054/0001-03"/>
    <s v="Cancelamento de Nota Fiscal"/>
    <m/>
    <s v="Financeiro"/>
    <x v="0"/>
    <s v="Médio"/>
    <s v="1018 Financeiro | Desejo falar com o setor financeiro | VOLTATTO SUPRIMENTOS LTDA | ariane.pasilva@cielo.com.br"/>
    <x v="77"/>
    <d v="2026-07-06T00:00:00"/>
    <x v="13"/>
    <s v="ECOMMERCE BP SUPORTE FINANCEIRO N2"/>
    <s v="ariane.pasilva@cielo.com.br"/>
    <s v=""/>
    <s v="Olá, segue formulário enviado para Cielo E-commerce:&lt;p&gt;&lt;strong&gt;Qual seu nome?:&lt;/strong&gt; VOLTATTO SUPRIMENTOS LTDA&lt;/p&gt;&lt;p&gt;&lt;strong&gt;Endereço de e-mail:&lt;/strong&gt; ariane.pasilva@cielo.com.br&lt;/p&gt;&lt;p&gt;&lt;strong&gt;CNPJ/CPF:&lt;/strong&gt; 59.557.054/0001-03&lt;/p&gt;&lt;p&gt;&lt;strong&gt;Telefone:&lt;/strong&gt; (11) 97707-1602&lt;/p&gt;&lt;p&gt;&lt;strong&gt;Assunto:&lt;/strong&gt; Cancelamento de NF&lt;/p&gt;&lt;p&gt;&lt;strong&gt;Merchant ID/Estabelecimento Comercial (EC):&lt;/strong&gt; 59.557.054/0001-03&lt;/p&gt;&lt;p&gt;&lt;strong&gt;Descrição do problema:&lt;/strong&gt; Cancelamento de notas emitidas de forma apartada:_x000a__x000a_117154_x0009_STELO - Velocity Check_x000a_117396_x0009_STELO - Pagador_x000a__x000a_No contrato está como pacote, ou seja uma única nota de R$ 244&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
    <s v="&gt; Cancelamento de notas emitidas de forma apartada:_x000a__x000a_117154_x0009_STELO - Velocity Check_x000a_117396_x0009_STELO - Pagador_x000a__x000a_No contrato está como pacote, ou seja uma única nota de R$ 244"/>
  </r>
  <r>
    <x v="0"/>
    <s v="Cobrança e Contestação"/>
    <n v="24852096"/>
    <n v="0"/>
    <n v="2619810441333"/>
    <s v="CLAUDINO S A LOJAS DE DEPARTAMENTOS"/>
    <s v="06.862.627/0001-38"/>
    <s v="Contestação de cobrança"/>
    <m/>
    <m/>
    <x v="0"/>
    <s v="Médio"/>
    <s v="1018 Financeiro | Desejo falar com o setor financeiro | Antonio Marcos | antonio.marcos@paraiba.email"/>
    <x v="78"/>
    <d v="2026-07-17T00:00:00"/>
    <x v="13"/>
    <s v="ECOMMERCE BP SUPORTE FINANCEIRO N2"/>
    <s v="antonio.marcos@paraiba.email"/>
    <s v=""/>
    <s v="Olá, segue formulário enviado para Cielo E-commerce:&lt;p&gt;&lt;strong&gt;Endereço de e-mail:&lt;/strong&gt; antonio.marcos@paraiba.email&lt;/p&gt;&lt;p&gt;&lt;strong&gt;Qual seu nome?:&lt;/strong&gt; Antonio Marcos&lt;/p&gt;&lt;p&gt;&lt;strong&gt;CNPJ/CPF:&lt;/strong&gt; 06.862.627/0001-38&lt;/p&gt;&lt;p&gt;&lt;strong&gt;Telefone:&lt;/strong&gt; (11) 94519-4834&lt;/p&gt;&lt;p&gt;&lt;strong&gt;Assunto:&lt;/strong&gt; Nota fiscal errada - antifraude&lt;/p&gt;&lt;p&gt;&lt;strong&gt;Merchant ID/Estabelecimento Comercial (EC):&lt;/strong&gt; 06.862.627/0001-38&lt;/p&gt;&lt;p&gt;&lt;strong&gt;Sobre qual produto ou área deseja falar?:&lt;/strong&gt; Financeiro&lt;/p&gt;&lt;p&gt;&lt;strong&gt;Como podemos te ajudar?:&lt;/strong&gt; Desejo falar com o setor financeiro&lt;/p&gt;&lt;p&gt;&lt;strong&gt;Descrição do problema:&lt;/strong&gt; recebemos a nota do antifraude em 16/07 - NF 0117721_x000a_com 6.170 transações mas não fizemos esse volume no mês de junho. Podem validar por favor?&lt;/p&gt;&lt;p&gt;&lt;strong&gt;GA Client ID:&lt;/strong&gt; 1403402793.1752501889&lt;/p&gt;&lt;p&gt;&lt;strong&gt;Lead Hash ID:&lt;/strong&gt; 555e773ed5f22fb240f2bc2de2a09363faa6016a48b9f2d3dd6be89db8d46ec0&lt;/p&gt;&lt;p&gt;&lt;strong&gt;Lead Form ID:&lt;/strong&gt; 555e773ed5f22fb240f2bc2de2"/>
    <s v="&gt; recebemos a nota do antifraude em 16/07 - NF 0117721_x000a_com 6.170 transações mas não fizemos esse volume no mês de junho. Podem validar por favor?"/>
  </r>
  <r>
    <x v="0"/>
    <s v="Cancelamento e Reemissão de Nota Fiscal"/>
    <n v="24820605"/>
    <n v="0"/>
    <n v="2619715420945"/>
    <s v="FRUITFY INTERMEDIACOES E PAGAMENTOS LTDA"/>
    <s v="57.315.333/0001-27"/>
    <s v="Cancelamento de Nota Fiscal"/>
    <m/>
    <s v="Comercial"/>
    <x v="2"/>
    <s v="Médio"/>
    <s v="1018 Financeiro | Desejo falar com o setor financeiro | FRUITFY INTERMEDIACOES E PAGAMENTOS LTDA | ariane.pasilva@cielo.com.br"/>
    <x v="79"/>
    <d v="2026-07-16T00:00:00"/>
    <x v="13"/>
    <s v="ECOMMERCE BP SUPORTE FINANCEIRO N2"/>
    <s v="ariane.pasilva@cielo.com.br"/>
    <s v="FRUITFY PAGAMENTOS"/>
    <s v="Olá, segue formulário enviado para Cielo E-commerce:&lt;p&gt;&lt;strong&gt;Qual seu nome?:&lt;/strong&gt; FRUITFY INTERMEDIACOES E PAGAMENTOS LTDA&lt;/p&gt;&lt;p&gt;&lt;strong&gt;Endereço de e-mail:&lt;/strong&gt; ariane.pasilva@cielo.com.br&lt;/p&gt;&lt;p&gt;&lt;strong&gt;CNPJ/CPF:&lt;/strong&gt; 57.315.333/0001-27&lt;/p&gt;&lt;p&gt;&lt;strong&gt;Telefone:&lt;/strong&gt; (11) 97707-1602&lt;/p&gt;&lt;p&gt;&lt;strong&gt;Assunto:&lt;/strong&gt; Cancelamento NF&lt;/p&gt;&lt;p&gt;&lt;strong&gt;Merchant ID/Estabelecimento Comercial (EC):&lt;/strong&gt; 57315333000127&lt;/p&gt;&lt;p&gt;&lt;strong&gt;Descrição do problema:&lt;/strong&gt; Prezados, por favor cancelar as notas emitidas para o cliente e já cancelar também as notas de multa contratual que vamos emitir. Já possuo o DA da comercial (Eliandra). Em anexo 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
    <s v="&gt; Prezados, por favor cancelar as notas emitidas para o cliente e já cancelar também as notas de multa contratual que vamos emitir. Já possuo o DA da comercial (Eliandra). Em anexo DA."/>
  </r>
  <r>
    <x v="4"/>
    <s v="Pagamentos, Boletos e Recebimentos"/>
    <n v="24793120"/>
    <n v="0"/>
    <n v="2619710403552"/>
    <s v="INBRANDS S.A"/>
    <s v="09.054.385/0001-44"/>
    <s v="Reenvio de boleto / NF"/>
    <m/>
    <m/>
    <x v="0"/>
    <s v="Médio"/>
    <s v="1018 Financeiro | Desejo falar com o setor financeiro | Leonardo Gonçalves de Noronha | leonardo.noronha@inbrands.com.br"/>
    <x v="79"/>
    <d v="2026-07-16T00:00:00"/>
    <x v="13"/>
    <s v="ECOMMERCE BP SUPORTE FINANCEIRO N2"/>
    <s v="leonardo.noronha@inbrands.com.br"/>
    <s v=""/>
    <s v="Olá, segue formulário enviado para Cielo E-commerce:&lt;p&gt;&lt;strong&gt;Qual seu nome?:&lt;/strong&gt; Leonardo Gonçalves de Noronha&lt;/p&gt;&lt;p&gt;&lt;strong&gt;Endereço de e-mail:&lt;/strong&gt; leonardo.noronha@inbrands.com.br&lt;/p&gt;&lt;p&gt;&lt;strong&gt;CNPJ/CPF:&lt;/strong&gt; 09.054.385/0001-44&lt;/p&gt;&lt;p&gt;&lt;strong&gt;Merchant ID/Estabelecimento Comercial (EC):&lt;/strong&gt; InBrands S.A.&lt;/p&gt;&lt;p&gt;&lt;strong&gt;Telefone:&lt;/strong&gt; (11) 99470-5562&lt;/p&gt;&lt;p&gt;&lt;strong&gt;Assunto:&lt;/strong&gt; Nota fiscal eletrônica e boleto do serviço Antifraude&lt;/p&gt;&lt;p&gt;&lt;strong&gt;Sobre qual produto ou área deseja falar?:&lt;/strong&gt; Financeiro&lt;/p&gt;&lt;p&gt;&lt;strong&gt;Descrição do problema:&lt;/strong&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lt;/p&gt;&lt;p&gt;&lt;strong&gt;Como podemos te ajudar?:&lt;/strong&gt; Desejo falar com o setor financeiro&lt;/p&gt;&lt;p&gt;&lt;strong&gt;GA Client"/>
    <s v="&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
  </r>
  <r>
    <x v="4"/>
    <s v="Pagamentos, Boletos e Recebimentos"/>
    <n v="24753144"/>
    <n v="0"/>
    <n v="2619614377755"/>
    <s v=""/>
    <s v="073.270.713-77"/>
    <s v="Alteração de vencimento / prorrogação"/>
    <m/>
    <m/>
    <x v="0"/>
    <s v="Médio"/>
    <s v="1018 Financeiro | Desejo falar com o setor financeiro | Sayra | sayra.martins@odontoprev.com.br"/>
    <x v="80"/>
    <d v="2026-07-16T00:00:00"/>
    <x v="13"/>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lt;/p&gt;&lt;p&gt;&lt;strong&gt;GA Client "/>
    <s v="&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
  </r>
  <r>
    <x v="0"/>
    <s v="Cancelamento e Reemissão de Nota Fiscal"/>
    <n v="24744497"/>
    <n v="0"/>
    <n v="2619612372077"/>
    <s v="HOLI4U LTDA"/>
    <s v="60.219.112/0001-60"/>
    <s v="Cancelamento de Nota Fiscal / Reemissão"/>
    <m/>
    <s v="Cliente"/>
    <x v="1"/>
    <s v="Médio"/>
    <s v="1003 Gateway de Pagamento | Criação de loja (Gateway de Pagamento) | Sirlene Moura | financeiro@holi4u.com"/>
    <x v="80"/>
    <d v="2026-07-16T00:00:00"/>
    <x v="13"/>
    <s v="ECOMMERCE BP SUPORTE FINANCEIRO N2"/>
    <s v="financeiro@holi4u.com"/>
    <s v="HOLI4U"/>
    <s v="Olá, segue formulário enviado para Cielo E-commerce:&lt;p&gt;&lt;strong&gt;Qual seu nome?:&lt;/strong&gt; Sirlene Moura&lt;/p&gt;&lt;p&gt;&lt;strong&gt;Endereço de e-mail:&lt;/strong&gt; financeiro@holi4u.com&lt;/p&gt;&lt;p&gt;&lt;strong&gt;CNPJ/CPF:&lt;/strong&gt; 60.219.112/0001-60&lt;/p&gt;&lt;p&gt;&lt;strong&gt;Telefone:&lt;/strong&gt; (11) 97618-3646&lt;/p&gt;&lt;p&gt;&lt;strong&gt;Assunto:&lt;/strong&gt; NOTA FISCAL SETUP&lt;/p&gt;&lt;p&gt;&lt;strong&gt;Merchant ID/Estabelecimento Comercial (EC):&lt;/strong&gt; 3000700880&lt;/p&gt;&lt;p&gt;&lt;strong&gt;Sobre qual produto ou área deseja falar?:&lt;/strong&gt; Gateway de Pagamento&lt;/p&gt;&lt;p&gt;&lt;strong&gt;Como podemos te ajudar?:&lt;/strong&gt; Criação de loja (Gateway de Pagamento)&lt;/p&gt;&lt;p&gt;&lt;strong&gt;Descrição do problema:&lt;/strong&gt; Precisamos de uma correção na nota fiscal emitida, enviei msg no email do financeiro e não recebemos retorno._x000a_Poderiam retornar o contato (11)97618-3646&lt;/p&gt;&lt;p&gt;&lt;strong&gt;Data e hora do erro:&lt;/strong&gt; 09-07-2026 12:00&lt;/p&gt;&lt;p&gt;&lt;strong&gt;GA Client ID:&lt;/strong&gt; 1465533623.1763993645&lt;/p&gt;&lt;p&gt;&lt;strong&gt;Lead Hash ID:&lt;/strong&gt; 2acb65e9b775eaf2b3e79548946894b90a60dc91a78e97eb5b6265a3ec8a1fec&lt;/p&gt;&lt;p&gt;&lt;str"/>
    <s v="&gt; Precisamos de uma correção na nota fiscal emitida, enviei msg no email do financeiro e não recebemos retorno._x000a_Poderiam retornar o contato (11)97618-3646"/>
  </r>
  <r>
    <x v="2"/>
    <s v="Contratos, Comercial e Cadastro"/>
    <n v="24744414"/>
    <n v="23784562"/>
    <n v="2619612371975"/>
    <s v=""/>
    <m/>
    <s v="Atualização cadastral"/>
    <m/>
    <m/>
    <x v="0"/>
    <s v="Médio"/>
    <s v="Alteração de e-mail"/>
    <x v="80"/>
    <d v="2026-07-15T00:00:00"/>
    <x v="13"/>
    <s v="ECOMMERCE BP SUPORTE FINANCEIRO N2"/>
    <s v=""/>
    <s v=""/>
    <s v="Alteração de e-mail"/>
    <s v="Alteração de e-mail"/>
  </r>
  <r>
    <x v="3"/>
    <s v="Contratos, Comercial e Cadastro"/>
    <n v="24738030"/>
    <n v="0"/>
    <n v="2619611368041"/>
    <s v="GRAN CICLO EMPREENDIMENTOS"/>
    <s v="22.475.070/0001-39"/>
    <s v="Renegociação comercial"/>
    <m/>
    <s v="Cliente"/>
    <x v="1"/>
    <s v="Médio"/>
    <s v="1018 Financeiro | Desejo falar com o setor financeiro | Caio Cesar Santos Pereira | grancicloap.vendas@gmail.com"/>
    <x v="80"/>
    <d v="2026-07-16T00:00:00"/>
    <x v="13"/>
    <s v="ECOMMERCE BP SUPORTE FINANCEIRO N2"/>
    <s v="grancicloap.vendas@gmail.com"/>
    <s v="GRAN CICLO EMPREENDIMENTOS"/>
    <s v="Olá, segue formulário enviado para Cielo E-commerce:&lt;p&gt;&lt;strong&gt;Qual seu nome?:&lt;/strong&gt; Caio Cesar Santos Pereira&lt;/p&gt;&lt;p&gt;&lt;strong&gt;Endereço de e-mail:&lt;/strong&gt; grancicloap.vendas@gmail.com&lt;/p&gt;&lt;p&gt;&lt;strong&gt;CNPJ/CPF:&lt;/strong&gt; 22.475.070/0001-39&lt;/p&gt;&lt;p&gt;&lt;strong&gt;Telefone:&lt;/strong&gt; (96) 98134-0002&lt;/p&gt;&lt;p&gt;&lt;strong&gt;Assunto:&lt;/strong&gt; Preciso de redução na taxa credito parcelado&lt;/p&gt;&lt;p&gt;&lt;strong&gt;Merchant ID/Estabelecimento Comercial (EC):&lt;/strong&gt; 3002210872&lt;/p&gt;&lt;p&gt;&lt;strong&gt;Sobre qual produto ou área deseja falar?:&lt;/strong&gt; Financeiro&lt;/p&gt;&lt;p&gt;&lt;strong&gt;Como podemos te ajudar?:&lt;/strong&gt; Desejo falar com o setor financeiro&lt;/p&gt;&lt;p&gt;&lt;strong&gt;Descrição do problema:&lt;/strong&gt; Preciso reduzir a taxa de credito parcelado, pois está muito acima da em que os concorrentes praticam. irei iniciar minhas operações na maquina e esta muito fora da realidade.&lt;/p&gt;&lt;p&gt;&lt;strong&gt;GA Client ID:&lt;/strong&gt; 178181346.1784125599&lt;/p&gt;&lt;p&gt;&lt;strong&gt;Lead Hash ID:&lt;/strong&gt; 7187ed284a856df2fbb211021b4d93fc476b127969ea51cc46a5815d09ea3fdb&lt;/p&gt;&lt;p&gt;&lt;strong&gt;Le"/>
    <s v="&gt; Preciso reduzir a taxa de credito parcelado, pois está muito acima da em que os concorrentes praticam. irei iniciar minhas operações na maquina e esta muito fora da realidade."/>
  </r>
  <r>
    <x v="0"/>
    <s v="Cancelamento e Reemissão de Nota Fiscal"/>
    <n v="24738012"/>
    <n v="0"/>
    <n v="2619611368035"/>
    <s v="SUPERMERCADO HORTIFRUTI VILA DAS FRUTAS LTDA"/>
    <s v="16.774.414/0001-08"/>
    <s v="Cancelamento de Nota Fiscal"/>
    <m/>
    <s v="Comercial"/>
    <x v="1"/>
    <s v="Médio"/>
    <s v="1018 Financeiro | Desejo falar com o setor financeiro | HORTIFRUTI VILA DAS FRUTAS | ariane.pasilva@cielo.com.br"/>
    <x v="80"/>
    <d v="2026-07-16T00:00:00"/>
    <x v="13"/>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lt;/p&gt;&lt;p&gt;&lt;strong&gt;ID da transação:&lt;/strong&gt; &lt;/p&gt;&lt;p&gt;&lt;strong&gt;Código do erro:&lt;/strong&gt; &lt;/p&gt;&lt;p&gt;&lt;strong&gt;Sobre qual produto ou área deseja falar?:&lt;/strong&gt; Financeiro&lt;"/>
    <s v="&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
  </r>
  <r>
    <x v="2"/>
    <s v="Cobrança e Contestação"/>
    <n v="24733530"/>
    <n v="0"/>
    <n v="2619610365169"/>
    <s v="DOM DIGITAL LTDA"/>
    <s v="52.711.237/0001-84"/>
    <s v="Estorno / Devolução financeira"/>
    <m/>
    <s v="Risco / Compliance (ou Interno Cielo) / Comercial"/>
    <x v="0"/>
    <s v="Médio"/>
    <s v="1018 Financeiro | Desejo falar com o setor financeiro | Raphael Felipe Palmeira | raphael.palmeira@cielo.com.br"/>
    <x v="80"/>
    <d v="2026-07-16T00:00:00"/>
    <x v="13"/>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CNPJ/CPF:&lt;/strong&gt; 52.711.237/0001-84&lt;/p&gt;&lt;p&gt;&lt;strong&gt;Telefone:&lt;/strong&gt; (11) 98774-0847&lt;/p&gt;&lt;p&gt;&lt;strong&gt;Assunto:&lt;/strong&gt; estorno setup DOM DIGITAL&lt;/p&gt;&lt;p&gt;&lt;strong&gt;Merchant ID/Estabelecimento Comercial (EC):&lt;/strong&gt; DOM DIGITAL&lt;/p&gt;&lt;p&gt;&lt;strong&gt;Descrição do problema:&lt;/strong&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lt;/p&gt;&lt;p&gt;&lt;strong&gt;ID da transação:&lt;/strong&gt; &lt;/p&gt;&lt;p&gt;"/>
    <s v="&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
  </r>
  <r>
    <x v="0"/>
    <s v="Pagamentos, Boletos e Recebimentos"/>
    <n v="24725908"/>
    <n v="0"/>
    <n v="2619609360212"/>
    <s v="COMERCIAL E IMPORTADORA DE PNEUS LTDA"/>
    <s v="61.234.985/0001-04"/>
    <s v="Consulta de débitos"/>
    <m/>
    <s v="Cliente"/>
    <x v="0"/>
    <s v="Médio"/>
    <s v="1018 Financeiro | Desejo falar com o setor financeiro | Yasmin Xavier Senhuk | yasmin.senhuk@pirelli.com"/>
    <x v="80"/>
    <d v="2026-07-16T00:00:00"/>
    <x v="13"/>
    <s v="ECOMMERCE BP SUPORTE FINANCEIRO N2"/>
    <s v="yasmin.senhuk@pirelli.com"/>
    <s v="PNEUAC"/>
    <s v="Olá, segue formulário enviado para Cielo E-commerce:&lt;p&gt;&lt;strong&gt;Qual seu nome?:&lt;/strong&gt; Yasmin Xavier Senhuk&lt;/p&gt;&lt;p&gt;&lt;strong&gt;Endereço de e-mail:&lt;/strong&gt; yasmin.senhuk@pirelli.com&lt;/p&gt;&lt;p&gt;&lt;strong&gt;CNPJ/CPF:&lt;/strong&gt; 61.234.985/0001-04&lt;/p&gt;&lt;p&gt;&lt;strong&gt;Telefone:&lt;/strong&gt; (11) 98108-2062&lt;/p&gt;&lt;p&gt;&lt;strong&gt;Assunto:&lt;/strong&gt; Acessos aos débitos pendentes&lt;/p&gt;&lt;p&gt;&lt;strong&gt;Merchant ID/Estabelecimento Comercial (EC):&lt;/strong&gt; MID: 40ce7a87-5798-49ec-98c4-8f8c674ac15&lt;/p&gt;&lt;p&gt;&lt;strong&gt;Sobre qual produto ou área deseja falar?:&lt;/strong&gt; Financeiro&lt;/p&gt;&lt;p&gt;&lt;strong&gt;Como podemos te ajudar?:&lt;/strong&gt; Desejo falar com o setor financeiro&lt;/p&gt;&lt;p&gt;&lt;strong&gt;Descrição do problema:&lt;/strong&gt; Preciso que me enviem todas as pendencias financeiras que temos, com a ref de mes, e notas fiscais.&lt;/p&gt;&lt;p&gt;&lt;strong&gt;GA Client ID:&lt;/strong&gt; 1209196378.1784118440&lt;/p&gt;&lt;p&gt;&lt;strong&gt;Lead Hash ID:&lt;/strong&gt; ec97e168ae0903e5a5b6787d356b5e023b1c8c5f8fefd825d3c9bdb3722d0506&lt;/p&gt;&lt;p&gt;&lt;strong&gt;Lead Form ID:&lt;/strong&gt; ec97e168ae0903e5a5b6787d356b5e023b1c8c5f8fefd82"/>
    <s v="&gt; Preciso que me enviem todas as pendencias financeiras que temos, com a ref de mes, e notas fiscais."/>
  </r>
  <r>
    <x v="3"/>
    <s v="Cancelamento e Reemissão de Nota Fiscal"/>
    <n v="24716711"/>
    <n v="23595875"/>
    <n v="2619518353748"/>
    <s v="ALFA OPERADORA"/>
    <s v="07.141.168/0001-66"/>
    <s v="Cancelamento de Nota Fiscal"/>
    <m/>
    <s v="Financeiro"/>
    <x v="1"/>
    <s v="Médio"/>
    <s v="RES: Recebemos sua solicitação &quot;1018 Financeiro | Desejo falar com o setor financeiro | ALFA AGENCIA DE VIAGENS LTDA | ariane.pasilva@cielo.com.br&quot;"/>
    <x v="81"/>
    <d v="2026-07-14T00:00:00"/>
    <x v="13"/>
    <s v="ECOMMERCE BP SUPORTE FINANCEIRO N2"/>
    <s v="ariane.pasilva@cielo.com.br"/>
    <s v="ALFA OPERADORA"/>
    <s v="Outros"/>
    <s v="Outros"/>
  </r>
  <r>
    <x v="3"/>
    <s v="Contratos, Comercial e Cadastro"/>
    <n v="24716261"/>
    <n v="23632412"/>
    <n v="2619518353404"/>
    <s v=""/>
    <m/>
    <s v="Alteração cadastral"/>
    <m/>
    <s v="Cliente"/>
    <x v="1"/>
    <s v="Médio"/>
    <s v="RES: Recebemos sua solicitação &quot;1018 Financeiro | Desejo falar com o setor financeiro | Fernanda Labes | fernanda.labes@mbrf.com&quot;"/>
    <x v="81"/>
    <d v="2026-07-14T00:00:00"/>
    <x v="13"/>
    <s v="ECOMMERCE BP SUPORTE FINANCEIRO N2"/>
    <s v="fernanda.labes@mbrf.com"/>
    <s v=""/>
    <s v="Outros"/>
    <s v="Outros"/>
  </r>
  <r>
    <x v="3"/>
    <s v="Cobrança e Contestação"/>
    <n v="24715652"/>
    <n v="23642685"/>
    <n v="2619517353058"/>
    <s v="OSTENSA"/>
    <m/>
    <s v="Cobrança de Setup"/>
    <m/>
    <s v="Comercial"/>
    <x v="1"/>
    <s v="Médio"/>
    <s v="RES: Recebemos sua solicitação &quot;1018 Financeiro | Desejo falar com o setor financeiro | Júlia Angelozzi | julia.djesus@cielo.com.br&quot;"/>
    <x v="81"/>
    <d v="2026-07-14T00:00:00"/>
    <x v="13"/>
    <s v="ECOMMERCE BP SUPORTE FINANCEIRO N2"/>
    <s v="julia.djesus@cielo.com.br"/>
    <s v="OSTENSA"/>
    <s v="Outros"/>
    <s v="Outros"/>
  </r>
  <r>
    <x v="3"/>
    <s v="Contratos, Comercial e Cadastro"/>
    <n v="24713901"/>
    <n v="23663062"/>
    <n v="2619517351980"/>
    <s v="EGR COMERCIO DE PRODUTOS DIVERSOS LTDA"/>
    <m/>
    <s v="Congelamento de contrato"/>
    <m/>
    <s v="Cliente"/>
    <x v="1"/>
    <s v="Médio"/>
    <s v="Congelamento de contrato"/>
    <x v="81"/>
    <d v="2026-07-14T00:00:00"/>
    <x v="13"/>
    <s v="ECOMMERCE BP SUPORTE FINANCEIRO N2"/>
    <s v="patricia.dlima@cielo.com.br"/>
    <s v="EGR COMERCIO DE PRODUTOS DIVERSOS LTDA"/>
    <s v="Congelamento de contrato"/>
    <s v="Congelamento de contrato"/>
  </r>
  <r>
    <x v="1"/>
    <s v="Faturamento e Obrigações Fiscais"/>
    <n v="24713448"/>
    <n v="23739607"/>
    <n v="2619517351689"/>
    <s v="FORMULA"/>
    <m/>
    <s v="Alteração de dados fiscais"/>
    <m/>
    <s v="Cliente"/>
    <x v="1"/>
    <s v="Médio"/>
    <s v="Notas com NBS"/>
    <x v="81"/>
    <d v="2026-07-14T00:00:00"/>
    <x v="13"/>
    <s v="ECOMMERCE BP SUPORTE FINANCEIRO N2"/>
    <s v=""/>
    <s v="FORMULA"/>
    <s v="Notas com NBS"/>
    <s v="Notas com NBS"/>
  </r>
  <r>
    <x v="0"/>
    <s v="Cobrança e Contestação"/>
    <n v="24708880"/>
    <n v="23837903"/>
    <n v="2619516348796"/>
    <s v=""/>
    <m/>
    <s v="Contestação de cobrança"/>
    <m/>
    <s v="Não identificado / Cliente"/>
    <x v="1"/>
    <s v="Médio"/>
    <s v="Valores indevidos"/>
    <x v="81"/>
    <d v="2026-07-14T00:00:00"/>
    <x v="13"/>
    <s v="ECOMMERCE BP SUPORTE FINANCEIRO N2"/>
    <s v=""/>
    <s v=""/>
    <s v="Valores indevidos"/>
    <s v="Valores indevidos"/>
  </r>
  <r>
    <x v="4"/>
    <s v="Pagamentos, Boletos e Recebimentos"/>
    <n v="24703893"/>
    <n v="23863833"/>
    <n v="2619515345563"/>
    <s v=""/>
    <m/>
    <s v="Reemissão de boleto"/>
    <m/>
    <m/>
    <x v="0"/>
    <s v="Médio"/>
    <s v="Reemissão de boleto"/>
    <x v="81"/>
    <d v="2026-07-14T00:00:00"/>
    <x v="13"/>
    <s v="ECOMMERCE BP SUPORTE FINANCEIRO N2"/>
    <s v=""/>
    <s v=""/>
    <s v="Reemissão de boleto"/>
    <s v="Reemissão de boleto"/>
  </r>
  <r>
    <x v="3"/>
    <s v="Cobrança e Contestação"/>
    <n v="24702890"/>
    <n v="23937053"/>
    <n v="2619515344942"/>
    <s v=""/>
    <m/>
    <s v="Estorno de cobrança"/>
    <m/>
    <s v="Billing / Financeiro (a confirmar)"/>
    <x v="1"/>
    <s v="Médio"/>
    <s v="RES: Recebemos sua solicitação &quot;1018 Financeiro | Desejo falar com o setor financeiro | Rodrigo Alves Costa | rodrigo@pousadaportomare.com.br&quot;"/>
    <x v="81"/>
    <d v="2026-07-14T00:00:00"/>
    <x v="13"/>
    <s v="ECOMMERCE BP SUPORTE FINANCEIRO N2"/>
    <s v="rodrigo@pousadaportomare.com.br"/>
    <s v=""/>
    <s v="Outros"/>
    <s v="Outros"/>
  </r>
  <r>
    <x v="1"/>
    <s v="Atendimento Administrativo e Suporte"/>
    <n v="24701700"/>
    <n v="23981755"/>
    <n v="2619515344194"/>
    <s v="SERASA SA"/>
    <m/>
    <s v="Carta de quitação"/>
    <m/>
    <s v="Cliente"/>
    <x v="1"/>
    <s v="Médio"/>
    <s v="Carta de quitação"/>
    <x v="81"/>
    <d v="2026-07-14T00:00:00"/>
    <x v="13"/>
    <s v="ECOMMERCE BP SUPORTE FINANCEIRO N2"/>
    <s v=""/>
    <s v="SERASA SA"/>
    <s v="Carta de quitação"/>
    <s v="Carta de quitação"/>
  </r>
  <r>
    <x v="3"/>
    <s v="Pagamentos, Boletos e Recebimentos"/>
    <n v="24700529"/>
    <n v="23981968"/>
    <n v="2619515343454"/>
    <s v=""/>
    <m/>
    <s v="Alteração de vencimento"/>
    <m/>
    <s v="Cliente"/>
    <x v="1"/>
    <s v="Médio"/>
    <s v="RES: Recebemos sua solicitação &quot;1018 Financeiro | Desejo falar com o setor financeiro | Francieli B. de Souza | francieli.souza@vulcabras.com&quot;"/>
    <x v="81"/>
    <d v="2026-07-14T00:00:00"/>
    <x v="13"/>
    <s v="ECOMMERCE BP SUPORTE FINANCEIRO N2"/>
    <s v="francieli.souza@vulcabras.com"/>
    <s v=""/>
    <s v="Outros"/>
    <s v="Outros"/>
  </r>
  <r>
    <x v="4"/>
    <s v="Pagamentos, Boletos e Recebimentos"/>
    <n v="24699726"/>
    <n v="23982723"/>
    <n v="2619515342914"/>
    <s v="EUROP ASSISTANCE"/>
    <m/>
    <s v="Reemissão de boleto"/>
    <m/>
    <m/>
    <x v="0"/>
    <s v="Médio"/>
    <s v="Reemissão de boleto"/>
    <x v="81"/>
    <d v="2026-07-14T00:00:00"/>
    <x v="13"/>
    <s v="ECOMMERCE BP SUPORTE FINANCEIRO N2"/>
    <s v=""/>
    <s v="EUROP ASSISTANCE"/>
    <s v="Reemissão de boleto"/>
    <s v="Reemissão de boleto"/>
  </r>
  <r>
    <x v="2"/>
    <s v="Pagamentos, Boletos e Recebimentos"/>
    <n v="24685955"/>
    <n v="24094797"/>
    <n v="2619512334010"/>
    <s v="CASAS PEDRO"/>
    <m/>
    <s v="Consulta financeira"/>
    <m/>
    <s v="Cliente"/>
    <x v="1"/>
    <s v="Médio"/>
    <s v="NF pendentes e boletos emitidos"/>
    <x v="81"/>
    <d v="2026-07-14T00:00:00"/>
    <x v="13"/>
    <s v="ECOMMERCE BP SUPORTE FINANCEIRO N2"/>
    <s v=""/>
    <s v="CASAS PEDRO"/>
    <s v="NF pendentes e boletos emitidos"/>
    <s v="NF pendentes e boletos emitidos"/>
  </r>
  <r>
    <x v="0"/>
    <s v="Pagamentos, Boletos e Recebimentos"/>
    <n v="24684359"/>
    <n v="24102558"/>
    <n v="2619512332994"/>
    <s v=""/>
    <m/>
    <s v="Cancelamento de boletos"/>
    <m/>
    <m/>
    <x v="0"/>
    <s v="Médio"/>
    <s v="Cancelamento de boleto"/>
    <x v="81"/>
    <d v="2026-07-14T00:00:00"/>
    <x v="13"/>
    <s v="ECOMMERCE BP SUPORTE FINANCEIRO N2"/>
    <s v=""/>
    <s v=""/>
    <s v="Cancelamento de boleto"/>
    <s v="Cancelamento de boleto"/>
  </r>
  <r>
    <x v="0"/>
    <s v="Pagamentos, Boletos e Recebimentos"/>
    <n v="24669412"/>
    <n v="23046096"/>
    <n v="2619510323604"/>
    <s v="INTER JAPAN VEICULOS"/>
    <m/>
    <s v="Cancelamento de boletos"/>
    <m/>
    <m/>
    <x v="0"/>
    <s v="Médio"/>
    <s v="Cancelamento de boletos"/>
    <x v="81"/>
    <d v="2026-07-14T00:00:00"/>
    <x v="13"/>
    <s v="ECOMMERCE BP SUPORTE FINANCEIRO N2"/>
    <s v=""/>
    <s v="INTER JAPAN VEICULOS"/>
    <s v="Cancelamento de boletos"/>
    <s v="Cancelamento de boletos"/>
  </r>
  <r>
    <x v="4"/>
    <s v="Pagamentos, Boletos e Recebimentos"/>
    <n v="24656252"/>
    <n v="0"/>
    <n v="2619418314852"/>
    <s v=""/>
    <m/>
    <s v="Alteração de prazo de pagamento"/>
    <m/>
    <s v="Cliente"/>
    <x v="1"/>
    <s v="Médio"/>
    <s v="1018 Financeiro | Desejo falar com o setor financeiro | Daiani Sopran | daiani.sopran@herval.com.br"/>
    <x v="82"/>
    <d v="2026-07-15T00:00:00"/>
    <x v="13"/>
    <s v="ECOMMERCE BP SUPORTE FINANCEIRO N2"/>
    <s v="daiani.sopran@herval.com.br"/>
    <s v=""/>
    <s v="Olá, segue formulário enviado para Cielo E-commerce:&lt;p&gt;&lt;strong&gt;Descrição do problema:&lt;/strong&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lt;/p&gt;&lt;p&gt;&lt;strong&gt;Endere"/>
    <s v="&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
  </r>
  <r>
    <x v="0"/>
    <s v="Cancelamento e Reemissão de Nota Fiscal"/>
    <n v="24651461"/>
    <n v="24143584"/>
    <n v="2619417312142"/>
    <s v=""/>
    <m/>
    <s v="Cancelamento de Nota Fiscal"/>
    <m/>
    <s v="Financeiro"/>
    <x v="1"/>
    <s v="Médio"/>
    <s v="Correção de nota fiscal"/>
    <x v="82"/>
    <d v="2026-07-13T00:00:00"/>
    <x v="13"/>
    <s v="ECOMMERCE BP SUPORTE FINANCEIRO N2"/>
    <s v=""/>
    <s v=""/>
    <s v="Correção de nota fiscal"/>
    <s v="Correção de nota fiscal"/>
  </r>
  <r>
    <x v="0"/>
    <s v="Cancelamento e Reemissão de Nota Fiscal"/>
    <n v="24650614"/>
    <n v="24163051"/>
    <n v="2619417311581"/>
    <s v=""/>
    <m/>
    <s v="Cancelamento de Nota Fiscal"/>
    <m/>
    <s v="Financeiro"/>
    <x v="1"/>
    <s v="Médio"/>
    <s v="Cancelamento de NF de 2024"/>
    <x v="82"/>
    <d v="2026-07-13T00:00:00"/>
    <x v="13"/>
    <s v="ECOMMERCE BP SUPORTE FINANCEIRO N2"/>
    <s v="ariane.pasilva@cielo.com.br"/>
    <s v=""/>
    <s v="Cancelamento de NF de 2024"/>
    <s v="Cancelamento de NF de 2024"/>
  </r>
  <r>
    <x v="0"/>
    <s v="Cancelamento e Reemissão de Nota Fiscal"/>
    <n v="24650288"/>
    <n v="23663601"/>
    <n v="2619417311385"/>
    <s v=""/>
    <m/>
    <s v="Cancelamento de Nota Fiscal / Reemissão"/>
    <m/>
    <s v="Cliente"/>
    <x v="1"/>
    <s v="Médio"/>
    <s v="Substituição de NFS"/>
    <x v="82"/>
    <d v="2026-07-13T00:00:00"/>
    <x v="13"/>
    <s v="ECOMMERCE BP SUPORTE FINANCEIRO N2"/>
    <s v=""/>
    <s v=""/>
    <s v="Substituição de NFS"/>
    <s v="Substituição de NFS"/>
  </r>
  <r>
    <x v="1"/>
    <s v="Cancelamento e Reemissão de Nota Fiscal"/>
    <n v="24649626"/>
    <n v="23875658"/>
    <n v="2619417310967"/>
    <s v="CENCOSUD"/>
    <m/>
    <s v="Cancelamento de Nota Fiscal / Reemissão"/>
    <m/>
    <s v="Financeiro"/>
    <x v="1"/>
    <s v="Médio"/>
    <s v="RE: Recebemos sua solicitação &quot;1018 Financeiro | Desejo falar com o setor financeiro | Mariane Oliveira dos Santos | mariane.santos@cielo.com.br&quot;"/>
    <x v="82"/>
    <d v="2026-07-13T00:00:00"/>
    <x v="13"/>
    <s v="ECOMMERCE BP SUPORTE FINANCEIRO N2"/>
    <s v="mariane.santos@cielo.com.br"/>
    <s v="CENCOSUD"/>
    <s v="RE: Recebemos sua solicitação &quot;1018 Financeiro | Desejo falar com o setor financeiro | Mariane Oliveira dos Santos | mariane.santos@cielo.com.br&quot;"/>
    <s v="Outros"/>
  </r>
  <r>
    <x v="0"/>
    <s v="Cancelamento e Reemissão de Nota Fiscal"/>
    <n v="24649394"/>
    <n v="24199383"/>
    <n v="2619417310816"/>
    <s v=""/>
    <m/>
    <s v="Cancelamento de Nota Fiscal"/>
    <m/>
    <s v="Não identificado"/>
    <x v="0"/>
    <s v="Médio"/>
    <s v="Cancelamento de notas"/>
    <x v="82"/>
    <d v="2026-07-13T00:00:00"/>
    <x v="13"/>
    <s v="ECOMMERCE BP SUPORTE FINANCEIRO N2"/>
    <s v=""/>
    <s v=""/>
    <s v="Cancelamento de notas"/>
    <s v="Cancelamento de notas"/>
  </r>
  <r>
    <x v="3"/>
    <s v="Cancelamento e Reemissão de Nota Fiscal"/>
    <n v="24648974"/>
    <n v="23880445"/>
    <n v="2619416310563"/>
    <s v="DSC PRODUCOES E EVENTOS LTDA"/>
    <s v="34.546.535/0001-84"/>
    <s v="Cancelamento de Nota Fiscal"/>
    <m/>
    <s v="Financeiro"/>
    <x v="1"/>
    <s v="Médio"/>
    <s v="RES: Recebemos sua solicitação &quot;1018 Financeiro | Desejo falar com o setor financeiro | DSC PRODUCOES E EVENTOS LTDA | ariane.pasilva@cielo.com.br&quot;"/>
    <x v="82"/>
    <d v="2026-07-13T00:00:00"/>
    <x v="13"/>
    <s v="ECOMMERCE BP SUPORTE FINANCEIRO N2"/>
    <s v="ariane.pasilva@cielo.com.br"/>
    <s v="Bloco do Urso DSC"/>
    <s v="Outros"/>
    <s v="Outros"/>
  </r>
  <r>
    <x v="3"/>
    <s v="Cancelamento e Reemissão de Nota Fiscal"/>
    <n v="24648419"/>
    <n v="24202566"/>
    <n v="2619416310186"/>
    <s v="DIAS FINANCE LTDA"/>
    <s v="55.861.253/0001-41"/>
    <s v="Cancelamento de Nota Fiscal"/>
    <m/>
    <s v="Comercial"/>
    <x v="1"/>
    <s v="Médio"/>
    <s v="RES: Recebemos sua solicitação &quot;1018 Financeiro | Desejo falar com o setor financeiro | DIAS FINANCE LTDA | ariane.pasilva@cielo.com.br&quot;"/>
    <x v="82"/>
    <d v="2026-07-13T00:00:00"/>
    <x v="13"/>
    <s v="ECOMMERCE BP SUPORTE FINANCEIRO N2"/>
    <s v="ariane.pasilva@cielo.com.br"/>
    <s v=""/>
    <s v="Outros"/>
    <s v="Outros"/>
  </r>
  <r>
    <x v="3"/>
    <s v="Cancelamento e Reemissão de Nota Fiscal"/>
    <n v="24648100"/>
    <n v="23958526"/>
    <n v="2619416309981"/>
    <s v="TEM NA TRENA LTDA"/>
    <s v="37.333.375/0001-83"/>
    <s v="Cancelamento de Nota Fiscal"/>
    <m/>
    <s v="Comercial"/>
    <x v="1"/>
    <s v="Médio"/>
    <s v="RES: Recebemos sua solicitação &quot;1018 Financeiro | Desejo falar com o setor financeiro | TEM NA TRENA LTDA | ariane.pasilva@cielo.com.br&quot;"/>
    <x v="82"/>
    <d v="2026-07-13T00:00:00"/>
    <x v="13"/>
    <s v="ECOMMERCE BP SUPORTE FINANCEIRO N2"/>
    <s v="ariane.pasilva@cielo.com.br"/>
    <s v="TEM NA TRENA LTDA"/>
    <s v="Outros"/>
    <s v="Outros"/>
  </r>
  <r>
    <x v="0"/>
    <s v="Cobrança e Contestação"/>
    <n v="24647952"/>
    <n v="24229680"/>
    <n v="2619416309879"/>
    <s v=""/>
    <m/>
    <s v="Cobrança Taxa Setup"/>
    <m/>
    <m/>
    <x v="1"/>
    <s v="Médio"/>
    <s v="Cobrança de chave de loja"/>
    <x v="82"/>
    <d v="2026-07-13T00:00:00"/>
    <x v="13"/>
    <s v="ECOMMERCE BP SUPORTE FINANCEIRO N2"/>
    <s v=""/>
    <s v=""/>
    <s v="Cobrança de chave de loja"/>
    <s v="Cobrança de chave de loja"/>
  </r>
  <r>
    <x v="3"/>
    <s v="Cancelamento e Reemissão de Nota Fiscal"/>
    <n v="24647455"/>
    <n v="24320970"/>
    <n v="2619416309583"/>
    <s v=""/>
    <m/>
    <s v="Cancelamento de Nota Fiscal"/>
    <m/>
    <s v="Comercial"/>
    <x v="0"/>
    <s v="Médio"/>
    <s v="RES: Recebemos sua solicitação &quot;1018 Financeiro | Desejo falar com o setor financeiro | A55 SOCIEDADE DE CREDITO DIRETO S.A | ariane.pasilva@cielo.com.br&quot;"/>
    <x v="82"/>
    <d v="2026-07-13T00:00:00"/>
    <x v="13"/>
    <s v="ECOMMERCE BP SUPORTE FINANCEIRO N2"/>
    <s v="ariane.pasilva@cielo.com.br"/>
    <s v=""/>
    <s v="Outros"/>
    <s v="Outros"/>
  </r>
  <r>
    <x v="3"/>
    <s v="Cancelamento e Reemissão de Nota Fiscal"/>
    <n v="24647219"/>
    <n v="23958938"/>
    <n v="2619416309423"/>
    <s v="PRO SECULO"/>
    <s v="20.736.476/0001-00"/>
    <s v="Cancelamento de Nota Fiscal"/>
    <m/>
    <s v="Comercial"/>
    <x v="1"/>
    <s v="Médio"/>
    <s v="RES: Recebemos sua solicitação &quot;1018 Financeiro | Desejo falar com o setor financeiro | PRO SECULO LTDA | ariane.pasilva@cielo.com.br&quot;"/>
    <x v="82"/>
    <d v="2026-07-13T00:00:00"/>
    <x v="13"/>
    <s v="ECOMMERCE BP SUPORTE FINANCEIRO N2"/>
    <s v="ariane.pasilva@cielo.com.br"/>
    <s v="PRO SECULO"/>
    <s v="Outros"/>
    <s v="Outros"/>
  </r>
  <r>
    <x v="0"/>
    <s v="Cancelamento e Reemissão de Nota Fiscal"/>
    <n v="24646897"/>
    <n v="24363897"/>
    <n v="2619416309213"/>
    <s v="PAGUE MENOS COMERCIO DE PRODUTOS"/>
    <m/>
    <s v="Cancelamento de Nota Fiscal / Reemissão"/>
    <m/>
    <s v="Cliente"/>
    <x v="1"/>
    <s v="Médio"/>
    <s v="Substituição de NF"/>
    <x v="82"/>
    <d v="2026-07-13T00:00:00"/>
    <x v="13"/>
    <s v="ECOMMERCE BP SUPORTE FINANCEIRO N2"/>
    <s v=""/>
    <s v="PAGUE MENOS COMERCIO DE PRODUTOS"/>
    <s v="Substituição de NF"/>
    <s v="Substituição de NF"/>
  </r>
  <r>
    <x v="0"/>
    <s v="Cancelamento e Reemissão de Nota Fiscal"/>
    <n v="24645572"/>
    <n v="23995421"/>
    <n v="2619416308316"/>
    <s v="XP FRANQUIAS LTDA"/>
    <m/>
    <s v="Cancelamento de Nota Fiscal"/>
    <m/>
    <s v="Financeiro"/>
    <x v="1"/>
    <s v="Médio"/>
    <s v="cancelamento de NT"/>
    <x v="82"/>
    <d v="2026-07-13T00:00:00"/>
    <x v="13"/>
    <s v="ECOMMERCE BP SUPORTE FINANCEIRO N2"/>
    <s v=""/>
    <s v="XP FRANQUIAS LTDA"/>
    <s v="cancelamento de NT"/>
    <s v="cancelamento de NT"/>
  </r>
  <r>
    <x v="0"/>
    <s v="Cancelamento e Reemissão de Nota Fiscal"/>
    <n v="24643306"/>
    <n v="24429946"/>
    <n v="2619416306891"/>
    <s v=""/>
    <m/>
    <s v="Cancelamento de Nota Fiscal / Reemissão"/>
    <m/>
    <s v="Financeiro"/>
    <x v="1"/>
    <s v="Médio"/>
    <s v="Correção de NF"/>
    <x v="82"/>
    <d v="2026-07-13T00:00:00"/>
    <x v="13"/>
    <s v="ECOMMERCE BP SUPORTE FINANCEIRO N2"/>
    <s v=""/>
    <s v=""/>
    <s v="Correção de NF"/>
    <s v="Correção de NF"/>
  </r>
  <r>
    <x v="0"/>
    <s v="Cobrança e Contestação"/>
    <n v="24642439"/>
    <n v="24475189"/>
    <n v="2619415306333"/>
    <s v="POUSADA PORTO MARE"/>
    <m/>
    <s v="Duplicidade De Cobrança"/>
    <m/>
    <m/>
    <x v="1"/>
    <s v="Médio"/>
    <s v="Notas cobradas em duplicidade"/>
    <x v="82"/>
    <d v="2026-07-13T00:00:00"/>
    <x v="13"/>
    <s v="ECOMMERCE BP SUPORTE FINANCEIRO N2"/>
    <s v="ariane.pasilva@cielo.com.br"/>
    <s v="POUSADA PORTO MARE"/>
    <s v="Notas cobradas em duplicidade"/>
    <s v="Notas cobradas em duplicidade"/>
  </r>
  <r>
    <x v="4"/>
    <s v="Cobrança e Contestação"/>
    <n v="24641345"/>
    <n v="24086122"/>
    <n v="2619415305683"/>
    <s v="DROGARIAS NISSEI"/>
    <m/>
    <s v="Contestação de cobrança"/>
    <m/>
    <m/>
    <x v="1"/>
    <s v="Médio"/>
    <s v="Alteração de boleto errado"/>
    <x v="82"/>
    <d v="2026-07-13T00:00:00"/>
    <x v="13"/>
    <s v="ECOMMERCE BP SUPORTE FINANCEIRO N2"/>
    <s v=""/>
    <s v="DROGARIAS NISSEI"/>
    <s v="Alteração de boleto errado"/>
    <s v="Alteração de boleto errado"/>
  </r>
  <r>
    <x v="3"/>
    <s v="Cobrança e Contestação"/>
    <n v="24641238"/>
    <n v="24477760"/>
    <n v="2619415305611"/>
    <s v=""/>
    <m/>
    <s v="Contestação de cobrança"/>
    <m/>
    <m/>
    <x v="1"/>
    <s v="Médio"/>
    <s v="RE: Recebemos sua solicitação &quot;1018 Financeiro | Desejo falar com o setor financeiro | Jessica | contastibrasil@assurant.com&quot;"/>
    <x v="82"/>
    <d v="2026-07-13T00:00:00"/>
    <x v="13"/>
    <s v="ECOMMERCE BP SUPORTE FINANCEIRO N2"/>
    <s v="contastibrasil@assurant.com"/>
    <s v=""/>
    <s v="RE: Recebemos sua solicitação &quot;1018 Financeiro | Desejo falar com o setor financeiro | Jessica | contastibrasil@assurant.com&quot;"/>
    <s v="Outros"/>
  </r>
  <r>
    <x v="0"/>
    <s v="Cancelamento e Reemissão de Nota Fiscal"/>
    <n v="24640504"/>
    <n v="24481056"/>
    <n v="2619415305171"/>
    <s v="PAGUE MENOS COMERCIO DE PRODUTOS"/>
    <m/>
    <s v="Cancelamento de Nota Fiscal / Reemissão"/>
    <m/>
    <s v="Cliente"/>
    <x v="1"/>
    <s v="Médio"/>
    <s v="Substituição de NF"/>
    <x v="82"/>
    <d v="2026-07-13T00:00:00"/>
    <x v="13"/>
    <s v="ECOMMERCE BP SUPORTE FINANCEIRO N2"/>
    <s v=""/>
    <s v="PAGUE MENOS COMERCIO DE PRODUTOS"/>
    <s v="Substituição de NF"/>
    <s v="Substituição de NF"/>
  </r>
  <r>
    <x v="3"/>
    <s v="Cobrança e Contestação"/>
    <n v="24639267"/>
    <n v="24093861"/>
    <n v="0"/>
    <s v="UNIDADE DE EDUCACAO PROF A DIST"/>
    <m/>
    <s v="Contestação de cobrança"/>
    <m/>
    <m/>
    <x v="0"/>
    <s v="Médio"/>
    <s v="RE: Recebemos sua solicitação &quot;1018 Financeiro | Desejo falar com o setor financeiro | Mariane Oliveira dos Santos | mariane.santos@cielo.com.br&quot;"/>
    <x v="82"/>
    <d v="2026-07-13T00:00:00"/>
    <x v="13"/>
    <s v="Fatima Tavares Da Silva Dos Santos"/>
    <s v="mariane.santos@cielo.com.br"/>
    <s v="UNIDADE DE EDUCACAO PROF A DIST"/>
    <s v="RE: Recebemos sua solicitação &quot;1018 Financeiro | Desejo falar com o setor financeiro | Mariane Oliveira dos Santos | mariane.santos@cielo.com.br&quot;"/>
    <s v="Outros"/>
  </r>
  <r>
    <x v="0"/>
    <s v="Cancelamento e Reemissão de Nota Fiscal"/>
    <n v="24638627"/>
    <n v="24481840"/>
    <n v="2619415303909"/>
    <s v=""/>
    <m/>
    <s v="Cancelamento de Nota Fiscal / Reemissão"/>
    <m/>
    <s v="Cliente"/>
    <x v="1"/>
    <s v="Médio"/>
    <s v="Substituição de nota"/>
    <x v="82"/>
    <d v="2026-07-13T00:00:00"/>
    <x v="13"/>
    <s v="ECOMMERCE BP SUPORTE FINANCEIRO N2"/>
    <s v=""/>
    <s v=""/>
    <s v="Substituição de nota"/>
    <s v="Substituição de nota"/>
  </r>
  <r>
    <x v="0"/>
    <s v="Cancelamento e Reemissão de Nota Fiscal"/>
    <n v="24610762"/>
    <n v="0"/>
    <n v="2619410286276"/>
    <s v="FG DROGARIA LTDA"/>
    <s v="03.373.748/0001-28"/>
    <s v="Cancelamento de Nota Fiscal"/>
    <m/>
    <s v="Comercial"/>
    <x v="1"/>
    <s v="Médio"/>
    <s v="1018 Financeiro | Desejo falar com o setor financeiro | FG DROGARIA LTDA | ariane.pasilva@cielo.com.br"/>
    <x v="82"/>
    <d v="2026-07-15T00:00:00"/>
    <x v="13"/>
    <s v="ECOMMERCE BP SUPORTE FINANCEIRO N2"/>
    <s v="ariane.pasilva@cielo.com.br"/>
    <s v="FG DROGARIA LTDA"/>
    <s v="Olá, segue formulário enviado para Cielo E-commerce:&lt;p&gt;&lt;strong&gt;Qual seu nome?:&lt;/strong&gt; FG DROGARIA LTDA&lt;/p&gt;&lt;p&gt;&lt;strong&gt;Endereço de e-mail:&lt;/strong&gt; ariane.pasilva@cielo.com.br&lt;/p&gt;&lt;p&gt;&lt;strong&gt;CNPJ/CPF:&lt;/strong&gt; 03.373.748/0001-28&lt;/p&gt;&lt;p&gt;&lt;strong&gt;Telefone:&lt;/strong&gt; (11) 97707-1602&lt;/p&gt;&lt;p&gt;&lt;strong&gt;Assunto:&lt;/strong&gt; Cancelamento NF&lt;/p&gt;&lt;p&gt;&lt;strong&gt;Merchant ID/Estabelecimento Comercial (EC):&lt;/strong&gt; 03373748000128&lt;/p&gt;&lt;p&gt;&lt;strong&gt;Descrição do problema:&lt;/strong&gt; Prezados, por favor cancelar as notas emitidas para o CNPJ._x000a__x000a_Em anexo, segue DA para cancelament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
    <s v="&gt; Prezados, por favor cancelar as notas emitidas para o CNPJ._x000a__x000a_Em anexo, segue DA para cancelamento da comercial."/>
  </r>
  <r>
    <x v="0"/>
    <s v="Cancelamento e Reemissão de Nota Fiscal"/>
    <n v="24558378"/>
    <n v="0"/>
    <n v="2619113251350"/>
    <s v="DMC CONSULTORIA E GESTAO DE PROJ"/>
    <s v="36.719.374/0001-09"/>
    <s v="Cancelamento de Nota Fiscal"/>
    <m/>
    <s v="Financeiro"/>
    <x v="0"/>
    <s v="Médio"/>
    <s v="1018 Financeiro | Desejo falar com o setor financeiro | COMERC FINANCIAL TRADING COMERCIALIZADORA DE ENERGIA LTDA | ariane.pasilva@cielo.com.br"/>
    <x v="83"/>
    <d v="2026-07-15T00:00:00"/>
    <x v="13"/>
    <s v="ECOMMERCE BP SUPORTE FINANCEIRO N2"/>
    <s v="ariane.pasilva@cielo.com.br"/>
    <s v="DMC CONSULTORIA E GESTAO DE PROJ"/>
    <s v="Olá, segue formulário enviado para Cielo E-commerce:&lt;p&gt;&lt;strong&gt;Qual seu nome?:&lt;/strong&gt; COMERC FINANCIAL TRADING COMERCIALIZADORA DE ENERGIA LTDA&lt;/p&gt;&lt;p&gt;&lt;strong&gt;Endereço de e-mail:&lt;/strong&gt; ariane.pasilva@cielo.com.br&lt;/p&gt;&lt;p&gt;&lt;strong&gt;CNPJ/CPF:&lt;/strong&gt; 36.719.374/0001-09&lt;/p&gt;&lt;p&gt;&lt;strong&gt;Telefone:&lt;/strong&gt; (11) 97707-1602&lt;/p&gt;&lt;p&gt;&lt;strong&gt;Assunto:&lt;/strong&gt; Cancelamento NF&lt;/p&gt;&lt;p&gt;&lt;strong&gt;Merchant ID/Estabelecimento Comercial (EC):&lt;/strong&gt; 36.719.374/0001-09&lt;/p&gt;&lt;p&gt;&lt;strong&gt;Descrição do problema:&lt;/strong&gt; Por favor, cancelar a nota fiscal 0093693. _x000a__x000a_Nota indevida sobre SETUP, não existe contrato nesse CNPJ._x000a__x000a_O contrato correto é o 39.987.885/0001-08, que inclusive o cliente já pagou o SETUP na nota: 009369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
    <s v="&gt; Por favor, cancelar a nota fiscal 0093693. _x000a__x000a_Nota indevida sobre SETUP, não existe contrato nesse CNPJ._x000a__x000a_O contrato correto é o 39.987.885/0001-08, que inclusive o cliente já pagou o SETUP na nota: 0093696"/>
  </r>
  <r>
    <x v="0"/>
    <s v="Cancelamento e Reemissão de Nota Fiscal"/>
    <n v="24545440"/>
    <n v="0"/>
    <n v="2619110243508"/>
    <s v="DBDC - DISTRIBUIDORA BRASILEIRA DE COSMETICOS E PARTICIPACOES LTDA"/>
    <s v="36.148.685/0004-08"/>
    <s v="Cancelamento de Nota Fiscal"/>
    <m/>
    <s v="Comercial"/>
    <x v="1"/>
    <s v="Médio"/>
    <s v="1018 Financeiro | Desejo falar com o setor financeiro | DBDC - DISTRIBUIDORA BRASILEIRA DE | ariane.pasilva@cielo.com.br"/>
    <x v="83"/>
    <d v="2026-07-15T00:00:00"/>
    <x v="13"/>
    <s v="ECOMMERCE BP SUPORTE FINANCEIRO N2"/>
    <s v="ariane.pasilva@cielo.com.br"/>
    <s v="DBDCDISTRIBUIDORA BRASILEIRA DE COSMETICOS E PARTICIPACOES LTDA"/>
    <s v="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Substituição NF&lt;/p&gt;&lt;p&gt;&lt;strong&gt;Merchant ID/Estabelecimento Comercial (EC):&lt;/strong&gt; 36.148.685/0004-08&lt;/p&gt;&lt;p&gt;&lt;strong&gt;Descrição do problema:&lt;/strong&gt; Prezados, bom dia. Solicito substituição de todas as notas emitidas para o CNPJ 36.148.685/0004-08. As notas precisam ser emitidas no CNPJ correto: CNPJ: 36.148.685/0001-65._x000a__x000a_O time de Hunting já realização a cessão de CNPJ, no S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
    <s v="&gt; Prezados, bom dia. Solicito substituição de todas as notas emitidas para o CNPJ 36.148.685/0004-08. As notas precisam ser emitidas no CNPJ correto: CNPJ: 36.148.685/0001-65._x000a__x000a_O time de Hunting já realização a cessão de CNPJ, no SF"/>
  </r>
  <r>
    <x v="2"/>
    <s v="Contratos, Comercial e Cadastro"/>
    <n v="24501427"/>
    <n v="0"/>
    <n v="2619009214022"/>
    <s v="LOJAS SIMONETTI LTDA"/>
    <s v="31.743.818/0022-52"/>
    <s v="Atualização cadastral"/>
    <m/>
    <m/>
    <x v="0"/>
    <s v="Médio"/>
    <s v="1018 Financeiro | Desejo falar com o setor financeiro | Marcelo Manuel Quádrio Raposo | raposo@simonetti.com.br"/>
    <x v="84"/>
    <d v="2026-07-15T00:00:00"/>
    <x v="13"/>
    <s v="ECOMMERCE BP SUPORTE FINANCEIRO N2"/>
    <s v="raposo@simonetti.com.br"/>
    <s v="MOVEIS SIMONETTI"/>
    <s v="Olá, segue formulário enviado para Cielo E-commerce:&lt;p&gt;&lt;strong&gt;Qual seu nome?:&lt;/strong&gt; Marcelo Manuel Quádrio Raposo&lt;/p&gt;&lt;p&gt;&lt;strong&gt;Endereço de e-mail:&lt;/strong&gt; raposo@simonetti.com.br&lt;/p&gt;&lt;p&gt;&lt;strong&gt;CNPJ/CPF:&lt;/strong&gt; 31.743.818/0022-52&lt;/p&gt;&lt;p&gt;&lt;strong&gt;Telefone:&lt;/strong&gt; (27) 99766-5804&lt;/p&gt;&lt;p&gt;&lt;strong&gt;Assunto:&lt;/strong&gt; Adicionar e-mail ao faturamento Cielo&lt;/p&gt;&lt;p&gt;&lt;strong&gt;Merchant ID/Estabelecimento Comercial (EC):&lt;/strong&gt; F455D8DE-91B1-4273-9AC8-EC05CD4DDCF6&lt;/p&gt;&lt;p&gt;&lt;strong&gt;Sobre qual produto ou área deseja falar?:&lt;/strong&gt; Financeiro&lt;/p&gt;&lt;p&gt;&lt;strong&gt;Como podemos te ajudar?:&lt;/strong&gt; Desejo falar com o setor financeiro&lt;/p&gt;&lt;p&gt;&lt;strong&gt;Descrição do problema:&lt;/strong&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s v="&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r>
  <r>
    <x v="0"/>
    <s v="Cobrança e Contestação"/>
    <n v="24491673"/>
    <n v="0"/>
    <n v="2618917207316"/>
    <s v="ECCO BARI CONFECCOES SOB MEDIDA LTDA."/>
    <s v="18.580.601/0001-86"/>
    <s v="Contestação de cobrança"/>
    <m/>
    <m/>
    <x v="1"/>
    <s v="Médio"/>
    <s v="1018 Financeiro | Desejo falar com o setor financeiro | Suely Farias | suely@brnc.com.br"/>
    <x v="85"/>
    <d v="2026-07-15T00:00:00"/>
    <x v="13"/>
    <s v="ECOMMERCE BP SUPORTE FINANCEIRO N2"/>
    <s v="suely@brnc.com.br"/>
    <s v="BRNC ALFAIATARIA"/>
    <s v="Olá, segue formulário enviado para Cielo E-commerce:&lt;p&gt;&lt;strong&gt;Qual seu nome?:&lt;/strong&gt; Suely Farias&lt;/p&gt;&lt;p&gt;&lt;strong&gt;Endereço de e-mail:&lt;/strong&gt; suely@brnc.com.br&lt;/p&gt;&lt;p&gt;&lt;strong&gt;Telefone:&lt;/strong&gt; (11) 98601-4104&lt;/p&gt;&lt;p&gt;&lt;strong&gt;CNPJ/CPF:&lt;/strong&gt; 18.580.601/0001-86&lt;/p&gt;&lt;p&gt;&lt;strong&gt;Assunto:&lt;/strong&gt; COBRANÇA INDEVIDA&lt;/p&gt;&lt;p&gt;&lt;strong&gt;Merchant ID/Estabelecimento Comercial (EC):&lt;/strong&gt; 2890305044&lt;/p&gt;&lt;p&gt;&lt;strong&gt;Descrição do problema:&lt;/strong&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s v="&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r>
  <r>
    <x v="0"/>
    <s v="Cobrança e Contestação"/>
    <n v="24477760"/>
    <n v="0"/>
    <n v="2618915198436"/>
    <s v="ASSURANT SEGURADORA S.A."/>
    <s v="03.823.704/0001-52"/>
    <s v="Contestação de cobrança"/>
    <m/>
    <m/>
    <x v="1"/>
    <s v="Médio"/>
    <s v="1018 Financeiro | Desejo falar com o setor financeiro | Jessica | contastibrasil@assurant.com"/>
    <x v="85"/>
    <d v="2026-07-15T00:00:00"/>
    <x v="13"/>
    <s v="ECOMMERCE BP SUPORTE FINANCEIRO N2"/>
    <s v="contastibrasil@assurant.com"/>
    <s v=""/>
    <s v="Olá, segue formulário enviado para Cielo E-commerce:&lt;p&gt;&lt;strong&gt;Qual seu nome?:&lt;/strong&gt; Jessica&lt;/p&gt;&lt;p&gt;&lt;strong&gt;Endereço de e-mail:&lt;/strong&gt; contastibrasil@assurant.com&lt;/p&gt;&lt;p&gt;&lt;strong&gt;CNPJ/CPF:&lt;/strong&gt; 03.823.704/0001-52&lt;/p&gt;&lt;p&gt;&lt;strong&gt;Telefone:&lt;/strong&gt; (11) 98369-4383&lt;/p&gt;&lt;p&gt;&lt;strong&gt;Assunto:&lt;/strong&gt; Duvidas sobre o valor da NF 116241&lt;/p&gt;&lt;p&gt;&lt;strong&gt;Merchant ID/Estabelecimento Comercial (EC):&lt;/strong&gt; Assurant Seguradora&lt;/p&gt;&lt;p&gt;&lt;strong&gt;Sobre qual produto ou área deseja falar?:&lt;/strong&gt; Financeiro&lt;/p&gt;&lt;p&gt;&lt;strong&gt;Como podemos te ajudar?:&lt;/strong&gt; Desejo falar com o setor financeiro&lt;/p&gt;&lt;p&gt;&lt;strong&gt;Descrição do problema:&lt;/strong&gt; Boa tarde. Gostaria de entender o motivo do aumento nas cobranças referente ao pagador+estorno. As notas fiscais estavam no valor de R$ 1.920,62 e agora está com o valor de R$ 1.931,38. O que acarretou esse aumento? _x000a_Obrigada.&lt;/p&gt;&lt;p&gt;&lt;strong&gt;GA Client ID:&lt;/strong&gt; 2127394109.1752684423&lt;/p&gt;&lt;p&gt;&lt;strong&gt;Lead Hash ID:&lt;/strong&gt; 5a2993fc8b624ec607de1969ca7a3aa62b031356ad46785a5"/>
    <s v="&gt; Boa tarde. Gostaria de entender o motivo do aumento nas cobranças referente ao pagador+estorno. As notas fiscais estavam no valor de R$ 1.920,62 e agora está com o valor de R$ 1.931,38. O que acarretou esse aumento? _x000a_Obrigada."/>
  </r>
  <r>
    <x v="2"/>
    <s v="Cancelamento e Reemissão de Nota Fiscal"/>
    <n v="24433061"/>
    <n v="0"/>
    <n v="2618818169611"/>
    <s v="SUPER BEAL"/>
    <s v="78.116.670/0011-37"/>
    <s v="Cancelamento de Nota Fiscal"/>
    <m/>
    <s v="Comercial"/>
    <x v="1"/>
    <s v="Médio"/>
    <s v="1018 Financeiro | Desejo falar com o setor financeiro | Mariane Oliveira dos Santos | mariane.santos@cielo.com.br"/>
    <x v="86"/>
    <d v="2026-07-15T00:00:00"/>
    <x v="13"/>
    <s v="ECOMMERCE BP SUPORTE FINANCEIRO N2"/>
    <s v="mariane.santos@cielo.com.br"/>
    <s v="SUPER BEAL"/>
    <s v="Olá, segue formulário enviado para Cielo E-commerce:&lt;p&gt;&lt;strong&gt;Qual seu nome?:&lt;/strong&gt; Mariane Oliveira dos Santos&lt;/p&gt;&lt;p&gt;&lt;strong&gt;Endereço de e-mail:&lt;/strong&gt; mariane.santos@cielo.com.br&lt;/p&gt;&lt;p&gt;&lt;strong&gt;CNPJ/CPF:&lt;/strong&gt; 78.116.670/0011-37&lt;/p&gt;&lt;p&gt;&lt;strong&gt;Telefone:&lt;/strong&gt; (11) 98407-1789&lt;/p&gt;&lt;p&gt;&lt;strong&gt;Assunto:&lt;/strong&gt; Cancelamento NF&lt;/p&gt;&lt;p&gt;&lt;strong&gt;Merchant ID/Estabelecimento Comercial (EC):&lt;/strong&gt; 78.116.670/0011-37&lt;/p&gt;&lt;p&gt;&lt;strong&gt;Descrição do problema:&lt;/strong&gt; Boa tarde, time! _x000a_Fizemos a Cessão contratual deste cliente para o CNPJ 78.116.670/0005-99. Com isso precisamos cancelar a NF gerada no CNPJ anteri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
    <s v="&gt; Boa tarde, time! _x000a_Fizemos a Cessão contratual deste cliente para o CNPJ 78.116.670/0005-99. Com isso precisamos cancelar a NF gerada no CNPJ anterior."/>
  </r>
  <r>
    <x v="3"/>
    <s v="Contratos, Comercial e Cadastro"/>
    <n v="24354227"/>
    <n v="0"/>
    <n v="2618714118937"/>
    <s v="APP MESA LTDA"/>
    <s v="59.078.413/0001-31"/>
    <s v="Atualização cadastral (email)"/>
    <m/>
    <m/>
    <x v="0"/>
    <s v="Médio"/>
    <s v="1018 Financeiro | Desejo falar com o setor financeiro | Diogo Lach | diogo@appmesa.com.br"/>
    <x v="87"/>
    <d v="2026-07-15T00:00:00"/>
    <x v="13"/>
    <s v="ECOMMERCE BP SUPORTE FINANCEIRO N2"/>
    <s v="diogo@appmesa.com.br"/>
    <s v="APP MESA LTDA"/>
    <s v="Olá, segue formulário enviado para Cielo E-commerce:&lt;p&gt;&lt;strong&gt;Qual seu nome?:&lt;/strong&gt; Diogo Lach&lt;/p&gt;&lt;p&gt;&lt;strong&gt;Endereço de e-mail:&lt;/strong&gt; diogo@appmesa.com.br&lt;/p&gt;&lt;p&gt;&lt;strong&gt;CNPJ/CPF:&lt;/strong&gt; 59.078.413/0001-31&lt;/p&gt;&lt;p&gt;&lt;strong&gt;Telefone:&lt;/strong&gt; (47) 99970-5728&lt;/p&gt;&lt;p&gt;&lt;strong&gt;Assunto:&lt;/strong&gt; Endereço e-mail NF e Boletos&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lt;/p&gt;&lt;p&gt;&lt;strong&gt;GA Client ID:&lt;/strong&gt; 736288307.1781529806&lt;/p&gt;&lt;p&gt;&lt;strong&gt;Lead Hash ID:&lt;/strong&gt; 2fd3c5bcfa5730a712"/>
    <s v="&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
  </r>
  <r>
    <x v="4"/>
    <s v="Contratos, Comercial e Cadastro"/>
    <n v="24137862"/>
    <n v="0"/>
    <n v="2618208979541"/>
    <s v="DENTAL S. SEBASTIAO LTDA"/>
    <s v="09.228.091/0001-91"/>
    <s v="Congelamento de contrato"/>
    <m/>
    <m/>
    <x v="0"/>
    <s v="Médio"/>
    <s v="1018 Financeiro | Desejo falar com o setor financeiro | DENTAL S. SEBASTIAO LTDA | ariane.pasilva@cielo.com.br"/>
    <x v="88"/>
    <d v="2026-07-15T00:00:00"/>
    <x v="13"/>
    <s v="ECOMMERCE BP SUPORTE FINANCEIRO N2"/>
    <s v="ariane.pasilva@cielo.com.br"/>
    <s v="DENTAL SAO SEBASTIAO"/>
    <s v="Olá, segue formulário enviado para Cielo E-commerce:&lt;p&gt;&lt;strong&gt;Endereço de e-mail:&lt;/strong&gt; ariane.pasilva@cielo.com.br&lt;/p&gt;&lt;p&gt;&lt;strong&gt;Qual seu nome?:&lt;/strong&gt; DENTAL S. SEBASTIAO LTDA&lt;/p&gt;&lt;p&gt;&lt;strong&gt;CNPJ/CPF:&lt;/strong&gt; 09.228.091/0001-91&lt;/p&gt;&lt;p&gt;&lt;strong&gt;Telefone:&lt;/strong&gt; (11) 9770-7160&lt;/p&gt;&lt;p&gt;&lt;strong&gt;Assunto:&lt;/strong&gt; Congelamento de contrato&lt;/p&gt;&lt;p&gt;&lt;strong&gt;Merchant ID/Estabelecimento Comercial (EC):&lt;/strong&gt; 09.228.091/0001-91&lt;/p&gt;&lt;p&gt;&lt;strong&gt;Descrição do problema:&lt;/strong&gt; Prezados, bom dia. Tudo bem? Segue em anexo, aditivo de congelamento do cliente: 09228091000191 Não podemos emitir notas fiscais até 29/09/202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
    <s v="&gt; Prezados, bom dia. Tudo bem? Segue em anexo, aditivo de congelamento do cliente: 09228091000191 Não podemos emitir notas fiscais até 29/09/2026"/>
  </r>
  <r>
    <x v="4"/>
    <s v="Pagamentos, Boletos e Recebimentos"/>
    <n v="24102558"/>
    <n v="0"/>
    <n v="2618112957235"/>
    <s v="FORTALEZA DE SANTA TERESINHA AGRICULTURA E PECUARIA S.A."/>
    <s v="11.606.543/0002-54"/>
    <s v="Prorrogação / Reenvio de boleto"/>
    <m/>
    <m/>
    <x v="0"/>
    <s v="Médio"/>
    <s v="1018 Financeiro | Desejo falar com o setor financeiro | LARISSA RODRIGUES DE MORAES | larissa.moraes@carapreta.com.br"/>
    <x v="89"/>
    <d v="2026-07-15T00:00:00"/>
    <x v="12"/>
    <s v="ECOMMERCE BP SUPORTE FINANCEIRO N2"/>
    <s v="larissa.moraes@carapreta.com.br"/>
    <s v=""/>
    <s v="Olá, segue formulário enviado para Cielo E-commerce:&lt;p&gt;&lt;strong&gt;Qual seu nome?:&lt;/strong&gt; LARISSA RODRIGUES DE MORAES&lt;/p&gt;&lt;p&gt;&lt;strong&gt;Endereço de e-mail:&lt;/strong&gt; larissa.moraes@carapreta.com.br&lt;/p&gt;&lt;p&gt;&lt;strong&gt;CNPJ/CPF:&lt;/strong&gt; 11.606.543/0002-54&lt;/p&gt;&lt;p&gt;&lt;strong&gt;Telefone:&lt;/strong&gt; (31) 99950-2477&lt;/p&gt;&lt;p&gt;&lt;strong&gt;Assunto:&lt;/strong&gt; Solicitação de prorrogação do vencimento do boleto – NF 116144&lt;/p&gt;&lt;p&gt;&lt;strong&gt;Merchant ID/Estabelecimento Comercial (EC):&lt;/strong&gt; EC: 2823007320&lt;/p&gt;&lt;p&gt;&lt;strong&gt;Sobre qual produto ou área deseja falar?:&lt;/strong&gt; Financeiro&lt;/p&gt;&lt;p&gt;&lt;strong&gt;Como podemos te ajudar?:&lt;/strong&gt; Desejo falar com o setor financeiro&lt;/p&gt;&lt;p&gt;&lt;strong&gt;Descrição do problema:&lt;/strong&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s v="&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r>
  <r>
    <x v="0"/>
    <s v="Cobrança e Contestação"/>
    <n v="24100662"/>
    <n v="0"/>
    <n v="2618112956151"/>
    <s v="T F L COMERCIO DE VESTUARIO LTDA."/>
    <s v="10.495.056/0057-72"/>
    <s v="Contestação de cobrança"/>
    <m/>
    <m/>
    <x v="1"/>
    <s v="Médio"/>
    <s v="1018 Financeiro | Desejo falar com o setor financeiro | HAYRA RAMOS | hayra.vieira@skazi.com.br"/>
    <x v="89"/>
    <d v="2026-07-16T00:00:00"/>
    <x v="12"/>
    <s v="ECOMMERCE BP SUPORTE FINANCEIRO N2"/>
    <s v="hayra.vieira@skazi.com.br"/>
    <s v="T F L COMERCIO DE VESTUARIO LTDA"/>
    <s v="Olá, segue formulário enviado para Cielo E-commerce:&lt;p&gt;&lt;strong&gt;Qual seu nome?:&lt;/strong&gt; HAYRA RAMOS&lt;/p&gt;&lt;p&gt;&lt;strong&gt;Endereço de e-mail:&lt;/strong&gt; hayra.vieira@skazi.com.br&lt;/p&gt;&lt;p&gt;&lt;strong&gt;CNPJ/CPF:&lt;/strong&gt; 10.495.056/0057-72&lt;/p&gt;&lt;p&gt;&lt;strong&gt;Telefone:&lt;/strong&gt; (31) 3314-1050&lt;/p&gt;&lt;p&gt;&lt;strong&gt;Assunto:&lt;/strong&gt; Dúvida sobre cobrança&lt;/p&gt;&lt;p&gt;&lt;strong&gt;Merchant ID/Estabelecimento Comercial (EC):&lt;/strong&gt; 26/00.001.100.214-3&lt;/p&gt;&lt;p&gt;&lt;strong&gt;Descrição do problema:&lt;/strong&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
    <s v="&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
  </r>
  <r>
    <x v="0"/>
    <s v="Cancelamento e Reemissão de Nota Fiscal"/>
    <n v="24041087"/>
    <n v="0"/>
    <n v="2618008919419"/>
    <s v="FISIA COMERCIO DE PRODUTOS ESPORTIVOS S.A."/>
    <s v="59.546.515/0001-34"/>
    <s v="Reemissão de NF (incluir PO)"/>
    <m/>
    <m/>
    <x v="0"/>
    <s v="Médio"/>
    <s v="1018 Financeiro | Desejo falar com o setor financeiro | FISIA COMERCIO DE PRODUTOS ESPORTIV | bruno.bbarbosa@gruposbf.com.br"/>
    <x v="90"/>
    <d v="2026-07-15T00:00:00"/>
    <x v="12"/>
    <s v="ECOMMERCE BP SUPORTE FINANCEIRO N2"/>
    <s v="bruno.bbarbosa@gruposbf.com.br"/>
    <s v=""/>
    <s v="Olá, segue formulário enviado para Cielo E-commerce:&lt;p&gt;&lt;strong&gt;Qual seu nome?:&lt;/strong&gt; FISIA COMERCIO DE PRODUTOS ESPORTIV&lt;/p&gt;&lt;p&gt;&lt;strong&gt;Endereço de e-mail:&lt;/strong&gt; bruno.bbarbosa@gruposbf.com.br&lt;/p&gt;&lt;p&gt;&lt;strong&gt;CNPJ/CPF:&lt;/strong&gt; 59.546.515/0001-34&lt;/p&gt;&lt;p&gt;&lt;strong&gt;Telefone:&lt;/strong&gt; (11) 9770-7160&lt;/p&gt;&lt;p&gt;&lt;strong&gt;Assunto:&lt;/strong&gt; PO notas fiscais&lt;/p&gt;&lt;p&gt;&lt;strong&gt;Merchant ID/Estabelecimento Comercial (EC):&lt;/strong&gt; 59546515000134&lt;/p&gt;&lt;p&gt;&lt;strong&gt;Descrição do problema:&lt;/strong&gt; Time financeiro, bom dia. Tudo bem?_x000a_Solicito que as próximas notas fiscais do CNPJ 59546515000134, conste o número da po NO corpo da nota._x000a_PO 4700081337&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3be48345143046aaa0f2867"/>
    <s v="&gt; Time financeiro, bom dia. Tudo bem?_x000a_Solicito que as próximas notas fiscais do CNPJ 59546515000134, conste o número da po NO corpo da nota._x000a_PO 4700081337"/>
  </r>
  <r>
    <x v="0"/>
    <s v="Cancelamento e Reemissão de Nota Fiscal"/>
    <n v="24041048"/>
    <n v="0"/>
    <n v="2618007919377"/>
    <s v="SBF COMERCIO DE PRODUTOS ESPORTIVOS S.A."/>
    <s v="06.347.409/0001-65"/>
    <s v="Reemissão de NF (incluir PO)"/>
    <m/>
    <m/>
    <x v="0"/>
    <s v="Médio"/>
    <s v="1018 Financeiro | Desejo falar com o setor financeiro | SBF COMERCIO DE PRODUTOS ESPORTIVOS | bruno.bbarbosa@gruposbf.com.br"/>
    <x v="90"/>
    <d v="2026-07-15T00:00:00"/>
    <x v="12"/>
    <s v="ECOMMERCE BP SUPORTE FINANCEIRO N2"/>
    <s v="bruno.bbarbosa@gruposbf.com.br"/>
    <s v="CENTAURO ESPORTES 25"/>
    <s v="Olá, segue formulário enviado para Cielo E-commerce:&lt;p&gt;&lt;strong&gt;Qual seu nome?:&lt;/strong&gt; SBF COMERCIO DE PRODUTOS ESPORTIVOS&lt;/p&gt;&lt;p&gt;&lt;strong&gt;Endereço de e-mail:&lt;/strong&gt; bruno.bbarbosa@gruposbf.com.br&lt;/p&gt;&lt;p&gt;&lt;strong&gt;CNPJ/CPF:&lt;/strong&gt; 06.347.409/0001-65&lt;/p&gt;&lt;p&gt;&lt;strong&gt;Telefone:&lt;/strong&gt; (11) 9770-7160&lt;/p&gt;&lt;p&gt;&lt;strong&gt;Assunto:&lt;/strong&gt; PO notas fiscais&lt;/p&gt;&lt;p&gt;&lt;strong&gt;Merchant ID/Estabelecimento Comercial (EC):&lt;/strong&gt; 06347409000165&lt;/p&gt;&lt;p&gt;&lt;strong&gt;Descrição do problema:&lt;/strong&gt; Time financeiro, bom dia. Tudo bem?_x000a__x000a_Preciso que as próximas notas fiscais emitidas para o CNPJ 06347409000165, constem o número da po NO CORPO DA NOTA FISCAL:_x000a__x000a_PO: 450043691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
    <s v="&gt; Time financeiro, bom dia. Tudo bem?_x000a__x000a_Preciso que as próximas notas fiscais emitidas para o CNPJ 06347409000165, constem o número da po NO CORPO DA NOTA FISCAL:_x000a__x000a_PO: 4500436913"/>
  </r>
  <r>
    <x v="0"/>
    <s v="Cancelamento e Reemissão de Nota Fiscal"/>
    <n v="23831268"/>
    <n v="0"/>
    <n v="2617410785778"/>
    <s v="SUPERMERCADO HORTIFRUTI VILA DAS FRUTAS LTDA"/>
    <s v="16.774.414/0001-08"/>
    <s v="Cancelamento de NF"/>
    <m/>
    <m/>
    <x v="1"/>
    <s v="Médio"/>
    <s v="1018 Financeiro | Desejo falar com o setor financeiro | Júlia Angelozzi | julia.djesus@cielo.com.br"/>
    <x v="91"/>
    <d v="2026-07-15T00:00:00"/>
    <x v="12"/>
    <s v="ECOMMERCE BP SUPORTE FINANCEIRO N2"/>
    <s v="julia.djesus@cielo.com.br"/>
    <s v=""/>
    <s v="Olá, segue formulário enviado para Cielo E-commerce:&lt;p&gt;&lt;strong&gt;Qual seu nome?:&lt;/strong&gt; Júlia Angelozzi&lt;/p&gt;&lt;p&gt;&lt;strong&gt;Endereço de e-mail:&lt;/strong&gt; julia.djesus@cielo.com.br&lt;/p&gt;&lt;p&gt;&lt;strong&gt;Telefone:&lt;/strong&gt; (11) 94452-6362&lt;/p&gt;&lt;p&gt;&lt;strong&gt;CNPJ/CPF:&lt;/strong&gt; 16.774.414/0001-08&lt;/p&gt;&lt;p&gt;&lt;strong&gt;Assunto:&lt;/strong&gt; Cobrança de setup&lt;/p&gt;&lt;p&gt;&lt;strong&gt;Merchant ID/Estabelecimento Comercial (EC):&lt;/strong&gt; f9bdffa8-9b60-4df1-89ed-e46358719dde&lt;/p&gt;&lt;p&gt;&lt;strong&gt;Descrição do problema:&lt;/strong&gt; Time, sou a gerente comercial Braspag responsável pelo cliente SUPERMERCADO HORTIFRUTI VILA DAS FRUTAS LTDA, CNPJ 16.774.414/0001-08. Estamos gerando cobranças indevidas para essa empresa, pois o mesmo nunca conseguiu implantar os serviços contratados por falta de integração.&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Time, sou a gerente comercial Braspag responsável pelo cliente SUPERMERCADO HORTIFRUTI VILA DAS FRUTAS LTDA, CNPJ 16.774.414/0001-08. Estamos gerando cobranças indevidas para essa empresa, pois o mesmo nunca conseguiu implantar os serviços contratados por falta de integração."/>
  </r>
  <r>
    <x v="4"/>
    <s v="Pagamentos, Boletos e Recebimentos"/>
    <n v="23794591"/>
    <n v="0"/>
    <n v="2617314761933"/>
    <s v="CIA BEAL DE ALIMENTOS"/>
    <s v="78.116.670/0005-99"/>
    <s v="Informação sobre forma de pagamento"/>
    <m/>
    <m/>
    <x v="1"/>
    <s v="Médio"/>
    <s v="1018 Financeiro | Desejo falar com o setor financeiro | Ana Paula Barbosa | ana.barbosa@superfestval.com.br"/>
    <x v="92"/>
    <d v="2026-07-15T00:00:00"/>
    <x v="12"/>
    <s v="ECOMMERCE BP SUPORTE FINANCEIRO N2"/>
    <s v="ana.barbosa@superfestval.com.br"/>
    <s v="SUPER FESTVAL"/>
    <s v="Olá, segue formulário enviado para Cielo E-commerce:&lt;p&gt;&lt;strong&gt;Qual seu nome?:&lt;/strong&gt; Ana Paula Barbosa&lt;/p&gt;&lt;p&gt;&lt;strong&gt;Endereço de e-mail:&lt;/strong&gt; ana.barbosa@superfestval.com.br&lt;/p&gt;&lt;p&gt;&lt;strong&gt;CNPJ/CPF:&lt;/strong&gt; 78.116.670/0005-99&lt;/p&gt;&lt;p&gt;&lt;strong&gt;Telefone:&lt;/strong&gt; (41) 99678-0080&lt;/p&gt;&lt;p&gt;&lt;strong&gt;Assunto:&lt;/strong&gt; Mudar de Boleto para depósito&lt;/p&gt;&lt;p&gt;&lt;strong&gt;Merchant ID/Estabelecimento Comercial (EC):&lt;/strong&gt; 78.116.670.0028-85&lt;/p&gt;&lt;p&gt;&lt;strong&gt;Descrição do problema:&lt;/strong&gt; Minha empresa está mudando a forma de pagamento. _x000a_Preciso que seja alterado de boleto para depósito em conta._x000a_Por gentileza, como devo proceder?&lt;/p&gt;&lt;p&gt;&lt;strong&gt;Sobre qual produto ou área deseja falar?:&lt;/strong&gt; Financeiro&lt;/p&gt;&lt;p&gt;&lt;strong&gt;Como podemos te ajudar?:&lt;/strong&gt; Desejo falar com o setor financeiro&lt;/p&gt;&lt;p&gt;&lt;strong&gt;GA Client ID:&lt;/strong&gt; 1924767096.1782137939&lt;/p&gt;&lt;p&gt;&lt;strong&gt;Lead Hash ID:&lt;/strong&gt; af8d9276ecaf1d9cf995a2b585cd426d6a99fa0e8b8b8b6bd6b45e71f8dee36f&lt;/p&gt;&lt;p&gt;&lt;strong&gt;Lead Form ID:&lt;/strong&gt; af8d9276ecaf1d9cf995a"/>
    <s v="&gt; Minha empresa está mudando a forma de pagamento. _x000a_Preciso que seja alterado de boleto para depósito em conta._x000a_Por gentileza, como devo proceder?"/>
  </r>
  <r>
    <x v="2"/>
    <s v="Cancelamento e Reemissão de Nota Fiscal"/>
    <n v="23788626"/>
    <n v="0"/>
    <n v="2617313757986"/>
    <s v="GOODSTORAGE HOLDING PARTICIPACOES S.A."/>
    <s v="18.897.459/0001-03"/>
    <s v="Cancelamento de NF / reemissão"/>
    <m/>
    <m/>
    <x v="1"/>
    <s v="Médio"/>
    <s v="1018 Financeiro | Desejo falar com o setor financeiro | Giulia | giuliac@cielo.com.br"/>
    <x v="92"/>
    <d v="2026-07-15T00:00:00"/>
    <x v="12"/>
    <s v="ECOMMERCE BP SUPORTE FINANCEIRO N2"/>
    <s v="giuliac@cielo.com.br"/>
    <s v="GOODSTORAGE HOLDING PARTICIPACOES SA"/>
    <s v="Olá, segue formulário enviado para Cielo E-commerce:&lt;p&gt;&lt;strong&gt;Endereço de e-mail:&lt;/strong&gt; giuliac@cielo.com.br&lt;/p&gt;&lt;p&gt;&lt;strong&gt;Qual seu nome?:&lt;/strong&gt; Giulia&lt;/p&gt;&lt;p&gt;&lt;strong&gt;CNPJ/CPF:&lt;/strong&gt; 18.897.459/0001-03&lt;/p&gt;&lt;p&gt;&lt;strong&gt;Telefone:&lt;/strong&gt; (11) 99104-1320&lt;/p&gt;&lt;p&gt;&lt;strong&gt;Assunto:&lt;/strong&gt; Alteração Prazo de Cobrança&lt;/p&gt;&lt;p&gt;&lt;strong&gt;Merchant ID/Estabelecimento Comercial (EC):&lt;/strong&gt; 18.897.459/0001-03&lt;/p&gt;&lt;p&gt;&lt;strong&gt;Descrição do problema:&lt;/strong&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s v="&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r>
  <r>
    <x v="4"/>
    <s v="Contratos, Comercial e Cadastro"/>
    <n v="23763676"/>
    <n v="0"/>
    <n v="2617309741839"/>
    <s v="ALDO MAIS SERVICOS ADMINISTRATIVOS LTDA"/>
    <s v="35.738.131/0001-55"/>
    <s v="Atualização cadastral (email)"/>
    <m/>
    <m/>
    <x v="0"/>
    <s v="Médio"/>
    <s v="1018 Financeiro | Desejo falar com o setor financeiro | Alessandro Dos santos pinheiro | Alessandro.pinheiro@grupoaldo.com.br"/>
    <x v="92"/>
    <d v="2026-07-15T00:00:00"/>
    <x v="12"/>
    <s v="ECOMMERCE BP SUPORTE FINANCEIRO N2"/>
    <s v="alessandro.pinheiro@grupoaldo.com.br"/>
    <s v="ALDO MAIS SERVICOS ADMINISTRATIVOS LTDA"/>
    <s v="Olá, segue formulário enviado para Cielo E-commerce:&lt;p&gt;&lt;strong&gt;Endereço de e-mail:&lt;/strong&gt; Alessandro.pinheiro@grupoaldo.com.br&lt;/p&gt;&lt;p&gt;&lt;strong&gt;Qual seu nome?:&lt;/strong&gt; Alessandro Dos santos pinheiro&lt;/p&gt;&lt;p&gt;&lt;strong&gt;Telefone:&lt;/strong&gt; (41) 99766-0001&lt;/p&gt;&lt;p&gt;&lt;strong&gt;CNPJ/CPF:&lt;/strong&gt; 35.738.131/0001-55&lt;/p&gt;&lt;p&gt;&lt;strong&gt;Merchant ID/Estabelecimento Comercial (EC):&lt;/strong&gt; D1853623-BAD2-4A77-8DE3-8D903BD73680&lt;/p&gt;&lt;p&gt;&lt;strong&gt;Assunto:&lt;/strong&gt; CADASTRAR NOVOS EMAILS&lt;/p&gt;&lt;p&gt;&lt;strong&gt;Sobre qual produto ou área deseja falar?:&lt;/strong&gt; Financeiro&lt;/p&gt;&lt;p&gt;&lt;strong&gt;Descrição do problema:&lt;/strong&gt; Cadastrar o e-mail paulo.cunha@grupoaldo.com.br e danieli.silva@grupoaldo.com.br para receber o e-mail diário de relatório de conciliação.&lt;/p&gt;&lt;p&gt;&lt;strong&gt;Como podemos te ajudar?:&lt;/strong&gt; Desejo falar com o setor financeiro&lt;/p&gt;&lt;p&gt;&lt;strong&gt;Data e hora do erro:&lt;/strong&gt; 22-06-2026 08:03&lt;/p&gt;&lt;p&gt;&lt;strong&gt;GA Client ID:&lt;/strong&gt; 969345480.1767705071&lt;/p&gt;&lt;p&gt;&lt;strong&gt;Lead Hash ID:&lt;/strong&gt; addd87aa19026a5d23c2a238edab71c3f4758014"/>
    <s v="&gt; Cadastrar o e-mail paulo.cunha@grupoaldo.com.br e danieli.silva@grupoaldo.com.br para receber o e-mail diário de relatório de conciliação."/>
  </r>
  <r>
    <x v="0"/>
    <s v="Cobrança e Contestação"/>
    <n v="23763272"/>
    <n v="0"/>
    <n v="2617308741539"/>
    <s v="MARISA COM BR"/>
    <s v="491.888.758-90"/>
    <s v="Conciliação / divergência simples"/>
    <m/>
    <m/>
    <x v="1"/>
    <s v="Médio"/>
    <s v="1018 Financeiro | Desejo falar com o setor financeiro | Giovana Gonçalves Bello | giovana.gbello@marisa.com.br"/>
    <x v="92"/>
    <d v="2026-07-16T00:00:00"/>
    <x v="12"/>
    <s v="ECOMMERCE BP SUPORTE FINANCEIRO N2"/>
    <s v="giovana.gbello@marisa.com.br"/>
    <s v="MARISA COM BR"/>
    <s v="Olá, segue formulário enviado para Cielo E-commerce:&lt;p&gt;&lt;strong&gt;Qual seu nome?:&lt;/strong&gt; Giovana Gonçalves Bello&lt;/p&gt;&lt;p&gt;&lt;strong&gt;Endereço de e-mail:&lt;/strong&gt; giovana.gbello@marisa.com.br&lt;/p&gt;&lt;p&gt;&lt;strong&gt;CNPJ/CPF:&lt;/strong&gt; 491.888.758-90&lt;/p&gt;&lt;p&gt;&lt;strong&gt;Telefone:&lt;/strong&gt; (11) 99545-5335&lt;/p&gt;&lt;p&gt;&lt;strong&gt;Assunto:&lt;/strong&gt; Ajustes Conciliador Cielo&lt;/p&gt;&lt;p&gt;&lt;strong&gt;Merchant ID/Estabelecimento Comercial (EC):&lt;/strong&gt; Marisa S.A&lt;/p&gt;&lt;p&gt;&lt;strong&gt;Sobre qual produto ou área deseja falar?:&lt;/strong&gt; Financeiro&lt;/p&gt;&lt;p&gt;&lt;strong&gt;Como podemos te ajudar?:&lt;/strong&gt; Desejo falar com o setor financeiro&lt;/p&gt;&lt;p&gt;&lt;strong&gt;Descrição do problema:&lt;/strong&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lt;/p&gt;&lt;p&gt;&lt;strong&gt;G"/>
    <s v="&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
  </r>
  <r>
    <x v="2"/>
    <s v="Cancelamento e Reemissão de Nota Fiscal"/>
    <n v="23663601"/>
    <n v="0"/>
    <n v="2616911676297"/>
    <s v=""/>
    <s v="424.759.828-70"/>
    <s v="Reemissão de NF (incluir PO)"/>
    <m/>
    <m/>
    <x v="0"/>
    <s v="Médio"/>
    <s v="1018 Financeiro | Desejo falar com o setor financeiro | Sara Ordeno | sara.maozita@dasa.com.br"/>
    <x v="93"/>
    <d v="2026-07-15T00:00:00"/>
    <x v="12"/>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Substituição de NFS&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m dia!_x000a__x000a_No último chamado não tivemos retorno, por gentileza precisamos da substituição das NFS:_x000a__x000a_NF 110104_x000a_NF 109897_x000a_NF 112023_x000a_NF 112258_x000a_NF 114407_x000a__x000a_Inserir o pedido: C000617754&lt;/p&gt;&lt;p&gt;&lt;strong&gt;ID da transação:&lt;/strong&gt; x&lt;/p&gt;&lt;p&gt;&lt;strong&gt;Código do erro:&lt;/strong&gt; x&lt;/p&gt;&lt;p&gt;&lt;strong&gt;Data e hora do erro:&lt;/strong&gt; 18-06-2026 11:21&lt;/p&gt;&lt;p&gt;&lt;strong&gt;GA Client ID:&lt;/strong&gt; &lt;/p&gt;&lt;p&gt;&lt;strong&gt;Lead Hash ID:&lt;/strong&gt;"/>
    <s v="&gt; Prezados, bom dia!_x000a__x000a_No último chamado não tivemos retorno, por gentileza precisamos da substituição das NFS:_x000a__x000a_NF 110104_x000a_NF 109897_x000a_NF 112023_x000a_NF 112258_x000a_NF 114407_x000a__x000a_Inserir o pedido: C000617754"/>
  </r>
  <r>
    <x v="1"/>
    <s v="Faturamento e Obrigações Fiscais"/>
    <n v="23622236"/>
    <n v="0"/>
    <n v="2616814648438"/>
    <s v="METROPOLITAN LIFE SEGUROS E PREVIDENCIA PRIVADA SA"/>
    <s v="02.102.498/0001-29"/>
    <s v="Confirmação Dados Fatura"/>
    <m/>
    <m/>
    <x v="0"/>
    <s v="Médio"/>
    <s v="1017 Comercial | Desejo falar com a área de vendas | Jessica Ferreira | jessica.ferreira@metlife.com"/>
    <x v="94"/>
    <d v="2026-07-15T00:00:00"/>
    <x v="12"/>
    <s v="ECOMMERCE BP SUPORTE FINANCEIRO N2"/>
    <s v="jessica.ferreira@metlife.com"/>
    <s v=""/>
    <s v="Olá, segue formulário enviado para Cielo E-commerce:&lt;p&gt;&lt;strong&gt;Qual seu nome?:&lt;/strong&gt; Jessica Ferreira&lt;/p&gt;&lt;p&gt;&lt;strong&gt;Endereço de e-mail:&lt;/strong&gt; jessica.ferreira@metlife.com&lt;/p&gt;&lt;p&gt;&lt;strong&gt;CNPJ/CPF:&lt;/strong&gt; 02.102.498/0001-29&lt;/p&gt;&lt;p&gt;&lt;strong&gt;Merchant ID/Estabelecimento Comercial (EC):&lt;/strong&gt; MetLife&lt;/p&gt;&lt;p&gt;&lt;strong&gt;Telefone:&lt;/strong&gt; (11) 95382-5149&lt;/p&gt;&lt;p&gt;&lt;strong&gt;Assunto:&lt;/strong&gt; Nome de Fatura Metlife&lt;/p&gt;&lt;p&gt;&lt;strong&gt;Sobre qual produto ou área deseja falar?:&lt;/strong&gt; Comercial&lt;/p&gt;&lt;p&gt;&lt;strong&gt;Como podemos te ajudar?:&lt;/strong&gt; Desejo falar com a área de vendas&lt;/p&gt;&lt;p&gt;&lt;strong&gt;Descrição do problema:&lt;/strong&gt; Boa tarde,_x000a__x000a_Gostaria de confirmar como esta hoje o nome de Fatura da Metlife para os ramos Vida e Dental._x000a__x000a_cnpj :_x000a__x000a_02.102.498/0001-29 - Vida_x000a_ _x000a_03273825000178 - Odonto&lt;/p&gt;&lt;p&gt;&lt;strong&gt;GA Client ID:&lt;/strong&gt; 606104812.1781715524&lt;/p&gt;&lt;p&gt;&lt;strong&gt;Lead Hash ID:&lt;/strong&gt; 883a99c546172acc1dd8af3aaae75afaacbe9444c9df975d63d67d01d2d73677&lt;/p&gt;&lt;p&gt;&lt;strong&gt;Lead Form ID:&lt;/strong&gt; 883a99c546172acc1dd8af3aa"/>
    <s v="&gt; Boa tarde,_x000a__x000a_Gostaria de confirmar como esta hoje o nome de Fatura da Metlife para os ramos Vida e Dental._x000a__x000a_cnpj :_x000a__x000a_02.102.498/0001-29 - Vida_x000a_ _x000a_03273825000178 - Odonto"/>
  </r>
  <r>
    <x v="2"/>
    <s v="Cancelamento e Reemissão de Nota Fiscal"/>
    <n v="23540305"/>
    <n v="0"/>
    <n v="2616709593884"/>
    <s v="RIO POTY BT FITNESS LTDA"/>
    <s v="21.988.733/0001-56"/>
    <s v="Cancelamento de NF / reemissão"/>
    <m/>
    <m/>
    <x v="0"/>
    <s v="Médio"/>
    <s v="1018 Financeiro | Desejo falar com o setor financeiro | Socorro Abreu | maria.abreu@sacavalcante.com.br"/>
    <x v="95"/>
    <d v="2026-07-15T00:00:00"/>
    <x v="12"/>
    <s v="ECOMMERCE BP SUPORTE FINANCEIRO N2"/>
    <s v="maria.abreu@sacavalcante.com.br"/>
    <s v=""/>
    <s v="Olá, segue formulário enviado para Cielo E-commerce:&lt;p&gt;&lt;strong&gt;Qual seu nome?:&lt;/strong&gt; Socorro Abreu&lt;/p&gt;&lt;p&gt;&lt;strong&gt;Endereço de e-mail:&lt;/strong&gt; maria.abreu@sacavalcante.com.br&lt;/p&gt;&lt;p&gt;&lt;strong&gt;CNPJ/CPF:&lt;/strong&gt; 21.988.733/0001-56&lt;/p&gt;&lt;p&gt;&lt;strong&gt;Telefone:&lt;/strong&gt; (86) 99972-9411&lt;/p&gt;&lt;p&gt;&lt;strong&gt;Assunto:&lt;/strong&gt; NFs não costa NBS&lt;/p&gt;&lt;p&gt;&lt;strong&gt;Merchant ID/Estabelecimento Comercial (EC):&lt;/strong&gt; b&lt;/p&gt;&lt;p&gt;&lt;strong&gt;Descrição do problema:&lt;/strong&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
    <s v="&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
  </r>
  <r>
    <x v="4"/>
    <s v="Pagamentos, Boletos e Recebimentos"/>
    <n v="23535073"/>
    <n v="0"/>
    <n v="2616708590389"/>
    <s v=""/>
    <s v="073.270.713-77"/>
    <s v="Prorrogação / Reenvio de boleto"/>
    <m/>
    <m/>
    <x v="0"/>
    <s v="Médio"/>
    <s v="1018 Financeiro | Desejo falar com o setor financeiro | Sayra | sayra.martins@odontoprev.com.br"/>
    <x v="95"/>
    <d v="2026-07-15T00:00:00"/>
    <x v="12"/>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or gentileza nos enviar os boletos referente as notas 0114187 e 0114725 com vencimento prorrogado para o dia 22/06/2026, com isenção de juros e multas._x000a_Pois tivemos um impacto nesse mês e por esse motivos estamos pedindo a isenção.&lt;/p&gt;&lt;p&gt;&lt;strong&gt;GA Client ID:&lt;/strong&gt; 1949032608.1755038032&lt;/p&gt;&lt;p&gt;&lt;strong&gt;Lead Hash ID:&lt;/strong&gt; 48ab7a2a2a9a2a3d8d9709dc6b871c9ed8e7"/>
    <s v="&gt; Por gentileza nos enviar os boletos referente as notas 0114187 e 0114725 com vencimento prorrogado para o dia 22/06/2026, com isenção de juros e multas._x000a_Pois tivemos um impacto nesse mês e por esse motivos estamos pedindo a isenção."/>
  </r>
  <r>
    <x v="0"/>
    <s v="Pagamentos, Boletos e Recebimentos"/>
    <n v="23487098"/>
    <n v="0"/>
    <n v="2616610558966"/>
    <s v="APP MESA LTDA"/>
    <s v="59.078.413/0001-31"/>
    <s v="Reenvio de boleto"/>
    <m/>
    <m/>
    <x v="0"/>
    <s v="Médio"/>
    <s v="1018 Financeiro | Desejo falar com o setor financeiro | Diogo Lach | diogo@appmesa.com.br"/>
    <x v="96"/>
    <d v="2026-07-15T00:00:00"/>
    <x v="12"/>
    <s v="ECOMMERCE BP SUPORTE FINANCEIRO N2"/>
    <s v="diogo@appmesa.com.br"/>
    <s v=""/>
    <s v="Olá, segue formulário enviado para Cielo E-commerce:&lt;p&gt;&lt;strong&gt;Qual seu nome?:&lt;/strong&gt; Diogo Lach&lt;/p&gt;&lt;p&gt;&lt;strong&gt;Endereço de e-mail:&lt;/strong&gt; diogo@appmesa.com.br&lt;/p&gt;&lt;p&gt;&lt;strong&gt;Telefone:&lt;/strong&gt; (47) 99970-5728&lt;/p&gt;&lt;p&gt;&lt;strong&gt;CNPJ/CPF:&lt;/strong&gt; 59.078.413/0001-31&lt;/p&gt;&lt;p&gt;&lt;strong&gt;Assunto:&lt;/strong&gt; Novo Boleto&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lt;/p&gt;&lt;p&gt;&lt;strong&gt;GA Client ID:&lt;/strong&gt; 736288307.1781529806&lt;/p&gt;&lt;p&gt;&lt;strong&gt;Lead Hash ID:&lt;/strong&gt; 2fd3c5bcfa573"/>
    <s v="&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
  </r>
  <r>
    <x v="2"/>
    <s v="Cobrança e Contestação"/>
    <n v="23457203"/>
    <n v="0"/>
    <n v="2616316538121"/>
    <s v=""/>
    <s v="00.776.574/2019-92"/>
    <s v="Ajuste de cobrança / faturamento"/>
    <s v="O Comercial negociou a cessão contratual considerando que não haveria faturamento pelo CNPJ antigo até fevereiro. Entretanto, os prazos necessários para a conclusão das etapas jurídicas não foram considerados, resultando em atraso na efetivação da cessão e na geração de cobranças indevidas ao cliente, em desacordo com o acordo comercial feito com o cliente."/>
    <m/>
    <x v="0"/>
    <s v="Alta"/>
    <s v="1018 Financeiro | Desejo falar com o setor financeiro | Fernanda Camarneira | fernanda.scamarneira@cielo.com.br"/>
    <x v="97"/>
    <d v="2026-07-15T00:00:00"/>
    <x v="12"/>
    <s v="ECOMMERCE BP SUPORTE FINANCEIRO N2"/>
    <s v="fernanda.scamarneira@cielo.com.br"/>
    <s v=""/>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00.776.574/2019-92&lt;/p&gt;&lt;p&gt;&lt;strong&gt;Assunto:&lt;/strong&gt; Hortifruti - Termo de cessão&lt;/p&gt;&lt;p&gt;&lt;strong&gt;Merchant ID/Estabelecimento Comercial (EC):&lt;/strong&gt; 00.776.574/2019-92&lt;/p&gt;&lt;p&gt;&lt;strong&gt;Sobre qual produto ou área deseja falar?:&lt;/strong&gt; Financeiro&lt;/p&gt;&lt;p&gt;&lt;strong&gt;Como podemos te ajudar?:&lt;/strong&gt; Desejo falar com o setor financeiro&lt;/p&gt;&lt;p&gt;&lt;strong&gt;Descrição do problema:&lt;/strong&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s v="&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r>
  <r>
    <x v="4"/>
    <s v="Pagamentos, Boletos e Recebimentos"/>
    <n v="23451522"/>
    <n v="0"/>
    <n v="2616315534591"/>
    <s v="TB COMERCIO DE PRESENTES S.A."/>
    <s v="08.613.254/0001-97"/>
    <s v="Alteração de vencimento / Prorrogação / Reenvio de boleto"/>
    <m/>
    <m/>
    <x v="1"/>
    <s v="Médio"/>
    <s v="1018 Financeiro | Desejo falar com o setor financeiro | Daniela Sato | daniela.sato@taniabulhoes.com.br"/>
    <x v="97"/>
    <d v="2026-07-15T00:00:00"/>
    <x v="12"/>
    <s v="ECOMMERCE BP SUPORTE FINANCEIRO N2"/>
    <s v="daniela.sato@taniabulhoes.com.br"/>
    <s v=""/>
    <s v="Olá, segue formulário enviado para Cielo E-commerce:&lt;p&gt;&lt;strong&gt;Qual seu nome?:&lt;/strong&gt; Daniela Sato&lt;/p&gt;&lt;p&gt;&lt;strong&gt;Endereço de e-mail:&lt;/strong&gt; daniela.sato@taniabulhoes.com.br&lt;/p&gt;&lt;p&gt;&lt;strong&gt;CNPJ/CPF:&lt;/strong&gt; 08.613.254/0001-97&lt;/p&gt;&lt;p&gt;&lt;strong&gt;Telefone:&lt;/strong&gt; (11) 99786-9972&lt;/p&gt;&lt;p&gt;&lt;strong&gt;Assunto:&lt;/strong&gt; Boleto atualizado&lt;/p&gt;&lt;p&gt;&lt;strong&gt;Merchant ID/Estabelecimento Comercial (EC):&lt;/strong&gt; TB COMERCIO DE PRESENTES S.A.&lt;/p&gt;&lt;p&gt;&lt;strong&gt;Sobre qual produto ou área deseja falar?:&lt;/strong&gt; Financeiro&lt;/p&gt;&lt;p&gt;&lt;strong&gt;Como podemos te ajudar?:&lt;/strong&gt; Desejo falar com o setor financeiro&lt;/p&gt;&lt;p&gt;&lt;strong&gt;Descrição do problema:&lt;/strong&gt; Olá, preciso de um boleto com data de vencimento atualizada. (Referente NF 115297)_x000a_Todos os boletos devem ter vencimento pelo menos 20 dias após a data de emissão da NF.&lt;/p&gt;&lt;p&gt;&lt;strong&gt;GA Client ID:&lt;/strong&gt; &lt;/p&gt;&lt;p&gt;&lt;strong&gt;Lead Hash ID:&lt;/strong&gt; 2cdafc468b131d50634e18329bea6599215f9ef0ca2f5e5feb9da3ae59915435&lt;/p&gt;&lt;p&gt;&lt;strong&gt;Lead Form ID:&lt;/strong&gt; 2cdafc468b131d50634e18"/>
    <s v="&gt; Olá, preciso de um boleto com data de vencimento atualizada. (Referente NF 115297)_x000a_Todos os boletos devem ter vencimento pelo menos 20 dias após a data de emissão da NF."/>
  </r>
  <r>
    <x v="2"/>
    <s v="Contratos, Comercial e Cadastro"/>
    <n v="23445561"/>
    <n v="0"/>
    <n v="2616313530814"/>
    <s v="AMWAY DO BRASIL LIMITADA"/>
    <s v="58.473.398/0001-63"/>
    <s v="Atualização cadastral"/>
    <m/>
    <m/>
    <x v="0"/>
    <s v="Médio"/>
    <s v="1018 Financeiro | Desejo falar com o setor financeiro | Paula Maldonado Nishiwaki | paula.nishiwaki@amway.com"/>
    <x v="97"/>
    <d v="2026-07-15T00:00:00"/>
    <x v="12"/>
    <s v="ECOMMERCE BP SUPORTE FINANCEIRO N2"/>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Cadastro E-mails Faturas&lt;/p&gt;&lt;p&gt;&lt;strong&gt;Merchant ID/Estabelecimento Comercial (EC):&lt;/strong&gt; 1104332733&lt;/p&gt;&lt;p&gt;&lt;strong&gt;Descrição do problema:&lt;/strong&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lt;/p&gt;&lt;p&gt;&lt;strong&gt;ID da transação:&lt;/strong&gt; &lt;/p&gt;&lt;p&gt;&lt;strong&gt;Código do erro:&lt;/strong&gt; &lt;/p&gt;&lt;p&gt;&lt;strong&gt;Sobre qual produto ou área deseja falar?:&lt;/strong&gt; Financeiro&lt;/p&gt;&lt;p&gt;&lt;strong&gt;Como podemos te a"/>
    <s v="&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
  </r>
  <r>
    <x v="4"/>
    <s v="Pagamentos, Boletos e Recebimentos"/>
    <n v="23441731"/>
    <n v="0"/>
    <n v="2616312528207"/>
    <s v="VENANCIO PRODUTOS FARMACEUTICOS LTDA."/>
    <s v="00.285.753/0001-90"/>
    <s v="Alteração de vencimento / Prorrogação / Reenvio de boleto"/>
    <m/>
    <m/>
    <x v="1"/>
    <s v="Médio"/>
    <s v="1018 Financeiro | Desejo falar com o setor financeiro | Ana Carolina Da Silva | ana.barcellos@venancio.com.br"/>
    <x v="97"/>
    <d v="2026-07-15T00:00:00"/>
    <x v="12"/>
    <s v="ECOMMERCE BP SUPORTE FINANCEIRO N2"/>
    <s v="ana.barcellos@venancio.com.br"/>
    <s v=""/>
    <s v="Olá, segue formulário enviado para Cielo E-commerce:&lt;p&gt;&lt;strong&gt;Qual seu nome?:&lt;/strong&gt; Ana Carolina Da Silva&lt;/p&gt;&lt;p&gt;&lt;strong&gt;Endereço de e-mail:&lt;/strong&gt; ana.barcellos@venancio.com.br&lt;/p&gt;&lt;p&gt;&lt;strong&gt;CNPJ/CPF:&lt;/strong&gt; 00.285.753/0001-90&lt;/p&gt;&lt;p&gt;&lt;strong&gt;Telefone:&lt;/strong&gt; (21) 99502-4729&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a tarde,_x000a__x000a_Solicito prorrogação da nf.115433, para o dia 22/06._x000a_Atenciosamente,_x000a_Ana Lopes&lt;/p&gt;&lt;p&gt;&lt;strong&gt;GA Client ID:&lt;/strong&gt; 1460195179.1695924963&lt;/p&gt;&lt;p&gt;&lt;strong&gt;Lead Hash ID:&lt;/strong&gt; 9f7f8919ef268145bb58307ea719637694a314e3a3b02c152e53d624791eee79&lt;/p&gt;&lt;p&gt;&lt;strong&gt;Lead Form ID:&lt;/strong&gt; 9f7f8919ef268145bb58307ea719637694a314e3a3b02c152e53d624791eee79.1781279579222&lt;/p&gt;&lt;br&gt;-js"/>
    <s v="&gt; Boa tarde,_x000a__x000a_Solicito prorrogação da nf.115433, para o dia 22/06._x000a_Atenciosamente,_x000a_Ana Lopes"/>
  </r>
  <r>
    <x v="2"/>
    <s v="Cancelamento e Reemissão de Nota Fiscal"/>
    <n v="23441424"/>
    <n v="0"/>
    <n v="2616312528001"/>
    <s v="AMERICANAS SAEM RECUPERACAO JUDICIAL"/>
    <s v="00.776.574/2019-92"/>
    <s v="Cancelamento de NF"/>
    <m/>
    <m/>
    <x v="0"/>
    <s v="Médio"/>
    <s v="1018 Financeiro | Desejo falar com o setor financeiro | AMERICANAS S.A - EM RECUPERACAO JUD | ariane.pasilva@cielo.com.br"/>
    <x v="97"/>
    <d v="2026-07-15T00:00:00"/>
    <x v="12"/>
    <s v="ECOMMERCE BP SUPORTE FINANCEIRO N2"/>
    <s v="ariane.pasilva@cielo.com.br"/>
    <s v="AMERICANAS SAEM RECUPERACAO JUDICIAL"/>
    <s v="Olá, segue formulário enviado para Cielo E-commerce:&lt;p&gt;&lt;strong&gt;Assunto:&lt;/strong&gt; Substituição cessão de CNPJ&lt;/p&gt;&lt;p&gt;&lt;strong&gt;Qual seu nome?:&lt;/strong&gt; AMERICANAS S.A - EM RECUPERACAO JUD&lt;/p&gt;&lt;p&gt;&lt;strong&gt;CNPJ/CPF:&lt;/strong&gt; 00.776.574/2019-92&lt;/p&gt;&lt;p&gt;&lt;strong&gt;Merchant ID/Estabelecimento Comercial (EC):&lt;/strong&gt; 00776574201992&lt;/p&gt;&lt;p&gt;&lt;strong&gt;Endereço de e-mail:&lt;/strong&gt; ariane.pasilva@cielo.com.br&lt;/p&gt;&lt;p&gt;&lt;strong&gt;Telefone:&lt;/strong&gt; (11) 97707-1602&lt;/p&gt;&lt;p&gt;&lt;strong&gt;Descrição do problema:&lt;/strong&gt; Prezados, boa tarde. Por favor realizar a substituição das notas dos clientes, acabou de finalizar o aditivo de cessão de CNPJ. Segue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
    <s v="&gt; Prezados, boa tarde. Por favor realizar a substituição das notas dos clientes, acabou de finalizar o aditivo de cessão de CNPJ. Segue em anexo."/>
  </r>
  <r>
    <x v="2"/>
    <s v="Cancelamento e Reemissão de Nota Fiscal"/>
    <n v="23438056"/>
    <n v="0"/>
    <n v="2616312525846"/>
    <s v=""/>
    <s v="057.479.637-16"/>
    <s v="Cancelamento de NF / Reemissão"/>
    <m/>
    <m/>
    <x v="1"/>
    <s v="Médio"/>
    <s v="1018 Financeiro | Desejo falar com o setor financeiro | Alexandre Câmara | alexandre.camara@casaspedro.com.br"/>
    <x v="97"/>
    <d v="2026-07-15T00:00:00"/>
    <x v="12"/>
    <s v="ECOMMERCE BP SUPORTE FINANCEIRO N2"/>
    <s v="alexandre.camara@casaspedro.com.br"/>
    <s v=""/>
    <s v="Olá, segue formulário enviado para Cielo E-commerce:&lt;p&gt;&lt;strong&gt;Qual seu nome?:&lt;/strong&gt; Alexandre Câmara&lt;/p&gt;&lt;p&gt;&lt;strong&gt;Endereço de e-mail:&lt;/strong&gt; alexandre.camara@casaspedro.com.br&lt;/p&gt;&lt;p&gt;&lt;strong&gt;CNPJ/CPF:&lt;/strong&gt; 057.479.637-16&lt;/p&gt;&lt;p&gt;&lt;strong&gt;Telefone:&lt;/strong&gt; (21) 98201-2643&lt;/p&gt;&lt;p&gt;&lt;strong&gt;Assunto:&lt;/strong&gt; Padronização de Nota fiscal&lt;/p&gt;&lt;p&gt;&lt;strong&gt;Merchant ID/Estabelecimento Comercial (EC):&lt;/strong&gt; Casas Pedro (ecommerce)&lt;/p&gt;&lt;p&gt;&lt;strong&gt;Sobre qual produto ou área deseja falar?:&lt;/strong&gt; Financeiro&lt;/p&gt;&lt;p&gt;&lt;strong&gt;Como podemos te ajudar?:&lt;/strong&gt; Desejo falar com o setor financeiro&lt;/p&gt;&lt;p&gt;&lt;strong&gt;Descrição do problema:&lt;/strong&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s v="&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r>
  <r>
    <x v="5"/>
    <s v="Contratos, Comercial e Cadastro"/>
    <n v="23419942"/>
    <n v="0"/>
    <n v="2616307514024"/>
    <s v="GUEDES &amp; PAIXAO LTDA"/>
    <s v="16.928.871/0036-30"/>
    <s v="Alteração de cadastro (e-mail) / Reenvio de NF"/>
    <m/>
    <m/>
    <x v="0"/>
    <s v="Médio"/>
    <s v="1003 Gateway de Pagamento | Criação de loja (Gateway de Pagamento) | Rafael de Freitas Veloso | contasapagar@drogariaminasbrasil.com.br"/>
    <x v="97"/>
    <d v="2026-07-15T00:00:00"/>
    <x v="12"/>
    <s v="ECOMMERCE BP SUPORTE FINANCEIRO N2"/>
    <s v="contasapagar@drogariaminasbrasil.com.br"/>
    <s v="DROGARIA MINAS BRASIL"/>
    <s v="Olá, segue formulário enviado para Cielo E-commerce:&lt;p&gt;&lt;strong&gt;Qual seu nome?:&lt;/strong&gt; Rafael de Freitas Veloso&lt;/p&gt;&lt;p&gt;&lt;strong&gt;Endereço de e-mail:&lt;/strong&gt; contasapagar@drogariaminasbrasil.com.br&lt;/p&gt;&lt;p&gt;&lt;strong&gt;CNPJ/CPF:&lt;/strong&gt; 16.928.871/0036-30&lt;/p&gt;&lt;p&gt;&lt;strong&gt;Telefone:&lt;/strong&gt; (38) 99822-0837&lt;/p&gt;&lt;p&gt;&lt;strong&gt;Assunto:&lt;/strong&gt; ENVIO DE NOTA FISCAL&lt;/p&gt;&lt;p&gt;&lt;strong&gt;Merchant ID/Estabelecimento Comercial (EC):&lt;/strong&gt; 16928871003630&lt;/p&gt;&lt;p&gt;&lt;strong&gt;Sobre qual produto ou área deseja falar?:&lt;/strong&gt; Gateway de Pagamento&lt;/p&gt;&lt;p&gt;&lt;strong&gt;Como podemos te ajudar?:&lt;/strong&gt; Criação de loja (Gateway de Pagamento)&lt;/p&gt;&lt;p&gt;&lt;strong&gt;Descrição do problema:&lt;/strong&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s v="&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r>
  <r>
    <x v="2"/>
    <s v="Cobrança e Contestação"/>
    <n v="23405230"/>
    <n v="0"/>
    <n v="2616216504812"/>
    <s v="CENCOSUD BRASIL COMERCIAL LTDA."/>
    <s v="39.346.861/0350-38"/>
    <s v="Ajuste de cobrança / faturamento"/>
    <m/>
    <m/>
    <x v="2"/>
    <s v="Médio"/>
    <s v="1018 Financeiro | Desejo falar com o setor financeiro | Mariane Oliveira dos Santos | mariane.santos@cielo.com.br"/>
    <x v="98"/>
    <d v="2026-07-15T00:00:00"/>
    <x v="12"/>
    <s v="ECOMMERCE BP SUPORTE FINANCEIRO N2"/>
    <s v="mariane.santos@cielo.com.br"/>
    <s v="CENCOSUD"/>
    <s v="Olá, segue formulário enviado para Cielo E-commerce:&lt;p&gt;&lt;strong&gt;Qual seu nome?:&lt;/strong&gt; Mariane Oliveira dos Santos&lt;/p&gt;&lt;p&gt;&lt;strong&gt;Endereço de e-mail:&lt;/strong&gt; mariane.santos@cielo.com.br&lt;/p&gt;&lt;p&gt;&lt;strong&gt;CNPJ/CPF:&lt;/strong&gt; 39.346.861/0350-38&lt;/p&gt;&lt;p&gt;&lt;strong&gt;Telefone:&lt;/strong&gt; (11) 98407-1789&lt;/p&gt;&lt;p&gt;&lt;strong&gt;Assunto:&lt;/strong&gt; Data de emissão NFs&lt;/p&gt;&lt;p&gt;&lt;strong&gt;Merchant ID/Estabelecimento Comercial (EC):&lt;/strong&gt; 39.346.861/0350-38&lt;/p&gt;&lt;p&gt;&lt;strong&gt;Descrição do problema:&lt;/strong&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lt;/p&gt;&lt;p&gt;&lt;strong&gt;ID da transação:&lt;/strong&gt; &lt;/p&gt;&lt;p&gt;&lt;strong&gt;Código do erro:&lt;/strong&gt; &lt;/p&gt;&lt;p&gt;&lt;strong&gt;Sobre qual produto ou área deseja falar?:&lt;/strong&gt; Financeiro&lt;/p&gt;&lt;p&gt;&lt;strong&gt;Como podemos te ajudar?:&lt;/st"/>
    <s v="&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
  </r>
  <r>
    <x v="2"/>
    <s v="Contratos, Comercial e Cadastro"/>
    <n v="23403160"/>
    <n v="0"/>
    <n v="2616215503456"/>
    <s v="WHITE MARTINS GASES INDUSTRIAIS LTDA"/>
    <s v="35.820.448/0001-36"/>
    <s v="Congelamento de contrato"/>
    <m/>
    <m/>
    <x v="0"/>
    <s v="Médio"/>
    <s v="1018 Financeiro | Desejo falar com o setor financeiro | Fernanda Camarneira | fernanda.scamarneira@cielo.com.br"/>
    <x v="98"/>
    <d v="2026-07-15T00:00:00"/>
    <x v="12"/>
    <s v="ECOMMERCE BP SUPORTE FINANCEIRO N2"/>
    <s v="fernanda.scamarneira@cielo.com.br"/>
    <s v="WHITE MARTINS GASES INDUSTRIAIS LTDA"/>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35.820.448/0001-36&lt;/p&gt;&lt;p&gt;&lt;strong&gt;Assunto:&lt;/strong&gt; Congelamento de contrato - White Martins&lt;/p&gt;&lt;p&gt;&lt;strong&gt;Merchant ID/Estabelecimento Comercial (EC):&lt;/strong&gt; 35.820.448/0001-36&lt;/p&gt;&lt;p&gt;&lt;strong&gt;Sobre qual produto ou área deseja falar?:&lt;/strong&gt; Financeiro&lt;/p&gt;&lt;p&gt;&lt;strong&gt;Como podemos te ajudar?:&lt;/strong&gt; Desejo falar com o setor financeiro&lt;/p&gt;&lt;p&gt;&lt;strong&gt;Descrição do problema:&lt;/strong&gt; Vou enviar o anexo o congelamento de contrato por 2 meses do cliente White Martins - junho e julho. _x000a_as cobranças voltam em agosto&lt;/p&gt;&lt;p&gt;&lt;strong&gt;GA Client ID:&lt;/strong&gt; 1403402793.1752501889&lt;/p&gt;&lt;p&gt;&lt;strong&gt;Lead Hash ID:&lt;/strong&gt; 36dd63d400823d05da2aa803d2f8723af0e196fe94ec65dc49b06779a279c85c&lt;/p&gt;&lt;p&gt;&lt;strong&gt;Lead Form ID:&lt;/strong&gt; 36dd63d400823d05da2a"/>
    <s v="&gt; Vou enviar o anexo o congelamento de contrato por 2 meses do cliente White Martins - junho e julho. _x000a_as cobranças voltam em agosto"/>
  </r>
  <r>
    <x v="4"/>
    <s v="Faturamento e Obrigações Fiscais"/>
    <n v="23402960"/>
    <n v="0"/>
    <n v="2616215503322"/>
    <s v="DROGARIA MINAS BRASIL"/>
    <m/>
    <s v="Reenvio de NF"/>
    <m/>
    <m/>
    <x v="0"/>
    <s v="Médio"/>
    <s v="1001 Split de Pagamento | Portal Split | Kelly Rodrigues de Campos | kellyro@cielo.com.br"/>
    <x v="98"/>
    <d v="2026-07-15T00:00:00"/>
    <x v="12"/>
    <s v="ECOMMERCE BP SUPORTE FINANCEIRO N2"/>
    <s v="kellyro@cielo.com.br"/>
    <s v="DROGARIA MINAS BRASIL"/>
    <s v="Olá, segue formulário enviado para Cielo E-commerce:&lt;p&gt;&lt;strong&gt;Qual seu nome?:&lt;/strong&gt; Kelly Rodrigues de Campos&lt;/p&gt;&lt;p&gt;&lt;strong&gt;Endereço de e-mail:&lt;/strong&gt; kellyro@cielo.com.br&lt;/p&gt;&lt;p&gt;&lt;strong&gt;Telefone:&lt;/strong&gt; (11) 99123-6267&lt;/p&gt;&lt;p&gt;&lt;strong&gt;Merchant ID/Estabelecimento Comercial (EC):&lt;/strong&gt; 2896550245&lt;/p&gt;&lt;p&gt;&lt;strong&gt;Sobre qual produto ou área deseja falar?:&lt;/strong&gt; Split de Pagamento&lt;/p&gt;&lt;p&gt;&lt;strong&gt;Descrição do problema:&lt;/strong&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lt;/p&gt;&lt;p&gt;&lt;strong&gt;Como podemos te ajudar?:&lt;/strong&gt; Portal Split&lt;/p&gt;&lt;p&gt;&lt;strong&gt;Assunto:&lt;/strong&gt; Envio de nota fiscal&lt;/p&gt;&lt;p&gt;&lt;strong&gt;GA Client ID:&lt;/strong&gt; 600874753.1726142434&lt;/p&gt;&lt;p&gt;&lt;strong&gt;Lead Hash ID:&lt;/strong&gt; 1e33eb70ffc77ed09ffd8301b9e1eb6503039ef23fc0c0e1ae770ffe933c9aec&lt;/p&gt;&lt;p&gt;"/>
    <s v="&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
  </r>
  <r>
    <x v="2"/>
    <s v="Cancelamento e Reemissão de Nota Fiscal"/>
    <n v="23401430"/>
    <n v="0"/>
    <n v="2616215502404"/>
    <s v=""/>
    <s v="07.061.124/0003-98"/>
    <s v="Cancelamento de NF"/>
    <m/>
    <m/>
    <x v="0"/>
    <s v="Médio"/>
    <s v="1018 Financeiro | Desejo falar com o setor financeiro | Giulia | giuliac@cielo.com.br"/>
    <x v="98"/>
    <d v="2026-07-15T00:00:00"/>
    <x v="12"/>
    <s v="ECOMMERCE BP SUPORTE FINANCEIRO N2"/>
    <s v="giuliac@cielo.com.br"/>
    <s v=""/>
    <s v="Olá, segue formulário enviado para Cielo E-commerce:&lt;p&gt;&lt;strong&gt;Qual seu nome?:&lt;/strong&gt; Giulia&lt;/p&gt;&lt;p&gt;&lt;strong&gt;Endereço de e-mail:&lt;/strong&gt; giuliac@cielo.com.br&lt;/p&gt;&lt;p&gt;&lt;strong&gt;CNPJ/CPF:&lt;/strong&gt; 07.061.124/0003-98&lt;/p&gt;&lt;p&gt;&lt;strong&gt;Telefone:&lt;/strong&gt; (11) 99104-1320&lt;/p&gt;&lt;p&gt;&lt;strong&gt;Assunto:&lt;/strong&gt; Cessao de CNPJ - Camaqua&lt;/p&gt;&lt;p&gt;&lt;strong&gt;Merchant ID/Estabelecimento Comercial (EC):&lt;/strong&gt; 07.061.124/0003-98&lt;/p&gt;&lt;p&gt;&lt;strong&gt;Descrição do problema:&lt;/strong&gt; O cliente Camaqua precisa realizar a cessão de CNPJ. O termo de cessão foi assinado, e preciso que as cobranças emitidas anteriormente sejam canceladas e reemitidas no novo CNPJ._x000a__x000a_CNPJ antigo: 07.061.124/0003-98_x000a_CNPJ novo: 07.061.124/0001-26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029237705.175528265"/>
    <s v="&gt; O cliente Camaqua precisa realizar a cessão de CNPJ. O termo de cessão foi assinado, e preciso que as cobranças emitidas anteriormente sejam canceladas e reemitidas no novo CNPJ._x000a__x000a_CNPJ antigo: 07.061.124/0003-98_x000a_CNPJ novo: 07.061.124/0001-26_x000a__x000a_Obrigada!"/>
  </r>
  <r>
    <x v="0"/>
    <s v="Cobrança e Contestação"/>
    <n v="23399799"/>
    <n v="0"/>
    <n v="2616215501375"/>
    <s v=""/>
    <m/>
    <s v="Contestação de cobrança"/>
    <m/>
    <m/>
    <x v="1"/>
    <s v="Médio"/>
    <s v="1018 Financeiro | Desejo falar com o setor financeiro | Nathalie Freitas | nathalie@febrafar.com.br"/>
    <x v="98"/>
    <d v="2026-07-15T00:00:00"/>
    <x v="12"/>
    <s v="ECOMMERCE BP SUPORTE FINANCEIRO N2"/>
    <s v="nathalie@febrafar.com.br"/>
    <s v=""/>
    <s v="Olá, segue formulário enviado para Cielo E-commerce:&lt;p&gt;&lt;strong&gt;Qual seu nome?:&lt;/strong&gt; Nathalie Freitas&lt;/p&gt;&lt;p&gt;&lt;strong&gt;Endereço de e-mail:&lt;/strong&gt; nathalie@febrafar.com.br&lt;/p&gt;&lt;p&gt;&lt;strong&gt;Telefone:&lt;/strong&gt; (11) 98305-5865&lt;/p&gt;&lt;p&gt;&lt;strong&gt;Assunto:&lt;/strong&gt; Cobrança indevida - Antifraude&lt;/p&gt;&lt;p&gt;&lt;strong&gt;Merchant ID/Estabelecimento Comercial (EC):&lt;/strong&gt; 80c3439d-951d-42c1-b755-01dad4802932&lt;/p&gt;&lt;p&gt;&lt;strong&gt;Sobre qual produto ou área deseja falar?:&lt;/strong&gt; Financeiro&lt;/p&gt;&lt;p&gt;&lt;strong&gt;Como podemos te ajudar?:&lt;/strong&gt; Desejo falar com o setor financeiro&lt;/p&gt;&lt;p&gt;&lt;strong&gt;Descrição do problema:&lt;/strong&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s v="&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r>
  <r>
    <x v="0"/>
    <s v="Cobrança e Contestação"/>
    <n v="23388127"/>
    <n v="0"/>
    <n v="2616213493833"/>
    <s v=""/>
    <s v="27.421.763/0001-62"/>
    <s v="Duplicidade De Cobrança"/>
    <m/>
    <m/>
    <x v="1"/>
    <s v="Médio"/>
    <s v="1018 Financeiro | Desejo falar com o setor financeiro | Jéssica | jessica.abreu@bateriasmoura.com"/>
    <x v="98"/>
    <d v="2026-07-15T00:00:00"/>
    <x v="12"/>
    <s v="ECOMMERCE BP SUPORTE FINANCEIRO N2"/>
    <s v="jessica.abreu@bateriasmoura.com"/>
    <s v=""/>
    <s v="Olá, segue formulário enviado para Cielo E-commerce:&lt;p&gt;&lt;strong&gt;Endereço de e-mail:&lt;/strong&gt; jessica.abreu@bateriasmoura.com&lt;/p&gt;&lt;p&gt;&lt;strong&gt;Qual seu nome?:&lt;/strong&gt; Jéssica&lt;/p&gt;&lt;p&gt;&lt;strong&gt;CNPJ/CPF:&lt;/strong&gt; 27.421.763/0001-62&lt;/p&gt;&lt;p&gt;&lt;strong&gt;Telefone:&lt;/strong&gt; (73) 99143-7429&lt;/p&gt;&lt;p&gt;&lt;strong&gt;Assunto:&lt;/strong&gt; COBRANÇA DUPLICADA DE ALUGUEL DA MAQUINA&lt;/p&gt;&lt;p&gt;&lt;strong&gt;Merchant ID/Estabelecimento Comercial (EC):&lt;/strong&gt; 245777F3-0BE1-4DD2-A9E2-30F21AE3E3CE&lt;/p&gt;&lt;p&gt;&lt;strong&gt;Descrição do problema:&lt;/strong&gt; Olá, boa tarde!_x000a_O subordinado MICASSIA GOMES TEIXEIRA (merchan id: 245777F3-0BE1-4DD2-A9E2-30F21AE3E3CE) informou que foi cobrado em duplicidade pelo aluguel do terminal. _x000a_Por gentileza, pode verifica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978866963.1773693070&lt;/p"/>
    <s v="&gt; Olá, boa tarde!_x000a_O subordinado MICASSIA GOMES TEIXEIRA (merchan id: 245777F3-0BE1-4DD2-A9E2-30F21AE3E3CE) informou que foi cobrado em duplicidade pelo aluguel do terminal. _x000a_Por gentileza, pode verificar?"/>
  </r>
  <r>
    <x v="2"/>
    <s v="Pagamentos, Boletos e Recebimentos"/>
    <n v="23357234"/>
    <n v="0"/>
    <n v="2616118473784"/>
    <s v="PAYAMIGO BRASIL MEIOS DE PAGAMENTO LTDA"/>
    <s v="26.183.032/0001-63"/>
    <s v="Mudança conta recebimento"/>
    <m/>
    <m/>
    <x v="0"/>
    <s v="Médio"/>
    <s v="1018 Financeiro | Desejo falar com o setor financeiro | Marcio | msanpoli@payamigo.com"/>
    <x v="99"/>
    <d v="2026-07-15T00:00:00"/>
    <x v="12"/>
    <s v="ECOMMERCE BP SUPORTE FINANCEIRO N2"/>
    <s v="msanpoli@payamigo.com"/>
    <s v=""/>
    <s v="Olá, segue formulário enviado para Cielo E-commerce:&lt;p&gt;&lt;strong&gt;Qual seu nome?:&lt;/strong&gt; Marcio&lt;/p&gt;&lt;p&gt;&lt;strong&gt;Endereço de e-mail:&lt;/strong&gt; msanpoli@payamigo.com&lt;/p&gt;&lt;p&gt;&lt;strong&gt;CNPJ/CPF:&lt;/strong&gt; 26.183.032/0001-63&lt;/p&gt;&lt;p&gt;&lt;strong&gt;Telefone:&lt;/strong&gt; (11) 99590-4440&lt;/p&gt;&lt;p&gt;&lt;strong&gt;Assunto:&lt;/strong&gt; Mudança do domicilio bancario para depositos&lt;/p&gt;&lt;p&gt;&lt;strong&gt;Merchant ID/Estabelecimento Comercial (EC):&lt;/strong&gt; 1086969941&lt;/p&gt;&lt;p&gt;&lt;strong&gt;Sobre qual produto ou área deseja falar?:&lt;/strong&gt; Financeiro&lt;/p&gt;&lt;p&gt;&lt;strong&gt;Descrição do problema:&lt;/strong&gt; solicitamos a mudança das credenciais bancarias para deposito dos recebiveis de cartao_x000a_Banco Santander_x000a_ag 4251 cc 13.007246-3&lt;/p&gt;&lt;p&gt;&lt;strong&gt;Data e hora do erro:&lt;/strong&gt; 10-06-2026 18:26&lt;/p&gt;&lt;p&gt;&lt;strong&gt;Como podemos te ajudar?:&lt;/strong&gt; Desejo falar com o setor financeiro&lt;/p&gt;&lt;p&gt;&lt;strong&gt;GA Client ID:&lt;/strong&gt; 1551101285.1747059164&lt;/p&gt;&lt;p&gt;&lt;strong&gt;Lead Hash ID:&lt;/strong&gt; 37b1d3bd109112093f7f583104457812b0a43f9b6419b1eaecf2611f60f70c22&lt;/p&gt;&lt;p&gt;&lt;strong&gt;Lead Form ID:&lt;/s"/>
    <s v="&gt; solicitamos a mudança das credenciais bancarias para deposito dos recebiveis de cartao_x000a_Banco Santander_x000a_ag 4251 cc 13.007246-3"/>
  </r>
  <r>
    <x v="3"/>
    <s v="Contratos, Comercial e Cadastro"/>
    <n v="23343714"/>
    <n v="0"/>
    <n v="2616115465482"/>
    <s v=""/>
    <s v="22.301.988/0001-61"/>
    <s v="Atualização cadastral (email)"/>
    <m/>
    <m/>
    <x v="0"/>
    <s v="Médio"/>
    <s v="1018 Financeiro | Desejo falar com o setor financeiro | MAITE VITÓRIA (PROMETEON) | maite.silva@prometeon.com"/>
    <x v="99"/>
    <d v="2026-07-15T00:00:00"/>
    <x v="12"/>
    <s v="ECOMMERCE BP SUPORTE FINANCEIRO N2"/>
    <s v="maite.silva@prometeon.com"/>
    <s v=""/>
    <s v="Olá, segue formulário enviado para Cielo E-commerce:&lt;p&gt;&lt;strong&gt;Endereço de e-mail:&lt;/strong&gt; maite.silva@prometeon.com&lt;/p&gt;&lt;p&gt;&lt;strong&gt;Qual seu nome?:&lt;/strong&gt; MAITE VITÓRIA (PROMETEON)&lt;/p&gt;&lt;p&gt;&lt;strong&gt;Telefone:&lt;/strong&gt; (11) 99398-5329&lt;/p&gt;&lt;p&gt;&lt;strong&gt;CNPJ/CPF:&lt;/strong&gt; 22.301.988/0001-61&lt;/p&gt;&lt;p&gt;&lt;strong&gt;Merchant ID/Estabelecimento Comercial (EC):&lt;/strong&gt; a226bd3a-fe5e-4d51-aef0-e0dd8f8d0825&lt;/p&gt;&lt;p&gt;&lt;strong&gt;Assunto:&lt;/strong&gt; Mudança de Email Financeiro&lt;/p&gt;&lt;p&gt;&lt;strong&gt;Sobre qual produto ou área deseja falar?:&lt;/strong&gt; Financeiro&lt;/p&gt;&lt;p&gt;&lt;strong&gt;Como podemos te ajudar?:&lt;/strong&gt; Desejo falar com o setor financeiro&lt;/p&gt;&lt;p&gt;&lt;strong&gt;Descrição do problema:&lt;/strong&gt; O email com o boleto e avisos de vencimento esta vindo para o meu e-mail mas sou analista TI. O responsável é o Guerra Rodrigo Humberto, BR &amp;lt;rodrigo.guerra@prometeon.com&amp;gt;&lt;/p&gt;&lt;p&gt;&lt;strong&gt;GA Client ID:&lt;/strong&gt; 575762119.1773336843&lt;/p&gt;&lt;p&gt;&lt;strong&gt;Lead Hash ID:&lt;/strong&gt; 5ddd625fc559662553de3d3ad6d663653806ec2b817bf39fc6dbf901edb92ddc&lt;/p&gt;&lt;p&gt;&lt;st"/>
    <s v="&gt; O email com o boleto e avisos de vencimento esta vindo para o meu e-mail mas sou analista TI. O responsável é o Guerra Rodrigo Humberto, BR &amp;lt;rodrigo.guerra@prometeon.com&amp;gt;"/>
  </r>
  <r>
    <x v="4"/>
    <s v="Atendimento Administrativo e Suporte"/>
    <n v="23306536"/>
    <n v="0"/>
    <n v="2616109441135"/>
    <s v="PARQUE DO CARACOL"/>
    <s v="14.625.224/0001-01"/>
    <s v="Sem ação, encerrar"/>
    <m/>
    <m/>
    <x v="0"/>
    <s v="Médio"/>
    <s v="1018 Financeiro | Desejo falar com o setor financeiro | Matheus Frade | matheus.frade@iter.com.br"/>
    <x v="99"/>
    <d v="2026-07-15T00:00:00"/>
    <x v="12"/>
    <s v="ECOMMERCE BP SUPORTE FINANCEIRO N2"/>
    <s v="matheus.frade@iter.com.br"/>
    <s v="PARQUE DO CARACOL"/>
    <s v="Olá, segue formulário enviado para Cielo E-commerce:&lt;p&gt;&lt;strong&gt;Endereço de e-mail:&lt;/strong&gt; matheus.frade@iter.com.br&lt;/p&gt;&lt;p&gt;&lt;strong&gt;Qual seu nome?:&lt;/strong&gt; Matheus Frade&lt;/p&gt;&lt;p&gt;&lt;strong&gt;CNPJ/CPF:&lt;/strong&gt; 14.625.224/0001-01&lt;/p&gt;&lt;p&gt;&lt;strong&gt;Telefone:&lt;/strong&gt; (21) 2546-8426&lt;/p&gt;&lt;p&gt;&lt;strong&gt;Assunto:&lt;/strong&gt; Emissão notas fiscais&lt;/p&gt;&lt;p&gt;&lt;strong&gt;Merchant ID/Estabelecimento Comercial (EC):&lt;/strong&gt; 1012686636&lt;/p&gt;&lt;p&gt;&lt;strong&gt;Sobre qual produto ou área deseja falar?:&lt;/strong&gt; Financeiro&lt;/p&gt;&lt;p&gt;&lt;strong&gt;Como podemos te ajudar?:&lt;/strong&gt; Desejo falar com o setor financeiro&lt;/p&gt;&lt;p&gt;&lt;strong&gt;Descrição do problema:&lt;/strong&gt; Prezados, _x000a_Solicito o envio das notas fiscais emitidas em junho/26 para pagamento. Até o momento não recebemos os documentos. _x000a__x000a_Tomador do Serviço  _x000a_NOVO CARACOL E TAINHAS S.A. _x000a_48.255.552/0001-77&lt;/p&gt;&lt;p&gt;&lt;strong&gt;GA Client ID:&lt;/strong&gt; 2019939404.1755715981&lt;/p&gt;&lt;p&gt;&lt;strong&gt;Lead Hash ID:&lt;/strong&gt; 561b6c58c7163d17ac9508eb5069cf8a4372713e2d8779d827e5082ad0e8e496&lt;/p&gt;&lt;p&gt;&lt;strong&gt;Lead Form ID:&lt;/stro"/>
    <s v="&gt; Prezados, _x000a_Solicito o envio das notas fiscais emitidas em junho/26 para pagamento. Até o momento não recebemos os documentos. _x000a__x000a_Tomador do Serviço  _x000a_NOVO CARACOL E TAINHAS S.A. _x000a_48.255.552/0001-77"/>
  </r>
  <r>
    <x v="0"/>
    <s v="Cobrança e Contestação"/>
    <n v="23195519"/>
    <n v="0"/>
    <n v="2615911366904"/>
    <s v="DROGARIA SOUZA E ROSA LTDA"/>
    <s v="13.032.018/0001-17"/>
    <s v="Contestação de cobrança"/>
    <m/>
    <m/>
    <x v="1"/>
    <s v="Médio"/>
    <s v="1002 Portais E-commerce | Estou com um problema em produção e preciso de ajuda | Nathiele Freitas | nathalie@febrafar.com.br"/>
    <x v="76"/>
    <d v="2026-07-15T00:00:00"/>
    <x v="12"/>
    <s v="ECOMMERCE BP SUPORTE FINANCEIRO N2"/>
    <s v="nathalie@febrafar.com.br"/>
    <s v="DROGARIA AGAPEAMA"/>
    <s v="Olá, segue formulário enviado para Cielo E-commerce:&lt;p&gt;&lt;strong&gt;CNPJ/CPF:&lt;/strong&gt; 13.032.018/0001-17&lt;/p&gt;&lt;p&gt;&lt;strong&gt;Endereço de e-mail:&lt;/strong&gt; nathalie@febrafar.com.br&lt;/p&gt;&lt;p&gt;&lt;strong&gt;Qual seu nome?:&lt;/strong&gt; Nathiele Freitas&lt;/p&gt;&lt;p&gt;&lt;strong&gt;Telefone:&lt;/strong&gt; (11) 94250-2894&lt;/p&gt;&lt;p&gt;&lt;strong&gt;Assunto:&lt;/strong&gt; Busca de transações no portal&lt;/p&gt;&lt;p&gt;&lt;strong&gt;Merchant ID/Estabelecimento Comercial (EC):&lt;/strong&gt; 80c3439d-951d-42c1-b755-01dad480293&lt;/p&gt;&lt;p&gt;&lt;strong&gt;Sobre qual produto ou área deseja falar?:&lt;/strong&gt; Portais E-commerce&lt;/p&gt;&lt;p&gt;&lt;strong&gt;Como podemos te ajudar?:&lt;/strong&gt; Estou com um problema em produção e preciso de ajuda&lt;/p&gt;&lt;p&gt;&lt;strong&gt;Descrição do problema:&lt;/strong&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s v="&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r>
  <r>
    <x v="3"/>
    <s v="Pagamentos, Boletos e Recebimentos"/>
    <n v="23060590"/>
    <n v="0"/>
    <n v="2615410276736"/>
    <s v="MADEIRANIT MATERIAIS PARA CONSTRUCAO LTDA"/>
    <s v="22.655.614/0005-78"/>
    <s v="Regularização Pendências Financeiras"/>
    <m/>
    <m/>
    <x v="1"/>
    <s v="Médio"/>
    <s v="1018 Financeiro | Desejo falar com o setor financeiro | Leonardo Meira | leonardomeira@madeiranit.com.br"/>
    <x v="100"/>
    <d v="2026-07-15T00:00:00"/>
    <x v="12"/>
    <s v="ECOMMERCE BP SUPORTE FINANCEIRO N2"/>
    <s v="leonardomeira@madeiranit.com.br"/>
    <s v="MADEIRANIT MATERIAIS PARA CONSTRUCAO LTDA"/>
    <s v="Olá, segue formulário enviado para Cielo E-commerce:&lt;p&gt;&lt;strong&gt;Qual seu nome?:&lt;/strong&gt; Leonardo Meira&lt;/p&gt;&lt;p&gt;&lt;strong&gt;Endereço de e-mail:&lt;/strong&gt; leonardomeira@madeiranit.com.br&lt;/p&gt;&lt;p&gt;&lt;strong&gt;CNPJ/CPF:&lt;/strong&gt; 22.655.614/0005-78&lt;/p&gt;&lt;p&gt;&lt;strong&gt;Telefone:&lt;/strong&gt; (19) 99939-7250&lt;/p&gt;&lt;p&gt;&lt;strong&gt;Assunto:&lt;/strong&gt; Madeiranit - Madeiranit Itajaí [Bloqueada por inadimplência em 03/10/2022 10:11:43]&lt;/p&gt;&lt;p&gt;&lt;strong&gt;Merchant ID/Estabelecimento Comercial (EC):&lt;/strong&gt; 945f9098-f067-422f-b25a-523810f1b37e&lt;/p&gt;&lt;p&gt;&lt;strong&gt;Sobre qual produto ou área deseja falar?:&lt;/strong&gt; Financeiro&lt;/p&gt;&lt;p&gt;&lt;strong&gt;Como podemos te ajudar?:&lt;/strong&gt; Desejo falar com o setor financeiro&lt;/p&gt;&lt;p&gt;&lt;strong&gt;Descrição do problema:&lt;/strong&gt; Está constando bloqueio por inadimplência, gostaríamos de saber o motivo e o que ocorreu._x000a__x000a_Vamos precisar iniciar novamente o uso, entretanto queremos entender o que motivou esse bloqueio e como resolver&lt;/p&gt;&lt;p&gt;&lt;strong&gt;GA Client ID:&lt;/strong&gt; &lt;/p&gt;&lt;p&gt;&lt;strong&gt;Lead Hash ID:&lt;/strong&gt; 7eacf38cad582e4c"/>
    <s v="&gt; Está constando bloqueio por inadimplência, gostaríamos de saber o motivo e o que ocorreu._x000a__x000a_Vamos precisar iniciar novamente o uso, entretanto queremos entender o que motivou esse bloqueio e como resolver"/>
  </r>
  <r>
    <x v="0"/>
    <s v="Cobrança e Contestação"/>
    <n v="22927989"/>
    <n v="0"/>
    <n v="2614916186114"/>
    <s v="RIQUENA NETO AR CONDICIONADO LTDA"/>
    <s v="08.382.929/0001-34"/>
    <s v="Contestação de cobrança"/>
    <m/>
    <m/>
    <x v="1"/>
    <s v="Médio"/>
    <s v="1018 Financeiro | Desejo falar com o setor financeiro | Amanda David | amanda.xavier@grupocapiau.com.br"/>
    <x v="101"/>
    <d v="2026-07-15T00:00:00"/>
    <x v="11"/>
    <s v="ECOMMERCE BP SUPORTE FINANCEIRO N2"/>
    <s v="amanda.xavier@grupocapiau.com.br"/>
    <s v=""/>
    <s v="Olá, segue formulário enviado para Cielo E-commerce:&lt;p&gt;&lt;strong&gt;Endereço de e-mail:&lt;/strong&gt; amanda.xavier@grupocapiau.com.br&lt;/p&gt;&lt;p&gt;&lt;strong&gt;Qual seu nome?:&lt;/strong&gt; Amanda David&lt;/p&gt;&lt;p&gt;&lt;strong&gt;CNPJ/CPF:&lt;/strong&gt; 08.382.929/0001-34&lt;/p&gt;&lt;p&gt;&lt;strong&gt;Sobre qual produto ou área deseja falar?:&lt;/strong&gt; Financeiro&lt;/p&gt;&lt;p&gt;&lt;strong&gt;Telefone:&lt;/strong&gt; (18) 99628-4558&lt;/p&gt;&lt;p&gt;&lt;strong&gt;Assunto:&lt;/strong&gt; Divergencia relatório x NF&lt;/p&gt;&lt;p&gt;&lt;strong&gt;Merchant ID/Estabelecimento Comercial (EC):&lt;/strong&gt; 08.382.929/0001-34&lt;/p&gt;&lt;p&gt;&lt;strong&gt;Como podemos te ajudar?:&lt;/strong&gt; Desejo falar com o setor financeiro&lt;/p&gt;&lt;p&gt;&lt;strong&gt;Descrição do problema:&lt;/strong&gt; Boa tarde!_x000a_Recebi a NF 0114908 informando ter 4280 transações, ao extrair o relatório dentro do portal, identifiquei apenas 4262._x000a_Poderiam verificar essa divergência?&lt;/p&gt;&lt;p&gt;&lt;strong&gt;GA Client ID:&lt;/strong&gt; 71553294.1763995029&lt;/p&gt;&lt;p&gt;&lt;strong&gt;Lead Hash ID:&lt;/strong&gt; 79004c78924da60f242c6207efd45b87cff8886e771e8ca9017578b2f8d3e060&lt;/p&gt;&lt;p&gt;&lt;strong&gt;Lead Form ID:&lt;/strong&gt; 79004c78"/>
    <s v="&gt; Boa tarde!_x000a_Recebi a NF 0114908 informando ter 4280 transações, ao extrair o relatório dentro do portal, identifiquei apenas 4262._x000a_Poderiam verificar essa divergência?"/>
  </r>
  <r>
    <x v="2"/>
    <s v="Cancelamento e Reemissão de Nota Fiscal"/>
    <n v="22906012"/>
    <n v="0"/>
    <n v="2614911171796"/>
    <s v="INOVE ONLINE LTDA"/>
    <s v="59.515.022/0001-37"/>
    <s v="Cancelamento de NF / reemissão"/>
    <m/>
    <m/>
    <x v="0"/>
    <s v="Médio"/>
    <s v="1018 Financeiro | Desejo falar com o setor financeiro | INOVE ONLINE LTDA | ariane.pasilva@cielo.com.br"/>
    <x v="101"/>
    <d v="2026-07-14T00:00:00"/>
    <x v="11"/>
    <s v="ECOMMERCE BP SUPORTE FINANCEIRO N2"/>
    <s v="ariane.pasilva@cielo.com.br"/>
    <s v=""/>
    <s v="Olá, segue formulário enviado para Cielo E-commerce:&lt;p&gt;&lt;strong&gt;Qual seu nome?:&lt;/strong&gt; INOVE ONLINE LTDA&lt;/p&gt;&lt;p&gt;&lt;strong&gt;Endereço de e-mail:&lt;/strong&gt; ariane.pasilva@cielo.com.br&lt;/p&gt;&lt;p&gt;&lt;strong&gt;CNPJ/CPF:&lt;/strong&gt; 59.515.022/0001-37&lt;/p&gt;&lt;p&gt;&lt;strong&gt;Telefone:&lt;/strong&gt; (11) 97707-1602&lt;/p&gt;&lt;p&gt;&lt;strong&gt;Assunto:&lt;/strong&gt; Cancelamento NF&lt;/p&gt;&lt;p&gt;&lt;strong&gt;Merchant ID/Estabelecimento Comercial (EC):&lt;/strong&gt; 59515022000137&lt;/p&gt;&lt;p&gt;&lt;strong&gt;Descrição do problema:&lt;/strong&gt; Por favor, seguir com o cancelamento da nota emitida em 28/05/2025, referente ao produto 3DS, gerente abriu solicitação e o contrato foi cancelado em 11/05/2026, com de acordo também para não cobrar multa._x000a__x000a_Chamado:2178253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
    <s v="&gt; Por favor, seguir com o cancelamento da nota emitida em 28/05/2025, referente ao produto 3DS, gerente abriu solicitação e o contrato foi cancelado em 11/05/2026, com de acordo também para não cobrar multa._x000a__x000a_Chamado:21782532"/>
  </r>
  <r>
    <x v="2"/>
    <s v="Cancelamento e Reemissão de Nota Fiscal"/>
    <n v="22902586"/>
    <n v="0"/>
    <n v="2614911169550"/>
    <s v="99 TECNOLOGIA LTDA"/>
    <s v="18.033.552/0001-61"/>
    <s v="Cancelamento de NF / Reemissão (Incluir PO)"/>
    <m/>
    <m/>
    <x v="0"/>
    <s v="Médio"/>
    <s v="1018 Financeiro | Desejo falar com o setor financeiro | 18033552000161 | ariane.pasilva@gmail.com.br"/>
    <x v="101"/>
    <d v="2026-07-14T00:00:00"/>
    <x v="11"/>
    <s v="ECOMMERCE BP SUPORTE FINANCEIRO N2"/>
    <s v="ariane.pasilva@gmail.com.br"/>
    <s v="99 TAXIS DESENVOLVIMENTO DE SOFT"/>
    <s v="Olá, segue formulário enviado para Cielo E-commerce:&lt;p&gt;&lt;strong&gt;Qual seu nome?:&lt;/strong&gt; 18033552000161&lt;/p&gt;&lt;p&gt;&lt;strong&gt;Sobre qual produto ou área deseja falar?:&lt;/strong&gt; Financeiro&lt;/p&gt;&lt;p&gt;&lt;strong&gt;Como podemos te ajudar?:&lt;/strong&gt; Desejo falar com o setor financeiro&lt;/p&gt;&lt;p&gt;&lt;strong&gt;Descrição do problema:&lt;/strong&gt; Pessoal, bom dia. Tudo bem?_x000a__x000a_Por gentileza, substituir a nota:104908_x000a__x000a_NR DA PO:  POI202605270076, QUE PRECISA constar na nota.&lt;/p&gt;&lt;p&gt;&lt;strong&gt;Endereço de e-mail:&lt;/strong&gt; ariane.pasilva@gmail.com.br&lt;/p&gt;&lt;p&gt;&lt;strong&gt;CNPJ/CPF:&lt;/strong&gt; 18.033.552/0001-61&lt;/p&gt;&lt;p&gt;&lt;strong&gt;Telefone:&lt;/strong&gt; (11) 97707-1602&lt;/p&gt;&lt;p&gt;&lt;strong&gt;Assunto:&lt;/strong&gt; Substituição NF&lt;/p&gt;&lt;p&gt;&lt;strong&gt;Merchant ID/Estabelecimento Comercial (EC):&lt;/strong&gt; 18033552000161&lt;/p&gt;&lt;p&gt;&lt;strong&gt;GA Client ID:&lt;/strong&gt; 1260128902.1780005144&lt;/p&gt;&lt;p&gt;&lt;strong&gt;Lead Hash ID:&lt;/strong&gt; cf637fbc8c76f02480788970a673a596fb249fc3f4e144b45964c7feb3f64559&lt;/p&gt;&lt;p&gt;&lt;strong&gt;Lead Form ID:&lt;/strong&gt; cf637fbc8c76f02480788970a673a596fb249fc3f4e144b45964c7feb3f64559"/>
    <s v="&gt; Pessoal, bom dia. Tudo bem?_x000a__x000a_Por gentileza, substituir a nota:104908_x000a__x000a_NR DA PO:  POI202605270076, QUE PRECISA constar na nota."/>
  </r>
  <r>
    <x v="0"/>
    <s v="Cancelamento e Reemissão de Nota Fiscal"/>
    <n v="22899316"/>
    <n v="0"/>
    <n v="2614910167401"/>
    <s v="SONDA SUPERMERCADOS EXPORTACAO E IMPORTACAO S.A."/>
    <s v="01.937.635/0029-83"/>
    <s v="Cancelamento de NF / reemissão"/>
    <m/>
    <m/>
    <x v="0"/>
    <s v="Alta"/>
    <s v="1018 Financeiro | Desejo falar com o setor financeiro | Damiana Barbosa | damiana.barbosa@sondadelivery.com.br"/>
    <x v="101"/>
    <d v="2026-07-14T00:00:00"/>
    <x v="11"/>
    <s v="ECOMMERCE BP SUPORTE FINANCEIRO N2"/>
    <s v="damiana.barbosa@sondadelivery.com.br"/>
    <s v=""/>
    <s v="Olá, segue formulário enviado para Cielo E-commerce:&lt;p&gt;&lt;strong&gt;Endereço de e-mail:&lt;/strong&gt; damiana.barbosa@sondadelivery.com.br&lt;/p&gt;&lt;p&gt;&lt;strong&gt;Qual seu nome?:&lt;/strong&gt; Damiana Barbosa&lt;/p&gt;&lt;p&gt;&lt;strong&gt;CNPJ/CPF:&lt;/strong&gt; 01.937.635/0029-83&lt;/p&gt;&lt;p&gt;&lt;strong&gt;Telefone:&lt;/strong&gt; (11) 2145-6308&lt;/p&gt;&lt;p&gt;&lt;strong&gt;Assunto:&lt;/strong&gt; Nota Fiscal&lt;/p&gt;&lt;p&gt;&lt;strong&gt;Merchant ID/Estabelecimento Comercial (EC):&lt;/strong&gt; 1034018776&lt;/p&gt;&lt;p&gt;&lt;strong&gt;Sobre qual produto ou área deseja falar?:&lt;/strong&gt; Financeiro&lt;/p&gt;&lt;p&gt;&lt;strong&gt;Como podemos te ajudar?:&lt;/strong&gt; Desejo falar com o setor financeiro&lt;/p&gt;&lt;p&gt;&lt;strong&gt;Descrição do problema:&lt;/strong&gt; Estamos em processo de fechamento financeiro e houve a emissão da nota de vocês antecipadamente._x000a_Preciso do cancelamento deste documento e emissão da nova nota a partir do dia 01.&lt;/p&gt;&lt;p&gt;&lt;strong&gt;GA Client ID:&lt;/strong&gt; 1294385126.1780060754&lt;/p&gt;&lt;p&gt;&lt;strong&gt;Lead Hash ID:&lt;/strong&gt; 9413b283a23472543c8dc0bf8c2967c88c2876f4b582f5129fcd6d1193125597&lt;/p&gt;&lt;p&gt;&lt;strong&gt;Lead Form ID:&lt;/strong&gt; 9413b283a2"/>
    <s v="&gt; Estamos em processo de fechamento financeiro e houve a emissão da nota de vocês antecipadamente._x000a_Preciso do cancelamento deste documento e emissão da nova nota a partir do dia 01."/>
  </r>
  <r>
    <x v="2"/>
    <s v="Cancelamento e Reemissão de Nota Fiscal"/>
    <n v="22891770"/>
    <n v="0"/>
    <n v="2614908162289"/>
    <s v="PAGUE MENOS COMERCIO DE PRODUTOS ALIMENTICIOS LTDA"/>
    <s v="60.494.416/0033-12"/>
    <s v="Cancelamento de NF / reemissão"/>
    <m/>
    <m/>
    <x v="0"/>
    <s v="Alta"/>
    <s v="1018 Financeiro | Desejo falar com o setor financeiro | felipe alvarez de carvalho sanches | felipe.sanches@supermercadospaguemenos.com.br"/>
    <x v="101"/>
    <d v="2026-07-14T00:00:00"/>
    <x v="11"/>
    <s v="ECOMMERCE BP SUPORTE FINANCEIRO N2"/>
    <s v="felipe.sanches@supermercadospaguemenos.com.br"/>
    <s v=""/>
    <s v="Olá, segue formulário enviado para Cielo E-commerce:&lt;p&gt;&lt;strong&gt;Endereço de e-mail:&lt;/strong&gt; felipe.sanches@supermercadospaguemenos.com.br&lt;/p&gt;&lt;p&gt;&lt;strong&gt;Qual seu nome?:&lt;/strong&gt; felipe alvarez de carvalho sanches&lt;/p&gt;&lt;p&gt;&lt;strong&gt;CNPJ/CPF:&lt;/strong&gt; 60.494.416/0033-12&lt;/p&gt;&lt;p&gt;&lt;strong&gt;Telefone:&lt;/strong&gt; (19) 97123-1847&lt;/p&gt;&lt;p&gt;&lt;strong&gt;Assunto:&lt;/strong&gt; NOTA FISCAL DE SERVIÇO -Emissão todo dia 01 do mes&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Bom dia,_x000a_Nossa data de corte é dia 20, então as notas fiscais precisam ser emitidas até essa data para conseguirmos lançar dentro do mesmo mês._x000a__x000a_Nesse caso, seria possível cancelar a nota fiscal 115225, emitida em 26/05?&lt;/p&gt;&lt;p&gt;&lt;strong&gt;GA Client ID:&lt;/strong&gt; 645834960.1767633360&lt;/p&gt;&lt;p&gt;&lt;strong&gt;Lead Hash ID:&lt;/strong"/>
    <s v="&gt; Bom dia,_x000a_Nossa data de corte é dia 20, então as notas fiscais precisam ser emitidas até essa data para conseguirmos lançar dentro do mesmo mês._x000a__x000a_Nesse caso, seria possível cancelar a nota fiscal 115225, emitida em 26/05?"/>
  </r>
  <r>
    <x v="3"/>
    <s v="Contratos, Comercial e Cadastro"/>
    <n v="22888561"/>
    <n v="0"/>
    <n v="2614818160038"/>
    <s v=""/>
    <s v="108.031.826-78"/>
    <s v="Dúvidas sobre contrato / cobrança"/>
    <m/>
    <m/>
    <x v="0"/>
    <s v="Médio"/>
    <s v="1003 Gateway de Pagamento | Estou em produção e tenho uma dúvida | Ronierison Sena | ronierison.sena@ext-onfly.com"/>
    <x v="102"/>
    <d v="2026-07-15T00:00:00"/>
    <x v="11"/>
    <s v="ECOMMERCE BP SUPORTE FINANCEIRO N2"/>
    <s v="ronierison.sena@ext-onfly.com"/>
    <s v=""/>
    <s v="Olá, segue formulário enviado para Cielo E-commerce:&lt;p&gt;&lt;strong&gt;Qual seu nome?:&lt;/strong&gt; Ronierison Sena&lt;/p&gt;&lt;p&gt;&lt;strong&gt;Endereço de e-mail:&lt;/strong&gt; ronierison.sena@ext-onfly.com&lt;/p&gt;&lt;p&gt;&lt;strong&gt;CNPJ/CPF:&lt;/strong&gt; 108.031.826-78&lt;/p&gt;&lt;p&gt;&lt;strong&gt;Telefone:&lt;/strong&gt; (31) 99487-8185&lt;/p&gt;&lt;p&gt;&lt;strong&gt;Assunto:&lt;/strong&gt; Taxas&lt;/p&gt;&lt;p&gt;&lt;strong&gt;Merchant ID/Estabelecimento Comercial (EC):&lt;/strong&gt; 8facdbcb-ca0a-401f-8603-43039fff54d6&lt;/p&gt;&lt;p&gt;&lt;strong&gt;Sobre qual produto ou área deseja falar?:&lt;/strong&gt; Gateway de Pagamento&lt;/p&gt;&lt;p&gt;&lt;strong&gt;Como podemos te ajudar?:&lt;/strong&gt; Estou em produção e tenho uma dúvida&lt;/p&gt;&lt;p&gt;&lt;strong&gt;Descrição do problema:&lt;/strong&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lt;/p&gt;&lt;p&gt;&lt;strong&gt;GA Client ID:&lt;/strong&gt; &lt;/p&gt;&lt;p&gt;&lt;strong&gt;Lead Hash ID:&lt;/strong&gt; e3b000c5a441060133ae2444dd4b1d491"/>
    <s v="&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
  </r>
  <r>
    <x v="4"/>
    <s v="Contratos, Comercial e Cadastro"/>
    <n v="22886625"/>
    <n v="0"/>
    <n v="2614817158985"/>
    <s v="ENGEPECAS EQUIPAMENTOS LTDA."/>
    <s v="05.063.653/0013-77"/>
    <s v="Atualização cadastral (email)"/>
    <m/>
    <m/>
    <x v="0"/>
    <s v="Médio"/>
    <s v="1018 Financeiro | Desejo falar com o setor financeiro | Wesley | ecommerce3@engepecas.com.br"/>
    <x v="102"/>
    <d v="2026-07-15T00:00:00"/>
    <x v="11"/>
    <s v="ECOMMERCE BP SUPORTE FINANCEIRO N2"/>
    <s v="ecommerce3@engepecas.com.br"/>
    <s v=""/>
    <s v="Olá, segue formulário enviado para Cielo E-commerce:&lt;p&gt;&lt;strong&gt;Qual seu nome?:&lt;/strong&gt; Wesley&lt;/p&gt;&lt;p&gt;&lt;strong&gt;Endereço de e-mail:&lt;/strong&gt; ecommerce3@engepecas.com.br&lt;/p&gt;&lt;p&gt;&lt;strong&gt;CNPJ/CPF:&lt;/strong&gt; 05.063.653/0013-77&lt;/p&gt;&lt;p&gt;&lt;strong&gt;Telefone:&lt;/strong&gt; (41) 3380-8836&lt;/p&gt;&lt;p&gt;&lt;strong&gt;Assunto:&lt;/strong&gt; ADICIONAR E-MAIL PARA RECEBIMENTO DE BOLETO&lt;/p&gt;&lt;p&gt;&lt;strong&gt;Merchant ID/Estabelecimento Comercial (EC):&lt;/strong&gt; 101dfff5-07c9-4efa-88b3-615c4b697860&lt;/p&gt;&lt;p&gt;&lt;strong&gt;Sobre qual produto ou área deseja falar?:&lt;/strong&gt; Financeiro&lt;/p&gt;&lt;p&gt;&lt;strong&gt;Como podemos te ajudar?:&lt;/strong&gt; Desejo falar com o setor financeiro&lt;/p&gt;&lt;p&gt;&lt;strong&gt;Descrição do problema:&lt;/strong&gt; Boa tarde,_x000a__x000a_Gostaria de adicionar mais um e-mail de recebimento de boletos, segue a baixo.  _x000a__x000a_ecommerce3@engepecas.com.br&lt;/p&gt;&lt;p&gt;&lt;strong&gt;GA Client ID:&lt;/strong&gt; 1594511533.1770136581&lt;/p&gt;&lt;p&gt;&lt;strong&gt;Lead Hash ID:&lt;/strong&gt; 13bff4e385842439b4b77fc67ae199aef7b13da49e359ffa88b3d5c2acfcfaca&lt;/p&gt;&lt;p&gt;&lt;strong&gt;Lead Form ID:&lt;/strong&gt; 13bff4e385842439b4b77fc67ae1"/>
    <s v="&gt; Boa tarde,_x000a__x000a_Gostaria de adicionar mais um e-mail de recebimento de boletos, segue a baixo.  _x000a__x000a_ecommerce3@engepecas.com.br"/>
  </r>
  <r>
    <x v="0"/>
    <s v="Cancelamento e Reemissão de Nota Fiscal"/>
    <n v="22884811"/>
    <n v="0"/>
    <n v="2614817157845"/>
    <s v="BEMOL SERVICOS FINANCEIROS LTDA."/>
    <s v="35.410.271/0001-08"/>
    <s v="Cancelamento de NF / reemissão"/>
    <s v="A nota foi substituida e cliente incluido na lista de exceções. Chamado encerrado"/>
    <m/>
    <x v="0"/>
    <s v="Alta"/>
    <s v="1018 Financeiro | Desejo falar com o setor financeiro | André Menezes | andremenezes@bemol.com.br"/>
    <x v="102"/>
    <d v="2026-07-15T00:00:00"/>
    <x v="11"/>
    <s v="ECOMMERCE BP SUPORTE FINANCEIRO N2"/>
    <s v="andremenezes@bemol.com.br"/>
    <s v="BEMOL"/>
    <s v="Olá, segue formulário enviado para Cielo E-commerce:&lt;p&gt;&lt;strong&gt;Qual seu nome?:&lt;/strong&gt; André Menezes&lt;/p&gt;&lt;p&gt;&lt;strong&gt;Endereço de e-mail:&lt;/strong&gt; andremenezes@bemol.com.br&lt;/p&gt;&lt;p&gt;&lt;strong&gt;CNPJ/CPF:&lt;/strong&gt; 35.410.271/0001-08&lt;/p&gt;&lt;p&gt;&lt;strong&gt;Telefone:&lt;/strong&gt; (11) 99125-6238&lt;/p&gt;&lt;p&gt;&lt;strong&gt;Assunto:&lt;/strong&gt; Cancelamento de Nota Fiscal&lt;/p&gt;&lt;p&gt;&lt;strong&gt;Sobre qual produto ou área deseja falar?:&lt;/strong&gt; Financeiro&lt;/p&gt;&lt;p&gt;&lt;strong&gt;Como podemos te ajudar?:&lt;/strong&gt; Desejo falar com o setor financeiro&lt;/p&gt;&lt;p&gt;&lt;strong&gt;Descrição do problema:&lt;/strong&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s v="&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r>
  <r>
    <x v="2"/>
    <s v="Contratos, Comercial e Cadastro"/>
    <n v="22884282"/>
    <n v="0"/>
    <n v="2614817157508"/>
    <s v=""/>
    <s v="340.720.088-93"/>
    <s v="Alteração cadastral (telefone)"/>
    <m/>
    <m/>
    <x v="0"/>
    <s v="Médio"/>
    <s v="1003 Gateway de Pagamento | Estou com um problema em produção e preciso de ajuda | Graciliene Borges da Silva | graciliene.silva@mbrf.com"/>
    <x v="102"/>
    <d v="2026-07-15T00:00:00"/>
    <x v="11"/>
    <s v="ECOMMERCE BP SUPORTE FINANCEIRO N2"/>
    <s v="graciliene.silva@mbrf.com"/>
    <s v=""/>
    <s v="Olá, segue formulário enviado para Cielo E-commerce:&lt;p&gt;&lt;strong&gt;Qual seu nome?:&lt;/strong&gt; Graciliene Borges da Silva&lt;/p&gt;&lt;p&gt;&lt;strong&gt;Endereço de e-mail:&lt;/strong&gt; graciliene.silva@mbrf.com&lt;/p&gt;&lt;p&gt;&lt;strong&gt;CNPJ/CPF:&lt;/strong&gt; 340.720.088-93&lt;/p&gt;&lt;p&gt;&lt;strong&gt;Telefone:&lt;/strong&gt; (11) 98945-5479&lt;/p&gt;&lt;p&gt;&lt;strong&gt;Assunto:&lt;/strong&gt; Atualização de telefone no boleto&lt;/p&gt;&lt;p&gt;&lt;strong&gt;Merchant ID/Estabelecimento Comercial (EC):&lt;/strong&gt; 8bcc67dc-f899-41cd-bbe2-903b0febf122&lt;/p&gt;&lt;p&gt;&lt;strong&gt;Sobre qual produto ou área deseja falar?:&lt;/strong&gt; Gateway de Pagamento&lt;/p&gt;&lt;p&gt;&lt;strong&gt;Como podemos te ajudar?:&lt;/strong&gt; Estou com um problema em produção e preciso de ajuda&lt;/p&gt;&lt;p&gt;&lt;strong&gt;Descrição do problema:&lt;/strong&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s v="&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r>
  <r>
    <x v="4"/>
    <s v="Pagamentos, Boletos e Recebimentos"/>
    <n v="22878539"/>
    <n v="0"/>
    <n v="2614816153717"/>
    <s v="PANDURATA ALIMENTOS LTDA"/>
    <s v="70.940.994/0001-01"/>
    <s v="Alteração de vencimento / Prorrogação / Reenvio de boleto"/>
    <m/>
    <m/>
    <x v="1"/>
    <s v="Alta"/>
    <s v="1018 Financeiro | Desejo falar com o setor financeiro | Fabio Novais | fabiobn@bauducco.com.br"/>
    <x v="102"/>
    <d v="2026-07-14T00:00:00"/>
    <x v="11"/>
    <s v="ECOMMERCE BP SUPORTE FINANCEIRO N2"/>
    <s v="fabiobn@bauducco.com.br"/>
    <s v=""/>
    <s v="Olá, segue formulário enviado para Cielo E-commerce:&lt;p&gt;&lt;strong&gt;Qual seu nome?:&lt;/strong&gt; Fabio Novais&lt;/p&gt;&lt;p&gt;&lt;strong&gt;Endereço de e-mail:&lt;/strong&gt; fabiobn@bauducco.com.br&lt;/p&gt;&lt;p&gt;&lt;strong&gt;CNPJ/CPF:&lt;/strong&gt; 70.940.994/0001-01&lt;/p&gt;&lt;p&gt;&lt;strong&gt;Telefone:&lt;/strong&gt; (11) 9300-0344&lt;/p&gt;&lt;p&gt;&lt;strong&gt;Assunto:&lt;/strong&gt; Alteração de Vencimento de Boleto&lt;/p&gt;&lt;p&gt;&lt;strong&gt;Merchant ID/Estabelecimento Comercial (EC):&lt;/strong&gt; 70.940.994/0001-01&lt;/p&gt;&lt;p&gt;&lt;strong&gt;Sobre qual produto ou área deseja falar?:&lt;/strong&gt; Financeiro&lt;/p&gt;&lt;p&gt;&lt;strong&gt;Como podemos te ajudar?:&lt;/strong&gt; Desejo falar com o setor financeiro&lt;/p&gt;&lt;p&gt;&lt;strong&gt;Descrição do problema:&lt;/strong&gt; Boa tarde, pessoal! Tudo bem?_x000a__x000a_As regras de emissão de boleto são sempre até dia 10 do mês, e é necessário ter o vencimento de 45 dias._x000a__x000a_Conseguem nos ajudar, por favor?_x000a__x000a_Obrigado!&lt;/p&gt;&lt;p&gt;&lt;strong&gt;GA Client ID:&lt;/strong&gt; 1324974709.1764694782&lt;/p&gt;&lt;p&gt;&lt;strong&gt;Lead Hash ID:&lt;/strong&gt; 5828d74843488e39d266c193758669792138bf534ef02c79f4d9f9a668f498a9&lt;/p&gt;&lt;p&gt;&lt;strong&gt;Lead Form ID:&lt;/str"/>
    <s v="&gt; Boa tarde, pessoal! Tudo bem?_x000a__x000a_As regras de emissão de boleto são sempre até dia 10 do mês, e é necessário ter o vencimento de 45 dias._x000a__x000a_Conseguem nos ajudar, por favor?_x000a__x000a_Obrigado!"/>
  </r>
  <r>
    <x v="0"/>
    <s v="Cobrança e Contestação"/>
    <n v="22877934"/>
    <n v="0"/>
    <n v="2614816153291"/>
    <s v="13A INFORMATICA E MATE"/>
    <s v="13.328.409/0001-83"/>
    <s v="Contestação de cobrança"/>
    <m/>
    <m/>
    <x v="0"/>
    <s v="Médio"/>
    <s v="1018 Financeiro | Desejo falar com o setor financeiro | Vanessa | vanessa@sixpel.com.br"/>
    <x v="102"/>
    <d v="2026-07-15T00:00:00"/>
    <x v="11"/>
    <s v="ECOMMERCE BP SUPORTE FINANCEIRO N2"/>
    <s v="vanessa@sixpel.com.br"/>
    <s v="13A INFORMATICA E MATE"/>
    <s v="Olá, segue formulário enviado para Cielo E-commerce:&lt;p&gt;&lt;strong&gt;Endereço de e-mail:&lt;/strong&gt; vanessa@sixpel.com.br&lt;/p&gt;&lt;p&gt;&lt;strong&gt;Qual seu nome?:&lt;/strong&gt; Vanessa&lt;/p&gt;&lt;p&gt;&lt;strong&gt;CNPJ/CPF:&lt;/strong&gt; 13.328.409/0001-83&lt;/p&gt;&lt;p&gt;&lt;strong&gt;Telefone:&lt;/strong&gt; (11) 93456-7135&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O cancelamento total dos serviços vinculados com Braspag foi feito em 14/05/2026, mas recebi o boleto referente ao mês completo.&lt;/p&gt;&lt;p&gt;&lt;strong&gt;GA Client ID:&lt;/strong&gt; 1748044628.1765558654&lt;/p&gt;&lt;p&gt;&lt;strong&gt;Lead Hash ID:&lt;/strong&gt; 1c3d75b77d527375e55597588698dc2dfba4fc3f83b95b0c1d46d14fbcfab31c&lt;/p&gt;&lt;p&gt;&lt;strong&gt;Lead Form ID:&lt;/strong&gt; 1c3d75b77d527375e55597588698dc2dfba4fc3f83b95b0c1d46d14fbcfab31c.1779995031258&lt;/p&gt;&lt;b"/>
    <s v="&gt; O cancelamento total dos serviços vinculados com Braspag foi feito em 14/05/2026, mas recebi o boleto referente ao mês completo."/>
  </r>
  <r>
    <x v="0"/>
    <s v="Pagamentos, Boletos e Recebimentos"/>
    <n v="22831321"/>
    <n v="0"/>
    <n v="2614717122471"/>
    <s v="GM COMERCIO DE CONFECCOES LTDA"/>
    <s v="62.090.265/0001-85"/>
    <s v="Reenvio de boleto"/>
    <m/>
    <m/>
    <x v="0"/>
    <s v="Médio"/>
    <s v="1018 Financeiro | Desejo falar com o setor financeiro | Mitchel | mitchel.lima92@gmail.com"/>
    <x v="103"/>
    <d v="2026-07-14T00:00:00"/>
    <x v="11"/>
    <s v="ECOMMERCE BP SUPORTE FINANCEIRO N2"/>
    <s v="mitchel.lima92@gmail.com"/>
    <s v=""/>
    <s v="Olá, segue formulário enviado para Cielo E-commerce:&lt;p&gt;&lt;strong&gt;Qual seu nome?:&lt;/strong&gt; Mitchel&lt;/p&gt;&lt;p&gt;&lt;strong&gt;Endereço de e-mail:&lt;/strong&gt; mitchel.lima92@gmail.com&lt;/p&gt;&lt;p&gt;&lt;strong&gt;CNPJ/CPF:&lt;/strong&gt; 62.090.265/0001-85&lt;/p&gt;&lt;p&gt;&lt;strong&gt;Telefone:&lt;/strong&gt; (88) 99947-6979&lt;/p&gt;&lt;p&gt;&lt;strong&gt;Assunto:&lt;/strong&gt; Não recebemos o boleto de pagamento com vencimento em maio&lt;/p&gt;&lt;p&gt;&lt;strong&gt;Merchant ID/Estabelecimento Comercial (EC):&lt;/strong&gt; 84995d4c-4b72-4a76-8d60-f37df4b33dc1&lt;/p&gt;&lt;p&gt;&lt;strong&gt;Sobre qual produto ou área deseja falar?:&lt;/strong&gt; Financeiro&lt;/p&gt;&lt;p&gt;&lt;strong&gt;Como podemos te ajudar?:&lt;/strong&gt; Desejo falar com o setor financeiro&lt;/p&gt;&lt;p&gt;&lt;strong&gt;Descrição do problema:&lt;/strong&gt; Consegue nos encaminhar o boleto/fatura que vence no mês de maio?&lt;/p&gt;&lt;p&gt;&lt;strong&gt;GA Client ID:&lt;/strong&gt; 1618657158.1774962799&lt;/p&gt;&lt;p&gt;&lt;strong&gt;Lead Hash ID:&lt;/strong&gt; 72cba8a2e5c99727e6f56e83d8aaa749ee55784bfd6d4447231497fc6a6772a3&lt;/p&gt;&lt;p&gt;&lt;strong&gt;Lead Form ID:&lt;/strong&gt; 72cba8a2e5c99727e6f56e83d8aaa749ee55784bfd6d4447231497fc6a6772a3.17799"/>
    <s v="&gt; Consegue nos encaminhar o boleto/fatura que vence no mês de maio?"/>
  </r>
  <r>
    <x v="3"/>
    <s v="Pagamentos, Boletos e Recebimentos"/>
    <n v="22819696"/>
    <n v="0"/>
    <n v="2614714114917"/>
    <s v=""/>
    <s v="56.002.183/0001-39"/>
    <s v="Mudança conta recebimento"/>
    <m/>
    <m/>
    <x v="1"/>
    <s v="Médio"/>
    <s v="1018 Financeiro | Desejo falar com o setor financeiro | Francielle dos Santos Pereira | sac.millionspay@gmail.com"/>
    <x v="103"/>
    <d v="2026-07-15T00:00:00"/>
    <x v="11"/>
    <s v="ECOMMERCE BP SUPORTE FINANCEIRO N2"/>
    <s v="sac.millionspay@gmail.com"/>
    <s v=""/>
    <s v="Olá, segue formulário enviado para Cielo E-commerce:&lt;p&gt;&lt;strong&gt;Qual seu nome?:&lt;/strong&gt; Francielle dos Santos Pereira&lt;/p&gt;&lt;p&gt;&lt;strong&gt;Endereço de e-mail:&lt;/strong&gt; sac.millionspay@gmail.com&lt;/p&gt;&lt;p&gt;&lt;strong&gt;Telefone:&lt;/strong&gt; (41) 99949-6152&lt;/p&gt;&lt;p&gt;&lt;strong&gt;CNPJ/CPF:&lt;/strong&gt; 56.002.183/0001-39&lt;/p&gt;&lt;p&gt;&lt;strong&gt;Assunto:&lt;/strong&gt; trocar a conta bancaria de recebimento de sellers e repasse ainda não feito&lt;/p&gt;&lt;p&gt;&lt;strong&gt;Merchant ID/Estabelecimento Comercial (EC):&lt;/strong&gt; 4853056b-3c92-4a00-9418-f00350ff7941&lt;/p&gt;&lt;p&gt;&lt;strong&gt;Sobre qual produto ou área deseja falar?:&lt;/strong&gt; Financeiro&lt;/p&gt;&lt;p&gt;&lt;strong&gt;Como podemos te ajudar?:&lt;/strong&gt; Desejo falar com o setor financeiro&lt;/p&gt;&lt;p&gt;&lt;strong&gt;Descrição do problema:&lt;/strong&gt; trocar a conta bancaria de recebimento de sellers e repasse ainda não feito, estão atrasados.&lt;/p&gt;&lt;p&gt;&lt;strong&gt;GA Client ID:&lt;/strong&gt; 2090772583.1778623540&lt;/p&gt;&lt;p&gt;&lt;strong&gt;Lead Hash ID:&lt;/strong&gt; 59bdd3d7f2fa43be0bf743cbc05533afece86c603662202f0dca0160c6b84ee9&lt;/p&gt;&lt;p&gt;&lt;strong&gt;Lead Form ID:&lt;/strong&gt; 59"/>
    <s v="&gt; trocar a conta bancaria de recebimento de sellers e repasse ainda não feito, estão atrasados."/>
  </r>
  <r>
    <x v="2"/>
    <s v="Cancelamento e Reemissão de Nota Fiscal"/>
    <n v="22722766"/>
    <n v="0"/>
    <n v="2614516051755"/>
    <s v="PAGUE MENOS COMERCIO DE PRODUTOS ALIMENTICIOS LTDA"/>
    <s v="60.494.416/0033-12"/>
    <s v="Cancelamento de NF / reemissão"/>
    <m/>
    <m/>
    <x v="0"/>
    <s v="Alta"/>
    <s v="1018 Financeiro | Desejo falar com o setor financeiro | Felipe Alvarez de Carvalho Sanches | felipe.sanches@supermercadospaguemenos.com.br"/>
    <x v="104"/>
    <d v="2026-07-14T00:00:00"/>
    <x v="11"/>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60.494.416/0033-12&lt;/p&gt;&lt;p&gt;&lt;strong&gt;Telefone:&lt;/strong&gt; (19) 97123-1847&lt;/p&gt;&lt;p&gt;&lt;strong&gt;Assunto:&lt;/strong&gt; DATA FATURAMENTO NF SERVIÇO 01.03.01&lt;/p&gt;&lt;p&gt;&lt;strong&gt;Merchant ID/Estabelecimento Comercial (EC):&lt;/strong&gt; 60.494.416/0033-12&lt;/p&gt;&lt;p&gt;&lt;strong&gt;Sobre qual produto ou área deseja falar?:&lt;/strong&gt; Financeiro&lt;/p&gt;&lt;p&gt;&lt;strong&gt;Como podemos te ajudar?:&lt;/strong&gt; Desejo falar com o setor financeiro&lt;/p&gt;&lt;p&gt;&lt;strong&gt;Descrição do problema:&lt;/strong&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s v="&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r>
  <r>
    <x v="2"/>
    <s v="Contratos, Comercial e Cadastro"/>
    <n v="22696395"/>
    <n v="0"/>
    <n v="2614511034778"/>
    <s v=""/>
    <m/>
    <s v="Atualização cadastral"/>
    <m/>
    <m/>
    <x v="2"/>
    <s v="Médio"/>
    <s v="1018 Financeiro | Desejo falar com o setor financeiro | MV INFORMATICA NORDESTE LTDA | bordini@cielo.com.br"/>
    <x v="104"/>
    <d v="2026-07-14T00:00:00"/>
    <x v="11"/>
    <s v="ECOMMERCE BP SUPORTE FINANCEIRO N2"/>
    <s v="bordini@cielo.com.br"/>
    <s v=""/>
    <s v="Olá, segue formulário enviado para Cielo E-commerce:&lt;p&gt;&lt;strong&gt;Qual seu nome?:&lt;/strong&gt; MV INFORMATICA NORDESTE LTDA&lt;/p&gt;&lt;p&gt;&lt;strong&gt;Descrição do problema:&lt;/strong&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s v="&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r>
  <r>
    <x v="4"/>
    <s v="Pagamentos, Boletos e Recebimentos"/>
    <n v="22692172"/>
    <n v="0"/>
    <n v="2614510031891"/>
    <s v="CIA CAMINHO AEREO PAO DE ACUCAR"/>
    <s v="33.229.410/0001-68"/>
    <s v="Reenvio de boleto"/>
    <m/>
    <m/>
    <x v="0"/>
    <s v="Médio"/>
    <s v="1018 Financeiro | Desejo falar com o setor financeiro | Matheus Frade | matheus.frade@iter.com.br"/>
    <x v="104"/>
    <d v="2026-07-13T00:00:00"/>
    <x v="11"/>
    <s v="ECOMMERCE BP SUPORTE FINANCEIRO N2"/>
    <s v="matheus.frade@iter.com.br"/>
    <s v="BONDINHO PAO DE ACUCAR"/>
    <s v="Olá, segue formulário enviado para Cielo E-commerce:&lt;p&gt;&lt;strong&gt;Qual seu nome?:&lt;/strong&gt; Matheus Frade&lt;/p&gt;&lt;p&gt;&lt;strong&gt;Endereço de e-mail:&lt;/strong&gt; matheus.frade@iter.com.br&lt;/p&gt;&lt;p&gt;&lt;strong&gt;CNPJ/CPF:&lt;/strong&gt; 33.229.410/0001-68&lt;/p&gt;&lt;p&gt;&lt;strong&gt;Telefone:&lt;/strong&gt; (21) 2546-8426&lt;/p&gt;&lt;p&gt;&lt;strong&gt;Assunto:&lt;/strong&gt; Emissão notas fiscais&lt;/p&gt;&lt;p&gt;&lt;strong&gt;Merchant ID/Estabelecimento Comercial (EC):&lt;/strong&gt; 2884685655&lt;/p&gt;&lt;p&gt;&lt;strong&gt;Sobre qual produto ou área deseja falar?:&lt;/strong&gt; Financeiro&lt;/p&gt;&lt;p&gt;&lt;strong&gt;Como podemos te ajudar?:&lt;/strong&gt; Desejo falar com o setor financeiro&lt;/p&gt;&lt;p&gt;&lt;strong&gt;Descrição do problema:&lt;/strong&gt; Solicito boleto atualizado para amanhã 26.05 para regularização da NF 98857 que temos em aberto.&lt;/p&gt;&lt;p&gt;&lt;strong&gt;GA Client ID:&lt;/strong&gt; 2019939404.1755715981&lt;/p&gt;&lt;p&gt;&lt;strong&gt;Lead Hash ID:&lt;/strong&gt; 561b6c58c7163d17ac9508eb5069cf8a4372713e2d8779d827e5082ad0e8e496&lt;/p&gt;&lt;p&gt;&lt;strong&gt;Lead Form ID:&lt;/strong&gt; 561b6c58c7163d17ac9508eb5069cf8a4372713e2d8779d827e5082ad0e8e496.1779716540507&lt;/p&gt;&lt;br&gt;-json-{_x000a_  "/>
    <s v="&gt; Solicito boleto atualizado para amanhã 26.05 para regularização da NF 98857 que temos em aberto."/>
  </r>
  <r>
    <x v="1"/>
    <s v="Atendimento Administrativo e Suporte"/>
    <n v="22682610"/>
    <n v="0"/>
    <n v="2614508025411"/>
    <s v="MARIA EDUARDA FERNANDES DE MORAI"/>
    <s v="707.538.874-60"/>
    <s v="Restrição no Serasa"/>
    <m/>
    <m/>
    <x v="1"/>
    <s v="Médio"/>
    <s v="1018 Financeiro | Desejo falar com o setor financeiro | Maria Eduarda Fernandes de Morais | igorramon_25@icloud.com"/>
    <x v="104"/>
    <d v="2026-07-16T00:00:00"/>
    <x v="11"/>
    <s v="ECOMMERCE BP SUPORTE FINANCEIRO N2"/>
    <s v="igorramon_25@icloud.com"/>
    <s v="MARIA EDUARDA FERNANDES DE MORAI"/>
    <s v="Olá, segue formulário enviado para Cielo E-commerce:&lt;p&gt;&lt;strong&gt;Qual seu nome?:&lt;/strong&gt; Maria Eduarda Fernandes de Morais&lt;/p&gt;&lt;p&gt;&lt;strong&gt;Endereço de e-mail:&lt;/strong&gt; igorramon_25@icloud.com&lt;/p&gt;&lt;p&gt;&lt;strong&gt;CNPJ/CPF:&lt;/strong&gt; 707.538.874-60&lt;/p&gt;&lt;p&gt;&lt;strong&gt;Telefone:&lt;/strong&gt; (84) 92166-0958&lt;/p&gt;&lt;p&gt;&lt;strong&gt;Assunto:&lt;/strong&gt; Dívida paga , e não saiu do Serasa&lt;/p&gt;&lt;p&gt;&lt;strong&gt;Sobre qual produto ou área deseja falar?:&lt;/strong&gt; Financeiro&lt;/p&gt;&lt;p&gt;&lt;strong&gt;Descrição do problema:&lt;/strong&gt; paguei uma dívida existente , e ainda não saiu do Serasa&lt;/p&gt;&lt;p&gt;&lt;strong&gt;Como podemos te ajudar?:&lt;/strong&gt; Desejo falar com o setor financeiro&lt;/p&gt;&lt;p&gt;&lt;strong&gt;Merchant ID/Estabelecimento Comercial (EC):&lt;/strong&gt; Jmstore&lt;/p&gt;&lt;p&gt;&lt;strong&gt;GA Client ID:&lt;/strong&gt; 2046430972.1779708505&lt;/p&gt;&lt;p&gt;&lt;strong&gt;Lead Hash ID:&lt;/strong&gt; 5f6dc504acaf57b6735ededf7ac706904af800bc66c8121a0dceecddc41742a9&lt;/p&gt;&lt;p&gt;&lt;strong&gt;Lead Form ID:&lt;/strong&gt; 5f6dc504acaf57b6735ededf7ac706904af800bc66c8121a0dceecddc41742a9.1779708676525&lt;/p&gt;&lt;br&gt;-json-{_x000a_    &quot;infoClientes"/>
    <s v="&gt; paguei uma dívida existente , e ainda não saiu do Serasa"/>
  </r>
  <r>
    <x v="0"/>
    <s v="Cobrança e Contestação"/>
    <n v="22677747"/>
    <n v="0"/>
    <n v="2614312021526"/>
    <s v=""/>
    <s v="57.535.099/0001-43"/>
    <s v="Contestação de cobrança"/>
    <m/>
    <m/>
    <x v="0"/>
    <s v="Médio"/>
    <s v="1018 Financeiro | Desejo falar com o setor financeiro | ANA CAROLINA FERREIRA | afontebrands@gmail.com"/>
    <x v="105"/>
    <d v="2026-07-14T00:00:00"/>
    <x v="11"/>
    <s v="ECOMMERCE BP SUPORTE FINANCEIRO N2"/>
    <s v="afontebrands@gmail.com"/>
    <s v=""/>
    <s v="Olá, segue formulário enviado para Cielo E-commerce:&lt;p&gt;&lt;strong&gt;Qual seu nome?:&lt;/strong&gt; ANA CAROLINA FERREIRA&lt;/p&gt;&lt;p&gt;&lt;strong&gt;Endereço de e-mail:&lt;/strong&gt; afontebrands@gmail.com&lt;/p&gt;&lt;p&gt;&lt;strong&gt;Telefone:&lt;/strong&gt; (54) 99977-6356&lt;/p&gt;&lt;p&gt;&lt;strong&gt;CNPJ/CPF:&lt;/strong&gt; 57.535.099/0001-43&lt;/p&gt;&lt;p&gt;&lt;strong&gt;Assunto:&lt;/strong&gt; COBRANÇAS INDEVIDAS&lt;/p&gt;&lt;p&gt;&lt;strong&gt;Merchant ID/Estabelecimento Comercial (EC):&lt;/strong&gt; 2898223390&lt;/p&gt;&lt;p&gt;&lt;strong&gt;Sobre qual produto ou área deseja falar?:&lt;/strong&gt; Financeiro&lt;/p&gt;&lt;p&gt;&lt;strong&gt;Como podemos te ajudar?:&lt;/strong&gt; Desejo falar com o setor financeiro&lt;/p&gt;&lt;p&gt;&lt;strong&gt;Descrição do problema:&lt;/strong&gt; COBRANÇAS DE MENSALIDADES INDEVIDAS_x000a_JA FOI RELATADO TODA A SITUAÇÃO VIA E-MAIL, VIA WHATSAPP, MAS ATÉ O MOMONTE NÃO TEVE SOLUÇÃO.&lt;/p&gt;&lt;p&gt;&lt;strong&gt;GA Client ID:&lt;/strong&gt; 17734264.1779550846&lt;/p&gt;&lt;p&gt;&lt;strong&gt;Lead Hash ID:&lt;/strong&gt; 375f6fb285786bde3892fe4680b75eec9e70cb35658e1426fc54bf8555ca7b6b&lt;/p&gt;&lt;p&gt;&lt;strong&gt;Lead Form ID:&lt;/strong&gt; 375f6fb285786bde3892fe4680b75eec9e70cb35658e1426fc54bf8555ca7"/>
    <s v="&gt; COBRANÇAS DE MENSALIDADES INDEVIDAS_x000a_JA FOI RELATADO TODA A SITUAÇÃO VIA E-MAIL, VIA WHATSAPP, MAS ATÉ O MOMONTE NÃO TEVE SOLUÇÃO."/>
  </r>
  <r>
    <x v="1"/>
    <s v="Atendimento Administrativo e Suporte"/>
    <n v="22447668"/>
    <n v="0"/>
    <n v="2613813866530"/>
    <s v="ATP S A"/>
    <s v="38.059.846/0001-70"/>
    <s v="Carta de quitação / circularização"/>
    <m/>
    <m/>
    <x v="0"/>
    <s v="Médio"/>
    <s v="1018 Financeiro | Desejo falar com o setor financeiro | ATP TECNOLOGIA E PRODUTOS S/A | faturasgetec@datalinkbpo.com.br"/>
    <x v="74"/>
    <d v="2026-07-13T00:00:00"/>
    <x v="11"/>
    <s v="ECOMMERCE BP SUPORTE FINANCEIRO N2"/>
    <s v="faturasgetec@datalinkbpo.com.br"/>
    <s v="ATP S A"/>
    <s v="Olá, segue formulário enviado para Cielo E-commerce:&lt;p&gt;&lt;strong&gt;Endereço de e-mail:&lt;/strong&gt; faturasgetec@datalinkbpo.com.br&lt;/p&gt;&lt;p&gt;&lt;strong&gt;Qual seu nome?:&lt;/strong&gt; ATP TECNOLOGIA E PRODUTOS S/A&lt;/p&gt;&lt;p&gt;&lt;strong&gt;CNPJ/CPF:&lt;/strong&gt; 38.059.846/0001-70&lt;/p&gt;&lt;p&gt;&lt;strong&gt;Telefone:&lt;/strong&gt; (61) 2108-8933&lt;/p&gt;&lt;p&gt;&lt;strong&gt;Assunto:&lt;/strong&gt; Carta de quitação&lt;/p&gt;&lt;p&gt;&lt;strong&gt;Merchant ID/Estabelecimento Comercial (EC):&lt;/strong&gt; 38.059.846/0001-70&lt;/p&gt;&lt;p&gt;&lt;strong&gt;Descrição do problema:&lt;/strong&gt; Por favor, emitir uma carta de quitação para me CNPJ 38.059.846/0001-70. Quitei a negociação no dia 14/05/2026.&lt;/p&gt;&lt;p&gt;&lt;strong&gt;Sobre qual produto ou área deseja falar?:&lt;/strong&gt; Financeiro&lt;/p&gt;&lt;p&gt;&lt;strong&gt;Como podemos te ajudar?:&lt;/strong&gt; Desejo falar com o setor financeiro&lt;/p&gt;&lt;p&gt;&lt;strong&gt;GA Client ID:&lt;/strong&gt; 2021977531.1779119646&lt;/p&gt;&lt;p&gt;&lt;strong&gt;Lead Hash ID:&lt;/strong&gt; fce28c18cf49461b6bbb589235fd4e8b15af8cb9e6f15582e3cce2c74bfdb572&lt;/p&gt;&lt;p&gt;&lt;strong&gt;Lead Form ID:&lt;/strong&gt; fce28c18cf49461b6bbb589235fd4e8b15af8cb9e6f15582e3cce2c"/>
    <s v="&gt; Por favor, emitir uma carta de quitação para me CNPJ 38.059.846/0001-70. Quitei a negociação no dia 14/05/2026."/>
  </r>
  <r>
    <x v="3"/>
    <s v="Cancelamento e Reemissão de Nota Fiscal"/>
    <n v="25085849"/>
    <n v="22457206"/>
    <n v="2620409593623"/>
    <s v="pluxeegroup"/>
    <s v="69.034.668/0001-56"/>
    <s v="Cancelamento de Nota Fiscal / Reemissão"/>
    <m/>
    <s v="Cliente"/>
    <x v="1"/>
    <s v="Médio"/>
    <s v="1018 Financeiro | Desejo falar com o setor financeiro | Jonas Mussa da Silva | jonas.silva@pluxeegroup.com"/>
    <x v="106"/>
    <d v="2026-07-23T00:00:00"/>
    <x v="13"/>
    <s v="ECOMMERCE BP SUPORTE FINANCEIRO N2"/>
    <s v=""/>
    <s v=""/>
    <s v="Outros "/>
    <s v="Outros "/>
  </r>
  <r>
    <x v="2"/>
    <s v="Pagamentos, Boletos e Recebimentos"/>
    <n v="25067405"/>
    <n v="0"/>
    <n v="2620316581441"/>
    <s v="MADEIRAMADEIRA COMERCIO ELETRONICO S/A"/>
    <s v="10.490.181/0001-35"/>
    <s v="Alteração de vencimento"/>
    <s v="Comercial solicitou avaliação do Financeiro para essa tratativa. Solicitamos ajuste contratual e DA da Supex para seguir com exceção."/>
    <m/>
    <x v="0"/>
    <s v="Alta"/>
    <s v="1018 Financeiro | Desejo falar com o setor financeiro | Mariane Oliveira dos Santos | mariane.santos@cielo.com.br"/>
    <x v="107"/>
    <d v="2026-07-22T00:00:00"/>
    <x v="13"/>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10.490.181/0001-35&lt;/p&gt;&lt;p&gt;&lt;strong&gt;Telefone:&lt;/strong&gt; (11) 98407-1789&lt;/p&gt;&lt;p&gt;&lt;strong&gt;Assunto:&lt;/strong&gt; Alteração prazo de recebimento&lt;/p&gt;&lt;p&gt;&lt;strong&gt;Merchant ID/Estabelecimento Comercial (EC):&lt;/strong&gt; 10.490.181/0001-35&lt;/p&gt;&lt;p&gt;&lt;strong&gt;Sobre qual produto ou área deseja falar?:&lt;/strong&gt; Financeiro&lt;/p&gt;&lt;p&gt;&lt;strong&gt;Como podemos te ajudar?:&lt;/strong&gt; Desejo falar com o setor financeiro&lt;/p&gt;&lt;p&gt;&lt;strong&gt;Descrição do problema:&lt;/strong&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lt;/p&gt;&lt;p&gt;&lt;stron"/>
    <s v="&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
  </r>
  <r>
    <x v="3"/>
    <s v="Cancelamento e Reemissão de Nota Fiscal"/>
    <n v="25065394"/>
    <n v="22801322"/>
    <n v="2620316580073"/>
    <s v="CORIS BRASIL TURISMO VIAGENS E ASSISTENCIA INTERNACIONAL LTDA"/>
    <s v="04.789.159/0001-98"/>
    <s v="Cancelamento de Nota Fiscal"/>
    <m/>
    <s v="Comercial"/>
    <x v="1"/>
    <s v="Médio"/>
    <s v="RES: Recebemos sua solicitação &quot;1018 Financeiro | Desejo falar com o setor financeiro | Joice Rosa | joice.dsilva@cielo.com.br&quot;"/>
    <x v="107"/>
    <d v="2026-07-22T00:00:00"/>
    <x v="13"/>
    <s v="ECOMMERCE BP SUPORTE FINANCEIRO N2"/>
    <s v="joice.dsilva@cielo.com.br"/>
    <s v=""/>
    <s v="Outros "/>
    <s v="Outros "/>
  </r>
  <r>
    <x v="0"/>
    <s v="Cancelamento e Reemissão de Nota Fiscal"/>
    <n v="25001569"/>
    <n v="0"/>
    <n v="2620215538552"/>
    <s v="BERTOLINI S/A"/>
    <s v="87.556.650/0015-00"/>
    <s v="Alterar data de emissão da NF"/>
    <m/>
    <m/>
    <x v="1"/>
    <s v="Médio"/>
    <s v="1018 Financeiro | Desejo falar com o setor financeiro | Suelen Thums | suelen.thums@bertolini.com.br"/>
    <x v="108"/>
    <d v="2026-07-21T00:00:00"/>
    <x v="13"/>
    <s v="ECOMMERCE BP SUPORTE FINANCEIRO N2"/>
    <s v="suelen.thums@bertolini.com.br"/>
    <s v=""/>
    <s v="Olá, segue formulário enviado para Cielo E-commerce:&lt;p&gt;&lt;strong&gt;Assunto:&lt;/strong&gt; Emissão de NFS&lt;/p&gt;&lt;p&gt;&lt;strong&gt;Qual seu nome?:&lt;/strong&gt; Suelen Thums&lt;/p&gt;&lt;p&gt;&lt;strong&gt;Endereço de e-mail:&lt;/strong&gt; suelen.thums@bertolini.com.br&lt;/p&gt;&lt;p&gt;&lt;strong&gt;CNPJ/CPF:&lt;/strong&gt; 87.556.650/0015-00&lt;/p&gt;&lt;p&gt;&lt;strong&gt;Telefone:&lt;/strong&gt; (54) 99164-8560&lt;/p&gt;&lt;p&gt;&lt;strong&gt;Merchant ID/Estabelecimento Comercial (EC):&lt;/strong&gt; cda4bb7b-2b8c-4798-a223-37f388e6e6d3&lt;/p&gt;&lt;p&gt;&lt;strong&gt;Descrição do problema:&lt;/strong&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lt;/p&gt;&lt;p&gt;&lt;strong&gt;ID da tra"/>
    <s v="&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
  </r>
  <r>
    <x v="2"/>
    <s v="Contratos, Comercial e Cadastro"/>
    <n v="25000127"/>
    <n v="0"/>
    <n v="2620215537614"/>
    <s v="BRF S.A."/>
    <s v="01.838.723/0001-27"/>
    <s v="Atualização cadastral"/>
    <m/>
    <m/>
    <x v="0"/>
    <s v="Médio"/>
    <s v="1003 Gateway de Pagamento | Estou com um problema em produção e preciso de ajuda | Fernanda Labes | fernanda.labes@mbrf.com"/>
    <x v="108"/>
    <d v="2026-07-22T00:00:00"/>
    <x v="13"/>
    <s v="ECOMMERCE BP SUPORTE FINANCEIRO N2"/>
    <s v="fernanda.labes@mbrf.com"/>
    <s v="EMPORIO CHAP"/>
    <s v="Olá, segue formulário enviado para Cielo E-commerce:&lt;p&gt;&lt;strong&gt;Qual seu nome?:&lt;/strong&gt; Fernanda Labes&lt;/p&gt;&lt;p&gt;&lt;strong&gt;Endereço de e-mail:&lt;/strong&gt; fernanda.labes@mbrf.com&lt;/p&gt;&lt;p&gt;&lt;strong&gt;CNPJ/CPF:&lt;/strong&gt; 01.838.723/0001-27&lt;/p&gt;&lt;p&gt;&lt;strong&gt;Telefone:&lt;/strong&gt; (47) 3249-4403&lt;/p&gt;&lt;p&gt;&lt;strong&gt;Descrição do problema:&lt;/strong&gt; Favor alterar o destinatário de envio das notas fiscais de 3DS para tairine.peixoto@mbrf.com&lt;/p&gt;&lt;p&gt;&lt;strong&gt;Sobre qual produto ou área deseja falar?:&lt;/strong&gt; Gateway de Pagamento&lt;/p&gt;&lt;p&gt;&lt;strong&gt;Assunto:&lt;/strong&gt; E-mail envio NFS&lt;/p&gt;&lt;p&gt;&lt;strong&gt;Merchant ID/Estabelecimento Comercial (EC):&lt;/strong&gt; 01.838.723/0001-27&lt;/p&gt;&lt;p&gt;&lt;strong&gt;Como podemos te ajudar?:&lt;/strong&gt; Estou com um problema em produção e preciso de ajuda&lt;/p&gt;&lt;p&gt;&lt;strong&gt;GA Client ID:&lt;/strong&gt; 621325006.1784315733&lt;/p&gt;&lt;p&gt;&lt;strong&gt;Lead Hash ID:&lt;/strong&gt; 83f019afb00caa14617a5047aa4b5c5afca10a604e6a03434f450ddfac36f70e&lt;/p&gt;&lt;p&gt;&lt;strong&gt;Lead Form ID:&lt;/strong&gt; 83f019afb00caa14617a5047aa4b5c5afca10a604e6a03434f450ddfac36f70e.1784657"/>
    <s v="&gt; Favor alterar o destinatário de envio das notas fiscais de 3DS para tairine.peixoto@mbrf.com"/>
  </r>
  <r>
    <x v="4"/>
    <s v="Pagamentos, Boletos e Recebimentos"/>
    <n v="24967125"/>
    <n v="0"/>
    <n v="2620209516381"/>
    <s v="MINERVA S.A."/>
    <s v="67.620.377/0001-14"/>
    <s v="Alteração de vencimento"/>
    <m/>
    <m/>
    <x v="1"/>
    <s v="Médio"/>
    <s v="1018 Financeiro | Desejo falar com o setor financeiro | Monique Carvalho | monique.carvalho@minervafoods.com"/>
    <x v="108"/>
    <d v="2026-07-21T00:00:00"/>
    <x v="13"/>
    <s v="ECOMMERCE BP SUPORTE FINANCEIRO N2"/>
    <s v="monique.carvalho@minervafoods.com"/>
    <s v=""/>
    <s v="Olá, segue formulário enviado para Cielo E-commerce:&lt;p&gt;&lt;strong&gt;Qual seu nome?:&lt;/strong&gt; Monique Carvalho&lt;/p&gt;&lt;p&gt;&lt;strong&gt;Endereço de e-mail:&lt;/strong&gt; monique.carvalho@minervafoods.com&lt;/p&gt;&lt;p&gt;&lt;strong&gt;CNPJ/CPF:&lt;/strong&gt; 67.620.377/0001-14&lt;/p&gt;&lt;p&gt;&lt;strong&gt;Telefone:&lt;/strong&gt; (17) 99116-6500&lt;/p&gt;&lt;p&gt;&lt;strong&gt;Assunto:&lt;/strong&gt; Aumento no prazo de paga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_x000a_Solicito o aumento no prazo para pagamento que temos hoje, podem ver a possibilidade de 60 dias após a emissao da NF? Lembrando que os pagamentos da Minerva sempre ocorrem as quartas feiras.&lt;/p&gt;&lt;p&gt;&lt;strong&gt;Data e hora do erro:&lt;/strong&gt; 21-07-2026 09:38&lt;/p&gt;&lt;p&gt;&lt;strong&gt;GA Client ID:&lt;/strong&gt; 1901590615.1784637302&lt;/p&gt;&lt;p&gt;&lt;strong&gt;Lead Hash ID:&lt;/strong&gt; 37a9270c9da59edae57fc"/>
    <s v="&gt; Bom dia, _x000a_Solicito o aumento no prazo para pagamento que temos hoje, podem ver a possibilidade de 60 dias após a emissao da NF? Lembrando que os pagamentos da Minerva sempre ocorrem as quartas feiras."/>
  </r>
  <r>
    <x v="0"/>
    <s v="Cancelamento e Reemissão de Nota Fiscal"/>
    <n v="24965285"/>
    <n v="0"/>
    <n v="2620209515150"/>
    <s v="VIDA FARMACIAS COLINA SORRISO COMERCIO DE MEDICAMENTOS LTDA"/>
    <s v="07.750.733/0001-92"/>
    <s v="Cancelamento de Nota Fiscal"/>
    <m/>
    <s v="Comercial"/>
    <x v="1"/>
    <s v="Médio"/>
    <s v="1018 Financeiro | Desejo falar com o setor financeiro | Joice Rosa | joice.dsilva@cielo.com.br"/>
    <x v="108"/>
    <d v="2026-07-21T00:00:00"/>
    <x v="13"/>
    <s v="ECOMMERCE BP SUPORTE FINANCEIRO N2"/>
    <s v="joice.dsilva@cielo.com.br"/>
    <s v=""/>
    <s v="Olá, segue formulário enviado para Cielo E-commerce:&lt;p&gt;&lt;strong&gt;Qual seu nome?:&lt;/strong&gt; Joice Rosa&lt;/p&gt;&lt;p&gt;&lt;strong&gt;Endereço de e-mail:&lt;/strong&gt; joice.dsilva@cielo.com.br&lt;/p&gt;&lt;p&gt;&lt;strong&gt;CNPJ/CPF:&lt;/strong&gt; 07.750.733/0001-92&lt;/p&gt;&lt;p&gt;&lt;strong&gt;Telefone:&lt;/strong&gt; (11) 99526-4876&lt;/p&gt;&lt;p&gt;&lt;strong&gt;Assunto:&lt;/strong&gt; DA para cancelamento de notas&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Segue o DA para o cancelamento dos produtos e das  notas._x000a__x000a_CANCELAMENTO# 00001826&lt;/p&gt;&lt;p&gt;&lt;strong&gt;GA Client ID:&lt;/strong&gt; 1399705651.1768504352&lt;/p&gt;&lt;p&gt;&lt;strong&gt;Lead Hash ID:&lt;/strong&gt; 5e64847c3d2b573ff63770f69d658c8491e6e780a5ac31e560744c0b8c14f725&lt;/p&gt;&lt;p&gt;&lt;strong&gt;Lead Form ID:&lt;/strong&gt; 5e64847c3d2b573ff63770f69d658c8491e6e780a5ac31e560744c0b8c14f725.1784636244127&lt;/p&gt;&lt;br&gt;-json-{_x000a_    &quot;infoClien"/>
    <s v="&gt; Segue o DA para o cancelamento dos produtos e das  notas._x000a__x000a_CANCELAMENTO# 00001826"/>
  </r>
  <r>
    <x v="0"/>
    <s v="Cancelamento e Reemissão de Nota Fiscal"/>
    <n v="24962733"/>
    <n v="0"/>
    <n v="2620208513329"/>
    <s v=""/>
    <s v="20.061.438/0001-97"/>
    <s v="Cancelamento de Nota Fiscal"/>
    <m/>
    <s v="Comercial"/>
    <x v="1"/>
    <s v="Médio"/>
    <s v="1018 Financeiro | Desejo falar com o setor financeiro | DROGARIA SAO GONCALO LTDA | ariane.pasilva@cielo.com.br"/>
    <x v="108"/>
    <d v="2026-07-21T00:00:00"/>
    <x v="13"/>
    <s v="ECOMMERCE BP SUPORTE FINANCEIRO N2"/>
    <s v="ariane.pasilva@cielo.com.br"/>
    <s v=""/>
    <s v="Olá, segue formulário enviado para Cielo E-commerce:&lt;p&gt;&lt;strong&gt;Qual seu nome?:&lt;/strong&gt; DROGARIA SAO GONCALO LTDA&lt;/p&gt;&lt;p&gt;&lt;strong&gt;Endereço de e-mail:&lt;/strong&gt; ariane.pasilva@cielo.com.br&lt;/p&gt;&lt;p&gt;&lt;strong&gt;CNPJ/CPF:&lt;/strong&gt; 20.061.438/0001-97&lt;/p&gt;&lt;p&gt;&lt;strong&gt;Telefone:&lt;/strong&gt; (11) 97707-1602&lt;/p&gt;&lt;p&gt;&lt;strong&gt;Assunto:&lt;/strong&gt; Cancelamento NF&lt;/p&gt;&lt;p&gt;&lt;strong&gt;Merchant ID/Estabelecimento Comercial (EC):&lt;/strong&gt; 20.061.438/0001-97&lt;/p&gt;&lt;p&gt;&lt;strong&gt;Descrição do problema:&lt;/strong&gt; Prezados, bom dia. Favor cancelar todas as notas do CNPJ.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
    <s v="&gt; Prezados, bom dia. Favor cancelar todas as notas do CNPJ._x000a__x000a_Da comercial em anexo."/>
  </r>
  <r>
    <x v="0"/>
    <s v="Cancelamento e Reemissão de Nota Fiscal"/>
    <n v="24962638"/>
    <n v="0"/>
    <n v="2620208513261"/>
    <s v="VIDA FARMACIAS COLINA SORRISO COMERCIO DE MEDICAMENTOS LTDA"/>
    <s v="07.750.733/0001-92"/>
    <s v="Cancelamento de Nota Fiscal"/>
    <m/>
    <s v="Comercial"/>
    <x v="1"/>
    <s v="Médio"/>
    <s v="1018 Financeiro | Desejo falar com o setor financeiro | VIDA FARMACIAS COLINA SORRISO COMERCIO DE MEDICAMENTOS LTDA | ariane.pasilva@cielo.com.br"/>
    <x v="108"/>
    <d v="2026-07-21T00:00:00"/>
    <x v="13"/>
    <s v="ECOMMERCE BP SUPORTE FINANCEIRO N2"/>
    <s v="ariane.pasilva@cielo.com.br"/>
    <s v=""/>
    <s v="Olá, segue formulário enviado para Cielo E-commerce:&lt;p&gt;&lt;strong&gt;Qual seu nome?:&lt;/strong&gt; VIDA FARMACIAS COLINA SORRISO COMERCIO DE MEDICAMENTOS LTDA&lt;/p&gt;&lt;p&gt;&lt;strong&gt;Endereço de e-mail:&lt;/strong&gt; ariane.pasilva@cielo.com.br&lt;/p&gt;&lt;p&gt;&lt;strong&gt;CNPJ/CPF:&lt;/strong&gt; 07.750.733/0001-92&lt;/p&gt;&lt;p&gt;&lt;strong&gt;Telefone:&lt;/strong&gt; (11) 97707-1602&lt;/p&gt;&lt;p&gt;&lt;strong&gt;Assunto:&lt;/strong&gt; Cancelamento NF&lt;/p&gt;&lt;p&gt;&lt;strong&gt;Merchant ID/Estabelecimento Comercial (EC):&lt;/strong&gt; 07.750.733/0001-92&lt;/p&gt;&lt;p&gt;&lt;strong&gt;Descrição do problema:&lt;/strong&gt; Prezados, bom dia. Por favor cancelar todas as notas do CNPJ. _x000a__x000a_Em anexo DA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
    <s v="&gt; Prezados, bom dia. Por favor cancelar todas as notas do CNPJ. _x000a__x000a_Em anexo DA da comercial."/>
  </r>
  <r>
    <x v="0"/>
    <s v="Cobrança e Contestação"/>
    <n v="24930082"/>
    <n v="0"/>
    <n v="2620113492394"/>
    <s v=""/>
    <s v="14.933.258/0001-55"/>
    <s v="Contestação de cobrança"/>
    <m/>
    <m/>
    <x v="0"/>
    <s v="Médio"/>
    <s v="1018 Financeiro | Desejo falar com o setor financeiro | APARECIDA SOARES BARBAIS | evertonbarbaismarques@yahoo.com.br"/>
    <x v="109"/>
    <d v="2026-07-20T00:00:00"/>
    <x v="13"/>
    <s v="ECOMMERCE BP SUPORTE FINANCEIRO N2"/>
    <s v="evertonbarbaismarques@yahoo.com.br"/>
    <s v=""/>
    <s v="Olá, segue formulário enviado para Cielo E-commerce:&lt;p&gt;&lt;strong&gt;Qual seu nome?:&lt;/strong&gt; APARECIDA SOARES BARBAIS&lt;/p&gt;&lt;p&gt;&lt;strong&gt;Endereço de e-mail:&lt;/strong&gt; evertonbarbaismarques@yahoo.com.br&lt;/p&gt;&lt;p&gt;&lt;strong&gt;CNPJ/CPF:&lt;/strong&gt; 14.933.258/0001-55&lt;/p&gt;&lt;p&gt;&lt;strong&gt;Telefone:&lt;/strong&gt; (19) 99199-2418&lt;/p&gt;&lt;p&gt;&lt;strong&gt;Assunto:&lt;/strong&gt; COBRANÇA&lt;/p&gt;&lt;p&gt;&lt;strong&gt;Merchant ID/Estabelecimento Comercial (EC):&lt;/strong&gt; Nao sei essa informação&lt;/p&gt;&lt;p&gt;&lt;strong&gt;Sobre qual produto ou área deseja falar?:&lt;/strong&gt; Financeiro&lt;/p&gt;&lt;p&gt;&lt;strong&gt;Como podemos te ajudar?:&lt;/strong&gt; Desejo falar com o setor financeiro&lt;/p&gt;&lt;p&gt;&lt;strong&gt;Descrição do problema:&lt;/strong&gt; Esta sendo cobrado em minha conta empresarial no cnpj 14.933.258/0001-55 BANCO SANTANDER ag 3808 cc 13-001999-7 um valor de R$ 39,17 mensal. Eu não tenho nenhum vinculo com a CIELO há muito anos e por que estão retirando de minha conta ?&lt;/p&gt;&lt;p&gt;&lt;strong&gt;Data e hora do erro:&lt;/strong&gt; 20-07-2026 13:30&lt;/p&gt;&lt;p&gt;&lt;strong&gt;GA Client ID:&lt;/strong&gt; 1639495706.1784550274&lt;/p&gt;&lt;p&gt;&lt;stron"/>
    <s v="&gt; Esta sendo cobrado em minha conta empresarial no cnpj 14.933.258/0001-55 BANCO SANTANDER ag 3808 cc 13-001999-7 um valor de R$ 39,17 mensal. Eu não tenho nenhum vinculo com a CIELO há muito anos e por que estão retirando de minha conta ?"/>
  </r>
  <r>
    <x v="0"/>
    <s v="Cancelamento e Reemissão de Nota Fiscal"/>
    <n v="24912277"/>
    <n v="0"/>
    <n v="2620110481154"/>
    <s v="GIORDANI TURISMO LTDA"/>
    <s v="94.929.734/0001-01"/>
    <s v="Cancelamento de Nota Fiscal"/>
    <m/>
    <s v="Financeiro"/>
    <x v="0"/>
    <s v="Alta"/>
    <s v="1018 Financeiro | Desejo falar com o setor financeiro | GIORDANI TURISMO LTDA | ariane.pasilva@cielo.com.br"/>
    <x v="109"/>
    <d v="2026-07-20T00:00:00"/>
    <x v="13"/>
    <s v="ECOMMERCE BP SUPORTE FINANCEIRO N2"/>
    <s v="ariane.pasilva@cielo.com.br"/>
    <s v=""/>
    <s v="Olá, segue formulário enviado para Cielo E-commerce:&lt;p&gt;&lt;strong&gt;Qual seu nome?:&lt;/strong&gt; GIORDANI TURISMO LTDA&lt;/p&gt;&lt;p&gt;&lt;strong&gt;Endereço de e-mail:&lt;/strong&gt; ariane.pasilva@cielo.com.br&lt;/p&gt;&lt;p&gt;&lt;strong&gt;CNPJ/CPF:&lt;/strong&gt; 94.929.734/0001-01&lt;/p&gt;&lt;p&gt;&lt;strong&gt;Telefone:&lt;/strong&gt; (11) 97707-1602&lt;/p&gt;&lt;p&gt;&lt;strong&gt;Assunto:&lt;/strong&gt; Cancelamento NF&lt;/p&gt;&lt;p&gt;&lt;strong&gt;Merchant ID/Estabelecimento Comercial (EC):&lt;/strong&gt; 94929734000101&lt;/p&gt;&lt;p&gt;&lt;strong&gt;Descrição do problema:&lt;/strong&gt; Pessoal, bom dia.  Tudo bem? _x000a_Por favor cancelar a nota fiscal 0118088, emitimos de forma duplicada, a NF correta é a NF 011800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
    <s v="&gt; Pessoal, bom dia.  Tudo bem? _x000a_Por favor cancelar a nota fiscal 0118088, emitimos de forma duplicada, a NF correta é a NF 0118002."/>
  </r>
  <r>
    <x v="2"/>
    <s v="Cobrança e Contestação"/>
    <n v="24873432"/>
    <n v="0"/>
    <n v="2619814455032"/>
    <s v="GIORDANI TURISMO LTDA"/>
    <s v="94.929.734/0001-01"/>
    <s v="Contestação de cobrança"/>
    <m/>
    <m/>
    <x v="1"/>
    <s v="Médio"/>
    <s v="1018 Financeiro | Desejo falar com o setor financeiro | Bruna Tatielli da Silva | contasapagar@giordaniturismo.com.br"/>
    <x v="78"/>
    <d v="2026-07-17T00:00:00"/>
    <x v="13"/>
    <s v="ECOMMERCE BP SUPORTE FINANCEIRO N2"/>
    <s v="contasapagar@giordaniturismo.com.br"/>
    <s v=""/>
    <s v="Olá, segue formulário enviado para Cielo E-commerce:&lt;p&gt;&lt;strong&gt;Qual seu nome?:&lt;/strong&gt; Bruna Tatielli da Silva&lt;/p&gt;&lt;p&gt;&lt;strong&gt;Endereço de e-mail:&lt;/strong&gt; contasapagar@giordaniturismo.com.br&lt;/p&gt;&lt;p&gt;&lt;strong&gt;CNPJ/CPF:&lt;/strong&gt; 94.929.734/0001-01&lt;/p&gt;&lt;p&gt;&lt;strong&gt;Telefone:&lt;/strong&gt; (54) 3455-2767&lt;/p&gt;&lt;p&gt;&lt;strong&gt;Assunto:&lt;/strong&gt; Solicitação de cancelamento de NF&lt;/p&gt;&lt;p&gt;&lt;strong&gt;Merchant ID/Estabelecimento Comercial (EC):&lt;/strong&gt; -&lt;/p&gt;&lt;p&gt;&lt;strong&gt;Sobre qual produto ou área deseja falar?:&lt;/strong&gt; Financeiro&lt;/p&gt;&lt;p&gt;&lt;strong&gt;Como podemos te ajudar?:&lt;/strong&gt; Desejo falar com o setor financeiro&lt;/p&gt;&lt;p&gt;&lt;strong&gt;Descrição do problema:&lt;/strong&gt; Recebemos a nf 118088 juntamente com o boleto. Mas esta nf é indevida._x000a_A nf correta é a 118002._x000a_Solicito a anulação da nf 118088 e bem como a baixa do boleto de valor R$5.881,43.&lt;/p&gt;&lt;p&gt;&lt;strong&gt;Data e hora do erro:&lt;/strong&gt; 16-07-2026 17:00&lt;/p&gt;&lt;p&gt;&lt;strong&gt;GA Client ID:&lt;/strong&gt; 1828125135.1782128533&lt;/p&gt;&lt;p&gt;&lt;strong&gt;Lead Hash ID:&lt;/strong&gt; 1a40356500125c3504ec1c85807f3262"/>
    <s v="&gt; Recebemos a nf 118088 juntamente com o boleto. Mas esta nf é indevida._x000a_A nf correta é a 118002._x000a_Solicito a anulação da nf 118088 e bem como a baixa do boleto de valor R$5.881,43."/>
  </r>
  <r>
    <x v="2"/>
    <s v="Atendimento Administrativo e Suporte"/>
    <n v="24208444"/>
    <n v="0"/>
    <n v="2618310025090"/>
    <s v="KOCH SUPERMERCADOS"/>
    <m/>
    <s v="Solicitação de documentos (contrato, NF, histórico)"/>
    <m/>
    <m/>
    <x v="2"/>
    <s v="Médio"/>
    <s v="1018 Financeiro | Desejo falar com o setor financeiro | Robson Serafini | leonardo.bicca.roseira@gmail.com"/>
    <x v="110"/>
    <d v="2026-07-20T00:00:00"/>
    <x v="13"/>
    <s v="ECOMMERCE BP SUPORTE FINANCEIRO N2"/>
    <s v="leonardo.bicca.roseira@gmail.com"/>
    <s v="KOCH SUPERMERCADOS"/>
    <s v="Olá, segue formulário enviado para Cielo E-commerce:&lt;p&gt;&lt;strong&gt;Qual seu nome?:&lt;/strong&gt; Robson Serafini&lt;/p&gt;&lt;p&gt;&lt;strong&gt;Endereço de e-mail:&lt;/strong&gt; leonardo.bicca.roseira@gmail.com&lt;/p&gt;&lt;p&gt;&lt;strong&gt;Descrição do problema:&lt;/strong&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s v="&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r>
  <r>
    <x v="0"/>
    <s v="Cobrança e Contestação"/>
    <n v="23032472"/>
    <n v="0"/>
    <n v="2615315258153"/>
    <s v=""/>
    <s v="37.030.090/0001-73"/>
    <s v="Contestação de cobrança"/>
    <m/>
    <m/>
    <x v="0"/>
    <s v="Médio"/>
    <s v="1018 Financeiro | Desejo falar com o setor financeiro | Júlia Angelozzi | julia.djesus@cielo.com.br"/>
    <x v="111"/>
    <d v="2026-07-20T00:00:00"/>
    <x v="12"/>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lt;/p&gt;&lt;p&gt;&lt;strong&gt;GA Client ID:&lt;/strong&gt; 1748044628.1765558654&lt;/p&gt;&lt;p&gt;&lt;strong&gt;Lead Hash ID:&lt;/strong&gt; 3dc5c78ff78"/>
    <s v="&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
  </r>
  <r>
    <x v="2"/>
    <s v="Cancelamento e Reemissão de Nota Fiscal"/>
    <n v="22599187"/>
    <n v="0"/>
    <n v="2614112968781"/>
    <s v="METALURGICA MOR SA"/>
    <s v="95.422.218/0001-40"/>
    <s v="Cancelamento de NF"/>
    <m/>
    <m/>
    <x v="1"/>
    <s v="Médio"/>
    <s v="1018 Financeiro | Desejo falar com o setor financeiro | Joice Rosa | joice.dsilva@cielo.com.br"/>
    <x v="112"/>
    <d v="2026-07-22T00:00:00"/>
    <x v="11"/>
    <s v="ECOMMERCE BP SUPORTE FINANCEIRO N2"/>
    <s v="joice.dsilva@cielo.com.br"/>
    <s v="Lojas MOR"/>
    <s v="Olá, segue formulário enviado para Cielo E-commerce:&lt;p&gt;&lt;strong&gt;Endereço de e-mail:&lt;/strong&gt; joice.dsilva@cielo.com.br&lt;/p&gt;&lt;p&gt;&lt;strong&gt;Qual seu nome?:&lt;/strong&gt; Joice Rosa&lt;/p&gt;&lt;p&gt;&lt;strong&gt;CNPJ/CPF:&lt;/strong&gt; 95.422.218/0001-40&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para cancelamento das notas referentes aos meses de setembro e outubro de 2025 e emissão do boleto com tempo hábil para pagamento referente ao mês de agosto/202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
    <s v="&gt; Bom dia, Time!_x000a__x000a_Segue o DA para cancelamento das notas referentes aos meses de setembro e outubro de 2025 e emissão do boleto com tempo hábil para pagamento referente ao mês de agosto/2025."/>
  </r>
  <r>
    <x v="2"/>
    <s v="Contratos, Comercial e Cadastro"/>
    <n v="22571428"/>
    <n v="0"/>
    <n v="2614017949937"/>
    <s v="ION DISTRIBUIDORA"/>
    <s v="58.364.521/0001-08"/>
    <s v="Cancelamento de contrato"/>
    <m/>
    <m/>
    <x v="0"/>
    <s v="Médio"/>
    <s v="1018 Financeiro | Desejo falar com o setor financeiro | Giulia | giuliac@cielo.com.br"/>
    <x v="75"/>
    <d v="2026-07-22T00:00:00"/>
    <x v="11"/>
    <s v="ECOMMERCE BP SUPORTE FINANCEIRO N2"/>
    <s v="giuliac@cielo.com.br"/>
    <s v="ION DISTRIBUIDORA"/>
    <s v="Olá, segue formulário enviado para Cielo E-commerce:&lt;p&gt;&lt;strong&gt;Qual seu nome?:&lt;/strong&gt; Giulia&lt;/p&gt;&lt;p&gt;&lt;strong&gt;Endereço de e-mail:&lt;/strong&gt; giuliac@cielo.com.br&lt;/p&gt;&lt;p&gt;&lt;strong&gt;CNPJ/CPF:&lt;/strong&gt; 58.364.521/0001-08&lt;/p&gt;&lt;p&gt;&lt;strong&gt;Telefone:&lt;/strong&gt; (11) 99104-1320&lt;/p&gt;&lt;p&gt;&lt;strong&gt;Assunto:&lt;/strong&gt; Cancelamento sem cobrança de multa&lt;/p&gt;&lt;p&gt;&lt;strong&gt;Merchant ID/Estabelecimento Comercial (EC):&lt;/strong&gt; 58.364.521/0001-08&lt;/p&gt;&lt;p&gt;&lt;strong&gt;Descrição do problema:&lt;/strong&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lt;/p&gt;&lt;p&gt;&lt;strong&gt;ID da transação:&lt;/strong&gt; &lt;/p&gt;&lt;p&gt;&lt;strong&gt;Código do erro:&lt;/strong&gt; &lt;/p&gt;&lt;p&gt;&lt;strong&gt;Sobre qual produto ou área deseja falar?:&lt;/strong&gt; Financeiro&lt;/p&gt;&lt;p&gt;&lt;strong&gt;Como podemos te ajudar?:&lt;/strong&gt; "/>
    <s v="&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
  </r>
  <r>
    <x v="3"/>
    <s v="Atendimento Administrativo e Suporte"/>
    <n v="22536738"/>
    <n v="0"/>
    <n v="2614010926918"/>
    <s v="FITEX INDUSTRIAL DE MODA LTDA"/>
    <s v="54.795.314/0001-57"/>
    <s v="Dúvida acesso ao portal"/>
    <m/>
    <m/>
    <x v="1"/>
    <s v="Médio"/>
    <s v="1002 Portais E-commerce | Estou com um problema em produção e preciso de ajuda | Guilherme Libman | guilherme.libman@lojatres.com"/>
    <x v="75"/>
    <d v="2026-07-20T00:00:00"/>
    <x v="11"/>
    <s v="ECOMMERCE BP SUPORTE FINANCEIRO N2"/>
    <s v="guilherme.libman@lojatres.com"/>
    <s v="FITEX"/>
    <s v="Olá, segue formulário enviado para Cielo E-commerce:&lt;p&gt;&lt;strong&gt;Qual seu nome?:&lt;/strong&gt; Guilherme Libman&lt;/p&gt;&lt;p&gt;&lt;strong&gt;Endereço de e-mail:&lt;/strong&gt; guilherme.libman@lojatres.com&lt;/p&gt;&lt;p&gt;&lt;strong&gt;CNPJ/CPF:&lt;/strong&gt; 54.795.314/0001-57&lt;/p&gt;&lt;p&gt;&lt;strong&gt;Telefone:&lt;/strong&gt; (21) 99873-6073&lt;/p&gt;&lt;p&gt;&lt;strong&gt;Assunto:&lt;/strong&gt; Ajuda com a gestão e visão de faturas – Portal Braspag&lt;/p&gt;&lt;p&gt;&lt;strong&gt;Merchant ID/Estabelecimento Comercial (EC):&lt;/strong&gt; MID: 1df69312-44e4-46c6-820c-7d0cb85440f&lt;/p&gt;&lt;p&gt;&lt;strong&gt;Descrição do problema:&lt;/strong&gt; Eu não consigo consultar a parte financeira das faturas da empresa. O link que consta no e-mail de faturas (assunto: boleto enviado) não funciona (https://hub.braspag.com.br/financeiro/faturas). Como resolver? Onde visualizo essa gestão financeira de faturas?&lt;/p&gt;&lt;p&gt;&lt;strong&gt;Sobre qual produto ou área deseja falar?:&lt;/strong&gt; Portais E-commerce&lt;/p&gt;&lt;p&gt;&lt;strong&gt;Como podemos te ajudar?:&lt;/strong&gt; Estou com um problema em produção e preciso de ajuda&lt;/p&gt;&lt;p&gt;&lt;strong&gt;GA Client ID:&lt;/strong"/>
    <s v="&gt; Eu não consigo consultar a parte financeira das faturas da empresa. O link que consta no e-mail de faturas (assunto: boleto enviado) não funciona (https://hub.braspag.com.br/financeiro/faturas). Como resolver? Onde visualizo essa gestão financeira de faturas?"/>
  </r>
  <r>
    <x v="4"/>
    <s v="Cobrança e Contestação"/>
    <n v="14547065"/>
    <n v="0"/>
    <n v="2521711051108"/>
    <s v="QUOD"/>
    <m/>
    <s v="Cobrança retroativa"/>
    <m/>
    <m/>
    <x v="1"/>
    <s v="Médio"/>
    <s v="1018 Financeiro | Desejo falar com o setor financeiro | larissa | larissa.souza@quod.com.br"/>
    <x v="113"/>
    <d v="2026-07-22T00:00:00"/>
    <x v="14"/>
    <s v="ECOMMERCE BP SUPORTE FINANCEIRO N2"/>
    <s v="larissa.souza@quod.com.br"/>
    <s v="QUOD"/>
    <s v="Olá, segue form enviado pela página de Ticket Braspag:&lt;p&gt;&lt;strong&gt;Qual seu nome?:&lt;/strong&gt; larissa&lt;/p&gt;&lt;p&gt;&lt;strong&gt;Endereço de e-mail:&lt;/strong&gt; larissa.souza@quod.com.br&lt;/p&gt;&lt;p&gt;&lt;strong&gt;CNPJ:&lt;/strong&gt; 28.042.871/0001-97&lt;/p&gt;&lt;p&gt;&lt;strong&gt;Telefone:&lt;/strong&gt; (11) 3472-7999&lt;/p&gt;&lt;p&gt;&lt;strong&gt;Assunto:&lt;/strong&gt; NF&lt;/p&gt;&lt;p&gt;&lt;strong&gt;Merchant ID/Estabelecimento Comercial (EC)*:&lt;/strong&gt; GESTORA DE INTELIGENCIA DE CRÉDITO S.A&lt;/p&gt;&lt;p&gt;&lt;strong&gt;Sobre qual produto ou área deseja falar?:&lt;/strong&gt; Financeiro&lt;/p&gt;&lt;p&gt;&lt;strong&gt;Como podemos te ajudar?:&lt;/strong&gt; Desejo falar com o setor financeiro&lt;/p&gt;&lt;p&gt;&lt;strong&gt;Descrição do problema:&lt;/strong&gt; Não recebemos a NF do mês 07/2025 no valor de R$1.262,94&lt;/p&gt;&lt;p&gt;&lt;strong&gt;GA Client ID:&lt;/strong&gt; 2017090439.1754401527&lt;/p&gt;&lt;p&gt;&lt;strong&gt;Lead Hash ID:&lt;/strong&gt; 76dc4cb9cf3a2482fb99aa486073dbd6a222464cc64e697cba4b055a9953225f&lt;/p&gt;&lt;p&gt;&lt;strong&gt;Lead Form ID:&lt;/strong&gt; 76dc4cb9cf3a2482fb99aa486073dbd6a222464cc64e697cba4b055a9953225f.1754402413884&lt;/p&gt;&lt;br&gt;-json-{_x000a_    &quot;infoClientes&quot;: [_x000a_        {_x000a_        "/>
    <s v="&gt; Não recebemos a NF do mês 07/2025 no valor de R$1.262,94"/>
  </r>
  <r>
    <x v="0"/>
    <s v="Pagamentos, Boletos e Recebimentos"/>
    <n v="25169684"/>
    <n v="0"/>
    <s v="2620514646989"/>
    <s v=""/>
    <s v="419.720.948-74"/>
    <s v="Reenvio de boleto"/>
    <m/>
    <m/>
    <x v="0"/>
    <s v="Médio"/>
    <s v="1018 Financeiro | Desejo falar com o setor financeiro | Jelifer de Araujo Neves | jelifer.neves@jflrealty.com.br"/>
    <x v="114"/>
    <d v="2026-07-24T00:00:00"/>
    <x v="13"/>
    <s v="ECOMMERCE BP SUPORTE FINANCEIRO N2"/>
    <s v="jelifer.neves@jflrealty.com.br"/>
    <s v=""/>
    <s v="Olá, segue formulário enviado para Cielo E-commerce:&lt;p&gt;&lt;strong&gt;Endereço de e-mail:&lt;/strong&gt; jelifer.neves@jflrealty.com.br&lt;/p&gt;&lt;p&gt;&lt;strong&gt;Qual seu nome?:&lt;/strong&gt; Jelifer de Araujo Neves&lt;/p&gt;&lt;p&gt;&lt;strong&gt;Telefone:&lt;/strong&gt; (11) 95804-8046&lt;/p&gt;&lt;p&gt;&lt;strong&gt;CNPJ/CPF:&lt;/strong&gt; 419.720.948-74&lt;/p&gt;&lt;p&gt;&lt;strong&gt;Assunto:&lt;/strong&gt; Segunda via de boleto Braspag - vcto dia 29&lt;/p&gt;&lt;p&gt;&lt;strong&gt;Merchant ID/Estabelecimento Comercial (EC):&lt;/strong&gt; 769501e6-abfd-42fd-a875-3a6c50778c99&lt;/p&gt;&lt;p&gt;&lt;strong&gt;Sobre qual produto ou área deseja falar?:&lt;/strong&gt; Financeiro&lt;/p&gt;&lt;p&gt;&lt;strong&gt;Como podemos te ajudar?:&lt;/strong&gt; Desejo falar com o setor financeiro&lt;/p&gt;&lt;p&gt;&lt;strong&gt;Descrição do problema:&lt;/strong&gt; Olá,_x000a__x000a_Precisamos da segunda via do boleto atualizada com vencimento para dia 29/07, por favor._x000a__x000a_CNPJ do contrato: 31.093.563/0001-03_x000a_Razão Social:JFL HOLDING S.A._x000a_NF em aberto: 0117025_x000a__x000a_No aguardo_x000a_Obrigada&lt;/p&gt;&lt;p&gt;&lt;strong&gt;GA Client ID:&lt;/strong&gt; 880189090.1765807463&lt;/p&gt;&lt;p&gt;&lt;strong&gt;Lead Hash ID:&lt;/strong&gt; 65cd61f27afec52dd5d7f91ed9d53e"/>
    <s v="&gt; Olá,_x000a__x000a_Precisamos da segunda via do boleto atualizada com vencimento para dia 29/07, por favor._x000a__x000a_CNPJ do contrato: 31.093.563/0001-03_x000a_Razão Social:JFL HOLDING S.A._x000a_NF em aberto: 0117025_x000a__x000a_No aguardo_x000a_Obrigada"/>
  </r>
  <r>
    <x v="2"/>
    <s v="Cancelamento e Reemissão de Nota Fiscal"/>
    <n v="25159172"/>
    <n v="0"/>
    <s v="2620512640445"/>
    <s v="VENTUREPAV SISTEMAS LTDA"/>
    <s v="53.768.953/0001-60"/>
    <s v="Cancelamento de Nota Fiscal"/>
    <m/>
    <s v="Comercial"/>
    <x v="1"/>
    <s v="Médio"/>
    <s v="1018 Financeiro | Desejo falar com o setor financeiro | VENTUREPAV SISTEMAS LTDA | ariane.pasilva@cielo.com.br"/>
    <x v="114"/>
    <d v="2026-07-24T00:00:00"/>
    <x v="13"/>
    <s v="ECOMMERCE BP SUPORTE FINANCEIRO N2"/>
    <s v="ariane.pasilva@cielo.com.br"/>
    <s v="VENTURE PAY"/>
    <s v="Olá, segue formulário enviado para Cielo E-commerce:&lt;p&gt;&lt;strong&gt;Qual seu nome?:&lt;/strong&gt; VENTUREPAV SISTEMAS LTDA&lt;/p&gt;&lt;p&gt;&lt;strong&gt;Endereço de e-mail:&lt;/strong&gt; ariane.pasilva@cielo.com.br&lt;/p&gt;&lt;p&gt;&lt;strong&gt;CNPJ/CPF:&lt;/strong&gt; 53.768.953/0001-60&lt;/p&gt;&lt;p&gt;&lt;strong&gt;Telefone:&lt;/strong&gt; (11) 97707-1602&lt;/p&gt;&lt;p&gt;&lt;strong&gt;Assunto:&lt;/strong&gt; Cancelamento NF&lt;/p&gt;&lt;p&gt;&lt;strong&gt;Merchant ID/Estabelecimento Comercial (EC):&lt;/strong&gt; 53768953000160&lt;/p&gt;&lt;p&gt;&lt;strong&gt;Descrição do problema:&lt;/strong&gt; Prezados, seguir com o cancelamento dessa nota._x000a__x000a_Em anexo, segue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c9ca782c"/>
    <s v="&gt; Prezados, seguir com o cancelamento dessa nota._x000a__x000a_Em anexo, segue DA comercial."/>
  </r>
  <r>
    <x v="0"/>
    <s v="Pagamentos, Boletos e Recebimentos"/>
    <n v="25152431"/>
    <n v="0"/>
    <s v="2620511636321"/>
    <s v="MFC ACADEMIA LTDA"/>
    <s v="15.767.893/0001-72"/>
    <s v="Reenvio de boleto"/>
    <m/>
    <m/>
    <x v="0"/>
    <s v="Médio"/>
    <s v="1018 Financeiro | Desejo falar com o setor financeiro | Sandra De Oliveira Ferreira | sandra.ferreira@bodytech.com.br"/>
    <x v="114"/>
    <d v="2026-07-24T00:00:00"/>
    <x v="13"/>
    <s v="ECOMMERCE BP SUPORTE FINANCEIRO N2"/>
    <s v="sandra.ferreira@bodytech.com.br"/>
    <s v=""/>
    <s v="Olá, segue formulário enviado para Cielo E-commerce:&lt;p&gt;&lt;strong&gt;Qual seu nome?:&lt;/strong&gt; Sandra De Oliveira Ferreira&lt;/p&gt;&lt;p&gt;&lt;strong&gt;Endereço de e-mail:&lt;/strong&gt; sandra.ferreira@bodytech.com.br&lt;/p&gt;&lt;p&gt;&lt;strong&gt;CNPJ/CPF:&lt;/strong&gt; 15.767.893/0001-72&lt;/p&gt;&lt;p&gt;&lt;strong&gt;Telefone:&lt;/strong&gt; (65) 98155-0735&lt;/p&gt;&lt;p&gt;&lt;strong&gt;Assunto:&lt;/strong&gt; BOLETO JULHO&lt;/p&gt;&lt;p&gt;&lt;strong&gt;Sobre qual produto ou área deseja falar?:&lt;/strong&gt; Financeiro&lt;/p&gt;&lt;p&gt;&lt;strong&gt;Como podemos te ajudar?:&lt;/strong&gt; Desejo falar com o setor financeiro&lt;/p&gt;&lt;p&gt;&lt;strong&gt;Descrição do problema:&lt;/strong&gt; BOLETO JULHO&lt;/p&gt;&lt;p&gt;&lt;strong&gt;Merchant ID/Estabelecimento Comercial (EC):&lt;/strong&gt; 1047426037&lt;/p&gt;&lt;p&gt;&lt;strong&gt;GA Client ID:&lt;/strong&gt; 586344432.1780062605&lt;/p&gt;&lt;p&gt;&lt;strong&gt;Lead Hash ID:&lt;/strong&gt; 5930584206e09a7ce6306b866696ea597ec4b4d04a8dba482032b3ede4977184&lt;/p&gt;&lt;p&gt;&lt;strong&gt;Lead Form ID:&lt;/strong&gt; 5930584206e09a7ce6306b866696ea597ec4b4d04a8dba482032b3ede4977184.1784902032131&lt;/p&gt;&lt;br&gt;-json-{_x000a_    &quot;infoClientes&quot;: [_x000a_        {_x000a_            &quot;nomeCliente&quot;: &quot;Sandra De Olive"/>
    <s v="&gt; BOLETO JULHO"/>
  </r>
  <r>
    <x v="2"/>
    <s v="Cancelamento e Reemissão de Nota Fiscal"/>
    <n v="25149720"/>
    <n v="0"/>
    <s v="2620510634643"/>
    <s v="SUPERMERCADO HORTIFRUTI VILA DAS FRUTAS LTDA"/>
    <s v="16.774.414/0001-08"/>
    <s v="Cancelamento de Nota Fiscal"/>
    <m/>
    <s v="Comercial"/>
    <x v="1"/>
    <s v="Médio"/>
    <s v="1018 Financeiro | Desejo falar com o setor financeiro | HORTIFRUTI VILA DAS FRUTAS | ariane.pasilva@cielo.com.br"/>
    <x v="114"/>
    <d v="2026-07-24T00:00:00"/>
    <x v="13"/>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favor realizar o cancelamento total de todas as notas fiscais do cliente._x000a__x000a_D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
    <s v="&gt; Prezados, favor realizar o cancelamento total de todas as notas fiscais do cliente._x000a__x000a_DA em anexo."/>
  </r>
  <r>
    <x v="3"/>
    <s v="Contratos, Comercial e Cadastro"/>
    <n v="25120824"/>
    <n v="0"/>
    <s v="2620415616122"/>
    <s v="KASA MOTORS LTDA"/>
    <s v="05.471.879/0004-16"/>
    <s v="Atualização cadastral (email)"/>
    <m/>
    <m/>
    <x v="0"/>
    <s v="Médio"/>
    <s v="1018 Financeiro | Desejo falar com o setor financeiro | Erick | erick.faraujo@gruposaga.com.br"/>
    <x v="106"/>
    <d v="2026-07-23T00:00:00"/>
    <x v="13"/>
    <s v="ECOMMERCE BP SUPORTE FINANCEIRO N2"/>
    <s v="erick.faraujo@gruposaga.com.br"/>
    <s v=""/>
    <s v="Olá, segue formulário enviado para Cielo E-commerce:&lt;p&gt;&lt;strong&gt;Endereço de e-mail:&lt;/strong&gt; erick.faraujo@gruposaga.com.br&lt;/p&gt;&lt;p&gt;&lt;strong&gt;CNPJ/CPF:&lt;/strong&gt; 05.471.879/0004-16&lt;/p&gt;&lt;p&gt;&lt;strong&gt;Assunto:&lt;/strong&gt; KASA MOTORS LTDA - recebimento notas&lt;/p&gt;&lt;p&gt;&lt;strong&gt;Telefone:&lt;/strong&gt; (11) 94519-4834&lt;/p&gt;&lt;p&gt;&lt;strong&gt;Merchant ID/Estabelecimento Comercial (EC):&lt;/strong&gt; 05.471.879/0004-16&lt;/p&gt;&lt;p&gt;&lt;strong&gt;Sobre qual produto ou área deseja falar?:&lt;/strong&gt; Financeiro&lt;/p&gt;&lt;p&gt;&lt;strong&gt;Como podemos te ajudar?:&lt;/strong&gt; Desejo falar com o setor financeiro&lt;/p&gt;&lt;p&gt;&lt;strong&gt;Descrição do problema:&lt;/strong&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s v="&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r>
  <r>
    <x v="4"/>
    <s v="Contratos, Comercial e Cadastro"/>
    <n v="25018289"/>
    <n v="0"/>
    <s v="2620218549022"/>
    <s v="COSTA CRUZEIROS SSA"/>
    <m/>
    <s v="Cancelamento de contrato"/>
    <m/>
    <m/>
    <x v="0"/>
    <s v="Médio"/>
    <s v="1003 Cancelamento de Contrato: COSTA CRUZEIROS"/>
    <x v="108"/>
    <d v="2026-07-24T00:00:00"/>
    <x v="13"/>
    <s v="ECOMMERCE BP SUPORTE FINANCEIRO N2"/>
    <s v="jlisboa@cielo.com.br"/>
    <s v="COSTA CRUZEIROS SSA"/>
    <s v="-json-{&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s v="{&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r>
  <r>
    <x v="3"/>
    <s v="Atendimento Administrativo e Suporte"/>
    <n v="25253452"/>
    <n v="0"/>
    <n v="2620817700439"/>
    <s v=""/>
    <m/>
    <s v="Outros"/>
    <m/>
    <m/>
    <x v="0"/>
    <s v="Médio"/>
    <s v="1009 Checkout | Erro para finalização do pagamento do Checkout Cielo pelo portador | Lucas Chaves Ricarte | lucas.ricarte@beachpark.com.br"/>
    <x v="115"/>
    <d v="2026-07-27T00:00:00"/>
    <x v="13"/>
    <s v="ECOMMERCE BP SUPORTE FINANCEIRO N2"/>
    <s v="lucas.ricarte@beachpark.com.br"/>
    <s v=""/>
    <s v="Olá, segue formulário enviado para Cielo E-commerce:&lt;p&gt;&lt;strong&gt;Qual seu nome?:&lt;/strong&gt; Lucas Chaves Ricarte&lt;/p&gt;&lt;p&gt;&lt;strong&gt;Endereço de e-mail:&lt;/strong&gt; lucas.ricarte@beachpark.com.br&lt;/p&gt;&lt;p&gt;&lt;strong&gt;Telefone:&lt;/strong&gt; (85) 99814-6212&lt;/p&gt;&lt;p&gt;&lt;strong&gt;Assunto:&lt;/strong&gt; Correção da configuração 3DS 2.0&lt;/p&gt;&lt;p&gt;&lt;strong&gt;Merchant ID/Estabelecimento Comercial (EC):&lt;/strong&gt; 00cd027e-0e06-4dfb-874d-8e49b145a6ea&lt;/p&gt;&lt;p&gt;&lt;strong&gt;Descrição do problema:&lt;/strong&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s v="&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r>
  <r>
    <x v="0"/>
    <s v="Cobrança e Contestação"/>
    <n v="25248760"/>
    <n v="0"/>
    <n v="2620816697623"/>
    <s v="GOODSTORAGE HOLDING PARTICIPACOES S.A."/>
    <s v="18.897.459/0001-03"/>
    <s v="Contestação de cobrança"/>
    <m/>
    <m/>
    <x v="0"/>
    <s v="Médio"/>
    <s v="1018 Financeiro | Desejo falar com o setor financeiro | GOODSTORAGE HOLDING PARTICIPACOES S | ariane.pasilva@cielo.com.br"/>
    <x v="115"/>
    <d v="2026-07-27T00:00:00"/>
    <x v="13"/>
    <s v="ECOMMERCE BP SUPORTE FINANCEIRO N2"/>
    <s v="ariane.pasilva@cielo.com.br"/>
    <s v="GOODSTORAGE HOLDING PARTICIPACOES SA"/>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Por favor preciso do detalhamento transacional referente as transações cobradas na nota fiscal: 11832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
    <s v="&gt; Time financeiro, boa tarde. Tudo bem?_x000a__x000a_Por favor preciso do detalhamento transacional referente as transações cobradas na nota fiscal: 118329"/>
  </r>
  <r>
    <x v="2"/>
    <s v="Cancelamento e Reemissão de Nota Fiscal"/>
    <n v="25248269"/>
    <n v="0"/>
    <n v="2620816697314"/>
    <s v="GOODSTORAGE HOLDING PARTICIPACOES S.A."/>
    <s v="18.897.459/0001-03"/>
    <s v="Cancelamento de NF / reemissão"/>
    <m/>
    <s v="Financeiro"/>
    <x v="0"/>
    <s v="Médio"/>
    <s v="1018 Financeiro | Desejo falar com o setor financeiro | GOODSTORAGE HOLDING PARTICIPACOES S | ariane.pasilva@cielo.com.br"/>
    <x v="115"/>
    <d v="2026-07-27T00:00:00"/>
    <x v="13"/>
    <s v="ECOMMERCE BP SUPORTE FINANCEIRO N2"/>
    <s v="ariane.pasilva@cielo.com.br"/>
    <s v=""/>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Solicito cancelamento da NF 118329, preciso que seja reemitido com o valor correto._x000a__x000a_O Antifraude só pode ser cobrado a partir de novembro/2025 até a presente dat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
    <s v="&gt; Time financeiro, boa tarde. Tudo bem?_x000a__x000a_Solicito cancelamento da NF 118329, preciso que seja reemitido com o valor correto._x000a__x000a_O Antifraude só pode ser cobrado a partir de novembro/2025 até a presente data:"/>
  </r>
  <r>
    <x v="2"/>
    <s v="Cancelamento e Reemissão de Nota Fiscal"/>
    <n v="25247817"/>
    <n v="0"/>
    <n v="2620816697033"/>
    <s v=""/>
    <s v="34.383.831/0001-01"/>
    <s v="Cancelamento de NF / reemissão"/>
    <m/>
    <m/>
    <x v="0"/>
    <s v="Médio"/>
    <s v="1018 Financeiro | Desejo falar com o setor financeiro | LUX INVEST CAPITAL LTDA | ariane.pasilva@cielo.com.br"/>
    <x v="115"/>
    <d v="2026-07-27T00:00:00"/>
    <x v="13"/>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lt;/p&gt;&lt;p&gt;&lt;strong&gt;ID da transação:&lt;/strong&gt; &lt;/p&gt;&lt;p&gt;&lt;strong&gt;Código do erro:&lt;/strong&gt; &lt;/p&gt;&lt;p&gt;&lt;strong&gt;Sobre qual produto ou área deseja falar?:&lt;/strong&gt; Financeiro&lt;/p&gt;&lt;p&gt;&lt;strong&gt;Como pode"/>
    <s v="&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
  </r>
  <r>
    <x v="2"/>
    <s v="Cancelamento e Reemissão de Nota Fiscal"/>
    <n v="25221967"/>
    <n v="0"/>
    <n v="2620812680732"/>
    <s v=""/>
    <s v="02.890.199/0001-04"/>
    <s v="Cancelamento de Nota Fiscal"/>
    <m/>
    <s v="Comercial"/>
    <x v="1"/>
    <s v="Médio"/>
    <s v="1018 Financeiro | Desejo falar com o setor financeiro | NIMBI S.A. | ariane.pasilva@cielo.com.br"/>
    <x v="115"/>
    <d v="2026-07-27T00:00:00"/>
    <x v="13"/>
    <s v="ECOMMERCE BP SUPORTE FINANCEIRO N2"/>
    <s v="ariane.pasilva@cielo.com.br"/>
    <s v=""/>
    <s v="Olá, segue formulário enviado para Cielo E-commerce:&lt;p&gt;&lt;strong&gt;Qual seu nome?:&lt;/strong&gt; NIMBI S.A.&lt;/p&gt;&lt;p&gt;&lt;strong&gt;Endereço de e-mail:&lt;/strong&gt; ariane.pasilva@cielo.com.br&lt;/p&gt;&lt;p&gt;&lt;strong&gt;CNPJ/CPF:&lt;/strong&gt; 02.890.199/0001-04&lt;/p&gt;&lt;p&gt;&lt;strong&gt;Telefone:&lt;/strong&gt; (11) 97707-1602&lt;/p&gt;&lt;p&gt;&lt;strong&gt;Assunto:&lt;/strong&gt; Cancelamento NF&lt;/p&gt;&lt;p&gt;&lt;strong&gt;Merchant ID/Estabelecimento Comercial (EC):&lt;/strong&gt; 02890199000104&lt;/p&gt;&lt;p&gt;&lt;strong&gt;Descrição do problema:&lt;/strong&gt; Prezados, bom dia. Tudo bem?_x000a_Por favor realizar o cancelamento de todas as notas fiscais do cliente: 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
    <s v="&gt; Prezados, bom dia. Tudo bem?_x000a_Por favor realizar o cancelamento de todas as notas fiscais do cliente: _x000a_DA comercial em anexo."/>
  </r>
  <r>
    <x v="2"/>
    <s v="Cancelamento e Reemissão de Nota Fiscal"/>
    <n v="25299212"/>
    <n v="0"/>
    <n v="2620915729640"/>
    <s v="FARMAVILAS COMERCIO DE MEDICAMEN"/>
    <s v="59.878.420/0001-18"/>
    <s v="Cancelamento de Nota Fiscal"/>
    <m/>
    <s v="Comercial"/>
    <x v="1"/>
    <s v="Médio"/>
    <s v="1018 Financeiro | Desejo falar com o setor financeiro | FARMAVILAS COMERCIO DE MEDICAMENTOS | ariane.pasilva@cielo.com.br"/>
    <x v="116"/>
    <d v="2026-07-28T00:00:00"/>
    <x v="13"/>
    <s v="ECOMMERCE BP SUPORTE FINANCEIRO N2"/>
    <s v="ariane.pasilva@cielo.com.br"/>
    <s v="FARMAVILAS COMERCIO DE MEDICAMEN"/>
    <s v="Olá, segue formulário enviado para Cielo E-commerce:&lt;p&gt;&lt;strong&gt;Qual seu nome?:&lt;/strong&gt; FARMAVILAS COMERCIO DE MEDICAMENTOS&lt;/p&gt;&lt;p&gt;&lt;strong&gt;Endereço de e-mail:&lt;/strong&gt; ariane.pasilva@cielo.com.br&lt;/p&gt;&lt;p&gt;&lt;strong&gt;CNPJ/CPF:&lt;/strong&gt; 59.878.420/0001-18&lt;/p&gt;&lt;p&gt;&lt;strong&gt;Telefone:&lt;/strong&gt; (11) 97707-1602&lt;/p&gt;&lt;p&gt;&lt;strong&gt;Assunto:&lt;/strong&gt; Cancelamento NF&lt;/p&gt;&lt;p&gt;&lt;strong&gt;Merchant ID/Estabelecimento Comercial (EC):&lt;/strong&gt; 59.878.420/0001-18&lt;/p&gt;&lt;p&gt;&lt;strong&gt;Descrição do problema:&lt;/strong&gt; Financeiro, boa trade._x000a__x000a_Favor cancelar as notas do cliente: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
    <s v="&gt; Financeiro, boa trade._x000a__x000a_Favor cancelar as notas do cliente:_x000a__x000a_Da comercial em anexo"/>
  </r>
  <r>
    <x v="0"/>
    <s v="Cancelamento e Reemissão de Nota Fiscal"/>
    <n v="25296859"/>
    <n v="0"/>
    <n v="2620915728194"/>
    <s v="CONSTRUDECOR S/A"/>
    <s v="03.439.316/0001-72"/>
    <s v="Cancelamento de Nota Fiscal"/>
    <m/>
    <s v="Comercial"/>
    <x v="2"/>
    <s v="Médio"/>
    <s v="1018 Financeiro | Desejo falar com o setor financeiro | CONSTRUDECOR S/A | ariane.pasilva@cielo.com.br"/>
    <x v="116"/>
    <d v="2026-07-28T00:00:00"/>
    <x v="13"/>
    <s v="ECOMMERCE BP SUPORTE FINANCEIRO N2"/>
    <s v="ariane.pasilva@cielo.com.br"/>
    <s v="DICICO"/>
    <s v="Olá, segue formulário enviado para Cielo E-commerce:&lt;p&gt;&lt;strong&gt;Qual seu nome?:&lt;/strong&gt; CONSTRUDECOR S/A&lt;/p&gt;&lt;p&gt;&lt;strong&gt;Endereço de e-mail:&lt;/strong&gt; ariane.pasilva@cielo.com.br&lt;/p&gt;&lt;p&gt;&lt;strong&gt;CNPJ/CPF:&lt;/strong&gt; 03.439.316/0001-72&lt;/p&gt;&lt;p&gt;&lt;strong&gt;Telefone:&lt;/strong&gt; (11) 97707-1602&lt;/p&gt;&lt;p&gt;&lt;strong&gt;Assunto:&lt;/strong&gt; Cancelamento NF&lt;/p&gt;&lt;p&gt;&lt;strong&gt;Merchant ID/Estabelecimento Comercial (EC):&lt;/strong&gt; 03439316000172&lt;/p&gt;&lt;p&gt;&lt;strong&gt;Descrição do problema:&lt;/strong&gt; Time financeiro, boa tarde. Tudo bem?_x000a__x000a_Favor cancelar as seguintes notas fiscais do cliente:_x000a_051172_x000a_051638_x000a_051648_x000a_051663_x000a_052712_x000a_058505_x000a_117765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
    <s v="&gt; Time financeiro, boa tarde. Tudo bem?_x000a__x000a_Favor cancelar as seguintes notas fiscais do cliente:_x000a_051172_x000a_051638_x000a_051648_x000a_051663_x000a_052712_x000a_058505_x000a_117765_x000a_DA comercial em anexo."/>
  </r>
  <r>
    <x v="4"/>
    <s v="Pagamentos, Boletos e Recebimentos"/>
    <n v="25277161"/>
    <n v="0"/>
    <n v="2620911715829"/>
    <s v="MAIS VENDAS TECNOLOGIA LTDA"/>
    <s v="64.484.980/0001-28"/>
    <s v="Alteração de vencimento / Prorrogação / Reenvio de boleto"/>
    <m/>
    <m/>
    <x v="1"/>
    <s v="Médio"/>
    <s v="1018 Financeiro | Desejo falar com o setor financeiro | Rodrigo Rossi | rodrigomrossi@gmail.com"/>
    <x v="116"/>
    <d v="2026-07-28T00:00:00"/>
    <x v="13"/>
    <s v="ECOMMERCE BP SUPORTE FINANCEIRO N2"/>
    <s v="rodrigomrossi@gmail.com"/>
    <s v="MAIS VENDAS TECNOLOGIA LTDA"/>
    <s v="Olá, segue formulário enviado para Cielo E-commerce:&lt;p&gt;&lt;strong&gt;Qual seu nome?:&lt;/strong&gt; Rodrigo Rossi&lt;/p&gt;&lt;p&gt;&lt;strong&gt;Endereço de e-mail:&lt;/strong&gt; rodrigomrossi@gmail.com&lt;/p&gt;&lt;p&gt;&lt;strong&gt;Telefone:&lt;/strong&gt; (16) 99604-4100&lt;/p&gt;&lt;p&gt;&lt;strong&gt;Assunto:&lt;/strong&gt; Prorrogação de pagamentos – Boleto de Setup&lt;/p&gt;&lt;p&gt;&lt;strong&gt;CNPJ/CPF:&lt;/strong&gt; 64.484.980/0001-28&lt;/p&gt;&lt;p&gt;&lt;strong&gt;Merchant ID/Estabelecimento Comercial (EC):&lt;/strong&gt; 310bfb72-7339-4b9c-9872-5e4ca50c758e&lt;/p&gt;&lt;p&gt;&lt;strong&gt;Descrição do problema:&lt;/strong&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s v="&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r>
  <r>
    <x v="3"/>
    <s v="Contratos, Comercial e Cadastro"/>
    <n v="25276254"/>
    <n v="0"/>
    <n v="2620911715219"/>
    <s v=""/>
    <s v="07.220.448/0001-60"/>
    <s v="Dúvidas sobre contrato / cobrança"/>
    <m/>
    <m/>
    <x v="1"/>
    <s v="Médio"/>
    <s v="1018 Financeiro | Desejo falar com o setor financeiro | Fernanda | fernanda.scamarneira@cielo.com.br"/>
    <x v="116"/>
    <d v="2026-07-28T00:00:00"/>
    <x v="13"/>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7.220.448/0001-60&lt;/p&gt;&lt;p&gt;&lt;strong&gt;Telefone:&lt;/strong&gt; (11) 94519-4834&lt;/p&gt;&lt;p&gt;&lt;strong&gt;Assunto:&lt;/strong&gt; Cliente sem cobrança&lt;/p&gt;&lt;p&gt;&lt;strong&gt;Merchant ID/Estabelecimento Comercial (EC):&lt;/strong&gt; 07.220.448/0001-60&lt;/p&gt;&lt;p&gt;&lt;strong&gt;Sobre qual produto ou área deseja falar?:&lt;/strong&gt; Financeiro&lt;/p&gt;&lt;p&gt;&lt;strong&gt;Como podemos te ajudar?:&lt;/strong&gt; Desejo falar com o setor financeiro&lt;/p&gt;&lt;p&gt;&lt;strong&gt;Descrição do problema:&lt;/strong&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lt;/p&gt;&lt;p&gt;&lt;strong&gt;GA Client ID:&lt;/strong&gt; 1403402793.1752501889&lt;/p&gt;&lt;p&gt;&lt;strong&gt;Lead Hash ID"/>
    <s v="&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
  </r>
  <r>
    <x v="0"/>
    <s v="Pagamentos, Boletos e Recebimentos"/>
    <n v="25272654"/>
    <n v="0"/>
    <n v="2620910712922"/>
    <s v="OBRAS SOCIAIS DA ARQUIDIOCESE DE APARECIDA"/>
    <s v="45.201.019/0001-34"/>
    <s v="Reenvio de boleto / NF"/>
    <m/>
    <m/>
    <x v="0"/>
    <s v="Médio"/>
    <s v="1018 Financeiro | Desejo falar com o setor financeiro | João Paulo | adm.ecommerce@santuarionacional.com"/>
    <x v="116"/>
    <d v="2026-07-28T00:00:00"/>
    <x v="13"/>
    <s v="ECOMMERCE BP SUPORTE FINANCEIRO N2"/>
    <s v="adm.ecommerce@santuarionacional.com"/>
    <s v=""/>
    <s v="Olá, segue formulário enviado para Cielo E-commerce:&lt;p&gt;&lt;strong&gt;Qual seu nome?:&lt;/strong&gt; João Paulo&lt;/p&gt;&lt;p&gt;&lt;strong&gt;Endereço de e-mail:&lt;/strong&gt; adm.ecommerce@santuarionacional.com&lt;/p&gt;&lt;p&gt;&lt;strong&gt;CNPJ/CPF:&lt;/strong&gt; 45.201.019/0001-34&lt;/p&gt;&lt;p&gt;&lt;strong&gt;Telefone:&lt;/strong&gt; (12) 3104-1200&lt;/p&gt;&lt;p&gt;&lt;strong&gt;Assunto:&lt;/strong&gt; Segunda Via do Boleto&lt;/p&gt;&lt;p&gt;&lt;strong&gt;Sobre qual produto ou área deseja falar?:&lt;/strong&gt; Financeiro&lt;/p&gt;&lt;p&gt;&lt;strong&gt;Como podemos te ajudar?:&lt;/strong&gt; Desejo falar com o setor financeiro&lt;/p&gt;&lt;p&gt;&lt;strong&gt;Descrição do problema:&lt;/strong&gt; Preciso da Segunda via do Boleto referente a nota fiscal 0114949, o link que está no e-mail retonra erro 401, não permitindo a abertura do boleto._x000a_Se for possível mandar um número de conta para depósito para agilizar o pagamento, também será uma boa opção._x000a_At.te.&lt;/p&gt;&lt;p&gt;&lt;strong&gt;Merchant ID/Estabelecimento Comercial (EC):&lt;/strong&gt; 010301220&lt;/p&gt;&lt;p&gt;&lt;strong&gt;GA Client ID:&lt;/strong&gt; 183900941.1785243361&lt;/p&gt;&lt;p&gt;&lt;strong&gt;Lead Hash ID:&lt;/strong&gt; 71a5aa6d03caeb964324f9cde0"/>
    <s v="&gt; Preciso da Segunda via do Boleto referente a nota fiscal 0114949, o link que está no e-mail retonra erro 401, não permitindo a abertura do boleto._x000a_Se for possível mandar um número de conta para depósito para agilizar o pagamento, também será uma boa opção._x000a_At.te."/>
  </r>
  <r>
    <x v="2"/>
    <s v="Cancelamento e Reemissão de Nota Fiscal"/>
    <n v="25264548"/>
    <n v="0"/>
    <n v="2620909707808"/>
    <s v=""/>
    <s v="34.383.831/0001-01"/>
    <s v="Cancelamento de NF / reemissão"/>
    <m/>
    <m/>
    <x v="0"/>
    <s v="Médio"/>
    <s v="1018 Financeiro | Desejo falar com o setor financeiro | LUX INVEST CAPITAL LTDA | ariane.pasilva@cielo.com.br"/>
    <x v="116"/>
    <d v="2026-07-28T00:00:00"/>
    <x v="13"/>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lt;/p&gt;&lt;p&gt;&lt;strong&gt;ID da transação:&lt;/strong&gt; &lt;/p&gt;&lt;p&gt;&lt;strong&gt;Código do erro:&lt;/"/>
    <s v="&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
  </r>
  <r>
    <x v="4"/>
    <s v="Contratos, Comercial e Cadastro"/>
    <n v="25189739"/>
    <n v="0"/>
    <n v="2620518659166"/>
    <s v="AVATIM"/>
    <m/>
    <s v="Cancelamento de contrato"/>
    <m/>
    <m/>
    <x v="0"/>
    <s v="Médio"/>
    <s v="1003 Cancelamento de Contrato: AVATIM CHEIROS DA TERRA PATRIMONIAL E ROYALTIES LTDA"/>
    <x v="114"/>
    <d v="2026-07-28T00:00:00"/>
    <x v="13"/>
    <s v="ECOMMERCE BP SUPORTE FINANCEIRO N2"/>
    <s v="jlisboa@cielo.com.br"/>
    <s v="AVATIM"/>
    <s v="-json-{&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s v="{&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r>
  <r>
    <x v="0"/>
    <s v="Contratos, Comercial e Cadastro"/>
    <n v="25445503"/>
    <n v="25445188"/>
    <s v="2621212821090"/>
    <s v=""/>
    <m/>
    <s v="Dúvidas sobre contrato / cobrança"/>
    <m/>
    <m/>
    <x v="0"/>
    <s v="Médio"/>
    <s v="ERRATA: 1018 Financeiro | Desejo falar com o setor financeiro | Danilo | danilo_nunes@carrefour.com"/>
    <x v="117"/>
    <d v="2026-07-31T00:00:00"/>
    <x v="13"/>
    <s v="ECOMMERCE BP SUPORTE FINANCEIRO N2"/>
    <s v="paloma.reis@atento.com"/>
    <s v=""/>
    <m/>
    <e v="#N/A"/>
  </r>
  <r>
    <x v="3"/>
    <s v="Contratos, Comercial e Cadastro"/>
    <n v="25425697"/>
    <n v="0"/>
    <s v="2621209808980"/>
    <s v="FRIGELAR COMERCIO E INDUSTRIA LTDA"/>
    <s v="92.660.406/0001-19"/>
    <s v="Atualização cadastral (email)"/>
    <m/>
    <m/>
    <x v="0"/>
    <s v="Médio"/>
    <s v="1018 Financeiro | Desejo falar com o setor financeiro | Marcelo Cunha | marcelocunha@frigelar.com.br"/>
    <x v="117"/>
    <d v="2026-07-31T00:00:00"/>
    <x v="13"/>
    <s v="ECOMMERCE BP SUPORTE FINANCEIRO N2"/>
    <s v="marcelocunha@frigelar.com.br"/>
    <s v=""/>
    <s v="Olá, segue formulário enviado para Cielo E-commerce:&lt;p&gt;&lt;strong&gt;Qual seu nome?:&lt;/strong&gt; Marcelo Cunha&lt;/p&gt;&lt;p&gt;&lt;strong&gt;Endereço de e-mail:&lt;/strong&gt; marcelocunha@frigelar.com.br&lt;/p&gt;&lt;p&gt;&lt;strong&gt;CNPJ/CPF:&lt;/strong&gt; 92.660.406/0001-19&lt;/p&gt;&lt;p&gt;&lt;strong&gt;Telefone:&lt;/strong&gt; (51) 98494-7280&lt;/p&gt;&lt;p&gt;&lt;strong&gt;Assunto:&lt;/strong&gt; ALTERACAO E-MAIL RECEBIMENTO NF e BOLETO&lt;/p&gt;&lt;p&gt;&lt;strong&gt;Merchant ID/Estabelecimento Comercial (EC):&lt;/strong&gt; 00001100493&lt;/p&gt;&lt;p&gt;&lt;strong&gt;Sobre qual produto ou área deseja falar?:&lt;/strong&gt; Financeiro&lt;/p&gt;&lt;p&gt;&lt;strong&gt;Como podemos te ajudar?:&lt;/strong&gt; Desejo falar com o setor financeiro&lt;/p&gt;&lt;p&gt;&lt;strong&gt;Descrição do problema:&lt;/strong&gt; alterar e-mail cadastrado: ecommerce@frigelar.com.br para midia@frigelar.com.br_x000a_Para recebimento de NF e Boleto para pagamento._x000a_FRIGELAR COMERCIO E INDUSTRIA LTDA&lt;/p&gt;&lt;p&gt;&lt;strong&gt;GA Client ID:&lt;/strong&gt; 1799915683.1785499788&lt;/p&gt;&lt;p&gt;&lt;strong&gt;Lead Hash ID:&lt;/strong&gt; c42d82075b1d072c5f6b5b9ad648249b72dd5beff3fc6fdab64266d2bdcefd96&lt;/p&gt;&lt;p&gt;&lt;strong&gt;Lead Form ID:&lt;/strong&gt; c42d82"/>
    <s v="&gt; alterar e-mail cadastrado: ecommerce@frigelar.com.br para midia@frigelar.com.br_x000a_Para recebimento de NF e Boleto para pagamento._x000a_FRIGELAR COMERCIO E INDUSTRIA LTDA"/>
  </r>
  <r>
    <x v="3"/>
    <s v="Contratos, Comercial e Cadastro"/>
    <n v="25371036"/>
    <n v="0"/>
    <s v="2621108774808"/>
    <s v="AQUABRAZIL OUTDOORS PESCA E NAUTICA LTDA"/>
    <s v="97.533.479/0001-63"/>
    <s v="Atualização cadastral (email)"/>
    <m/>
    <m/>
    <x v="0"/>
    <s v="Médio"/>
    <s v="1018 Financeiro | Desejo falar com o setor financeiro | JACKSON HENRIQUE ALVES CAETANO | jackson.caetano@jcesa.com.br"/>
    <x v="118"/>
    <d v="2026-07-30T00:00:00"/>
    <x v="13"/>
    <s v="ECOMMERCE BP SUPORTE FINANCEIRO N2"/>
    <s v="jackson.caetano@jcesa.com.br"/>
    <s v="AQUABRAZIL OUTDOORS PESCA E NAUT"/>
    <s v="Olá, segue formulário enviado para Cielo E-commerce:&lt;p&gt;&lt;strong&gt;Qual seu nome?:&lt;/strong&gt; JACKSON HENRIQUE ALVES CAETANO&lt;/p&gt;&lt;p&gt;&lt;strong&gt;Endereço de e-mail:&lt;/strong&gt; jackson.caetano@jcesa.com.br&lt;/p&gt;&lt;p&gt;&lt;strong&gt;CNPJ/CPF:&lt;/strong&gt; 97.533.479/0001-63&lt;/p&gt;&lt;p&gt;&lt;strong&gt;Telefone:&lt;/strong&gt; (41) 99562-8054&lt;/p&gt;&lt;p&gt;&lt;strong&gt;Assunto:&lt;/strong&gt; RETIRAR E-MAIL DO RENATO DO CADASTRO&lt;/p&gt;&lt;p&gt;&lt;strong&gt;Merchant ID/Estabelecimento Comercial (EC):&lt;/strong&gt; 2767987612 E 2771088244&lt;/p&gt;&lt;p&gt;&lt;strong&gt;Sobre qual produto ou área deseja falar?:&lt;/strong&gt; Financeiro&lt;/p&gt;&lt;p&gt;&lt;strong&gt;Como podemos te ajudar?:&lt;/strong&gt; Desejo falar com o setor financeiro&lt;/p&gt;&lt;p&gt;&lt;strong&gt;Descrição do problema:&lt;/strong&gt; Bom dia, _x000a__x000a_Por gentileza retirar o e-mail do Renato Fiedler (rpfiedler@nordtech.com.br) de qualquer tratativa, notas e boletos, é o presidente da empresa. Direcionar somente para Pedido@toyama.com.br&lt;/p&gt;&lt;p&gt;&lt;strong&gt;GA Client ID:&lt;/strong&gt; 1104835031.1741639444&lt;/p&gt;&lt;p&gt;&lt;strong&gt;Lead Hash ID:&lt;/strong&gt; 734ff22e29cc9b8f2b8d52168a011379387ded0fbd2960"/>
    <s v="&gt; Bom dia, _x000a__x000a_Por gentileza retirar o e-mail do Renato Fiedler (rpfiedler@nordtech.com.br) de qualquer tratativa, notas e boletos, é o presidente da empresa. Direcionar somente para Pedido@toyama.com.br"/>
  </r>
  <r>
    <x v="2"/>
    <s v="Cobrança e Contestação"/>
    <n v="25363817"/>
    <n v="0"/>
    <s v="2621017770360"/>
    <s v=""/>
    <s v="064.940.011-90"/>
    <s v="Dúvidas sobre cobrança"/>
    <m/>
    <m/>
    <x v="1"/>
    <s v="Médio"/>
    <s v="1018 Financeiro | Desejo falar com o setor financeiro | Amanda Oliveira | amanda.coliveira@gruposaga.com.br"/>
    <x v="119"/>
    <d v="2026-07-29T00:00:00"/>
    <x v="13"/>
    <s v="ECOMMERCE BP SUPORTE FINANCEIRO N2"/>
    <s v="amanda.coliveira@gruposaga.com.br"/>
    <s v=""/>
    <s v="Olá, segue formulário enviado para Cielo E-commerce:&lt;p&gt;&lt;strong&gt;Qual seu nome?:&lt;/strong&gt; Amanda Oliveira&lt;/p&gt;&lt;p&gt;&lt;strong&gt;Endereço de e-mail:&lt;/strong&gt; amanda.coliveira@gruposaga.com.br&lt;/p&gt;&lt;p&gt;&lt;strong&gt;CNPJ/CPF:&lt;/strong&gt; 064.940.011-90&lt;/p&gt;&lt;p&gt;&lt;strong&gt;Telefone:&lt;/strong&gt; (61) 99946-8294&lt;/p&gt;&lt;p&gt;&lt;strong&gt;Assunto:&lt;/strong&gt; DIVERGÊNCIA DE VALORES&lt;/p&gt;&lt;p&gt;&lt;strong&gt;Merchant ID/Estabelecimento Comercial (EC):&lt;/strong&gt; 010301220&lt;/p&gt;&lt;p&gt;&lt;strong&gt;Sobre qual produto ou área deseja falar?:&lt;/strong&gt; Financeiro&lt;/p&gt;&lt;p&gt;&lt;strong&gt;Como podemos te ajudar?:&lt;/strong&gt; Desejo falar com o setor financeiro&lt;/p&gt;&lt;p&gt;&lt;strong&gt;Descrição do problema:&lt;/strong&gt; Prezados,_x000a__x000a_Identificamos divergência entre o valor do boleto e o valor da Nota Fiscal nº 0118159, emitida por esta empresa, referente à Kasa Motors LTDA (CNPJ: 05.471.879/0004-16)._x000a__x000a_Dessa forma, solicitamos, por gentileza, a atualização/correção do boleto conforme o valor correto da referida nota fiscal._x000a__x000a_Ficamos no aguardo do envio do documento atualizado._x000a__x000a_Atenciosamente,_x000a_Amanda "/>
    <s v="&gt; Prezados,_x000a__x000a_Identificamos divergência entre o valor do boleto e o valor da Nota Fiscal nº 0118159, emitida por esta empresa, referente à Kasa Motors LTDA (CNPJ: 05.471.879/0004-16)._x000a__x000a_Dessa forma, solicitamos, por gentileza, a atualização/correção do boleto conforme o valor correto da referida nota fiscal._x000a__x000a_Ficamos no aguardo do envio do documento atualizado._x000a__x000a_Atenciosamente,_x000a_Amanda "/>
  </r>
  <r>
    <x v="3"/>
    <s v="Contratos, Comercial e Cadastro"/>
    <n v="25362063"/>
    <n v="0"/>
    <s v="2621017769362"/>
    <s v=""/>
    <s v="390.731.268-60"/>
    <s v="Atualização cadastral (email)"/>
    <m/>
    <m/>
    <x v="0"/>
    <s v="Médio"/>
    <s v="1018 Financeiro | Desejo falar com o setor financeiro | Priscila | priscila.farias@momentum.com.br"/>
    <x v="119"/>
    <d v="2026-07-29T00:00:00"/>
    <x v="13"/>
    <s v="ECOMMERCE BP SUPORTE FINANCEIRO N2"/>
    <s v="priscila.farias@momentum.com.br"/>
    <s v=""/>
    <s v="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 119149 e 119020 enviadas para a empresa MOMENTUM&lt;/p&gt;&lt;p&gt;&lt;strong&gt;Merchant ID/Estabelecimento Comercial (EC):&lt;/strong&gt; Escritorio&lt;/p&gt;&lt;p&gt;&lt;strong&gt;Sobre qual produto ou área deseja falar?:&lt;/strong&gt; Financeiro&lt;/p&gt;&lt;p&gt;&lt;strong&gt;Descrição do problema:&lt;/strong&gt; Sou a nova responsável pelos pagamentos da Stelo S.A. e, por gentileza, solicito que incluam o e-mail priscila.farias@momentum.com.br para recebimento das notas, mantendo o e-mail giovannabellotto@momentum.com.br em cópia._x000a__x000a_Aproveito para informar que temos prazos internos para o recebimento das notas fiscais dentro do mês. Nosso prazo para recebimento é até o dia 24 de todos os meses. Após essa data, peço, por gentileza, que as not"/>
    <s v="&gt; Sou a nova responsável pelos pagamentos da Stelo S.A. e, por gentileza, solicito que incluam o e-mail priscila.farias@momentum.com.br para recebimento das notas, mantendo o e-mail giovannabellotto@momentum.com.br em cópia._x000a__x000a_Aproveito para informar que temos prazos internos para o recebimento das notas fiscais dentro do mês. Nosso prazo para recebimento é até o dia 24 de todos os meses. Após essa data, peço, por gentileza, que as not"/>
  </r>
  <r>
    <x v="2"/>
    <s v="Cancelamento e Reemissão de Nota Fiscal"/>
    <n v="25319444"/>
    <n v="0"/>
    <s v="2621009742145"/>
    <s v="MAGALUPAY INSTITUICAO DE PAGAMENTO S.A."/>
    <s v="13.884.775/0001-19"/>
    <s v="Cancelamento de Nota Fiscal"/>
    <m/>
    <s v="Comercial"/>
    <x v="0"/>
    <s v="Médio"/>
    <s v="1018 Financeiro | Desejo falar com o setor financeiro | MAGALUPAY INSTITUICAO DE PAGAMENTO | ariane.pasilva@cielo.com.br"/>
    <x v="119"/>
    <d v="2026-07-29T00:00:00"/>
    <x v="13"/>
    <s v="ECOMMERCE BP SUPORTE FINANCEIRO N2"/>
    <s v="ariane.pasilva@cielo.com.br"/>
    <s v=""/>
    <s v="Olá, segue formulário enviado para Cielo E-commerce:&lt;p&gt;&lt;strong&gt;Qual seu nome?:&lt;/strong&gt; MAGALUPAY INSTITUICAO DE PAGAMENTO&lt;/p&gt;&lt;p&gt;&lt;strong&gt;Endereço de e-mail:&lt;/strong&gt; ariane.pasilva@cielo.com.br&lt;/p&gt;&lt;p&gt;&lt;strong&gt;CNPJ/CPF:&lt;/strong&gt; 13.884.775/0001-19&lt;/p&gt;&lt;p&gt;&lt;strong&gt;Telefone:&lt;/strong&gt; (11) 97707-1602&lt;/p&gt;&lt;p&gt;&lt;strong&gt;Assunto:&lt;/strong&gt; Cancelamento NF&lt;/p&gt;&lt;p&gt;&lt;strong&gt;Merchant ID/Estabelecimento Comercial (EC):&lt;/strong&gt; 13884775000119&lt;/p&gt;&lt;p&gt;&lt;strong&gt;Descrição do problema:&lt;/strong&gt; Time financeiro, bom dia. Tudo bem?_x000a_Favor realizar o cancelamento | baixa, da nota fiscal: 076229. _x000a_Sairá do centro de custo da comercial Stelo._x000a__x000a_DA do time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
    <s v="&gt; Time financeiro, bom dia. Tudo bem?_x000a_Favor realizar o cancelamento | baixa, da nota fiscal: 076229. _x000a_Sairá do centro de custo da comercial Stelo._x000a__x000a_DA do time de cobrança em anexo."/>
  </r>
  <r>
    <x v="0"/>
    <s v="Cobrança e Contestação"/>
    <n v="25318868"/>
    <n v="0"/>
    <s v="2621009741772"/>
    <s v="NUTRADO INDUSTRIA E COMERCIO DE COMPLEMENTOS ALIMENTARES S.A"/>
    <s v="40.161.679/0001-15"/>
    <s v="Negociação Inadimplência"/>
    <m/>
    <m/>
    <x v="0"/>
    <s v="Médio"/>
    <s v="1018 Financeiro | Desejo falar com o setor financeiro | Arthur Jacob | ajacob@nutrado.com.br"/>
    <x v="119"/>
    <d v="2026-07-29T00:00:00"/>
    <x v="13"/>
    <s v="ECOMMERCE BP SUPORTE FINANCEIRO N2"/>
    <s v="ajacob@nutrado.com.br"/>
    <s v="NUTRADO SA"/>
    <s v="Olá, segue formulário enviado para Cielo E-commerce:&lt;p&gt;&lt;strong&gt;Qual seu nome?:&lt;/strong&gt; Arthur Jacob&lt;/p&gt;&lt;p&gt;&lt;strong&gt;Endereço de e-mail:&lt;/strong&gt; ajacob@nutrado.com.br&lt;/p&gt;&lt;p&gt;&lt;strong&gt;Telefone:&lt;/strong&gt; (85) 99722-2753&lt;/p&gt;&lt;p&gt;&lt;strong&gt;CNPJ/CPF:&lt;/strong&gt; 40.161.679/0001-15&lt;/p&gt;&lt;p&gt;&lt;strong&gt;Assunto:&lt;/strong&gt; Regularização&lt;/p&gt;&lt;p&gt;&lt;strong&gt;Sobre qual produto ou área deseja falar?:&lt;/strong&gt; Financeiro&lt;/p&gt;&lt;p&gt;&lt;strong&gt;Como podemos te ajudar?:&lt;/strong&gt; Desejo falar com o setor financeiro&lt;/p&gt;&lt;p&gt;&lt;strong&gt;Descrição do problema:&lt;/strong&gt; Prezados,_x000a__x000a_Bom dia._x000a__x000a_Venho, por meio deste, solicitar gentilmente uma proposta para negociação do débito registrado junto ao Serasa Experian em nome da empresa NUTRADO INDÚSTRIA E COMÉRCIO DE COMPLEMENTOS ALIMENTARES S/A, inscrita no CNPJ 40.161.679/0001-15._x000a__x000a_Conforme consta no registro, o débito possui o valor de R$ 29.880,98, com vencimento em 15/08/2026._x000a__x000a_Temos interesse em regularizar essa pendência e, por esse motivo, gostaríamos de solicitar uma proposta de parcelamento,"/>
    <s v="&gt; Prezados,_x000a__x000a_Bom dia._x000a__x000a_Venho, por meio deste, solicitar gentilmente uma proposta para negociação do débito registrado junto ao Serasa Experian em nome da empresa NUTRADO INDÚSTRIA E COMÉRCIO DE COMPLEMENTOS ALIMENTARES S/A, inscrita no CNPJ 40.161.679/0001-15._x000a__x000a_Conforme consta no registro, o débito possui o valor de R$ 29.880,98, com vencimento em 15/08/2026._x000a__x000a_Temos interesse em regularizar essa pendência e, por esse motivo, gostaríamos de solicitar uma proposta de parcelamento,"/>
  </r>
  <r>
    <x v="4"/>
    <s v="Pagamentos, Boletos e Recebimentos"/>
    <n v="25591416"/>
    <n v="0"/>
    <s v="2621617915054"/>
    <s v="ESCOLAS BESA LTDA"/>
    <s v="26.643.740/0001-30"/>
    <s v="Alteração de vencimento / Prorrogação / Reenvio de boleto"/>
    <m/>
    <m/>
    <x v="1"/>
    <s v="Médio"/>
    <s v="1018 Financeiro | Desejo falar com o setor financeiro | Amanda Zabalza | amanda.zabalza@cfvila.com.br"/>
    <x v="120"/>
    <d v="2026-08-04T00:00:00"/>
    <x v="15"/>
    <s v="ECOMMERCE BP SUPORTE FINANCEIRO N2"/>
    <s v="amanda.zabalza@cfvila.com.br"/>
    <s v=""/>
    <s v="Olá, segue formulário enviado para Cielo E-commerce:&lt;p&gt;&lt;strong&gt;Qual seu nome?:&lt;/strong&gt; Amanda Zabalza&lt;/p&gt;&lt;p&gt;&lt;strong&gt;Endereço de e-mail:&lt;/strong&gt; amanda.zabalza@cfvila.com.br&lt;/p&gt;&lt;p&gt;&lt;strong&gt;CNPJ/CPF:&lt;/strong&gt; 26.643.740/0001-30&lt;/p&gt;&lt;p&gt;&lt;strong&gt;Telefone:&lt;/strong&gt; (11) 95224-2676&lt;/p&gt;&lt;p&gt;&lt;strong&gt;Assunto:&lt;/strong&gt; Alteração data de vencimento&lt;/p&gt;&lt;p&gt;&lt;strong&gt;Merchant ID/Estabelecimento Comercial (EC):&lt;/strong&gt; 31453223894&lt;/p&gt;&lt;p&gt;&lt;strong&gt;Sobre qual produto ou área deseja falar?:&lt;/strong&gt; Financeiro&lt;/p&gt;&lt;p&gt;&lt;strong&gt;Descrição do problema:&lt;/strong&gt; Recebi um boleto no dia 29/07 para pagamento no dia 06/08._x000a__x000a_O prazo para pagamento aqui na empresa é de 12 dias após o recebimento da NF._x000a__x000a_Por favor podem alterar o vencimento do boleto, para dia 10/08?_x000a__x000a_Gostaria que já deixassem registrado essa informação no sistema para as próximas emissões._x000a__x000a_Também não podemos receber notas emitidas entre os dias 25 a 31 de cadas mês, que é o fechamento contábil._x000a_Podem por favor mudar a emissão da NF para antes do dia 25?"/>
    <s v="&gt; Recebi um boleto no dia 29/07 para pagamento no dia 06/08._x000a__x000a_O prazo para pagamento aqui na empresa é de 12 dias após o recebimento da NF._x000a__x000a_Por favor podem alterar o vencimento do boleto, para dia 10/08?_x000a__x000a_Gostaria que já deixassem registrado essa informação no sistema para as próximas emissões._x000a__x000a_Também não podemos receber notas emitidas entre os dias 25 a 31 de cadas mês, que é o fechamento contábil._x000a_Podem por favor mudar a emissão da NF para antes do dia 25?"/>
  </r>
  <r>
    <x v="2"/>
    <s v="Cobrança e Contestação"/>
    <n v="25587767"/>
    <n v="0"/>
    <s v="2621616912823"/>
    <s v="VISA DO BRASIL EMPREENDIMENTOS LTDA"/>
    <s v="31.551.765/0001-43"/>
    <s v="Dúvidas sobre cobrança"/>
    <m/>
    <m/>
    <x v="1"/>
    <s v="Médio"/>
    <s v="1018 Financeiro | Desejo falar com o setor financeiro | VISA DO BRASIL EMPREENDIMENTOS LTDA | ariane.pasilva@cielo.com.br"/>
    <x v="120"/>
    <d v="2026-08-04T00:00:00"/>
    <x v="15"/>
    <s v="ECOMMERCE BP SUPORTE FINANCEIRO N2"/>
    <s v="ariane.pasilva@cielo.com.br"/>
    <s v=""/>
    <s v="Olá, segue formulário enviado para Cielo E-commerce:&lt;p&gt;&lt;strong&gt;Qual seu nome?:&lt;/strong&gt; VISA DO BRASIL EMPREENDIMENTOS LTDA&lt;/p&gt;&lt;p&gt;&lt;strong&gt;Endereço de e-mail:&lt;/strong&gt; ariane.pasilva@cielo.com.br&lt;/p&gt;&lt;p&gt;&lt;strong&gt;CNPJ/CPF:&lt;/strong&gt; 31.551.765/0001-43&lt;/p&gt;&lt;p&gt;&lt;strong&gt;Telefone:&lt;/strong&gt; (11) 97707-1602&lt;/p&gt;&lt;p&gt;&lt;strong&gt;Assunto:&lt;/strong&gt; Detalhamento transacional&lt;/p&gt;&lt;p&gt;&lt;strong&gt;Merchant ID/Estabelecimento Comercial (EC):&lt;/strong&gt; 31551765000143&lt;/p&gt;&lt;p&gt;&lt;strong&gt;Descrição do problema:&lt;/strong&gt; Time financeiro, boa tarde. Tudo bem?_x000a__x000a_Por favor, preciso saber se as transações que estamos cobrando das notas fiscais do cliente: 31551765000143_x000a__x000a_são relacionados ao MID:BBA85CEC-60E0-4E61-B105-A63B118ACA08?_x000a__x000a_Se não, a qual MID está relacion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
    <s v="&gt; Time financeiro, boa tarde. Tudo bem?_x000a__x000a_Por favor, preciso saber se as transações que estamos cobrando das notas fiscais do cliente: 31551765000143_x000a__x000a_são relacionados ao MID:BBA85CEC-60E0-4E61-B105-A63B118ACA08?_x000a__x000a_Se não, a qual MID está relacionada?"/>
  </r>
  <r>
    <x v="5"/>
    <s v="Cancelamento e Reemissão de Nota Fiscal"/>
    <n v="25578004"/>
    <n v="0"/>
    <s v="2621615906618"/>
    <s v="CENTRO CULTURAL AFRORIO"/>
    <s v="11.697.918/0001-58"/>
    <s v="Cancelamento de Nota Fiscal"/>
    <m/>
    <s v="Comercial"/>
    <x v="2"/>
    <s v="Médio"/>
    <s v="1018 Financeiro | Desejo falar com o setor financeiro | CENTRO CULTURAL AFRORIO | ariane.pasilva@cielo.com.br"/>
    <x v="120"/>
    <d v="2026-08-04T00:00:00"/>
    <x v="15"/>
    <s v="ECOMMERCE BP SUPORTE FINANCEIRO N2"/>
    <s v="ariane.pasilva@cielo.com.br"/>
    <s v=""/>
    <s v="Olá, segue formulário enviado para Cielo E-commerce:&lt;p&gt;&lt;strong&gt;Qual seu nome?:&lt;/strong&gt; CENTRO CULTURAL AFRORIO&lt;/p&gt;&lt;p&gt;&lt;strong&gt;Endereço de e-mail:&lt;/strong&gt; ariane.pasilva@cielo.com.br&lt;/p&gt;&lt;p&gt;&lt;strong&gt;CNPJ/CPF:&lt;/strong&gt; 11.697.918/0001-58&lt;/p&gt;&lt;p&gt;&lt;strong&gt;Telefone:&lt;/strong&gt; (11) 97707-1602&lt;/p&gt;&lt;p&gt;&lt;strong&gt;Assunto:&lt;/strong&gt; Cancelamento NFs&lt;/p&gt;&lt;p&gt;&lt;strong&gt;Merchant ID/Estabelecimento Comercial (EC):&lt;/strong&gt; 11.697.918/0001-58.&lt;/p&gt;&lt;p&gt;&lt;strong&gt;Descrição do problema:&lt;/strong&gt; Prezados, boa tarde. Favor realizar o cancelamento de todas as notas fiscais._x000a__x000a_Inclusive não emitir nota fiscal referente a multa, se emitirmos o DA já consta para cancelamento delas també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
    <s v="&gt; Prezados, boa tarde. Favor realizar o cancelamento de todas as notas fiscais._x000a__x000a_Inclusive não emitir nota fiscal referente a multa, se emitirmos o DA já consta para cancelamento delas também."/>
  </r>
  <r>
    <x v="2"/>
    <s v="Cancelamento e Reemissão de Nota Fiscal"/>
    <n v="25577329"/>
    <n v="0"/>
    <s v="2621615906210"/>
    <s v="DBDCDISTRIBUIDORA BRASILEIRA DE COSMETICOS E PARTICIPACOES EIRELI"/>
    <s v="36.148.685/0001-65"/>
    <s v="Cancelamento de Nota Fiscal / Reemissão"/>
    <m/>
    <s v="Comercial"/>
    <x v="1"/>
    <s v="Médio"/>
    <s v="1018 Financeiro | Desejo falar com o setor financeiro | DBDC - Distribuidora Brasileira de Cosméticos e Participações LTDA | ariane.pasilva@cielo.com.br"/>
    <x v="120"/>
    <d v="2026-08-04T00:00:00"/>
    <x v="15"/>
    <s v="ECOMMERCE BP SUPORTE FINANCEIRO N2"/>
    <s v="ariane.pasilva@cielo.com.br"/>
    <s v="DBDCDISTRIBUIDORA BRASILEIRA DE COSMETICOS E PARTICIPACOES EIRELI"/>
    <s v="Olá, segue formulário enviado para Cielo E-commerce:&lt;p&gt;&lt;strong&gt;Qual seu nome?:&lt;/strong&gt; DBDC - Distribuidora Brasileira de Cosméticos e Participações LTDA&lt;/p&gt;&lt;p&gt;&lt;strong&gt;Endereço de e-mail:&lt;/strong&gt; ariane.pasilva@cielo.com.br&lt;/p&gt;&lt;p&gt;&lt;strong&gt;CNPJ/CPF:&lt;/strong&gt; 36.148.685/0001-65&lt;/p&gt;&lt;p&gt;&lt;strong&gt;Telefone:&lt;/strong&gt; (11) 97707-1602&lt;/p&gt;&lt;p&gt;&lt;strong&gt;Assunto:&lt;/strong&gt; Cancelamento NFs&lt;/p&gt;&lt;p&gt;&lt;strong&gt;Merchant ID/Estabelecimento Comercial (EC):&lt;/strong&gt; 36.148.685/0001-65&lt;/p&gt;&lt;p&gt;&lt;strong&gt;Descrição do problema:&lt;/strong&gt; Prezados, boa tarde. Favor cancelar a NF emitida para o cliente: DBDC - Distribuidora Brasileira de Cosméticos e Participações LTDA - CNPJ: 36.148.685/0001-65.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
    <s v="&gt; Prezados, boa tarde. Favor cancelar a NF emitida para o cliente: DBDC - Distribuidora Brasileira de Cosméticos e Participações LTDA - CNPJ: 36.148.685/0001-65._x000a__x000a_DA comercial em anexo."/>
  </r>
  <r>
    <x v="0"/>
    <s v="Cobrança e Contestação"/>
    <n v="25551256"/>
    <n v="0"/>
    <s v="2621610889860"/>
    <s v=""/>
    <s v="97.755.177/0001-30"/>
    <s v="Dúvidas sobre cobrança"/>
    <m/>
    <m/>
    <x v="0"/>
    <s v="Médio"/>
    <s v="1018 Financeiro | Desejo falar com o setor financeiro | Eduardo Loesch | eloesch@piccadilly.com.br"/>
    <x v="120"/>
    <d v="2026-08-04T00:00:00"/>
    <x v="15"/>
    <s v="ECOMMERCE BP SUPORTE FINANCEIRO N2"/>
    <s v="eloesch@piccadilly.com.br"/>
    <s v=""/>
    <s v="Olá, segue formulário enviado para Cielo E-commerce:&lt;p&gt;&lt;strong&gt;Descrição do problema:&lt;/strong&gt; Recebemos um aviso de Serasa, ele se refere a NF e contrato 081764 com vencimento em 24/12/2024._x000a_Nosso CNPJ no aviso: 97.755.177/0001-30 - A Grings SA_x000a_CNPJ credora: 14.625.224/0001-01 - Stelo SA Braspag_x000a_Desconhecemos essa cobrança, precisamos de um retorno urgente sobre esse assunto, do que se trata e o motivo da negativação._x000a_Solicito urgência na resposta, uma vez que já estamos negativados.&lt;/p&gt;&lt;p&gt;&lt;strong&gt;Sobre qual produto ou área deseja falar?:&lt;/strong&gt; Financeiro&lt;/p&gt;&lt;p&gt;&lt;strong&gt;Qual seu nome?:&lt;/strong&gt; Eduardo Loesch&lt;/p&gt;&lt;p&gt;&lt;strong&gt;Endereço de e-mail:&lt;/strong&gt; eloesch@piccadilly.com.br&lt;/p&gt;&lt;p&gt;&lt;strong&gt;CNPJ/CPF:&lt;/strong&gt; 97.755.177/0001-30&lt;/p&gt;&lt;p&gt;&lt;strong&gt;Telefone:&lt;/strong&gt; (54) 99945-7180&lt;/p&gt;&lt;p&gt;&lt;strong&gt;Assunto:&lt;/strong&gt; Aviso de Serasa - Urgente&lt;/p&gt;&lt;p&gt;&lt;strong&gt;Merchant ID/Estabelecimento Comercial (EC):&lt;/strong&gt; 97755177000130&lt;/p&gt;&lt;p&gt;&lt;strong&gt;Como podemos te ajudar?:&lt;/strong&gt; Desejo falar com o set"/>
    <s v="&gt; Recebemos um aviso de Serasa, ele se refere a NF e contrato 081764 com vencimento em 24/12/2024._x000a_Nosso CNPJ no aviso: 97.755.177/0001-30 - A Grings SA_x000a_CNPJ credora: 14.625.224/0001-01 - Stelo SA Braspag_x000a_Desconhecemos essa cobrança, precisamos de um retorno urgente sobre esse assunto, do que se trata e o motivo da negativação._x000a_Solicito urgência na resposta, uma vez que já estamos negativados."/>
  </r>
  <r>
    <x v="1"/>
    <s v="Pagamentos, Boletos e Recebimentos"/>
    <n v="25549020"/>
    <n v="0"/>
    <s v="2621610888473"/>
    <s v="MILLIONS PAY INTERMEDIADORA DE P"/>
    <s v="56.002.183/0001-39"/>
    <s v="Falha do repasse seller"/>
    <m/>
    <m/>
    <x v="1"/>
    <s v="Médio"/>
    <s v="1018 Financeiro | Desejo falar com o setor financeiro | Franciane dos Santos Pereira | contato@sejmillionspay.com"/>
    <x v="120"/>
    <d v="2026-08-04T00:00:00"/>
    <x v="15"/>
    <s v="ECOMMERCE BP SUPORTE FINANCEIRO N2"/>
    <s v="contato@sejmillionspay.com"/>
    <s v="MILLIONS PAY INTERMEDIADORA DE P"/>
    <s v="Olá, segue formulário enviado para Cielo E-commerce:&lt;p&gt;&lt;strong&gt;Qual seu nome?:&lt;/strong&gt; Franciane dos Santos Pereira&lt;/p&gt;&lt;p&gt;&lt;strong&gt;Endereço de e-mail:&lt;/strong&gt; contato@sejmillionspay.com&lt;/p&gt;&lt;p&gt;&lt;strong&gt;Telefone:&lt;/strong&gt; (41) 99949-6152&lt;/p&gt;&lt;p&gt;&lt;strong&gt;Assunto:&lt;/strong&gt; erro no processamento do repasse&lt;/p&gt;&lt;p&gt;&lt;strong&gt;CNPJ/CPF:&lt;/strong&gt; 56.002.183/0001-39&lt;/p&gt;&lt;p&gt;&lt;strong&gt;Merchant ID/Estabelecimento Comercial (EC):&lt;/strong&gt; 6e05ee60-fb40-4cff-b5fa-b9b358079b88&lt;/p&gt;&lt;p&gt;&lt;strong&gt;Sobre qual produto ou área deseja falar?:&lt;/strong&gt; Financeiro&lt;/p&gt;&lt;p&gt;&lt;strong&gt;Como podemos te ajudar?:&lt;/strong&gt; Desejo falar com o setor financeiro&lt;/p&gt;&lt;p&gt;&lt;strong&gt;Descrição do problema:&lt;/strong&gt; Olá, preciso de ajuda com esse seller a transação de saque dele retornou assim. Porem as anteriores deram certo o repasse.&lt;/p&gt;&lt;p&gt;&lt;strong&gt;ID da transação:&lt;/strong&gt; d7ba8f2b-e950-44b8-b404-61389dcbf1e8&lt;/p&gt;&lt;p&gt;&lt;strong&gt;Data e hora do erro:&lt;/strong&gt; 02-08-2026 10:28&lt;/p&gt;&lt;p&gt;&lt;strong&gt;GA Client ID:&lt;/strong&gt; 2090772583.1778623540&lt;/p&gt;&lt;p&gt;&lt;strong&gt;Lea"/>
    <s v="&gt; Olá, preciso de ajuda com esse seller a transação de saque dele retornou assim. Porem as anteriores deram certo o repasse."/>
  </r>
  <r>
    <x v="3"/>
    <s v="Cobrança e Contestação"/>
    <n v="25507555"/>
    <n v="0"/>
    <s v="2621513861639"/>
    <s v=""/>
    <m/>
    <s v="Dúvidas sobre cobrança"/>
    <m/>
    <m/>
    <x v="1"/>
    <s v="Médio"/>
    <s v="1018 Financeiro | Desejo falar com o setor financeiro | Daiani Sopran | daiani.sopran@herval.com.br"/>
    <x v="121"/>
    <d v="2026-08-03T00:00:00"/>
    <x v="15"/>
    <s v="ECOMMERCE BP SUPORTE FINANCEIRO N2"/>
    <s v="daiani.sopran@herval.com.br"/>
    <s v=""/>
    <s v="Olá, segue formulário enviado para Cielo E-commerce:&lt;p&gt;&lt;strong&gt;Qual seu nome?:&lt;/strong&gt; Daiani Sopran&lt;/p&gt;&lt;p&gt;&lt;strong&gt;Endereço de e-mail:&lt;/strong&gt; daiani.sopran@herval.com.br&lt;/p&gt;&lt;p&gt;&lt;strong&gt;Telefone:&lt;/strong&gt; (51) 3564-8300&lt;/p&gt;&lt;p&gt;&lt;strong&gt;Assunto:&lt;/strong&gt; Fatura Cartão protegido&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_x000a_Sobre a Nota Fiscal 119822 referente as transações de cartão protegido, nos relatórios do mesmo só no estabelecimento HS Financeira  constam 92  transações, porém a fatura está cobrando 192  transações. De Qual estabelecimento são essas transações?_x000a_Link do relatório extraído da Braspag._x000a__x000a_https://pecmreportsstgaccountprd.blob.core.windows.net/reports/Cartão Protegido_b48e8131-fb35-4ae4-aacf-6545c4d66"/>
    <s v="&gt; Boa tarde!_x000a_Sobre a Nota Fiscal 119822 referente as transações de cartão protegido, nos relatórios do mesmo só no estabelecimento HS Financeira  constam 92  transações, porém a fatura está cobrando 192  transações. De Qual estabelecimento são essas transações?_x000a_Link do relatório extraído da Braspag._x000a__x000a_https://pecmreportsstgaccountprd.blob.core.windows.net/reports/Cartão Protegido_b48e8131-fb35-4ae4-aacf-6545c4d66"/>
  </r>
  <r>
    <x v="4"/>
    <s v="Pagamentos, Boletos e Recebimentos"/>
    <n v="25499168"/>
    <n v="0"/>
    <s v="2621511856488"/>
    <s v=""/>
    <m/>
    <s v="Alteração de vencimento"/>
    <m/>
    <m/>
    <x v="1"/>
    <s v="Médio"/>
    <s v="1018 Financeiro | Desejo falar com o setor financeiro | Daiani Sopran | daiani.sopran@herval.com.br"/>
    <x v="121"/>
    <d v="2026-08-03T00:00:00"/>
    <x v="15"/>
    <s v="ECOMMERCE BP SUPORTE FINANCEIRO N2"/>
    <s v="daiani.sopran@herval.com.br"/>
    <s v=""/>
    <s v="Olá, segue formulário enviado para Cielo E-commerce:&lt;p&gt;&lt;strong&gt;Endereço de e-mail:&lt;/strong&gt; daiani.sopran@herval.com.br&lt;/p&gt;&lt;p&gt;&lt;strong&gt;Qual seu nome?:&lt;/strong&gt; Daiani Sopran&lt;/p&gt;&lt;p&gt;&lt;strong&gt;Telefone:&lt;/strong&gt; (51) 3564-8300&lt;/p&gt;&lt;p&gt;&lt;strong&gt;Assunto:&lt;/strong&gt; Ajuste da data de pagamento dos fornecedores&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_x000a__x000a_Tudo bem?_x000a_Prezados(as),_x000a_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17 e 27 de cada mês. Caso uma dessas datas coincida com finais de sema"/>
    <s v="&gt; Boa tarde!_x000a__x000a_Tudo bem?_x000a_Prezados(as),_x000a_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17 e 27 de cada mês. Caso uma dessas datas coincida com finais de sema"/>
  </r>
  <r>
    <x v="0"/>
    <s v="Cancelamento e Reemissão de Nota Fiscal"/>
    <n v="25498504"/>
    <n v="0"/>
    <s v="2621511856088"/>
    <s v="EVENTPLACE SOLUCOES DIGITAIS LTDA"/>
    <s v="26.335.362/0001-27"/>
    <s v="Cancelamento de Nota Fiscal"/>
    <m/>
    <s v="Comercial"/>
    <x v="1"/>
    <s v="Médio"/>
    <s v="1018 Financeiro | Desejo falar com o setor financeiro | EVENTPLACE SOLUCOES DIGITAIS LTDA | bordini@cielo.com.br"/>
    <x v="121"/>
    <d v="2026-08-03T00:00:00"/>
    <x v="15"/>
    <s v="ECOMMERCE BP SUPORTE FINANCEIRO N2"/>
    <s v="bordini@cielo.com.br"/>
    <s v="EVENTPAY SOLUCOES"/>
    <s v="Olá, segue formulário enviado para Cielo E-commerce:&lt;p&gt;&lt;strong&gt;Qual seu nome?:&lt;/strong&gt; EVENTPLACE SOLUCOES DIGITAIS LTDA&lt;/p&gt;&lt;p&gt;&lt;strong&gt;CNPJ/CPF:&lt;/strong&gt; 26.335.362/0001-27&lt;/p&gt;&lt;p&gt;&lt;strong&gt;Endereço de e-mail:&lt;/strong&gt; bordini@cielo.com.br&lt;/p&gt;&lt;p&gt;&lt;strong&gt;Telefone:&lt;/strong&gt; (11) 94008-6890&lt;/p&gt;&lt;p&gt;&lt;strong&gt;Assunto:&lt;/strong&gt; CANCELAMENTO DE NOTAS FISCAIS&lt;/p&gt;&lt;p&gt;&lt;strong&gt;Merchant ID/Estabelecimento Comercial (EC):&lt;/strong&gt; 26.335.362/0001-27&lt;/p&gt;&lt;p&gt;&lt;strong&gt;Descrição do problema:&lt;/strong&gt; Bom dia, time , espero que estejam bem!_x000a_ _x000a_O cliente possui o produto de Split contratado conosco, com um valor mínimo mensal atrelado. No entanto, alinhamos desde o início da negociação que, após o Go live, esse contrato no valor de R$ 6.159,00 mensais seria cancelado, sem aplicação de qualquer tipo de multa._x000a_Considerando que o Go live ocorreu em 29/05/2026, solicito o cancelamento do mesmo. Segue DA´s e contrato em anexo, para que possamos seguir com os próximos passos do cancelamento._x000a__x000a_MID para cancelamento: Um "/>
    <s v="&gt; Bom dia, time , espero que estejam bem!_x000a_ _x000a_O cliente possui o produto de Split contratado conosco, com um valor mínimo mensal atrelado. No entanto, alinhamos desde o início da negociação que, após o Go live, esse contrato no valor de R$ 6.159,00 mensais seria cancelado, sem aplicação de qualquer tipo de multa._x000a_Considerando que o Go live ocorreu em 29/05/2026, solicito o cancelamento do mesmo. Segue DA´s e contrato em anexo, para que possamos seguir com os próximos passos do cancelamento._x000a__x000a_MID para cancelamento: Um "/>
  </r>
  <r>
    <x v="0"/>
    <s v="Cancelamento e Reemissão de Nota Fiscal"/>
    <n v="25480801"/>
    <n v="0"/>
    <s v="2621508844696"/>
    <s v="PAO DE ACUCAR 1302 BRIGADEIRO"/>
    <s v="47.508.411/0004-07"/>
    <s v="Cancelamento de Nota Fiscal"/>
    <m/>
    <s v="Financeiro"/>
    <x v="1"/>
    <s v="Médio"/>
    <s v="1018 Financeiro | Desejo falar com o setor financeiro | COMPANHIA BRASILEIRA DE DISTRIBUICAO | ariane.pasilva@cielo.com.br"/>
    <x v="121"/>
    <d v="2026-08-03T00:00:00"/>
    <x v="15"/>
    <s v="ECOMMERCE BP SUPORTE FINANCEIRO N2"/>
    <s v="ariane.pasilva@cielo.com.br"/>
    <s v="PAO DE ACUCAR 1302 BRIGADEIRO"/>
    <s v="Olá, segue formulário enviado para Cielo E-commerce:&lt;p&gt;&lt;strong&gt;Qual seu nome?:&lt;/strong&gt; COMPANHIA BRASILEIRA DE DISTRIBUICAO&lt;/p&gt;&lt;p&gt;&lt;strong&gt;Endereço de e-mail:&lt;/strong&gt; ariane.pasilva@cielo.com.br&lt;/p&gt;&lt;p&gt;&lt;strong&gt;CNPJ/CPF:&lt;/strong&gt; 47.508.411/0004-07&lt;/p&gt;&lt;p&gt;&lt;strong&gt;Telefone:&lt;/strong&gt; (11) 97707-1602&lt;/p&gt;&lt;p&gt;&lt;strong&gt;Assunto:&lt;/strong&gt; Cancelamento NFs&lt;/p&gt;&lt;p&gt;&lt;strong&gt;Merchant ID/Estabelecimento Comercial (EC):&lt;/strong&gt; 47508411000407&lt;/p&gt;&lt;p&gt;&lt;strong&gt;Descrição do problema:&lt;/strong&gt; Prezados, bom dia. Tudo bem?_x000a__x000a_Por favor, cancelar as notas fiscais emitidas para o CNPJ: 47508411000407_x000a__x000a_Cliente não possui contrato ativo._x000a_O que ele tem é uma liberação em produção para testes (todos os testes eles pagariam). _x000a_Não podemos cobrar multa contratual de um cliente que não possui contrato, nem mínimo mensal.&lt;/p&gt;&lt;p&gt;&lt;strong&gt;ID da transação:&lt;/strong&gt; &lt;/p&gt;&lt;p&gt;&lt;strong&gt;Código do erro:&lt;/strong&gt; &lt;/p&gt;&lt;p&gt;&lt;strong&gt;Sobre qual produto ou área deseja falar?:&lt;/strong&gt; Financeiro&lt;/p&gt;&lt;p&gt;&lt;strong&gt;Como podemos te ajudar?:&lt;/strong&gt;"/>
    <s v="&gt; Prezados, bom dia. Tudo bem?_x000a__x000a_Por favor, cancelar as notas fiscais emitidas para o CNPJ: 47508411000407_x000a__x000a_Cliente não possui contrato ativo._x000a_O que ele tem é uma liberação em produção para testes (todos os testes eles pagariam). _x000a_Não podemos cobrar multa contratual de um cliente que não possui contrato, nem mínimo mensal."/>
  </r>
  <r>
    <x v="2"/>
    <s v="Cobrança e Contestação"/>
    <n v="25466908"/>
    <n v="0"/>
    <s v="2621217834489"/>
    <s v=""/>
    <s v="740.078.669-53"/>
    <s v="Dúvidas sobre cobrança"/>
    <m/>
    <m/>
    <x v="0"/>
    <s v="Médio"/>
    <s v="1018 Financeiro | Desejo falar com o setor financeiro | Rita de Cassia Tulchaski | rita.cassia@pr.senac.br"/>
    <x v="117"/>
    <d v="2026-07-31T00:00:00"/>
    <x v="13"/>
    <s v="ECOMMERCE BP SUPORTE FINANCEIRO N2"/>
    <s v="rita.cassia@pr.senac.br"/>
    <s v=""/>
    <s v="Olá, segue formulário enviado para Cielo E-commerce:&lt;p&gt;&lt;strong&gt;Qual seu nome?:&lt;/strong&gt; Rita de Cassia Tulchaski&lt;/p&gt;&lt;p&gt;&lt;strong&gt;Endereço de e-mail:&lt;/strong&gt; rita.cassia@pr.senac.br&lt;/p&gt;&lt;p&gt;&lt;strong&gt;CNPJ/CPF:&lt;/strong&gt; 740.078.669-53&lt;/p&gt;&lt;p&gt;&lt;strong&gt;Telefone:&lt;/strong&gt; (41) 3219-4961&lt;/p&gt;&lt;p&gt;&lt;strong&gt;Assunto:&lt;/strong&gt; Relatório de transações conforme NF&lt;/p&gt;&lt;p&gt;&lt;strong&gt;Merchant ID/Estabelecimento Comercial (EC):&lt;/strong&gt; DFB70E91-B482-B78C-4339-F93D2C5DB037&lt;/p&gt;&lt;p&gt;&lt;strong&gt;Descrição do problema:&lt;/strong&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lt;/p&gt;&lt;p&gt;&lt;strong&gt;ID da transação:&lt;/strong&gt; &lt;/p&gt;&lt;p&gt;&lt;strong&gt;Código do erro:&lt;/strong&gt; &lt;/p&gt;&lt;p&gt;&lt;strong&gt;Sobre qual produto ou área deseja falar?:&lt;/strong&gt; Financeiro&lt;/p&gt;&lt;p&gt;&lt;strong&gt;Como podemos te ajudar?:"/>
    <s v="&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
  </r>
  <r>
    <x v="4"/>
    <s v="Cancelamento e Reemissão de Nota Fiscal"/>
    <n v="25461091"/>
    <n v="0"/>
    <s v="2621216831013"/>
    <s v="CASA UNICA MATERIAIS PARA CONSTRUCAO LTDA"/>
    <s v="25.618.174/0001-43"/>
    <s v="Cancelamento de Nota Fiscal / Reemissão"/>
    <m/>
    <s v="Financeiro"/>
    <x v="1"/>
    <s v="Médio"/>
    <s v="1018 Financeiro | Desejo falar com o setor financeiro | CASA UNICA MATERIAIS PARA CONSTRUCALTDA | ariane.pasilva@cielo.com.br"/>
    <x v="117"/>
    <d v="2026-07-31T00:00:00"/>
    <x v="13"/>
    <s v="ECOMMERCE BP SUPORTE FINANCEIRO N2"/>
    <s v="ariane.pasilva@cielo.com.br"/>
    <s v=""/>
    <s v="Olá, segue formulário enviado para Cielo E-commerce:&lt;p&gt;&lt;strong&gt;Qual seu nome?:&lt;/strong&gt; CASA UNICA MATERIAIS PARA CONSTRUCALTDA&lt;/p&gt;&lt;p&gt;&lt;strong&gt;Endereço de e-mail:&lt;/strong&gt; ariane.pasilva@cielo.com.br&lt;/p&gt;&lt;p&gt;&lt;strong&gt;CNPJ/CPF:&lt;/strong&gt; 25.618.174/0001-43&lt;/p&gt;&lt;p&gt;&lt;strong&gt;Telefone:&lt;/strong&gt; (11) 97707-1602&lt;/p&gt;&lt;p&gt;&lt;strong&gt;Assunto:&lt;/strong&gt; Cancelamento NFs&lt;/p&gt;&lt;p&gt;&lt;strong&gt;Merchant ID/Estabelecimento Comercial (EC):&lt;/strong&gt; 25618174000143&lt;/p&gt;&lt;p&gt;&lt;strong&gt;Descrição do problema:&lt;/strong&gt; Time financeiro, boa tarde. Tudo bem?_x000a__x000a_Por favor realizar o cancelamento das NFS emitidas em 29/07/2026, foi emitida de forma indevida._x000a__x000a_O contrato possui pacote de gateway, ou seja, é para emitir uma nota | boleto para os 3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
    <s v="&gt; Time financeiro, boa tarde. Tudo bem?_x000a__x000a_Por favor realizar o cancelamento das NFS emitidas em 29/07/2026, foi emitida de forma indevida._x000a__x000a_O contrato possui pacote de gateway, ou seja, é para emitir uma nota | boleto para os 3 serviços:"/>
  </r>
  <r>
    <x v="2"/>
    <s v="Cobrança e Contestação"/>
    <n v="25709607"/>
    <n v="0"/>
    <n v="2621816990566"/>
    <s v="EDITORA GLOBO S/A"/>
    <s v="04.067.191/0001-60"/>
    <s v="Contestação de cobrança"/>
    <m/>
    <m/>
    <x v="1"/>
    <s v="Médio"/>
    <s v="1018 Financeiro | Desejo falar com o setor financeiro | Fernanda | fernanda.scamarneira@cielo.com.br"/>
    <x v="122"/>
    <d v="2026-08-06T00:00:00"/>
    <x v="15"/>
    <s v="ECOMMERCE BP SUPORTE FINANCEIRO N2"/>
    <s v="fernanda.scamarneira@cielo.com.br"/>
    <s v="EDITORA GLOBO VALOR"/>
    <s v="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faturamento do pagador de julho errado - Editora Globo&lt;/p&gt;&lt;p&gt;&lt;strong&gt;Merchant ID/Estabelecimento Comercial (EC):&lt;/strong&gt; 04.067.191/0001-60&lt;/p&gt;&lt;p&gt;&lt;strong&gt;Descrição do problema:&lt;/strong&gt; O faturamento do pagador do mês da Editora Globo está errado, o valor está incorreto. _x000a_Enviei na contestação da prévia mas estou abrindo essa chamado para formalizar conforme solicitado pelo time financeiro. 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
    <s v="&gt; O faturamento do pagador do mês da Editora Globo está errado, o valor está incorreto. _x000a_Enviei na contestação da prévia mas estou abrindo essa chamado para formalizar conforme solicitado pelo time financeiro. _x000a_Obrigada!"/>
  </r>
  <r>
    <x v="4"/>
    <s v="Cancelamento e Reemissão de Nota Fiscal"/>
    <n v="25704891"/>
    <n v="0"/>
    <n v="2621816987537"/>
    <s v="VOLTBRAS ELETROPOSTOS AGENCIAMENTO LTDA"/>
    <s v="32.150.686/0001-93"/>
    <s v="Cancelamento de Nota Fiscal"/>
    <m/>
    <s v="Comercial"/>
    <x v="1"/>
    <s v="Médio"/>
    <s v="1018 Financeiro | Desejo falar com o setor financeiro | VOLTBRAS ELETROPOSTOS AGENCIAMENTO LTDA | ariane.pasilva@cielo.com.br"/>
    <x v="122"/>
    <d v="2026-08-07T00:00:00"/>
    <x v="15"/>
    <s v="ECOMMERCE BP SUPORTE FINANCEIRO N2"/>
    <s v="ariane.pasilva@cielo.com.br"/>
    <s v="VOLTBRAS ELETROPOSTOS"/>
    <s v="Olá, segue formulário enviado para Cielo E-commerce:&lt;p&gt;&lt;strong&gt;Qual seu nome?:&lt;/strong&gt; VOLTBRAS ELETROPOSTOS AGENCIAMENTO LTDA&lt;/p&gt;&lt;p&gt;&lt;strong&gt;Endereço de e-mail:&lt;/strong&gt; ariane.pasilva@cielo.com.br&lt;/p&gt;&lt;p&gt;&lt;strong&gt;CNPJ/CPF:&lt;/strong&gt; 32.150.686/0001-93&lt;/p&gt;&lt;p&gt;&lt;strong&gt;Telefone:&lt;/strong&gt; (11) 97707-1602&lt;/p&gt;&lt;p&gt;&lt;strong&gt;Assunto:&lt;/strong&gt; Cancelamento de nota&lt;/p&gt;&lt;p&gt;&lt;strong&gt;Merchant ID/Estabelecimento Comercial (EC):&lt;/strong&gt; 32150686000193&lt;/p&gt;&lt;p&gt;&lt;strong&gt;Descrição do problema:&lt;/strong&gt; Prezado time financeiro._x000a__x000a_Favor cancelar a nota de SETUP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
    <s v="&gt; Prezado time financeiro._x000a__x000a_Favor cancelar a nota de SETUP do cliente. DA comercial em anexo."/>
  </r>
  <r>
    <x v="4"/>
    <s v="Pagamentos, Boletos e Recebimentos"/>
    <n v="25704610"/>
    <n v="0"/>
    <n v="2621816987369"/>
    <s v="MESTRE MARCENEIRO LTDA"/>
    <s v="12.878.141/0001-90"/>
    <s v="Mudança conta recebimento"/>
    <m/>
    <m/>
    <x v="1"/>
    <s v="Médio"/>
    <s v="1018 Financeiro | Desejo falar com o setor financeiro | Mario Henrique | mario.henrique@mestremarceneiro.com"/>
    <x v="122"/>
    <d v="2026-08-06T00:00:00"/>
    <x v="15"/>
    <s v="ECOMMERCE BP SUPORTE FINANCEIRO N2"/>
    <s v="mario.henrique@mestremarceneiro.com"/>
    <s v="MESTRE MARCENEIRO"/>
    <s v="Olá, segue formulário enviado para Cielo E-commerce:&lt;p&gt;&lt;strong&gt;Qual seu nome?:&lt;/strong&gt; Mario Henrique&lt;/p&gt;&lt;p&gt;&lt;strong&gt;Endereço de e-mail:&lt;/strong&gt; mario.henrique@mestremarceneiro.com&lt;/p&gt;&lt;p&gt;&lt;strong&gt;CNPJ/CPF:&lt;/strong&gt; 12.878.141/0001-90&lt;/p&gt;&lt;p&gt;&lt;strong&gt;Telefone:&lt;/strong&gt; (11) 95935-8529&lt;/p&gt;&lt;p&gt;&lt;strong&gt;Assunto:&lt;/strong&gt; Troca de domicilio bancário&lt;/p&gt;&lt;p&gt;&lt;strong&gt;Merchant ID/Estabelecimento Comercial (EC):&lt;/strong&gt; f1dd1e45-d1b6-4443-801e-c21344569ead&lt;/p&gt;&lt;p&gt;&lt;strong&gt;Sobre qual produto ou área deseja falar?:&lt;/strong&gt; Financeiro&lt;/p&gt;&lt;p&gt;&lt;strong&gt;Descrição do problema:&lt;/strong&gt; Preciso trocar o domicílio bancário do Master para a seguinte conta:_x000a_Banco: Banco do Brasil_x000a_Agênica: 2857-6_x000a_C/C: 82565-4&lt;/p&gt;&lt;p&gt;&lt;strong&gt;Como podemos te ajudar?:&lt;/strong&gt; Desejo falar com o setor financeiro&lt;/p&gt;&lt;p&gt;&lt;strong&gt;GA Client ID:&lt;/strong&gt; 1579790772.1785329107&lt;/p&gt;&lt;p&gt;&lt;strong&gt;Lead Hash ID:&lt;/strong&gt; de16e883cce2a886c6fa2d7159c6c8182346d821a7f67a70329995484ab356dc&lt;/p&gt;&lt;p&gt;&lt;strong&gt;Lead Form ID:&lt;/strong&gt; de16e883cce2a886c6fa2d7159c6"/>
    <s v="&gt; Preciso trocar o domicílio bancário do Master para a seguinte conta:_x000a_Banco: Banco do Brasil_x000a_Agênica: 2857-6_x000a_C/C: 82565-4"/>
  </r>
  <r>
    <x v="4"/>
    <s v="Cobrança e Contestação"/>
    <n v="25687981"/>
    <n v="0"/>
    <n v="2621813976658"/>
    <s v="DIMESUL LTDA"/>
    <s v="861.096.340-34"/>
    <s v="Contestação de cobrança"/>
    <m/>
    <m/>
    <x v="1"/>
    <s v="Médio"/>
    <s v="1018 Financeiro | Desejo falar com o setor financeiro | Matheus Alves Pereira | matheusp@grupopanvel.com.br"/>
    <x v="122"/>
    <d v="2026-08-06T00:00:00"/>
    <x v="15"/>
    <s v="ECOMMERCE BP SUPORTE FINANCEIRO N2"/>
    <s v="matheusp@grupopanvel.com.br"/>
    <s v="DIMESUL LTDA"/>
    <s v="Olá, segue formulário enviado para Cielo E-commerce:&lt;p&gt;&lt;strong&gt;Qual seu nome?:&lt;/strong&gt; Matheus Alves Pereira&lt;/p&gt;&lt;p&gt;&lt;strong&gt;Endereço de e-mail:&lt;/strong&gt; matheusp@grupopanvel.com.br&lt;/p&gt;&lt;p&gt;&lt;strong&gt;CNPJ/CPF:&lt;/strong&gt; 861.096.340-34&lt;/p&gt;&lt;p&gt;&lt;strong&gt;Telefone:&lt;/strong&gt; (51) 99867-0021&lt;/p&gt;&lt;p&gt;&lt;strong&gt;Assunto:&lt;/strong&gt; Dúvida sobre NF e boleto&lt;/p&gt;&lt;p&gt;&lt;strong&gt;Merchant ID/Estabelecimento Comercial (EC):&lt;/strong&gt; e5b6a198-39c5-4d7e-88c8-cb9af63ed754&lt;/p&gt;&lt;p&gt;&lt;strong&gt;Sobre qual produto ou área deseja falar?:&lt;/strong&gt; Financeiro&lt;/p&gt;&lt;p&gt;&lt;strong&gt;Como podemos te ajudar?:&lt;/strong&gt; Desejo falar com o setor financeiro&lt;/p&gt;&lt;p&gt;&lt;strong&gt;Descrição do problema:&lt;/strong&gt; Boa tarde, tudo bem?_x000a__x000a_Gostaria de solicitar um esclarecimento sobre a nota nº 0119782, bem como sobre a cobrança relacionada a ela, pois nunca recebemos Marketplace._x000a__x000a_Poderia, por gentileza, nos explicar a origem dessa nota e os detalhes da cobrança?_x000a__x000a_Fico no aguardo._x000a__x000a_Obrigado!&lt;/p&gt;&lt;p&gt;&lt;strong&gt;GA Client ID:&lt;/strong&gt; 368531649.1770310159&lt;/p&gt;&lt;p&gt;&lt;strong&gt;Lea"/>
    <s v="&gt; Boa tarde, tudo bem?_x000a__x000a_Gostaria de solicitar um esclarecimento sobre a nota nº 0119782, bem como sobre a cobrança relacionada a ela, pois nunca recebemos Marketplace._x000a__x000a_Poderia, por gentileza, nos explicar a origem dessa nota e os detalhes da cobrança?_x000a__x000a_Fico no aguardo._x000a__x000a_Obrigado!"/>
  </r>
  <r>
    <x v="4"/>
    <s v="Cancelamento e Reemissão de Nota Fiscal"/>
    <n v="25679977"/>
    <n v="0"/>
    <n v="2621811971773"/>
    <s v="SAVEGNAGO-SUPERMERCADOS LTDA"/>
    <s v="71.322.150/0001-60"/>
    <s v="Alterar data de emissão da NF"/>
    <m/>
    <m/>
    <x v="1"/>
    <s v="Médio"/>
    <s v="1018 Financeiro | Desejo falar com o setor financeiro | Lenon Oliveira | lenon.oliveira@savegnago.com.br"/>
    <x v="122"/>
    <d v="2026-08-06T00:00:00"/>
    <x v="15"/>
    <s v="ECOMMERCE BP SUPORTE FINANCEIRO N2"/>
    <s v="lenon.oliveira@savegnago.com.br"/>
    <s v="SAVEGNAGO Lj 1 Matriz Sertaozinho"/>
    <s v="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Mudança nas datas de vencimento&lt;/p&gt;&lt;p&gt;&lt;strong&gt;Merchant ID/Estabelecimento Comercial (EC):&lt;/strong&gt; c3f89dc2-6f0a-4b79-9bda-28f3b0fdcba8&lt;/p&gt;&lt;p&gt;&lt;strong&gt;Descrição do problema:&lt;/strong&gt; Bom dia a todos!_x000a__x000a_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lt;/p&gt;&lt;p&gt;&lt;strong&gt;ID da transação:&lt;/strong&gt; &lt;/p&gt;&lt;p&gt;&lt;strong&gt;Código do erro:&lt;/strong&gt; &lt;/p&gt;&lt;p&gt;&lt;strong&gt;Sobre qual produto ou área deseja falar?:&lt;/strong&gt; Financeiro&lt;/p&gt;&lt;p&gt;&lt;strong&gt;Como podemos t"/>
    <s v="&gt; Bom dia a todos!_x000a__x000a_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
  </r>
  <r>
    <x v="4"/>
    <s v="Cobrança e Contestação"/>
    <n v="25652435"/>
    <n v="0"/>
    <n v="2621717954072"/>
    <s v="INOVE ONLINE LTDA"/>
    <s v="59.515.022/0001-37"/>
    <s v="Contestação de cobrança"/>
    <m/>
    <m/>
    <x v="1"/>
    <s v="Médio"/>
    <s v="1018 Financeiro | Desejo falar com o setor financeiro | Inove Online | inoveonline0904@gmail.com"/>
    <x v="123"/>
    <d v="2026-08-05T00:00:00"/>
    <x v="15"/>
    <s v="ECOMMERCE BP SUPORTE FINANCEIRO N2"/>
    <s v="inoveonline0904@gmail.com"/>
    <s v="INOVE ONLINE LTDA"/>
    <s v="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Fatura com valor diferente&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Recebi a cobrança de 699,24, sendo que o valor acordado em contrato sempre foi de 400 reais, gostaria de entender o motivo de ter aumentando quase 300 reais!&lt;/p&gt;&lt;p&gt;&lt;strong&gt;GA Client ID:&lt;/strong&gt; 665735818.1783686937&lt;/p&gt;&lt;p&gt;&lt;strong&gt;Lead Hash ID:&lt;/strong&gt; a679912ca6021f94df11b4cae56ea265a8fdc240415072eca5b28f7eb36cd13c&lt;/p&gt;&lt;p&gt;&lt;strong&gt;Lead Form ID:&lt;/strong&gt; a6799"/>
    <s v="&gt; Recebi a cobrança de 699,24, sendo que o valor acordado em contrato sempre foi de 400 reais, gostaria de entender o motivo de ter aumentando quase 300 reais!"/>
  </r>
  <r>
    <x v="4"/>
    <s v="Pagamentos, Boletos e Recebimentos"/>
    <n v="25611580"/>
    <n v="0"/>
    <n v="2621710927926"/>
    <s v="BRASIF S/A EXPORTACAO IMPORTACAO"/>
    <s v="52.226.073/0001-08"/>
    <s v="Consulta prazo pagamento"/>
    <m/>
    <m/>
    <x v="1"/>
    <s v="Médio"/>
    <s v="1018 Financeiro | Desejo falar com o setor financeiro | Mariane Oliveira dos Santos | mariane.santos@cielo.com.br"/>
    <x v="123"/>
    <d v="2026-08-05T00:00:00"/>
    <x v="15"/>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Prazo de pagamento&lt;/p&gt;&lt;p&gt;&lt;strong&gt;Merchant ID/Estabelecimento Comercial (EC):&lt;/strong&gt; 52.226.073/0001-08&lt;/p&gt;&lt;p&gt;&lt;strong&gt;Descrição do problema:&lt;/strong&gt; Bom dia, pessoal! Tudo bem?_x000a__x000a_Este cliente entrou em contato conosco, reclamando que as NFs estão sendo emitidas com um prazo para pagamento muito curto. Qual o prazo cadastrado para este cliente?_x000a_Verifiquei que o prazo acordado em contrato é de 15 dias, segue em anexo o documento para validação._x000a_CNPJ 52.226.073/0001-08&lt;/p&gt;&lt;p&gt;&lt;strong&gt;ID da transação:&lt;/strong&gt; &lt;/p&gt;&lt;p&gt;&lt;strong&gt;Código do erro:&lt;/strong&gt; &lt;/p&gt;&lt;p&gt;&lt;strong&gt;Sobre qual produto ou área deseja falar?:&lt;/strong&gt; Financeiro&lt;/p&gt;&lt;p&gt;&lt;strong&gt;Como podemos te ajudar?:&lt;/strong&gt; Des"/>
    <s v="&gt; Bom dia, pessoal! Tudo bem?_x000a__x000a_Este cliente entrou em contato conosco, reclamando que as NFs estão sendo emitidas com um prazo para pagamento muito curto. Qual o prazo cadastrado para este cliente?_x000a_Verifiquei que o prazo acordado em contrato é de 15 dias, segue em anexo o documento para validação._x000a_CNPJ 52.226.073/0001-08"/>
  </r>
  <r>
    <x v="4"/>
    <s v="Cancelamento e Reemissão de Nota Fiscal"/>
    <n v="25587571"/>
    <n v="0"/>
    <n v="2621616912722"/>
    <s v="PAGSEGURO INTERNET INSTITUICAO DE PAGAMENTO S.A."/>
    <s v="08.561.701/0001-01"/>
    <s v="Mudança de código NF"/>
    <m/>
    <m/>
    <x v="1"/>
    <s v="Médio"/>
    <s v="1003 Gateway de Pagamento | Criação de loja (Gateway de Pagamento) | Guilherme Ribeiro | grribeiro@pagbank.com"/>
    <x v="120"/>
    <d v="2026-08-05T00:00:00"/>
    <x v="15"/>
    <s v="ECOMMERCE BP SUPORTE FINANCEIRO N2"/>
    <s v="grribeiro@pagbank.com"/>
    <s v=""/>
    <s v="Olá, segue formulário enviado para Cielo E-commerce:&lt;p&gt;&lt;strong&gt;Qual seu nome?:&lt;/strong&gt; Guilherme Ribeiro&lt;/p&gt;&lt;p&gt;&lt;strong&gt;Endereço de e-mail:&lt;/strong&gt; grribeiro@pagbank.com&lt;/p&gt;&lt;p&gt;&lt;strong&gt;CNPJ/CPF:&lt;/strong&gt; 08.561.701/0001-01&lt;/p&gt;&lt;p&gt;&lt;strong&gt;Telefone:&lt;/strong&gt; (16) 99166-4583&lt;/p&gt;&lt;p&gt;&lt;strong&gt;Assunto:&lt;/strong&gt; Correção de nota fiscal de rebate&lt;/p&gt;&lt;p&gt;&lt;strong&gt;Merchant ID/Estabelecimento Comercial (EC):&lt;/strong&gt; N/A&lt;/p&gt;&lt;p&gt;&lt;strong&gt;Sobre qual produto ou área deseja falar?:&lt;/strong&gt; Gateway de Pagamento&lt;/p&gt;&lt;p&gt;&lt;strong&gt;Como podemos te ajudar?:&lt;/strong&gt; Criação de loja (Gateway de Pagamento)&lt;/p&gt;&lt;p&gt;&lt;strong&gt;Descrição do problema:&lt;/strong&gt; Boa tarde time Cielo, tudo bem?_x000a__x000a_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lt;/p&gt;&lt;p&gt;"/>
    <s v="&gt; Boa tarde time Cielo, tudo bem?_x000a__x000a_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
  </r>
  <r>
    <x v="1"/>
    <s v="Cobrança e Contestação"/>
    <n v="25421213"/>
    <n v="0"/>
    <n v="2621120805751"/>
    <s v=""/>
    <m/>
    <s v="Contestação de cobrança"/>
    <m/>
    <m/>
    <x v="2"/>
    <s v="Médio"/>
    <s v="1018 Financeiro | Desejo falar com o setor financeiro | Danilo | danilo_nunes@carrefour.com"/>
    <x v="118"/>
    <d v="2026-08-05T00:00:00"/>
    <x v="13"/>
    <s v="ECOMMERCE BP SUPORTE FINANCEIRO N2"/>
    <s v="danilo_nunes@carrefour.com"/>
    <s v=""/>
    <s v="Olá, segue formulário enviado para Cielo E-commerce:&lt;p&gt;&lt;strong&gt;Qual seu nome?:&lt;/strong&gt; Danilo&lt;/p&gt;&lt;p&gt;&lt;strong&gt;Endereço de e-mail:&lt;/strong&gt; danilo_nunes@carrefour.com&lt;/p&gt;&lt;p&gt;&lt;strong&gt;Telefone:&lt;/strong&gt; (11) 96363-2779&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_x000a__x000a_Solicito o apoio do time Financeiro para análise do faturamento referente ao ciclo 26/06/2026 a 25/07/2026._x000a__x000a_Identificamos divergências relacionadas à quantidade de transações de estorno e à tarifa do pagador aplicada no faturamento._x000a__x000a_Faturamento apresentado pela Braspag_x000a__x000a_Transações_x0009_Tarifa_x000a_178.300_x0009_0,1542_x000a_25.469_x0009_0,1542_x000a__x000a_Referência: E-mail &amp;quot;EXTRATO - BRASPAG / STELO - CARREFOUR COMERCIO E INDUSTRIA LTDA - 07/2026&amp;quot;._x000a__x000a_Faturamento apurado pelo Carrefour_x000a__x000a_Transa"/>
    <s v="&gt; Olá,_x000a__x000a_Solicito o apoio do time Financeiro para análise do faturamento referente ao ciclo 26/06/2026 a 25/07/2026._x000a__x000a_Identificamos divergências relacionadas à quantidade de transações de estorno e à tarifa do pagador aplicada no faturamento._x000a__x000a_Faturamento apresentado pela Braspag_x000a__x000a_Transações_x0009_Tarifa_x000a_178.300_x0009_0,1542_x000a_25.469_x0009_0,1542_x000a__x000a_Referência: E-mail &amp;quot;EXTRATO - BRASPAG / STELO - CARREFOUR COMERCIO E INDUSTRIA LTDA - 07/2026&amp;quot;._x000a__x000a_Faturamento apurado pelo Carrefour_x000a__x000a_Transa"/>
  </r>
  <r>
    <x v="2"/>
    <s v="Cancelamento e Reemissão de Nota Fiscal"/>
    <n v="26015915"/>
    <s v="0"/>
    <s v="2622519186379"/>
    <s v="CINEMARK BRASIL S.A."/>
    <s v="00.779.721/0001-41"/>
    <s v="Inclusão de PO NF"/>
    <m/>
    <m/>
    <x v="0"/>
    <s v="Médio"/>
    <s v="1018 Financeiro | Desejo falar com o setor financeiro | Debora | cobrancati@cinemark.com.br"/>
    <x v="124"/>
    <d v="2026-08-14T00:00:00"/>
    <x v="15"/>
    <s v="ECOMMERCE BP SUPORTE FINANCEIRO N2"/>
    <s v="cobrancati@cinemark.com.br"/>
    <s v=""/>
    <s v="Olá, segue formulário enviado para Cielo E-commerce:&lt;p&gt;&lt;strong&gt;Endereço de e-mail:&lt;/strong&gt; cobrancati@cinemark.com.br&lt;/p&gt;&lt;p&gt;&lt;strong&gt;Qual seu nome?:&lt;/strong&gt; Debora&lt;/p&gt;&lt;p&gt;&lt;strong&gt;CNPJ/CPF:&lt;/strong&gt; 00.779.721/0001-41&lt;/p&gt;&lt;p&gt;&lt;strong&gt;Telefone:&lt;/strong&gt; (11) 94305-6481&lt;/p&gt;&lt;p&gt;&lt;strong&gt;Assunto:&lt;/strong&gt; Inclusão da P.O nas NF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Inclusão da P.O nas NF Pagador, 3DS e Cartão Protegido_x000a_OC000777457 - Antifraude jun.26_x000a_OC000778663 - 3DS_x000a_OC000778818 - Cartão_x000a_OC000779006 - Pagador&lt;/p&gt;&lt;p&gt;&lt;strong&gt;GA Client ID:&lt;/strong&gt; 1764456801.1765984201&lt;/p&gt;&lt;p&gt;&lt;strong&gt;Lead Hash ID:&lt;/strong&gt; ae4e7ca904ec5ec8b89ceeb86ba8a422c0fbd84abebe218fe785dc0bd6b548d1&lt;/p&gt;&lt;p&gt;&lt;strong&gt;Lead Form ID:&lt;/strong&gt; ae4e7ca9"/>
    <s v="&gt; Inclusão da P.O nas NF Pagador, 3DS e Cartão Protegido_x000a_OC000777457 - Antifraude jun.26_x000a_OC000778663 - 3DS_x000a_OC000778818 - Cartão_x000a_OC000779006 - Pagador"/>
  </r>
  <r>
    <x v="4"/>
    <s v="Cancelamento e Reemissão de Nota Fiscal"/>
    <n v="26011491"/>
    <s v="0"/>
    <s v="2622517183903"/>
    <s v=""/>
    <s v="04.525.527/0001-90"/>
    <s v="Cancelamento de Nota fiscal"/>
    <m/>
    <s v="Financeiro"/>
    <x v="1"/>
    <s v="Médio"/>
    <s v="1018 Financeiro | Desejo falar com o setor financeiro | CHAT-TECH INFORMATICA E SERVICOS LT | ariane.pasilva@cielo.com.br"/>
    <x v="124"/>
    <d v="2026-08-14T00:00:00"/>
    <x v="15"/>
    <s v="ECOMMERCE BP SUPORTE FINANCEIRO N2"/>
    <s v="ariane.pasilva@cielo.com.br"/>
    <s v=""/>
    <s v="Olá, segue formulário enviado para Cielo E-commerce:&lt;p&gt;&lt;strong&gt;Qual seu nome?:&lt;/strong&gt; CHAT-TECH INFORMATICA E SERVICOS LT&lt;/p&gt;&lt;p&gt;&lt;strong&gt;Endereço de e-mail:&lt;/strong&gt; ariane.pasilva@cielo.com.br&lt;/p&gt;&lt;p&gt;&lt;strong&gt;CNPJ/CPF:&lt;/strong&gt; 04.525.527/0001-90&lt;/p&gt;&lt;p&gt;&lt;strong&gt;Telefone:&lt;/strong&gt; (11) 97707-1602&lt;/p&gt;&lt;p&gt;&lt;strong&gt;Assunto:&lt;/strong&gt; Cancelamento de notas&lt;/p&gt;&lt;p&gt;&lt;strong&gt;Merchant ID/Estabelecimento Comercial (EC):&lt;/strong&gt; 04525527000190&lt;/p&gt;&lt;p&gt;&lt;strong&gt;Descrição do problema:&lt;/strong&gt; Favor cancelar todas as notas do cliente._x000a__x000a_Conforme evidência a funcionária do financeiro em 2023 afirmou que a o serviço estava sendo bloqueado em30/05/2023._x000a__x000a_Desvio da antiga funcionária, pois continuamos faturando até março/2026 de forma indevi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
    <s v="&gt; Favor cancelar todas as notas do cliente._x000a__x000a_Conforme evidência a funcionária do financeiro em 2023 afirmou que a o serviço estava sendo bloqueado em30/05/2023._x000a__x000a_Desvio da antiga funcionária, pois continuamos faturando até março/2026 de forma indevida."/>
  </r>
  <r>
    <x v="4"/>
    <s v="Cancelamento e Reemissão de Nota Fiscal"/>
    <n v="26003147"/>
    <s v="0"/>
    <s v="2622516178899"/>
    <s v="PAGUE MENOS COMERCIO DE PRODUTOS ALIMENTICIOS LTDA"/>
    <s v="60.494.416/0033-12"/>
    <s v="Cancelamento de Nota Fiscal / Reemissão"/>
    <m/>
    <s v="Comercial"/>
    <x v="1"/>
    <s v="Médio"/>
    <s v="1018 Financeiro | Desejo falar com o setor financeiro | Super Mercado Pague Menos | ariane.pasilva@cielo.com.br"/>
    <x v="124"/>
    <d v="2026-08-13T00:00:00"/>
    <x v="15"/>
    <s v="ECOMMERCE BP SUPORTE FINANCEIRO N2"/>
    <s v="ariane.pasilva@cielo.com.br"/>
    <s v="PAGUE MENOS COMERCIO DE PRODUTOS"/>
    <s v="Olá, segue formulário enviado para Cielo E-commerce:&lt;p&gt;&lt;strong&gt;Qual seu nome?:&lt;/strong&gt; Super Mercado Pague Menos&lt;/p&gt;&lt;p&gt;&lt;strong&gt;Endereço de e-mail:&lt;/strong&gt; ariane.pasilva@cielo.com.br&lt;/p&gt;&lt;p&gt;&lt;strong&gt;CNPJ/CPF:&lt;/strong&gt; 60.494.416/0033-12&lt;/p&gt;&lt;p&gt;&lt;strong&gt;Telefone:&lt;/strong&gt; (11) 97707-1602&lt;/p&gt;&lt;p&gt;&lt;strong&gt;Assunto:&lt;/strong&gt; Faturamento em excel 1° dia útil&lt;/p&gt;&lt;p&gt;&lt;strong&gt;Merchant ID/Estabelecimento Comercial (EC):&lt;/strong&gt; 60494416003312&lt;/p&gt;&lt;p&gt;&lt;strong&gt;Descrição do problema:&lt;/strong&gt; Prezados, boa tarde. Tudo bem?_x000a__x000a_Em anexo, segue DA comercial para substituição das notas já emitidas. _x000a__x000a_Emitindo no 1° dia útil de cada mê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
    <s v="&gt; Prezados, boa tarde. Tudo bem?_x000a__x000a_Em anexo, segue DA comercial para substituição das notas já emitidas. _x000a__x000a_Emitindo no 1° dia útil de cada mês."/>
  </r>
  <r>
    <x v="4"/>
    <s v="Faturamento e Obrigações Fiscais"/>
    <n v="26000391"/>
    <s v="0"/>
    <s v="2622515177145"/>
    <s v="EDITORA GLOBO S/A"/>
    <s v="04.067.191/0001-60"/>
    <s v="Informações sobre faturamento"/>
    <m/>
    <s v="Cliente"/>
    <x v="1"/>
    <s v="Médio"/>
    <s v="1018 Financeiro | Desejo falar com o setor financeiro | Fernanda | fernanda.scamarneira@cielo.com.br"/>
    <x v="124"/>
    <d v="2026-08-13T00:00:00"/>
    <x v="15"/>
    <s v="ECOMMERCE BP SUPORTE FINANCEIRO N2"/>
    <s v="fernanda.scamarneira@cielo.com.br"/>
    <s v="EDITORA O GLOBO VALOR"/>
    <s v="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Ed Globo - avaliar cobrança de cartão protegido&lt;/p&gt;&lt;p&gt;&lt;strong&gt;Merchant ID/Estabelecimento Comercial (EC):&lt;/strong&gt; ee4e6d1b-9ca6-47d6-a706-a1964b986376&lt;/p&gt;&lt;p&gt;&lt;strong&gt;Descrição do problema:&lt;/strong&gt; Preciso saber quais MIDs estão sendo puxado na cobrança do Cartão protegido do cliente Editora Globo: _x000a_CNPJ 04.067.191/0001-6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3.1752501889&lt;/p&gt;&lt;p&gt;&lt;strong&gt;Lead Hash ID:&lt;/strong&gt; 36dd63d400823d05da2aa803d2f8723"/>
    <s v="&gt; Preciso saber quais MIDs estão sendo puxado na cobrança do Cartão protegido do cliente Editora Globo: _x000a_CNPJ 04.067.191/0001-60"/>
  </r>
  <r>
    <x v="4"/>
    <s v="Pagamentos, Boletos e Recebimentos"/>
    <n v="25998980"/>
    <s v="0"/>
    <s v="2622515176301"/>
    <s v="KASA MOTORS LTDA"/>
    <s v="05.471.879/0001-73"/>
    <s v="Prorrogação de Boleto"/>
    <m/>
    <s v="Cliente"/>
    <x v="1"/>
    <s v="Médio"/>
    <s v="1002 Portais E-commerce | Estou em produção e tenho uma dúvida | Paulo César Martins de Souza | admpecastoygyn@gruposaga.com.br"/>
    <x v="124"/>
    <d v="2026-08-14T00:00:00"/>
    <x v="15"/>
    <s v="ECOMMERCE BP SUPORTE FINANCEIRO N2"/>
    <s v="admpecastoygyn@gruposaga.com.br"/>
    <s v="KASA MOTORS GYN"/>
    <s v="Olá, segue formulário enviado para Cielo E-commerce:&lt;p&gt;&lt;strong&gt;Qual seu nome?:&lt;/strong&gt; Paulo César Martins de Souza&lt;/p&gt;&lt;p&gt;&lt;strong&gt;Endereço de e-mail:&lt;/strong&gt; admpecastoygyn@gruposaga.com.br&lt;/p&gt;&lt;p&gt;&lt;strong&gt;CNPJ/CPF:&lt;/strong&gt; 05.471.879/0001-73&lt;/p&gt;&lt;p&gt;&lt;strong&gt;Telefone:&lt;/strong&gt; (62) 99659-5321&lt;/p&gt;&lt;p&gt;&lt;strong&gt;Assunto:&lt;/strong&gt; PRORROGAÇÃO DE BOLETO&lt;/p&gt;&lt;p&gt;&lt;strong&gt;Merchant ID/Estabelecimento Comercial (EC):&lt;/strong&gt; Concecionaria&lt;/p&gt;&lt;p&gt;&lt;strong&gt;Sobre qual produto ou área deseja falar?:&lt;/strong&gt; Portais E-commerce&lt;/p&gt;&lt;p&gt;&lt;strong&gt;Descrição do problema:&lt;/strong&gt; Estamos com um boleto vencido, porém houve a troca de adm. e eu estou no lugar do antigo. Queria ver a possibilidade de prorrogação de boleto da NF0118075&lt;/p&gt;&lt;p&gt;&lt;strong&gt;Como podemos te ajudar?:&lt;/strong&gt; Estou em produção e tenho uma dúvida&lt;/p&gt;&lt;p&gt;&lt;strong&gt;GA Client ID:&lt;/strong&gt; 1417911661.1785503425&lt;/p&gt;&lt;p&gt;&lt;strong&gt;Lead Hash ID:&lt;/strong&gt; 1a28a1fd38674bb01cf41a5db3442fd491ff289f709744d6aa27a93fe5be3199&lt;/p&gt;&lt;p&gt;&lt;strong&gt;Lead Form ID:&lt;/strong&gt; 1a28"/>
    <s v="&gt; Estamos com um boleto vencido, porém houve a troca de adm. e eu estou no lugar do antigo. Queria ver a possibilidade de prorrogação de boleto da NF0118075"/>
  </r>
  <r>
    <x v="4"/>
    <s v="Contratos, Comercial e Cadastro"/>
    <n v="25992473"/>
    <s v="0"/>
    <s v="2622514172257"/>
    <s v="COMPANHIA SULAMERICANA DE DISTRIBUICAO"/>
    <s v="11.517.841/0001-97"/>
    <s v="Atualização de Cadastro"/>
    <m/>
    <s v="Cliente"/>
    <x v="1"/>
    <s v="Médio"/>
    <s v="1018 Financeiro | Desejo falar com o setor financeiro | Fernando Macedo | fernando.macedo@plurix.com"/>
    <x v="124"/>
    <d v="2026-08-13T00:00:00"/>
    <x v="15"/>
    <s v="ECOMMERCE BP SUPORTE FINANCEIRO N2"/>
    <s v="fernando.macedo@plurix.com"/>
    <s v=""/>
    <s v="Olá, segue formulário enviado para Cielo E-commerce:&lt;p&gt;&lt;strong&gt;Qual seu nome?:&lt;/strong&gt; Fernando Macedo&lt;/p&gt;&lt;p&gt;&lt;strong&gt;Endereço de e-mail:&lt;/strong&gt; fernando.macedo@plurix.com&lt;/p&gt;&lt;p&gt;&lt;strong&gt;CNPJ/CPF:&lt;/strong&gt; 11.517.841/0001-97&lt;/p&gt;&lt;p&gt;&lt;strong&gt;Telefone:&lt;/strong&gt; (11) 99812-7148&lt;/p&gt;&lt;p&gt;&lt;strong&gt;Assunto:&lt;/strong&gt; Lista de e-mails&lt;/p&gt;&lt;p&gt;&lt;strong&gt;Merchant ID/Estabelecimento Comercial (EC):&lt;/strong&gt; 1&lt;/p&gt;&lt;p&gt;&lt;strong&gt;Sobre qual produto ou área deseja falar?:&lt;/strong&gt; Financeiro&lt;/p&gt;&lt;p&gt;&lt;strong&gt;Como podemos te ajudar?:&lt;/strong&gt; Desejo falar com o setor financeiro&lt;/p&gt;&lt;p&gt;&lt;strong&gt;Descrição do problema:&lt;/strong&gt; Boa tarde!_x000a__x000a_Favor retirar a valdirene.carniel@grupoamigao.com da lista de recebimento das faturas do Amigão (COMPANHIA SULAMERICANA DE DISTRIBUICAO) e inserir o diego.calefi@grupoamigao.com_x000a__x000a_Obrigado!&lt;/p&gt;&lt;p&gt;&lt;strong&gt;Data e hora do erro:&lt;/strong&gt; 13-08-2026 14:20&lt;/p&gt;&lt;p&gt;&lt;strong&gt;GA Client ID:&lt;/strong&gt; 315681571.1754943942&lt;/p&gt;&lt;p&gt;&lt;strong&gt;Lead Hash ID:&lt;/strong&gt; fce90bb775fd17d34a595625434849361c8355eab844"/>
    <s v="&gt; Boa tarde!_x000a__x000a_Favor retirar a valdirene.carniel@grupoamigao.com da lista de recebimento das faturas do Amigão (COMPANHIA SULAMERICANA DE DISTRIBUICAO) e inserir o diego.calefi@grupoamigao.com_x000a__x000a_Obrigado!"/>
  </r>
  <r>
    <x v="4"/>
    <s v="Faturamento e Obrigações Fiscais"/>
    <n v="25986550"/>
    <s v="0"/>
    <s v="2622513168542"/>
    <s v="A. P. A. COMERCIO DE MOVEIS LTDA"/>
    <s v="07.382.118/0001-70"/>
    <s v="Requisito fiscal do cliente"/>
    <m/>
    <s v="Cliente"/>
    <x v="1"/>
    <s v="Médio"/>
    <s v="1003 Gateway de Pagamento | Estou em produção e tenho uma dúvida | VICTOR HUGO LIMA DA SILVA | victor.hugo@apamoveis.com.br"/>
    <x v="124"/>
    <d v="2026-08-13T00:00:00"/>
    <x v="15"/>
    <s v="ECOMMERCE BP SUPORTE FINANCEIRO N2"/>
    <s v="victor.hugo@apamoveis.com.br"/>
    <s v="APA MOVEIS"/>
    <s v="Olá, segue formulário enviado para Cielo E-commerce:&lt;p&gt;&lt;strong&gt;Qual seu nome?:&lt;/strong&gt; VICTOR HUGO LIMA DA SILVA&lt;/p&gt;&lt;p&gt;&lt;strong&gt;Endereço de e-mail:&lt;/strong&gt; victor.hugo@apamoveis.com.br&lt;/p&gt;&lt;p&gt;&lt;strong&gt;Telefone:&lt;/strong&gt; (92) 9105-7283&lt;/p&gt;&lt;p&gt;&lt;strong&gt;CNPJ/CPF:&lt;/strong&gt; 07.382.118/0001-70&lt;/p&gt;&lt;p&gt;&lt;strong&gt;Assunto:&lt;/strong&gt; Ajuste na data de envio de boleto&lt;/p&gt;&lt;p&gt;&lt;strong&gt;Merchant ID/Estabelecimento Comercial (EC):&lt;/strong&gt; 118806&lt;/p&gt;&lt;p&gt;&lt;strong&gt;Sobre qual produto ou área deseja falar?:&lt;/strong&gt; Gateway de Pagamento&lt;/p&gt;&lt;p&gt;&lt;strong&gt;Descrição do problema:&lt;/strong&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_x000a__x000a_Como referência, a nota fiscal nº 118806 foi emit"/>
    <s v="&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_x000a__x000a_Como referência, a nota fiscal nº 118806 foi emit"/>
  </r>
  <r>
    <x v="4"/>
    <s v="Pagamentos, Boletos e Recebimentos"/>
    <n v="25976644"/>
    <s v="0"/>
    <s v="2622511162443"/>
    <s v="R11 TRAVEL VIAGENS E TURISMO LTDA."/>
    <s v="24.763.731/0001-57"/>
    <s v="Prorrogação de Boleto"/>
    <m/>
    <s v="Cliente"/>
    <x v="1"/>
    <s v="Médio"/>
    <s v="1018 Financeiro | Desejo falar com o setor financeiro | Leonardo | financeiro@r11travel.com.br"/>
    <x v="124"/>
    <d v="2026-08-13T00:00:00"/>
    <x v="15"/>
    <s v="ECOMMERCE BP SUPORTE FINANCEIRO N2"/>
    <s v="financeiro@r11travel.com.br"/>
    <s v=""/>
    <s v="Olá, segue formulário enviado para Cielo E-commerce:&lt;p&gt;&lt;strong&gt;Qual seu nome?:&lt;/strong&gt; Leonardo&lt;/p&gt;&lt;p&gt;&lt;strong&gt;Endereço de e-mail:&lt;/strong&gt; financeiro@r11travel.com.br&lt;/p&gt;&lt;p&gt;&lt;strong&gt;CNPJ/CPF:&lt;/strong&gt; 24.763.731/0001-57&lt;/p&gt;&lt;p&gt;&lt;strong&gt;Telefone:&lt;/strong&gt; (11) 3090-7261&lt;/p&gt;&lt;p&gt;&lt;strong&gt;Assunto:&lt;/strong&gt; Boleto vencido&lt;/p&gt;&lt;p&gt;&lt;strong&gt;Sobre qual produto ou área deseja falar?:&lt;/strong&gt; Financeiro&lt;/p&gt;&lt;p&gt;&lt;strong&gt;Como podemos te ajudar?:&lt;/strong&gt; Desejo falar com o setor financeiro&lt;/p&gt;&lt;p&gt;&lt;strong&gt;Descrição do problema:&lt;/strong&gt; Temos um boleto vencido,por esse motivo, precisamos que o documento seja atualizado para a data de vencimento 14/08/2026 para que possamos realizar o pagamento._x000a_Poderiam, por favor, nos encaminhar o boleto atualizado, com o vencimento corrigido? Se possivel poderia manter o valor original do boleto._x000a__x000a_Segue os links da NF e boleto que precisa ser atualizado:_x000a__x000a_NF 0117646_x000a_https://www.barueri.sp.gov.br/NFE/WFIMAGEMNOTA.ASPX?CODIGOAUTENTICIDADE=184X.0753.9882.9187899-T&amp;amp;NUMDOC"/>
    <s v="&gt; Temos um boleto vencido,por esse motivo, precisamos que o documento seja atualizado para a data de vencimento 14/08/2026 para que possamos realizar o pagamento._x000a_Poderiam, por favor, nos encaminhar o boleto atualizado, com o vencimento corrigido? Se possivel poderia manter o valor original do boleto._x000a__x000a_Segue os links da NF e boleto que precisa ser atualizado:_x000a__x000a_NF 0117646_x000a_https://www.barueri.sp.gov.br/NFE/WFIMAGEMNOTA.ASPX?CODIGOAUTENTICIDADE=184X.0753.9882.9187899-T&amp;amp;NUMDOC"/>
  </r>
  <r>
    <x v="4"/>
    <s v="Cobrança e Contestação"/>
    <n v="25974810"/>
    <s v="0"/>
    <s v="2622510161267"/>
    <s v="EDITORA E LIVRARIA SEFER LTDA"/>
    <s v="60.047.743/0001-49"/>
    <s v="Contestação de cobrança"/>
    <m/>
    <s v="Em análise"/>
    <x v="1"/>
    <s v="Médio"/>
    <s v="1018 Financeiro | Desejo falar com o setor financeiro | EDITORA E LIVRARIA SEFER LTDA | ariane.pasilva@cielo.com.br"/>
    <x v="124"/>
    <d v="2026-08-13T00:00:00"/>
    <x v="15"/>
    <s v="ECOMMERCE BP SUPORTE FINANCEIRO N2"/>
    <s v="ariane.pasilva@cielo.com.br"/>
    <s v=""/>
    <s v="Olá, segue formulário enviado para Cielo E-commerce:&lt;p&gt;&lt;strong&gt;Qual seu nome?:&lt;/strong&gt; EDITORA E LIVRARIA SEFER LTDA&lt;/p&gt;&lt;p&gt;&lt;strong&gt;Endereço de e-mail:&lt;/strong&gt; ariane.pasilva@cielo.com.br&lt;/p&gt;&lt;p&gt;&lt;strong&gt;CNPJ/CPF:&lt;/strong&gt; 60.047.743/0001-49&lt;/p&gt;&lt;p&gt;&lt;strong&gt;Telefone:&lt;/strong&gt; (11) 97707-1602&lt;/p&gt;&lt;p&gt;&lt;strong&gt;Assunto:&lt;/strong&gt; Cancelamento de nota&lt;/p&gt;&lt;p&gt;&lt;strong&gt;Merchant ID/Estabelecimento Comercial (EC):&lt;/strong&gt; 60047743000149&lt;/p&gt;&lt;p&gt;&lt;strong&gt;Descrição do problema:&lt;/strong&gt; Prezados, favor cancelar a nota:116129_x000a_Já cobramos o setup na nota:114015_x000a__x000a_O contrato só prevê uma cobrança de setup.&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p&gt;&lt;st"/>
    <s v="&gt; Prezados, favor cancelar a nota:116129_x000a_Já cobramos o setup na nota:114015_x000a__x000a_O contrato só prevê uma cobrança de setup."/>
  </r>
  <r>
    <x v="5"/>
    <s v="Cancelamento e Reemissão de Nota Fiscal"/>
    <n v="25929004"/>
    <s v="0"/>
    <s v="2622413132142"/>
    <s v=""/>
    <s v="58.119.199/0001-51"/>
    <s v="Cancelamento de Nota Fiscal / Reemissão"/>
    <m/>
    <s v="Em análise"/>
    <x v="0"/>
    <s v="Médio"/>
    <s v="1018 Financeiro | Desejo falar com o setor financeiro | Larissa Venancio | larissave@cielo.com.br"/>
    <x v="125"/>
    <d v="2026-08-12T00:00:00"/>
    <x v="15"/>
    <s v="ECOMMERCE BP SUPORTE FINANCEIRO N2"/>
    <s v="larissave@cielo.com.br"/>
    <s v=""/>
    <s v="Olá, segue formulário enviado para Cielo E-commerce:&lt;p&gt;&lt;strong&gt;Qual seu nome?:&lt;/strong&gt; Larissa Venancio&lt;/p&gt;&lt;p&gt;&lt;strong&gt;Endereço de e-mail:&lt;/strong&gt; larissave@cielo.com.br&lt;/p&gt;&lt;p&gt;&lt;strong&gt;CNPJ/CPF:&lt;/strong&gt; 58.119.199/0001-51&lt;/p&gt;&lt;p&gt;&lt;strong&gt;Telefone:&lt;/strong&gt; (11) 97622-8821&lt;/p&gt;&lt;p&gt;&lt;strong&gt;Assunto:&lt;/strong&gt; Cessão Contratual Odontoprev&lt;/p&gt;&lt;p&gt;&lt;strong&gt;Merchant ID/Estabelecimento Comercial (EC):&lt;/strong&gt; 58.119.199/0001-51&lt;/p&gt;&lt;p&gt;&lt;strong&gt;Descrição do problema:&lt;/strong&gt; Boa tarde,_x000a_O cliente ODONTOPREV passou por uma cessão contratual, deixando de utilizar o CNPJ 57.746.455/0001-78 e passando a utilizar o CNPJ 57.746.455/0013-01. _x000a__x000a_Porém, por um erro comercial, ao executar a cessão no salesforce, foi feito inicialmente a cessão de 57.746.455/0001-78 para 57.746.455/0001-78_x000a_sendo que o correto era:_x000a_57.746.455/0001-78 para 57.746.455/0013-01. _x000a__x000a_Nós corrigimos o processo no sf com a ajuda do time técnico (Cicero) do SF. Pedimos que validem se está tudo correto pra vocês, pois, em minha consulta ao b"/>
    <s v="&gt; Boa tarde,_x000a_O cliente ODONTOPREV passou por uma cessão contratual, deixando de utilizar o CNPJ 57.746.455/0001-78 e passando a utilizar o CNPJ 57.746.455/0013-01. _x000a__x000a_Porém, por um erro comercial, ao executar a cessão no salesforce, foi feito inicialmente a cessão de 57.746.455/0001-78 para 57.746.455/0001-78_x000a_sendo que o correto era:_x000a_57.746.455/0001-78 para 57.746.455/0013-01. _x000a__x000a_Nós corrigimos o processo no sf com a ajuda do time técnico (Cicero) do SF. Pedimos que validem se está tudo correto pra vocês, pois, em minha consulta ao b"/>
  </r>
  <r>
    <x v="4"/>
    <s v="Cobrança e Contestação"/>
    <n v="25927767"/>
    <s v="0"/>
    <s v="2622412131364"/>
    <s v="SONDA SUPERMERCADOS EXPORTACAO E IMPORTACAO S.A."/>
    <s v="01.937.635/0029-83"/>
    <s v="Cobrança de Chaves de Loja"/>
    <m/>
    <s v="Solicitação Comercial"/>
    <x v="1"/>
    <s v="Médio"/>
    <s v="1018 Financeiro | Desejo falar com o setor financeiro | Larissa Venancio | larissave@cielo.com.br"/>
    <x v="125"/>
    <d v="2026-08-12T00:00:00"/>
    <x v="15"/>
    <s v="ECOMMERCE BP SUPORTE FINANCEIRO N2"/>
    <s v="larissave@cielo.com.br"/>
    <s v="SONDA DELIVERY"/>
    <s v="Olá, segue formulário enviado para Cielo E-commerce:&lt;p&gt;&lt;strong&gt;Qual seu nome?:&lt;/strong&gt; Larissa Venancio&lt;/p&gt;&lt;p&gt;&lt;strong&gt;Endereço de e-mail:&lt;/strong&gt; larissave@cielo.com.br&lt;/p&gt;&lt;p&gt;&lt;strong&gt;CNPJ/CPF:&lt;/strong&gt; 01.937.635/0029-83&lt;/p&gt;&lt;p&gt;&lt;strong&gt;Telefone:&lt;/strong&gt; (11) 97622-8821&lt;/p&gt;&lt;p&gt;&lt;strong&gt;Assunto:&lt;/strong&gt; Corbança de chaves de loja&lt;/p&gt;&lt;p&gt;&lt;strong&gt;Merchant ID/Estabelecimento Comercial (EC):&lt;/strong&gt; 01.937.635/0029-83&lt;/p&gt;&lt;p&gt;&lt;strong&gt;Sobre qual produto ou área deseja falar?:&lt;/strong&gt; Financeiro&lt;/p&gt;&lt;p&gt;&lt;strong&gt;Como podemos te ajudar?:&lt;/strong&gt; Desejo falar com o setor financeiro&lt;/p&gt;&lt;p&gt;&lt;strong&gt;Descrição do problema:&lt;/strong&gt; Time financeiro, boa tarde! _x000a__x000a_Na data de 10.08 criamos 9 chaves de loja para o cliente Sonda - 01.937.635/0029-83_x000a_Conforme estabelecido em contrato, ele possui um custo de R$ 500,00 por chave de loja criada. _x000a_Favor emitir a cobrança no final do mês de todas elas. _x000a_Valor total R$ 4.500,00_x000a_Obrigada!&lt;/p&gt;&lt;p&gt;&lt;strong&gt;GA Client ID:&lt;/strong&gt; 2039273388.1743804731&lt;/p&gt;&lt;p&gt;&lt;strong&gt;Lead "/>
    <s v="&gt; Time financeiro, boa tarde! _x000a__x000a_Na data de 10.08 criamos 9 chaves de loja para o cliente Sonda - 01.937.635/0029-83_x000a_Conforme estabelecido em contrato, ele possui um custo de R$ 500,00 por chave de loja criada. _x000a_Favor emitir a cobrança no final do mês de todas elas. _x000a_Valor total R$ 4.500,00_x000a_Obrigada!"/>
  </r>
  <r>
    <x v="4"/>
    <s v="Pagamentos, Boletos e Recebimentos"/>
    <n v="25914441"/>
    <s v="0"/>
    <s v="2622410122956"/>
    <s v="BLUMAR/BRAZIL NUTS RIO TURISMO LTDA"/>
    <s v="40.339.657/0001-00"/>
    <s v="Solicitação de Boleto"/>
    <m/>
    <s v="Cliente"/>
    <x v="1"/>
    <s v="Médio"/>
    <s v="1018 Financeiro | Desejo falar com o setor financeiro | welton sousa de melo | weltonsousa@blumar.com.br"/>
    <x v="125"/>
    <d v="2026-08-12T00:00:00"/>
    <x v="15"/>
    <s v="ECOMMERCE BP SUPORTE FINANCEIRO N2"/>
    <s v="weltonsousa@blumar.com.br"/>
    <s v="BLUMAR CONGRESS"/>
    <s v="Olá, segue formulário enviado para Cielo E-commerce:&lt;p&gt;&lt;strong&gt;Qual seu nome?:&lt;/strong&gt; welton sousa de melo&lt;/p&gt;&lt;p&gt;&lt;strong&gt;Endereço de e-mail:&lt;/strong&gt; weltonsousa@blumar.com.br&lt;/p&gt;&lt;p&gt;&lt;strong&gt;CNPJ/CPF:&lt;/strong&gt; 40.339.657/0001-00&lt;/p&gt;&lt;p&gt;&lt;strong&gt;Telefone:&lt;/strong&gt; (21) 97242-4948&lt;/p&gt;&lt;p&gt;&lt;strong&gt;Assunto:&lt;/strong&gt; Boleto para pagamento&lt;/p&gt;&lt;p&gt;&lt;strong&gt;Merchant ID/Estabelecimento Comercial (EC):&lt;/strong&gt; nao sei&lt;/p&gt;&lt;p&gt;&lt;strong&gt;Descrição do problema:&lt;/strong&gt; Bom dia _x000a__x000a_Preciso do boleto para pagamento que vence dia 14/08_x000a__x000a_cnpj 40339657000100&lt;/p&gt;&lt;p&gt;&lt;strong&gt;Data e hora do erro:&lt;/strong&gt; 12-08-2026 10:51&lt;/p&gt;&lt;p&gt;&lt;strong&gt;Sobre qual produto ou área deseja falar?:&lt;/strong&gt; Financeiro&lt;/p&gt;&lt;p&gt;&lt;strong&gt;Como podemos te ajudar?:&lt;/strong&gt; Desejo falar com o setor financeiro&lt;/p&gt;&lt;p&gt;&lt;strong&gt;GA Client ID:&lt;/strong&gt; 367391627.1786459112&lt;/p&gt;&lt;p&gt;&lt;strong&gt;Lead Hash ID:&lt;/strong&gt; cf9788142136f4e78b3980f911b36baedbbaff528ca489739fae731b3dd1f6c0&lt;/p&gt;&lt;p&gt;&lt;strong&gt;Lead Form ID:&lt;/strong&gt; cf9788142136f4e78b3980f911b36baedbbaff528ca4"/>
    <s v="&gt; Bom dia _x000a__x000a_Preciso do boleto para pagamento que vence dia 14/08_x000a__x000a_cnpj 40339657000100"/>
  </r>
  <r>
    <x v="4"/>
    <s v="Contratos, Comercial e Cadastro"/>
    <n v="25910090"/>
    <s v="0"/>
    <s v="2622410120195"/>
    <s v="NERIA ENERGIA E SOLUCOES LTDA"/>
    <s v="11.844.665/0001-06"/>
    <s v="Atualização de Cadastro"/>
    <m/>
    <s v="Comercial"/>
    <x v="1"/>
    <s v="Médio"/>
    <s v="1018 Financeiro | Desejo falar com o setor financeiro | Raphael Felipe Palmeira | raphael.palmeira@cielo.com.br"/>
    <x v="125"/>
    <d v="2026-08-14T00:00:00"/>
    <x v="15"/>
    <s v="ECOMMERCE BP SUPORTE FINANCEIRO N2"/>
    <s v="raphael.palmeira@cielo.com.br"/>
    <s v="NERIA COMERCIALIZADORA VAREJISTA DE ENERGIA LTDA"/>
    <s v="Olá, segue formulário enviado para Cielo E-commerce:&lt;p&gt;&lt;strong&gt;Qual seu nome?:&lt;/strong&gt; Raphael Felipe Palmeira&lt;/p&gt;&lt;p&gt;&lt;strong&gt;Endereço de e-mail:&lt;/strong&gt; raphael.palmeira@cielo.com.br&lt;/p&gt;&lt;p&gt;&lt;strong&gt;CNPJ/CPF:&lt;/strong&gt; 11.844.665/0001-06&lt;/p&gt;&lt;p&gt;&lt;strong&gt;Telefone:&lt;/strong&gt; (11) 98774-0847&lt;/p&gt;&lt;p&gt;&lt;strong&gt;Assunto:&lt;/strong&gt; Mudança de CNPJ&lt;/p&gt;&lt;p&gt;&lt;strong&gt;Merchant ID/Estabelecimento Comercial (EC):&lt;/strong&gt; NERIA ENERGIA E SOLUCOES LTDA&lt;/p&gt;&lt;p&gt;&lt;strong&gt;Descrição do problema:&lt;/strong&gt; Gostaria de formalizar a alteração realizada no contrato do cliente Neria e alinhar sobre os faturamentos. _x000a_A cotação foi elaborada pela gerente Naomi, utilizando um CNPJ informado pelo cliente. Após dois meses de negociação, no momento da elaboração do contrato Braspag, o cliente informou outro CNPJ._x000a_Essa divergência foi identificada posteriormente durante a implantação, tornando necessária a correção cadastral para que o contrato refletisse o mesmo CNPJ utilizado na cotação comercial e, consequentemente, garantisse "/>
    <s v="&gt; Gostaria de formalizar a alteração realizada no contrato do cliente Neria e alinhar sobre os faturamentos. _x000a_A cotação foi elaborada pela gerente Naomi, utilizando um CNPJ informado pelo cliente. Após dois meses de negociação, no momento da elaboração do contrato Braspag, o cliente informou outro CNPJ._x000a_Essa divergência foi identificada posteriormente durante a implantação, tornando necessária a correção cadastral para que o contrato refletisse o mesmo CNPJ utilizado na cotação comercial e, consequentemente, garantisse "/>
  </r>
  <r>
    <x v="4"/>
    <s v="Contratos, Comercial e Cadastro"/>
    <n v="25860869"/>
    <s v="0"/>
    <s v="2622311088706"/>
    <s v="SOCIEDADE BIBLICA DO BRASIL"/>
    <s v="33.579.376/0001-51"/>
    <s v="Atualização de Cadastro"/>
    <m/>
    <s v="Cliente"/>
    <x v="1"/>
    <s v="Médio"/>
    <s v="1018 Financeiro | Desejo falar com o setor financeiro | Daniela Alves | daniela.alves@sbb.org.br"/>
    <x v="126"/>
    <d v="2026-08-11T00:00:00"/>
    <x v="15"/>
    <s v="ECOMMERCE BP SUPORTE FINANCEIRO N2"/>
    <s v="daniela.alves@sbb.org.br"/>
    <s v=""/>
    <s v="Olá, segue formulário enviado para Cielo E-commerce:&lt;p&gt;&lt;strong&gt;Qual seu nome?:&lt;/strong&gt; Daniela Alves&lt;/p&gt;&lt;p&gt;&lt;strong&gt;Endereço de e-mail:&lt;/strong&gt; daniela.alves@sbb.org.br&lt;/p&gt;&lt;p&gt;&lt;strong&gt;CNPJ/CPF:&lt;/strong&gt; 33.579.376/0001-51&lt;/p&gt;&lt;p&gt;&lt;strong&gt;Telefone:&lt;/strong&gt; (11) 3474-5802&lt;/p&gt;&lt;p&gt;&lt;strong&gt;Assunto:&lt;/strong&gt; ATUALIZAÇÃO CADASTRAL&lt;/p&gt;&lt;p&gt;&lt;strong&gt;Merchant ID/Estabelecimento Comercial (EC):&lt;/strong&gt; 4563012573&lt;/p&gt;&lt;p&gt;&lt;strong&gt;Sobre qual produto ou área deseja falar?:&lt;/strong&gt; Financeiro&lt;/p&gt;&lt;p&gt;&lt;strong&gt;Descrição do problema:&lt;/strong&gt; Atualização para enviar boletos e notas fiscais._x000a__x000a_Necessitamos de atualização no cadastro da empresa:_x000a_Dados:_x000a_Razão Social: Sociedade Bíblica do Brasil_x000a_CNPJ: 33.579.376/0001-51_x000a__x000a_Por favor, para os próximos envios de cobrança_x000a_Enviar somente para _x000a_Leticia Eugenio &amp;lt;leticia.eugenio@sbb.org.br&amp;gt;; _x000a_Leandro Silva &amp;lt;leandro.silva@sbb.org.br&amp;gt;; _x000a_Daniela Alves&amp;lt;daniela.alves@sbb.org.br&amp;gt;&lt;/p&gt;&lt;p&gt;&lt;strong&gt;Como podemos te ajudar?:&lt;/strong&gt; Desejo falar com o setor financeiro"/>
    <s v="&gt; Atualização para enviar boletos e notas fiscais._x000a__x000a_Necessitamos de atualização no cadastro da empresa:_x000a_Dados:_x000a_Razão Social: Sociedade Bíblica do Brasil_x000a_CNPJ: 33.579.376/0001-51_x000a__x000a_Por favor, para os próximos envios de cobrança_x000a_Enviar somente para _x000a_Leticia Eugenio &amp;lt;leticia.eugenio@sbb.org.br&amp;gt;; _x000a_Leandro Silva &amp;lt;leandro.silva@sbb.org.br&amp;gt;; _x000a_Daniela Alves&amp;lt;daniela.alves@sbb.org.br&amp;gt;"/>
  </r>
  <r>
    <x v="4"/>
    <s v="Pagamentos, Boletos e Recebimentos"/>
    <n v="25793618"/>
    <s v="0"/>
    <s v="2622210046249"/>
    <s v="MYPLACE INDUSTRIA"/>
    <m/>
    <s v="Prorrogação de Boleto"/>
    <m/>
    <s v="Cliente"/>
    <x v="1"/>
    <s v="Médio"/>
    <s v="Prorrogação myPLACE - Setup"/>
    <x v="127"/>
    <d v="2026-08-11T00:00:00"/>
    <x v="15"/>
    <s v="ECOMMERCE BP SUPORTE FINANCEIRO N2"/>
    <s v="gerencia.ecommerce@myplace.com.br"/>
    <s v="MYPLACE INDUSTRI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_x000a_Bom dia,_x000a__x000a__x000a_Tivemos alguns imprevistos e, por isso, ainda não conseguimos avançar com a implantação._x000a__x000a_Como seguimos analisando todos os pontos necessários para concluir essa etapa, gostaria de verificar se é possível prorrogar o vencimento do boleto referente ao setup por mais 15 dias._x000a__x000a_Esse prazo já seria suficiente para nos organizarmos._x000a__x000a__x000a_Obrigada!_x000a__x000a_--_x000a_Att,_x000a__x000a_[https://ci3.googleusercontent.com/mail-sig/AIorK4zkE066u-Yp0MiEgALiSNIECadUOIhu_M5wAsj5LuGtUp6UU3HXQtyJrN1ZDNkFYUuOnKpoQUvDNlh2][X]"/>
    <e v="#N/A"/>
  </r>
  <r>
    <x v="4"/>
    <s v="Cobrança e Contestação"/>
    <n v="25792655"/>
    <s v="0"/>
    <s v="2622210045738"/>
    <s v="E-PECA DESENVOLVIMENTO DE SISTEMAS LTDA"/>
    <s v="25.382.893/0001-08"/>
    <s v="Cobrança Setup"/>
    <m/>
    <s v="Solicitação Comercial"/>
    <x v="1"/>
    <s v="Médio"/>
    <s v="1018 Financeiro | Desejo falar com o setor financeiro | Júlia Angelozzi | julia.djesus@cielo.com.br"/>
    <x v="127"/>
    <d v="2026-08-10T00:00:00"/>
    <x v="15"/>
    <s v="ECOMMERCE BP SUPORTE FINANCEIRO N2"/>
    <s v="julia.djesus@cielo.com.br"/>
    <s v="E-PECA"/>
    <s v="Olá, segue formulário enviado para Cielo E-commerce:&lt;p&gt;&lt;strong&gt;Qual seu nome?:&lt;/strong&gt; Júlia Angelozzi&lt;/p&gt;&lt;p&gt;&lt;strong&gt;Endereço de e-mail:&lt;/strong&gt; julia.djesus@cielo.com.br&lt;/p&gt;&lt;p&gt;&lt;strong&gt;CNPJ/CPF:&lt;/strong&gt; 25.382.893/0001-08&lt;/p&gt;&lt;p&gt;&lt;strong&gt;Telefone:&lt;/strong&gt; (11) 94452-6362&lt;/p&gt;&lt;p&gt;&lt;strong&gt;Assunto:&lt;/strong&gt; Cobrança de setup&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pessoal!_x000a_Sou a gerente comercial da E-PECA DESENVOLVIMENTO DE SISTEMAS LTDA, CNPJ 25.382.893/0001-08. Preciso que realizem a geração da cobrança de um setup para o cliente devido a geração de uma nova chave na solução de Split de Pagamentos.&lt;/p&gt;&lt;p&gt;&lt;strong&gt;GA Client ID:&lt;/strong&gt; 1748044628.1765558654&lt;/p&gt;&lt;p&gt;&lt;strong&gt;Lead Hash ID:&lt;/strong&gt; 3dc5c78ff78351c9b79cf06b80b413fa18042906d6688441ed31"/>
    <s v="&gt; Bom dia, pessoal!_x000a_Sou a gerente comercial da E-PECA DESENVOLVIMENTO DE SISTEMAS LTDA, CNPJ 25.382.893/0001-08. Preciso que realizem a geração da cobrança de um setup para o cliente devido a geração de uma nova chave na solução de Split de Pagamentos."/>
  </r>
  <r>
    <x v="2"/>
    <s v="Atendimento Administrativo e Suporte"/>
    <n v="26187138"/>
    <s v="0"/>
    <s v="2623015294461"/>
    <s v="TERRA FORTE DO NORDESTE COMERCIO DE VEICULOS LTDA"/>
    <s v="46.401.065/0001-40"/>
    <s v="Informações geral"/>
    <m/>
    <m/>
    <x v="0"/>
    <s v="Médio"/>
    <s v="1018 Financeiro | Desejo falar com o setor financeiro | lainia | lainiasantos@terramaceio.com.br"/>
    <x v="128"/>
    <d v="2026-08-18T00:00:00"/>
    <x v="15"/>
    <s v="ECOMMERCE BP SUPORTE FINANCEIRO N2"/>
    <s v="lainiasantos@terramaceio.com.br"/>
    <s v="TERRA MACEIO"/>
    <s v="Olá, segue formulário enviado para Cielo E-commerce:&lt;p&gt;&lt;strong&gt;Qual seu nome?:&lt;/strong&gt; lainia&lt;/p&gt;&lt;p&gt;&lt;strong&gt;Endereço de e-mail:&lt;/strong&gt; lainiasantos@terramaceio.com.br&lt;/p&gt;&lt;p&gt;&lt;strong&gt;CNPJ/CPF:&lt;/strong&gt; 46.401.065/0001-40&lt;/p&gt;&lt;p&gt;&lt;strong&gt;Telefone:&lt;/strong&gt; (82) 9909-6281&lt;/p&gt;&lt;p&gt;&lt;strong&gt;Assunto:&lt;/strong&gt; cancelamento de pedido&lt;/p&gt;&lt;p&gt;&lt;strong&gt;Merchant ID/Estabelecimento Comercial (EC):&lt;/strong&gt; REDE PECAS TOYOTA&lt;/p&gt;&lt;p&gt;&lt;strong&gt;Sobre qual produto ou área deseja falar?:&lt;/strong&gt; Financeiro&lt;/p&gt;&lt;p&gt;&lt;strong&gt;Descrição do problema:&lt;/strong&gt; Dia 27-07-26, fizemos o cancelando do pedido: 21931 através do portal Rede Toyota_x000a_Poderia confirmar?_x000a_Identificação do pagamento:&lt;/p&gt;&lt;p&gt;&lt;strong&gt;ID da transação:&lt;/strong&gt; 6c94e415-3512-44c1-b09c-2b4282e1b506&lt;/p&gt;&lt;p&gt;&lt;strong&gt;Data e hora do erro:&lt;/strong&gt; 27-05-2026 09:17&lt;/p&gt;&lt;p&gt;&lt;strong&gt;Como podemos te ajudar?:&lt;/strong&gt; Desejo falar com o setor financeiro&lt;/p&gt;&lt;p&gt;&lt;strong&gt;GA Client ID:&lt;/strong&gt; 134291847.1787077979&lt;/p&gt;&lt;p&gt;&lt;strong&gt;Lead Hash ID:&lt;/strong&gt; 01bfa6307aa2dc37304c11"/>
    <s v="&gt; Dia 27-07-26, fizemos o cancelando do pedido: 21931 através do portal Rede Toyota_x000a_Poderia confirmar?_x000a_Identificação do pagamento:"/>
  </r>
  <r>
    <x v="2"/>
    <s v="Pagamentos, Boletos e Recebimentos"/>
    <n v="26186115"/>
    <s v="0"/>
    <s v="2623015293826"/>
    <s v="PAYAMIGO BRASIL MEIOS DE PAGAMENTO LTDA"/>
    <s v="26.183.032/0001-63"/>
    <s v="Troca de conta para depósito"/>
    <m/>
    <m/>
    <x v="1"/>
    <s v="Médio"/>
    <s v="1018 Financeiro | Desejo falar com o setor financeiro | Marcio dos Santos | msantos@payamigo.com"/>
    <x v="128"/>
    <d v="2026-08-18T00:00:00"/>
    <x v="15"/>
    <s v="ECOMMERCE BP SUPORTE FINANCEIRO N2"/>
    <s v="msantos@payamigo.com"/>
    <s v="PAYAMIGO STERRAMEDIA"/>
    <s v="Olá, segue formulário enviado para Cielo E-commerce:&lt;p&gt;&lt;strong&gt;Qual seu nome?:&lt;/strong&gt; Marcio dos Santos&lt;/p&gt;&lt;p&gt;&lt;strong&gt;Endereço de e-mail:&lt;/strong&gt; msantos@payamigo.com&lt;/p&gt;&lt;p&gt;&lt;strong&gt;Descrição do problema:&lt;/strong&gt; Banco: 290 - PagSeguro Internet Instituição de Pagamento S.A._x000a_Agência: 0001_x000a_Número da conta: 80065820-5_x000a_Tipo: Conta de pagamento_x000a_CNPJ: 26.183.032/0001-63_x000a_Nome: PAYAMIGO BRASIL MEIOS DE PAGAMENTO LTDA&lt;/p&gt;&lt;p&gt;&lt;strong&gt;CNPJ/CPF:&lt;/strong&gt; 26.183.032/0001-63&lt;/p&gt;&lt;p&gt;&lt;strong&gt;Telefone:&lt;/strong&gt; (11) 99590-4440&lt;/p&gt;&lt;p&gt;&lt;strong&gt;Assunto:&lt;/strong&gt; troca da credencial bancaria para deposito dos recebiveis&lt;/p&gt;&lt;p&gt;&lt;strong&gt;Merchant ID/Estabelecimento Comercial (EC):&lt;/strong&gt; 1086969941&lt;/p&gt;&lt;p&gt;&lt;strong&gt;Sobre qual produto ou área deseja falar?:&lt;/strong&gt; Financeiro&lt;/p&gt;&lt;p&gt;&lt;strong&gt;Como podemos te ajudar?:&lt;/strong&gt; Desejo falar com o setor financeiro&lt;/p&gt;&lt;p&gt;&lt;strong&gt;Data e hora do erro:&lt;/strong&gt; 18-08-2026 15:41&lt;/p&gt;&lt;p&gt;&lt;strong&gt;GA Client ID:&lt;/strong&gt; 1551101285.1747059164&lt;/p&gt;&lt;p&gt;&lt;strong&gt;Lead Hash ID:&lt;/strong"/>
    <s v="&gt; Banco: 290 - PagSeguro Internet Instituição de Pagamento S.A._x000a_Agência: 0001_x000a_Número da conta: 80065820-5_x000a_Tipo: Conta de pagamento_x000a_CNPJ: 26.183.032/0001-63_x000a_Nome: PAYAMIGO BRASIL MEIOS DE PAGAMENTO LTDA"/>
  </r>
  <r>
    <x v="3"/>
    <s v="Cobrança e Contestação"/>
    <n v="26158573"/>
    <s v="0"/>
    <s v="2623010276710"/>
    <s v="BERTOLINI S/A"/>
    <s v="87.556.650/0015-00"/>
    <s v="Contestação de cobrança"/>
    <m/>
    <m/>
    <x v="1"/>
    <s v="Médio"/>
    <s v="1018 Financeiro | Desejo falar com o setor financeiro | Suelen Thums | suelen.thums@bertolini.com.br"/>
    <x v="128"/>
    <d v="2026-08-18T00:00:00"/>
    <x v="15"/>
    <s v="ECOMMERCE BP SUPORTE FINANCEIRO N2"/>
    <s v="suelen.thums@bertolini.com.br"/>
    <s v="BERTOLINI SA"/>
    <s v="Olá, segue formulário enviado para Cielo E-commerce:&lt;p&gt;&lt;strong&gt;Qual seu nome?:&lt;/strong&gt; Suelen Thums&lt;/p&gt;&lt;p&gt;&lt;strong&gt;Endereço de e-mail:&lt;/strong&gt; suelen.thums@bertolini.com.br&lt;/p&gt;&lt;p&gt;&lt;strong&gt;CNPJ/CPF:&lt;/strong&gt; 87.556.650/0015-00&lt;/p&gt;&lt;p&gt;&lt;strong&gt;Telefone:&lt;/strong&gt; (54) 99164-8560&lt;/p&gt;&lt;p&gt;&lt;strong&gt;Assunto:&lt;/strong&gt; NF 0119956 - Valor do serviço&lt;/p&gt;&lt;p&gt;&lt;strong&gt;Merchant ID/Estabelecimento Comercial (EC):&lt;/strong&gt; cda4bb7b-2b8c-4798-a223-37f388e6e6d3&lt;/p&gt;&lt;p&gt;&lt;strong&gt;Descrição do problema:&lt;/strong&gt; Quero entender o motivo do valor do antifraude ter mais que dobrado de um mês para o outro. No mês passado pagamos R$ 259,15, e neste mês a nota (119956) foi emitida no valor de 601,73._x000a_Foi por conta do aumento de transações no período? _x000a_Aguar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s v="&gt; Quero entender o motivo do valor do antifraude ter mais que dobrado de um mês para o outro. No mês passado pagamos R$ 259,15, e neste mês a nota (119956) foi emitida no valor de 601,73._x000a_Foi por conta do aumento de transações no período? _x000a_Aguardo."/>
  </r>
  <r>
    <x v="3"/>
    <s v="Contratos, Comercial e Cadastro"/>
    <n v="26158420"/>
    <s v="0"/>
    <s v="2623010276608"/>
    <s v="PROPARTS COMERCIO DE ARTIGOS ESPORTIVOS E TECNOLOGIA LTDA"/>
    <s v="68.365.501/0001-05"/>
    <s v="Informação sobre contrato"/>
    <m/>
    <m/>
    <x v="1"/>
    <s v="Médio"/>
    <s v="1018 Financeiro | Desejo falar com o setor financeiro | Caroline Mendes | carolineal@cielo.com.br"/>
    <x v="128"/>
    <d v="2026-08-18T00:00:00"/>
    <x v="15"/>
    <s v="ECOMMERCE BP SUPORTE FINANCEIRO N2"/>
    <s v="carolineal@cielo.com.br"/>
    <s v="Garmin  Loja Moema 01 POS2 Fisic"/>
    <s v="Olá, segue formulário enviado para Cielo E-commerce:&lt;p&gt;&lt;strong&gt;Qual seu nome?:&lt;/strong&gt; Caroline Mendes&lt;/p&gt;&lt;p&gt;&lt;strong&gt;Endereço de e-mail:&lt;/strong&gt; carolineal@cielo.com.br&lt;/p&gt;&lt;p&gt;&lt;strong&gt;CNPJ/CPF:&lt;/strong&gt; 68.365.501/0001-05&lt;/p&gt;&lt;p&gt;&lt;strong&gt;Descrição do problema:&lt;/strong&gt; Prezados, boa tarde!_x000a__x000a_Estou negociando o produto de antifraude da Cybersource com o cliente ProParts, e ao enviar o termo de aditivo de novos produtos o cliente me trouxe o seguinte ponto e solicitação em relação a data base: _x000a__x000a_3. Reajuste potencialmente desfavorável_x000a_O contrato informa que:_x000a_•_x0009_o reajuste mantém a data-base original  _x000a_•_x0009_upgrades não reiniciam a data-base  _x000a_Risco: Podemos contratar aumento de escopo e sofrer reajuste pouco tempo depois._x000a_Exemplo:_x000a_•_x0009_contrata hoje_x000a_•_x0009_em 2 meses ocorre reajuste anual completo_x000a_Recomendação:_x000a_Negociar:_x000a_•_x0009_nova data-base após upgrade relevante_x000a_OU_x000a_•_x0009_congelamento de reajuste por 12 meses da contratação adicional._x000a__x000a_Abri a solicitação 13252 no fiori e o time jurídico solicitou essa valida"/>
    <s v="&gt; Prezados, boa tarde!_x000a__x000a_Estou negociando o produto de antifraude da Cybersource com o cliente ProParts, e ao enviar o termo de aditivo de novos produtos o cliente me trouxe o seguinte ponto e solicitação em relação a data base: _x000a__x000a_3. Reajuste potencialmente desfavorável_x000a_O contrato informa que:_x000a_•_x0009_o reajuste mantém a data-base original  _x000a_•_x0009_upgrades não reiniciam a data-base  _x000a_Risco: Podemos contratar aumento de escopo e sofrer reajuste pouco tempo depois._x000a_Exemplo:_x000a_•_x0009_contrata hoje_x000a_•_x0009_em 2 meses ocorre reajuste anual completo_x000a_Recomendação:_x000a_Negociar:_x000a_•_x0009_nova data-base após upgrade relevante_x000a_OU_x000a_•_x0009_congelamento de reajuste por 12 meses da contratação adicional._x000a__x000a_Abri a solicitação 13252 no fiori e o time jurídico solicitou essa valida"/>
  </r>
  <r>
    <x v="3"/>
    <s v="Cancelamento e Reemissão de Nota Fiscal"/>
    <n v="26123054"/>
    <s v="0"/>
    <s v="2622915254208"/>
    <s v="ALFA  AGENCIA DE VIAGENS LTDA"/>
    <s v="07.141.168/0001-66"/>
    <s v="Cancelamento de NF"/>
    <m/>
    <m/>
    <x v="1"/>
    <s v="Médio"/>
    <s v="1018 Financeiro | Desejo falar com o setor financeiro | ALFA AGENCIA DE VIAGENS LTDA | ariane.pasilva@cielo.com.br"/>
    <x v="129"/>
    <d v="2026-08-17T00:00:00"/>
    <x v="15"/>
    <s v="ECOMMERCE BP SUPORTE FINANCEIRO N2"/>
    <s v="ariane.pasilva@cielo.com.br"/>
    <s v="ALFA TRAVEL TURISMO"/>
    <s v="Olá, segue formulário enviado para Cielo E-commerce:&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otas&lt;/p&gt;&lt;p&gt;&lt;strong&gt;Merchant ID/Estabelecimento Comercial (EC):&lt;/strong&gt; 07141168000166&lt;/p&gt;&lt;p&gt;&lt;strong&gt;Descrição do problema:&lt;/strong&gt; Prezado time financeiro, boa tarde. Tudo bem?_x000a__x000a_Será necessário novamente cancelar as notas fiscais emitidas para o cliente desde julho:_x000a_117864_x000a_120138_x000a_120190_x000a__x000a_O serviço foi cancelado. Segue chamado no SF: CANCELAMENTO# 0000183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
    <s v="&gt; Prezado time financeiro, boa tarde. Tudo bem?_x000a__x000a_Será necessário novamente cancelar as notas fiscais emitidas para o cliente desde julho:_x000a_117864_x000a_120138_x000a_120190_x000a__x000a_O serviço foi cancelado. Segue chamado no SF: CANCELAMENTO# 00001839"/>
  </r>
  <r>
    <x v="3"/>
    <s v="Faturamento e Obrigações Fiscais"/>
    <n v="26120128"/>
    <s v="0"/>
    <s v="2622915252385"/>
    <s v="ECORI ENERGIA SOLAR LTDA"/>
    <s v="13.329.758/0001-10"/>
    <s v="Dúvida sobre faturamento"/>
    <m/>
    <m/>
    <x v="1"/>
    <s v="Médio"/>
    <s v="1004 Gestão de Risco (Antifraude) | Estou em produção e tenho uma dúvida | Marcelo | mparo.sjp@ecori.com.br"/>
    <x v="129"/>
    <d v="2026-08-18T00:00:00"/>
    <x v="15"/>
    <s v="ECOMMERCE BP SUPORTE FINANCEIRO N2"/>
    <s v="mparo.sjp@ecori.com.br"/>
    <s v="ECORI  PISOS E REVESTIMENTOS EC"/>
    <s v="Olá, segue formulário enviado para Cielo E-commerce:&lt;p&gt;&lt;strong&gt;Qual seu nome?:&lt;/strong&gt; Marcelo&lt;/p&gt;&lt;p&gt;&lt;strong&gt;Endereço de e-mail:&lt;/strong&gt; mparo.sjp@ecori.com.br&lt;/p&gt;&lt;p&gt;&lt;strong&gt;CNPJ/CPF:&lt;/strong&gt; 13.329.758/0001-10&lt;/p&gt;&lt;p&gt;&lt;strong&gt;Telefone:&lt;/strong&gt; (17) 99711-3271&lt;/p&gt;&lt;p&gt;&lt;strong&gt;Assunto:&lt;/strong&gt; NOTA FISCAL (DUPLICIDADE ???)&lt;/p&gt;&lt;p&gt;&lt;strong&gt;Merchant ID/Estabelecimento Comercial (EC):&lt;/strong&gt; 2810722840&lt;/p&gt;&lt;p&gt;&lt;strong&gt;Sobre qual produto ou área deseja falar?:&lt;/strong&gt; Gestão de Risco (Antifraude)&lt;/p&gt;&lt;p&gt;&lt;strong&gt;Como podemos te ajudar?:&lt;/strong&gt; Estou em produção e tenho uma dúvida&lt;/p&gt;&lt;p&gt;&lt;strong&gt;Descrição do problema:&lt;/strong&gt; Boa tarde_x000a_Recebemos 2 notas fiscais, a 0120001 0120117 ambas emitidas em 14/08/2026 para o cnpj 13.329.758/0001-10 com os  mesmos servicos , periodos e valores._x000a_Gostariamos de saber se estao corretas e o porque ? Lembrando que ambas as notas estao com vencimento para 28/08/2026._x000a_Aguardamos retorno._x000a_Obrigado_x000a_Marcelo&lt;/p&gt;&lt;p&gt;&lt;strong&gt;GA Client ID:&lt;/strong&gt; 1027059026.1786989"/>
    <s v="&gt; Boa tarde_x000a_Recebemos 2 notas fiscais, a 0120001 0120117 ambas emitidas em 14/08/2026 para o cnpj 13.329.758/0001-10 com os  mesmos servicos , periodos e valores._x000a_Gostariamos de saber se estao corretas e o porque ? Lembrando que ambas as notas estao com vencimento para 28/08/2026._x000a_Aguardamos retorno._x000a_Obrigado_x000a_Marcelo"/>
  </r>
  <r>
    <x v="2"/>
    <s v="Contratos, Comercial e Cadastro"/>
    <n v="26091612"/>
    <s v="0"/>
    <s v="2622910234580"/>
    <s v="LIDER INDUSTRIA E COMERCIO DE ESTOFADOS S/A"/>
    <s v="64.422.892/0001-00"/>
    <s v="Alteração de cadastro (e-mail)"/>
    <m/>
    <m/>
    <x v="1"/>
    <s v="Médio"/>
    <s v="1018 Financeiro | Desejo falar com o setor financeiro | Sara | sara@lider.design"/>
    <x v="129"/>
    <d v="2026-08-17T00:00:00"/>
    <x v="15"/>
    <s v="ECOMMERCE BP SUPORTE FINANCEIRO N2"/>
    <s v="sara@lider.design"/>
    <s v="LIDER INTERIORES"/>
    <s v="Olá, segue formulário enviado para Cielo E-commerce:&lt;p&gt;&lt;strong&gt;Qual seu nome?:&lt;/strong&gt; Sara&lt;/p&gt;&lt;p&gt;&lt;strong&gt;Endereço de e-mail:&lt;/strong&gt; sara@lider.design&lt;/p&gt;&lt;p&gt;&lt;strong&gt;Telefone:&lt;/strong&gt; (37) 3244-0348&lt;/p&gt;&lt;p&gt;&lt;strong&gt;CNPJ/CPF:&lt;/strong&gt; 64.422.892/0001-00&lt;/p&gt;&lt;p&gt;&lt;strong&gt;Assunto:&lt;/strong&gt; e-mail para envio de fatura&lt;/p&gt;&lt;p&gt;&lt;strong&gt;Merchant ID/Estabelecimento Comercial (EC):&lt;/strong&gt; 106953362&lt;/p&gt;&lt;p&gt;&lt;strong&gt;Sobre qual produto ou área deseja falar?:&lt;/strong&gt; Financeiro&lt;/p&gt;&lt;p&gt;&lt;strong&gt;Como podemos te ajudar?:&lt;/strong&gt; Desejo falar com o setor financeiro&lt;/p&gt;&lt;p&gt;&lt;strong&gt;Descrição do problema:&lt;/strong&gt; Favor encaminhar as faturas referentes a estes dados para_x000a_contasacadastrar@lider.design&lt;/p&gt;&lt;p&gt;&lt;strong&gt;GA Client ID:&lt;/strong&gt; &lt;/p&gt;&lt;p&gt;&lt;strong&gt;Lead Hash ID:&lt;/strong&gt; d5cb3fde5d775ea2abedda7a92ee8b00f1042820e1abe0d269c4a09327aa8b63&lt;/p&gt;&lt;p&gt;&lt;strong&gt;Lead Form ID:&lt;/strong&gt; d5cb3fde5d775ea2abedda7a92ee8b00f1042820e1abe0d269c4a09327aa8b63.1786972507827&lt;/p&gt;&lt;br&gt;-json-{_x000a_    &quot;infoClientes&quot;: [_x000a_        {_x000a_            "/>
    <s v="&gt; Favor encaminhar as faturas referentes a estes dados para_x000a_contasacadastrar@lider.design"/>
  </r>
  <r>
    <x v="2"/>
    <s v="Pagamentos, Boletos e Recebimentos"/>
    <n v="26087997"/>
    <s v="0"/>
    <s v="2622909232285"/>
    <s v="VENANCIO PRODUTOS FARMACEUTICOS LTDA."/>
    <s v="00.285.753/0001-90"/>
    <s v="Prorrogação de Boleto"/>
    <m/>
    <m/>
    <x v="1"/>
    <s v="Médio"/>
    <s v="1018 Financeiro | Desejo falar com o setor financeiro | Ana Carolina Lopes | ana.barcellos@venancio.com.br"/>
    <x v="129"/>
    <d v="2026-08-17T00:00:00"/>
    <x v="15"/>
    <s v="ECOMMERCE BP SUPORTE FINANCEIRO N2"/>
    <s v="ana.barcellos@venancio.com.br"/>
    <s v="DROGARIA VENANCIO"/>
    <s v="Olá, segue formulário enviado para Cielo E-commerce:&lt;p&gt;&lt;strong&gt;Qual seu nome?:&lt;/strong&gt; Ana Carolina Lopes&lt;/p&gt;&lt;p&gt;&lt;strong&gt;Endereço de e-mail:&lt;/strong&gt; ana.barcellos@venancio.com.br&lt;/p&gt;&lt;p&gt;&lt;strong&gt;CNPJ/CPF:&lt;/strong&gt; 00.285.753/0001-90&lt;/p&gt;&lt;p&gt;&lt;strong&gt;Telefone:&lt;/strong&gt; (21) 96570-5133&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m dia, Solicitamos, por gentileza, a prorrogação do boleto com vencimento para 14/08/2026, nf.119860, para o dia 24/08.&lt;/p&gt;&lt;p&gt;&lt;strong&gt;GA Client ID:&lt;/strong&gt; &lt;/p&gt;&lt;p&gt;&lt;strong&gt;Lead Hash ID:&lt;/strong&gt; 9f7f8919ef268145bb58307ea719637694a314e3a3b02c152e53d624791eee79&lt;/p&gt;&lt;p&gt;&lt;strong&gt;Lead Form ID:&lt;/strong&gt; 9f7f8919ef268145bb58307ea719637694a314e3a3b02c152e53d624791eee79.1786970434550&lt;/p&gt;"/>
    <s v="&gt; Bom dia, Solicitamos, por gentileza, a prorrogação do boleto com vencimento para 14/08/2026, nf.119860, para o dia 24/08."/>
  </r>
  <r>
    <x v="3"/>
    <s v="Faturamento e Obrigações Fiscais"/>
    <n v="26053298"/>
    <s v="0"/>
    <s v="2622615209868"/>
    <s v="BRAVIUM S.A"/>
    <s v="01.336.140/0001-06"/>
    <s v="Dúvida sobre faturamento"/>
    <m/>
    <m/>
    <x v="1"/>
    <s v="Médio"/>
    <s v="1018 Financeiro | Desejo falar com o setor financeiro | DIEGO GOMES | Diego.gomes@bravium.com.br"/>
    <x v="130"/>
    <d v="2026-08-14T00:00:00"/>
    <x v="15"/>
    <s v="ECOMMERCE BP SUPORTE FINANCEIRO N2"/>
    <s v="diego.gomes@bravium.com.br"/>
    <s v="MC SURPREENDA"/>
    <s v="Olá, segue formulário enviado para Cielo E-commerce:&lt;p&gt;&lt;strong&gt;Qual seu nome?:&lt;/strong&gt; DIEGO GOMES&lt;/p&gt;&lt;p&gt;&lt;strong&gt;Endereço de e-mail:&lt;/strong&gt; Diego.gomes@bravium.com.br&lt;/p&gt;&lt;p&gt;&lt;strong&gt;CNPJ/CPF:&lt;/strong&gt; 01.336.140/0001-06&lt;/p&gt;&lt;p&gt;&lt;strong&gt;Merchant ID/Estabelecimento Comercial (EC):&lt;/strong&gt; 01336140000106&lt;/p&gt;&lt;p&gt;&lt;strong&gt;Assunto:&lt;/strong&gt; VALIDAÇÃO CANCELAMENTO NFs&lt;/p&gt;&lt;p&gt;&lt;strong&gt;Telefone:&lt;/strong&gt; (11) 95275-3202&lt;/p&gt;&lt;p&gt;&lt;strong&gt;Sobre qual produto ou área deseja falar?:&lt;/strong&gt; Financeiro&lt;/p&gt;&lt;p&gt;&lt;strong&gt;Como podemos te ajudar?:&lt;/strong&gt; Desejo falar com o setor financeiro&lt;/p&gt;&lt;p&gt;&lt;strong&gt;Descrição do problema:&lt;/strong&gt; Recebemos duas notas ambas com o mesmo valor _x000a_NF 86398  R$ 7.613,57_x000a_NF 86413  R$ 7.613,57_x000a__x000a_Precisamos da confirmação qual é a nota valida e o comprovante de cancelamento por gentileza.&lt;/p&gt;&lt;p&gt;&lt;strong&gt;Data e hora do erro:&lt;/strong&gt; 14-08-2026 15:04&lt;/p&gt;&lt;p&gt;&lt;strong&gt;GA Client ID:&lt;/strong&gt; 1083208537.1786730652&lt;/p&gt;&lt;p&gt;&lt;strong&gt;Lead Hash ID:&lt;/strong&gt; 6a1566e587a329c6df939bcc97d772e2f6d74e22"/>
    <s v="&gt; Recebemos duas notas ambas com o mesmo valor _x000a_NF 86398  R$ 7.613,57_x000a_NF 86413  R$ 7.613,57_x000a__x000a_Precisamos da confirmação qual é a nota valida e o comprovante de cancelamento por gentileza."/>
  </r>
  <r>
    <x v="2"/>
    <s v="Contratos, Comercial e Cadastro"/>
    <n v="26038292"/>
    <s v="0"/>
    <s v="2622611200489"/>
    <s v="HSYSTEM TECNOLOGIA LTDA"/>
    <s v="16.991.645/0001-73"/>
    <s v="Cadastro de MIDs"/>
    <m/>
    <m/>
    <x v="1"/>
    <s v="Médio"/>
    <s v="1018 Financeiro | Desejo falar com o setor financeiro | Mariane | mariane.santos@cielo.com.br"/>
    <x v="130"/>
    <d v="2026-08-14T00:00:00"/>
    <x v="15"/>
    <s v="ECOMMERCE BP SUPORTE FINANCEIRO N2"/>
    <s v="mariane.santos@cielo.com.br"/>
    <s v=""/>
    <s v="Olá, segue formulário enviado para Cielo E-commerce:&lt;p&gt;&lt;strong&gt;Qual seu nome?:&lt;/strong&gt; Mariane&lt;/p&gt;&lt;p&gt;&lt;strong&gt;Endereço de e-mail:&lt;/strong&gt; mariane.santos@cielo.com.br&lt;/p&gt;&lt;p&gt;&lt;strong&gt;CNPJ/CPF:&lt;/strong&gt; 16.991.645/0001-73&lt;/p&gt;&lt;p&gt;&lt;strong&gt;Telefone:&lt;/strong&gt; (18) 99654-0663&lt;/p&gt;&lt;p&gt;&lt;strong&gt;Assunto:&lt;/strong&gt; Criação de lojas&lt;/p&gt;&lt;p&gt;&lt;strong&gt;Merchant ID/Estabelecimento Comercial (EC):&lt;/strong&gt; 16.991.645/0001-73&lt;/p&gt;&lt;p&gt;&lt;strong&gt;Descrição do problema:&lt;/strong&gt; Bom dia, pessoal! Tudo bem?_x000a_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lt;/p&gt;&lt;p&gt;&lt;strong&gt;ID da transação:&lt;/strong&gt; &lt;/p&gt;&lt;p&gt;&lt;strong&gt;Código do erro:&lt;/strong&gt; &lt;/p&gt;&lt;p&gt;&lt;strong&gt;Sobre qual produto ou área deseja falar?:&lt;/strong&gt; Financeiro&lt;/p&gt;&lt;p&gt;&lt;strong&gt;Como podemos te ajudar?:&lt;/strong&gt; Desej"/>
    <s v="&gt; Bom dia, pessoal! Tudo bem?_x000a_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
  </r>
  <r>
    <x v="2"/>
    <s v="Cobrança e Contestação"/>
    <n v="26091331"/>
    <s v="0"/>
    <s v="2622910234394"/>
    <s v="INBRANDS S.A"/>
    <s v="09.054.385/0001-44"/>
    <s v="Contestação de cobrança"/>
    <m/>
    <m/>
    <x v="1"/>
    <s v="Médio"/>
    <s v="1020 Estratégia Antifraude | Analises | Leonardo Gonçalves de Noronha | leonardo.noronha@inbrands.com.br"/>
    <x v="129"/>
    <d v="2026-08-19T00:00:00"/>
    <x v="15"/>
    <s v="ECOMMERCE BP SUPORTE FINANCEIRO N2"/>
    <s v="leonardo.noronha@inbrands.com.br"/>
    <s v="ELLUS FABRICA PE"/>
    <s v="Olá, segue formulário enviado para Cielo E-commerce:&lt;p&gt;&lt;strong&gt;Qual seu nome?:&lt;/strong&gt; Leonardo Gonçalves de Noronha&lt;/p&gt;&lt;p&gt;&lt;strong&gt;Endereço de e-mail:&lt;/strong&gt; leonardo.noronha@inbrands.com.br&lt;/p&gt;&lt;p&gt;&lt;strong&gt;CNPJ/CPF:&lt;/strong&gt; 09.054.385/0001-44&lt;/p&gt;&lt;p&gt;&lt;strong&gt;Telefone:&lt;/strong&gt; (11) 99470-5562&lt;/p&gt;&lt;p&gt;&lt;strong&gt;Assunto:&lt;/strong&gt; Diferença de Analise Em NF de Serviço e Relatorio Antifraude.&lt;/p&gt;&lt;p&gt;&lt;strong&gt;Merchant ID/Estabelecimento Comercial (EC):&lt;/strong&gt; InBrands S.A.&lt;/p&gt;&lt;p&gt;&lt;strong&gt;Descrição do problema:&lt;/strong&gt; Bom dia!_x000a_Ao fazer conferencia do relatorio antifraude x nf de serviço mensal, constatei diferenças, tanto entre analises antifraude como em analises manuais._x000a__x000a_ANALISE ANTIFRAUDE:_x000a_Total descrito em NF: 3963_x000a_Total descrito em relatorio 3998_x000a__x000a_ANALISE MANUAL + MANUAL EXPRESSA:_x000a_Total descrito em NF:  317 (316 + 1)_x000a_Total descrito em relatorio 322_x000a__x000a_Gostaria de entender o porque dessa divirgencia da descrição da NF para o relatorio que eu puxo diretamente do portal e-commerce._x000a__x000a_Fico no a"/>
    <s v="&gt; Bom dia!_x000a_Ao fazer conferencia do relatorio antifraude x nf de serviço mensal, constatei diferenças, tanto entre analises antifraude como em analises manuais._x000a__x000a_ANALISE ANTIFRAUDE:_x000a_Total descrito em NF: 3963_x000a_Total descrito em relatorio 3998_x000a__x000a_ANALISE MANUAL + MANUAL EXPRESSA:_x000a_Total descrito em NF:  317 (316 + 1)_x000a_Total descrito em relatorio 322_x000a__x000a_Gostaria de entender o porque dessa divirgencia da descrição da NF para o relatorio que eu puxo diretamente do portal e-commerce._x000a__x000a_Fico no a"/>
  </r>
  <r>
    <x v="2"/>
    <s v="Pagamentos, Boletos e Recebimentos"/>
    <n v="26197883"/>
    <s v="0"/>
    <s v="2623017301047"/>
    <s v="FENG - FAN ENGAGEMENT MARKETING E INTELIGENCIA LTDA."/>
    <s v="29.815.956/0001-23"/>
    <s v="Informação conta para depósito"/>
    <m/>
    <m/>
    <x v="1"/>
    <s v="Médio"/>
    <s v="1018 Financeiro | Desejo falar com o setor financeiro | Marcos Paulo | marcos.paulo@fengbrasil.com.br"/>
    <x v="128"/>
    <d v="2026-08-19T00:00:00"/>
    <x v="15"/>
    <s v="ECOMMERCE BP SUPORTE FINANCEIRO N2"/>
    <s v="marcos.paulo@fengbrasil.com.br"/>
    <s v="Botafogo Camisa 7"/>
    <s v="Olá, segue formulário enviado para Cielo E-commerce:&lt;p&gt;&lt;strong&gt;Qual seu nome?:&lt;/strong&gt; Marcos Paulo&lt;/p&gt;&lt;p&gt;&lt;strong&gt;Endereço de e-mail:&lt;/strong&gt; marcos.paulo@fengbrasil.com.br&lt;/p&gt;&lt;p&gt;&lt;strong&gt;CNPJ/CPF:&lt;/strong&gt; 29.815.956/0001-23&lt;/p&gt;&lt;p&gt;&lt;strong&gt;Telefone:&lt;/strong&gt; (24) 99288-0711&lt;/p&gt;&lt;p&gt;&lt;strong&gt;Assunto:&lt;/strong&gt; Pagamentos de boletos não sendo conciliados&lt;/p&gt;&lt;p&gt;&lt;strong&gt;Merchant ID/Estabelecimento Comercial (EC):&lt;/strong&gt; 90745f96-ed89-40dc-8912-3702ee0c0ff9&lt;/p&gt;&lt;p&gt;&lt;strong&gt;Descrição do problema:&lt;/strong&gt; Conforme a habilitação do PIX, precisamos confirmar em qual conta os valores das transações realizadas via PIX serão liquidados._x000a__x000a_MerchantID: 90745f96-ed89-40dc-8912-3702ee0c0ff9_x000a__x000a_Conseguem nos informar qual é a conta/domicílio bancário cadastrada para a liquidação dos valores vinculados ao Merchant ID acima?&lt;/p&gt;&lt;p&gt;&lt;strong&gt;ID da transação:&lt;/strong&gt; &lt;/p&gt;&lt;p&gt;&lt;strong&gt;Código do erro:&lt;/strong&gt; &lt;/p&gt;&lt;p&gt;&lt;strong&gt;Sobre qual produto ou área deseja falar?:&lt;/strong&gt; Financeiro&lt;/p&gt;&lt;p&gt;&lt;strong&gt;Como podemos te "/>
    <s v="&gt; Conforme a habilitação do PIX, precisamos confirmar em qual conta os valores das transações realizadas via PIX serão liquidados._x000a__x000a_MerchantID: 90745f96-ed89-40dc-8912-3702ee0c0ff9_x000a__x000a_Conseguem nos informar qual é a conta/domicílio bancário cadastrada para a liquidação dos valores vinculados ao Merchant ID acima?"/>
  </r>
  <r>
    <x v="2"/>
    <s v="Contratos, Comercial e Cadastro"/>
    <n v="26205622"/>
    <s v="0"/>
    <s v="2623108306151"/>
    <s v="QUANTITY SERVICOS E COMERCIO DE PRODUTOS PARA SAUDE S.A."/>
    <s v="13.612.214/0001-60"/>
    <s v="Atualização de Cadastro"/>
    <m/>
    <m/>
    <x v="1"/>
    <s v="Médio"/>
    <s v="1018 Financeiro | Desejo falar com o setor financeiro | Francielly R S Buchele | francielly.silva@dentalspeed.com"/>
    <x v="131"/>
    <d v="2026-08-19T00:00:00"/>
    <x v="15"/>
    <s v="ECOMMERCE BP SUPORTE FINANCEIRO N2"/>
    <s v="francielly.silva@dentalspeed.com"/>
    <s v="DENTAL SPEED GRAPH"/>
    <s v="Olá, segue formulário enviado para Cielo E-commerce:&lt;p&gt;&lt;strong&gt;Qual seu nome?:&lt;/strong&gt; Francielly R S Buchele&lt;/p&gt;&lt;p&gt;&lt;strong&gt;Endereço de e-mail:&lt;/strong&gt; francielly.silva@dentalspeed.com&lt;/p&gt;&lt;p&gt;&lt;strong&gt;CNPJ/CPF:&lt;/strong&gt; 13.612.214/0001-60&lt;/p&gt;&lt;p&gt;&lt;strong&gt;Telefone:&lt;/strong&gt; (48) 98843-5656&lt;/p&gt;&lt;p&gt;&lt;strong&gt;Assunto:&lt;/strong&gt; E-mails para recebimento de notas e boletos.&lt;/p&gt;&lt;p&gt;&lt;strong&gt;Merchant ID/Estabelecimento Comercial (EC):&lt;/strong&gt; 2842458715&lt;/p&gt;&lt;p&gt;&lt;strong&gt;Descrição do problema:&lt;/strong&gt; Bom dia!_x000a_Gentileza incluir o e-mail abaixo para recebimentos das notas fiscais e boletos e manter os que já existem:_x000a__x000a_camila.medeiros@dentalspeed.co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140012810.1741613674&lt;/p&gt;&lt;p&gt;&lt;strong&gt;Lead Hash ID:&lt;/strong&gt; dc22c24ff510228633348788"/>
    <s v="&gt; Bom dia!_x000a_Gentileza incluir o e-mail abaixo para recebimentos das notas fiscais e boletos e manter os que já existem:_x000a__x000a_camila.medeiros@dentalspeed.com"/>
  </r>
  <r>
    <x v="3"/>
    <s v="Pagamentos, Boletos e Recebimentos"/>
    <n v="26218687"/>
    <s v="0"/>
    <s v="2623110314547"/>
    <s v="MAX FERRAMENTAS LTDA"/>
    <m/>
    <s v="Informações sobre pagamento"/>
    <m/>
    <m/>
    <x v="1"/>
    <s v="Médio"/>
    <s v="Enc.: POXA, SEU BOLETO ESTÁ VENCIDO!"/>
    <x v="131"/>
    <d v="2026-08-19T00:00:00"/>
    <x v="15"/>
    <s v="ECOMMERCE BP SUPORTE FINANCEIRO N2"/>
    <s v="rita.barboza@ogrupomaxi.com.br"/>
    <s v="MAX FERRAMENTAS LTD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Preciso de um contato para tratar a situação abaixo._x000a__x000a__x000a_[Cópia de Cópia de Assinatura Maxi 2026.png]_x000a__x000a__x000a__x000a__x000a_============ Mensagem encaminhada ============_x000a_De: &lt;cobranca.ecommerce@cielo.com.br&gt;_x000a_Para: &lt;rita.barboza@maxiferramentas.com.br&gt;, &lt;thiago.rolim@maxiferramentas.com.br&gt;, &lt;alexrolim@maxiferramentas.com.br&gt;_x000a_Data: sex., 24 jul. 2026 10:20:18 -0300_x000a_Assunto: POXA, SEU BOLETO ESTÁ VENCIDO!_x000a_============ Mensagem encaminhada ============_x000a__x000a_[braspag]_x000a_Poxa, seu boleto está_x000a_vencido!_x000a_ _x000a_[braspag]_x000a_ _x000a_Olá, cliente Braspag!_x000a__x000a_Estamos acompanhando MA"/>
    <e v="#N/A"/>
  </r>
  <r>
    <x v="3"/>
    <s v="Atendimento Administrativo e Suporte"/>
    <n v="26243275"/>
    <s v="0"/>
    <s v="2623115330650"/>
    <s v="INSIDE SISTEMAS LTDA"/>
    <s v="05.623.256/0001-79"/>
    <s v="Acesso admin"/>
    <m/>
    <m/>
    <x v="1"/>
    <s v="Médio"/>
    <s v="1003 Gateway de Pagamento | Configurações da loja | Ricardo | faturamento@insidesistemas.com.br"/>
    <x v="131"/>
    <d v="2026-08-20T00:00:00"/>
    <x v="15"/>
    <s v="ECOMMERCE BP SUPORTE FINANCEIRO N2"/>
    <s v="faturamento@insidesistemas.com.br"/>
    <s v="INSIDE SISTEMAS"/>
    <s v="Olá, segue formulário enviado para Cielo E-commerce:&lt;p&gt;&lt;strong&gt;Qual seu nome?:&lt;/strong&gt; Ricardo&lt;/p&gt;&lt;p&gt;&lt;strong&gt;Endereço de e-mail:&lt;/strong&gt; faturamento@insidesistemas.com.br&lt;/p&gt;&lt;p&gt;&lt;strong&gt;CNPJ/CPF:&lt;/strong&gt; 05.623.256/0001-79&lt;/p&gt;&lt;p&gt;&lt;strong&gt;Telefone:&lt;/strong&gt; (45) 93505-9506&lt;/p&gt;&lt;p&gt;&lt;strong&gt;Assunto:&lt;/strong&gt; Verificar usuário e contrato&lt;/p&gt;&lt;p&gt;&lt;strong&gt;Sobre qual produto ou área deseja falar?:&lt;/strong&gt; Gateway de Pagamento&lt;/p&gt;&lt;p&gt;&lt;strong&gt;Descrição do problema:&lt;/strong&gt; Preciso entender sobre a cobrança mensal para o CNPJ 05.623.256/0001-79&lt;/p&gt;&lt;p&gt;&lt;strong&gt;Merchant ID/Estabelecimento Comercial (EC):&lt;/strong&gt; Inside Sistemas&lt;/p&gt;&lt;p&gt;&lt;strong&gt;Como podemos te ajudar?:&lt;/strong&gt; Configurações da loja&lt;/p&gt;&lt;p&gt;&lt;strong&gt;GA Client ID:&lt;/strong&gt; 875545444.1787084196&lt;/p&gt;&lt;p&gt;&lt;strong&gt;Lead Hash ID:&lt;/strong&gt; fc6ba56195a099944cce59cffb2e3650e41942cfb135200de5da089f35589e5f&lt;/p&gt;&lt;p&gt;&lt;strong&gt;Lead Form ID:&lt;/strong&gt; fc6ba56195a099944cce59cffb2e3650e41942cfb135200de5da089f35589e5f.1787162985939&lt;/p&gt;&lt;br&gt;-json-{_x000a_    &quot;infoClientes"/>
    <s v="&gt; Preciso entender sobre a cobrança mensal para o CNPJ 05.623.256/0001-79"/>
  </r>
  <r>
    <x v="3"/>
    <s v="Contratos, Comercial e Cadastro"/>
    <n v="26288802"/>
    <s v="0"/>
    <s v="2623212359359"/>
    <s v="WHITE MARTINS GASES INDUSTRIAIS LTDA"/>
    <s v="35.820.448/0001-36"/>
    <s v="Congelamento de contrato"/>
    <m/>
    <m/>
    <x v="1"/>
    <s v="Médio"/>
    <s v="1018 Financeiro | Desejo falar com o setor financeiro | Mariane Oliveira dos Santos | mariane.santos@cielo.com.br"/>
    <x v="132"/>
    <d v="2026-08-20T00:00:00"/>
    <x v="15"/>
    <s v="ECOMMERCE BP SUPORTE FINANCEIRO N2"/>
    <s v="mariane.santos@cielo.com.br"/>
    <s v="WHITE MARTINS GILDA"/>
    <s v="Olá, segue formulário enviado para Cielo E-commerce:&lt;p&gt;&lt;strong&gt;Qual seu nome?:&lt;/strong&gt; Mariane Oliveira dos Santos&lt;/p&gt;&lt;p&gt;&lt;strong&gt;Endereço de e-mail:&lt;/strong&gt; mariane.santos@cielo.com.br&lt;/p&gt;&lt;p&gt;&lt;strong&gt;CNPJ/CPF:&lt;/strong&gt; 35.820.448/0001-36&lt;/p&gt;&lt;p&gt;&lt;strong&gt;Telefone:&lt;/strong&gt; (41) 98740-2896&lt;/p&gt;&lt;p&gt;&lt;strong&gt;Assunto:&lt;/strong&gt; CANCELAMENTO NF&lt;/p&gt;&lt;p&gt;&lt;strong&gt;Sobre qual produto ou área deseja falar?:&lt;/strong&gt; Financeiro&lt;/p&gt;&lt;p&gt;&lt;strong&gt;Como podemos te ajudar?:&lt;/strong&gt; Desejo falar com o setor financeiro&lt;/p&gt;&lt;p&gt;&lt;strong&gt;Merchant ID/Estabelecimento Comercial (EC):&lt;/strong&gt; 35.820.448/0001-36&lt;/p&gt;&lt;p&gt;&lt;strong&gt;Descrição do problema:&lt;/strong&gt; Bom dia, pessoal! Tudo bem?_x000a_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_x000a__x000a_2. WhiteMartins_x000a_Há"/>
    <s v="&gt; Bom dia, pessoal! Tudo bem?_x000a_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_x000a__x000a_2. WhiteMartins_x000a_Há"/>
  </r>
  <r>
    <x v="3"/>
    <s v="Faturamento e Obrigações Fiscais"/>
    <n v="26395526"/>
    <s v="0"/>
    <s v="2623609429491"/>
    <s v="LAMARK E-COMMERCE SOLUTIONS LTDA"/>
    <s v="63.321.008/0001-70"/>
    <s v="Dúvida sobre faturamento"/>
    <m/>
    <m/>
    <x v="1"/>
    <s v="Médio"/>
    <s v="1018 Financeiro | Desejo falar com o setor financeiro | Rafael Roque | rafael.silva@tbfg.com.br"/>
    <x v="133"/>
    <d v="2026-08-24T00:00:00"/>
    <x v="15"/>
    <s v="ECOMMERCE BP SUPORTE FINANCEIRO N2"/>
    <s v="rafael.silva@tbfg.com.br"/>
    <m/>
    <s v="Olá, segue formulário enviado para Cielo E-commerce:&lt;p&gt;&lt;strong&gt;Qual seu nome?:&lt;/strong&gt; Rafael Roque&lt;/p&gt;&lt;p&gt;&lt;strong&gt;Endereço de e-mail:&lt;/strong&gt; rafael.silva@tbfg.com.br&lt;/p&gt;&lt;p&gt;&lt;strong&gt;CNPJ/CPF:&lt;/strong&gt; 456.680.978-11&lt;/p&gt;&lt;p&gt;&lt;strong&gt;Telefone:&lt;/strong&gt; (11) 97769-2124&lt;/p&gt;&lt;p&gt;&lt;strong&gt;Assunto:&lt;/strong&gt; Valores Nota/Boleto&lt;/p&gt;&lt;p&gt;&lt;strong&gt;Merchant ID/Estabelecimento Comercial (EC):&lt;/strong&gt; e27cd5fb-6ab9-433f-86e5-1bafb671d3f6&lt;/p&gt;&lt;p&gt;&lt;strong&gt;Sobre qual produto ou área deseja falar?:&lt;/strong&gt; Financeiro&lt;/p&gt;&lt;p&gt;&lt;strong&gt;Descrição do problema:&lt;/strong&gt; Olá, pessoal._x000a_Gostaria de confirmar o valor correto para pagamento referente à NF nº 0120546._x000a_Identificamos que a nota fiscal foi emitida no valor de R$ 4.214,29, enquanto o boleto apresenta o valor de R$ 3.955,12._x000a_Poderiam, por gentileza, confirmar se o valor do boleto está correto e nos enviar o detalhamento das retenções/descontos aplicados?_x000a_Fico no aguardo da confirmação para seguirmos com o pagamento._x000a_Obrigado!&lt;/p&gt;&lt;p&gt;&lt;strong&gt;Como podemos te ajudar"/>
    <s v="&gt; Olá, pessoal._x000a_Gostaria de confirmar o valor correto para pagamento referente à NF nº 0120546._x000a_Identificamos que a nota fiscal foi emitida no valor de R$ 4.214,29, enquanto o boleto apresenta o valor de R$ 3.955,12._x000a_Poderiam, por gentileza, confirmar se o valor do boleto está correto e nos enviar o detalhamento das retenções/descontos aplicados?_x000a_Fico no aguardo da confirmação para seguirmos com o pagamento._x000a_Obrigado!"/>
  </r>
  <r>
    <x v="5"/>
    <s v="Cancelamento e Reemissão de Nota Fiscal"/>
    <n v="26346273"/>
    <s v="0"/>
    <s v="2623312396077"/>
    <s v="N. R. BENNESBY COMERCIO DE UTENSILI"/>
    <s v="37.882.316/0001-64"/>
    <s v="Cancelamento de NF"/>
    <m/>
    <m/>
    <x v="2"/>
    <s v="Médio"/>
    <s v="1018 Financeiro | Desejo falar com o setor financeiro | N. R. BENNESBY COMERCIO DE UTENSILI | ariane.pasilva@cielo.com.br"/>
    <x v="134"/>
    <d v="2026-08-21T00:00:00"/>
    <x v="15"/>
    <s v="ECOMMERCE BP SUPORTE FINANCEIRO N2"/>
    <s v="ariane.pasilva@cielo.com.br"/>
    <m/>
    <s v="Olá, segue formulário enviado para Cielo E-commerce:&lt;p&gt;&lt;strong&gt;Qual seu nome?:&lt;/strong&gt; N. R. BENNESBY COMERCIO DE UTENSILI&lt;/p&gt;&lt;p&gt;&lt;strong&gt;Endereço de e-mail:&lt;/strong&gt; ariane.pasilva@cielo.com.br&lt;/p&gt;&lt;p&gt;&lt;strong&gt;CNPJ/CPF:&lt;/strong&gt; 37.882.316/0001-64&lt;/p&gt;&lt;p&gt;&lt;strong&gt;Telefone:&lt;/strong&gt; (11) 97707-1602&lt;/p&gt;&lt;p&gt;&lt;strong&gt;Assunto:&lt;/strong&gt; Cancelamento de notas&lt;/p&gt;&lt;p&gt;&lt;strong&gt;Merchant ID/Estabelecimento Comercial (EC):&lt;/strong&gt; 37882316000164&lt;/p&gt;&lt;p&gt;&lt;strong&gt;Descrição do problema:&lt;/strong&gt; Time financeiro, boa tarde. Tudo bem?_x000a__x000a_Favor seguir com o cancelamento das notas (todas)._x000a__x000a_Em anexo, DA comercial.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
    <s v="&gt; Time financeiro, boa tarde. Tudo bem?_x000a__x000a_Favor seguir com o cancelamento das notas (todas)._x000a__x000a_Em anexo, DA comercial._x000a__x000a_Obrigada."/>
  </r>
  <r>
    <x v="5"/>
    <s v="Cancelamento e Reemissão de Nota Fiscal"/>
    <n v="26341250"/>
    <s v="0"/>
    <s v="2623311392729"/>
    <s v="UNINTER EDUCACIONAL S/A"/>
    <s v="02.261.854/0001-57"/>
    <s v="Cancelamento de NF"/>
    <m/>
    <m/>
    <x v="2"/>
    <s v="Médio"/>
    <s v="1018 Financeiro | Desejo falar com o setor financeiro | UNINTER EDUCACIONAL S/A | ariane.pasilva@cielo.com.br"/>
    <x v="134"/>
    <d v="2026-08-21T00:00:00"/>
    <x v="15"/>
    <s v="ECOMMERCE BP SUPORTE FINANCEIRO N2"/>
    <s v="ariane.pasilva@cielo.com.br"/>
    <m/>
    <s v="Olá, segue formulário enviado para Cielo E-commerce:&lt;p&gt;&lt;strong&gt;Qual seu nome?:&lt;/strong&gt; UNINTER EDUCACIONAL S/A&lt;/p&gt;&lt;p&gt;&lt;strong&gt;Endereço de e-mail:&lt;/strong&gt; ariane.pasilva@cielo.com.br&lt;/p&gt;&lt;p&gt;&lt;strong&gt;CNPJ/CPF:&lt;/strong&gt; 02.261.854/0001-57&lt;/p&gt;&lt;p&gt;&lt;strong&gt;Telefone:&lt;/strong&gt; (11) 97707-1602&lt;/p&gt;&lt;p&gt;&lt;strong&gt;Assunto:&lt;/strong&gt; Cancelamento de notas&lt;/p&gt;&lt;p&gt;&lt;strong&gt;Merchant ID/Estabelecimento Comercial (EC):&lt;/strong&gt; 02.261.854/0001-57&lt;/p&gt;&lt;p&gt;&lt;strong&gt;Sobre qual produto ou área deseja falar?:&lt;/strong&gt; Financeiro&lt;/p&gt;&lt;p&gt;&lt;strong&gt;Como podemos te ajudar?:&lt;/strong&gt; Desejo falar com o setor financeiro&lt;/p&gt;&lt;p&gt;&lt;strong&gt;Descrição do problema:&lt;/strong&gt; Time financeiro, bom dia. Tudo bem?_x000a__x000a_Poderia, por favor cancelar todas as notas desse cliente?_x000a__x000a_Em anexo DA comercial.&lt;/p&gt;&lt;p&gt;&lt;strong&gt;GA Client ID:&lt;/strong&gt; 1525925276.1786460073&lt;/p&gt;&lt;p&gt;&lt;strong&gt;Lead Hash ID:&lt;/strong&gt; 2a07344672c93c9ca782cc07cf9dc37d0cd4c270e817a83b9f87f9b32f0130a9&lt;/p&gt;&lt;p&gt;&lt;strong&gt;Lead Form ID:&lt;/strong&gt; 2a07344672c93c9ca782cc07cf9dc37d0cd4c270e817a83b9f87f"/>
    <s v="&gt; Time financeiro, bom dia. Tudo bem?_x000a__x000a_Poderia, por favor cancelar todas as notas desse cliente?_x000a__x000a_Em anexo DA comercial."/>
  </r>
  <r>
    <x v="2"/>
    <s v="Pagamentos, Boletos e Recebimentos"/>
    <n v="26503309"/>
    <s v="0"/>
    <s v="2623717497663"/>
    <s v="INOVE ONLINE LTDA"/>
    <s v="59.515.022/0001-37"/>
    <s v="Informações cobrança"/>
    <m/>
    <m/>
    <x v="0"/>
    <s v="Médio"/>
    <s v="1018 Financeiro | Desejo falar com o setor financeiro | Inove Online | inoveonline0904@gmail.com"/>
    <x v="135"/>
    <d v="2026-08-26T00:00:00"/>
    <x v="15"/>
    <s v="ECOMMERCE BP SUPORTE FINANCEIRO N2"/>
    <s v="inoveonline0904@gmail.com"/>
    <s v="INOVE ONLINE LTDA"/>
    <s v="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Pendencias Financeiras&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ero saber se tenho alguma pendencia financeira com voces! se puderem me encaminhar as guias com os descritivos por email caso tenha por gentileza&lt;/p&gt;&lt;p&gt;&lt;strong&gt;GA Client ID:&lt;/strong&gt; 665735818.1783686937&lt;/p&gt;&lt;p&gt;&lt;strong&gt;Lead Hash ID:&lt;/strong&gt; a679912ca6021f94df11b4cae56ea265a8fdc240415072eca5b28f7eb36cd13c&lt;/p&gt;&lt;p&gt;&lt;strong&gt;Lead Form ID:&lt;/strong&gt; a679912ca6021f94df1"/>
    <s v="&gt; Quero saber se tenho alguma pendencia financeira com voces! se puderem me encaminhar as guias com os descritivos por email caso tenha por gentileza"/>
  </r>
  <r>
    <x v="5"/>
    <s v="Cancelamento e Reemissão de Nota Fiscal"/>
    <n v="26476108"/>
    <s v="0"/>
    <s v="2623712480655"/>
    <s v="SMILES VIAGENS E TURISMO S.A."/>
    <s v="27.413.812/0001-15"/>
    <s v="Cancelamento de NF / reemissão"/>
    <m/>
    <m/>
    <x v="1"/>
    <s v="Médio"/>
    <s v="1018 Financeiro | Desejo falar com o setor financeiro | SMILES VIAGENS E TURISMO S.A. | ariane.pasilva@cielo.com.br"/>
    <x v="135"/>
    <d v="2026-08-25T00:00:00"/>
    <x v="15"/>
    <s v="ECOMMERCE BP SUPORTE FINANCEIRO N2"/>
    <s v="ariane.pasilva@cielo.com.br"/>
    <s v="SMILES VIAGENS E TURISMO SA"/>
    <s v="Olá, segue formulário enviado para Cielo E-commerce:&lt;p&gt;&lt;strong&gt;Qual seu nome?:&lt;/strong&gt; SMILES VIAGENS E TURISMO S.A.&lt;/p&gt;&lt;p&gt;&lt;strong&gt;Endereço de e-mail:&lt;/strong&gt; ariane.pasilva@cielo.com.br&lt;/p&gt;&lt;p&gt;&lt;strong&gt;CNPJ/CPF:&lt;/strong&gt; 27.413.812/0001-15&lt;/p&gt;&lt;p&gt;&lt;strong&gt;Assunto:&lt;/strong&gt; Substituição de notas&lt;/p&gt;&lt;p&gt;&lt;strong&gt;Merchant ID/Estabelecimento Comercial (EC):&lt;/strong&gt; 27413812000115&lt;/p&gt;&lt;p&gt;&lt;strong&gt;Telefone:&lt;/strong&gt; (11) 97707-1602&lt;/p&gt;&lt;p&gt;&lt;strong&gt;Sobre qual produto ou área deseja falar?:&lt;/strong&gt; Financeiro&lt;/p&gt;&lt;p&gt;&lt;strong&gt;Como podemos te ajudar?:&lt;/strong&gt; Desejo falar com o setor financeiro&lt;/p&gt;&lt;p&gt;&lt;strong&gt;Descrição do problema:&lt;/strong&gt; Time financeiro. Boa tarde. Tudo bem?_x000a__x000a_Por favor, solicito a substituição das notas fiscais do cliente, para constar a informação:_x000a_PO: 6300412390_x000a__x000a_Notas para serem substituídas:_x000a__x000a_098362_x000a_098600_x000a_100080_x000a_100251_x000a_102274_x000a_102568_x000a_104130_x000a_104509_x000a_106740_x000a_106803_x000a_108389_x000a_108752_x000a_110344_x000a_110718_x000a_112946_x000a_113111_x000a_114880_x000a_115100_x000a_117146_x000a_117281_x000a_119439_x000a_119601_x000a__x000a_IMPORTANTE: Para as demais notas e"/>
    <s v="&gt; Time financeiro. Boa tarde. Tudo bem?_x000a__x000a_Por favor, solicito a substituição das notas fiscais do cliente, para constar a informação:_x000a_PO: 6300412390_x000a__x000a_Notas para serem substituídas:_x000a__x000a_098362_x000a_098600_x000a_100080_x000a_100251_x000a_102274_x000a_102568_x000a_104130_x000a_104509_x000a_106740_x000a_106803_x000a_108389_x000a_108752_x000a_110344_x000a_110718_x000a_112946_x000a_113111_x000a_114880_x000a_115100_x000a_117146_x000a_117281_x000a_119439_x000a_119601_x000a__x000a_IMPORTANTE: Para as demais notas e"/>
  </r>
  <r>
    <x v="5"/>
    <s v="Atendimento Administrativo e Suporte"/>
    <n v="26448888"/>
    <s v="26404867"/>
    <s v="2623620463112"/>
    <s v="BRISANET SERVIOS DE TELECOMUNICACOES S.A."/>
    <s v="04.601.397/0001-28"/>
    <s v="Informações geral"/>
    <m/>
    <m/>
    <x v="1"/>
    <s v="Médio"/>
    <s v="Re: Solicitação de detalhamento de transações e identificação de créditos"/>
    <x v="133"/>
    <d v="2026-08-25T00:00:00"/>
    <x v="15"/>
    <s v="ECOMMERCE BP SUPORTE FINANCEIRO N2"/>
    <s v="patricianogueira@grupobrisanet.com.br"/>
    <s v=""/>
    <m/>
    <e v="#N/A"/>
  </r>
  <r>
    <x v="5"/>
    <s v="Contratos, Comercial e Cadastro"/>
    <n v="26446053"/>
    <s v="0"/>
    <s v="2623618461443"/>
    <s v="BRASILSEG COMPANHIA DE SEGUROS"/>
    <s v="28.196.889/0001-43"/>
    <s v="Atualização cadastral reajuste contrato"/>
    <m/>
    <m/>
    <x v="1"/>
    <s v="Médio"/>
    <s v="1018 Financeiro | Desejo falar com o setor financeiro | Larissa Venancio Nascimento Araujo | larissave@cielo.com.br"/>
    <x v="133"/>
    <d v="2026-08-25T00:00:00"/>
    <x v="15"/>
    <s v="ECOMMERCE BP SUPORTE FINANCEIRO N2"/>
    <s v="larissave@cielo.com.br"/>
    <s v="BB SEGUROS ALIANCA BR"/>
    <s v="Olá, segue formulário enviado para Cielo E-commerce:&lt;p&gt;&lt;strong&gt;Qual seu nome?:&lt;/strong&gt; Larissa Venancio Nascimento Araujo&lt;/p&gt;&lt;p&gt;&lt;strong&gt;Endereço de e-mail:&lt;/strong&gt; larissave@cielo.com.br&lt;/p&gt;&lt;p&gt;&lt;strong&gt;CNPJ/CPF:&lt;/strong&gt; 28.196.889/0001-43&lt;/p&gt;&lt;p&gt;&lt;strong&gt;Merchant ID/Estabelecimento Comercial (EC):&lt;/strong&gt; 28.196.889/0001-43&lt;/p&gt;&lt;p&gt;&lt;strong&gt;Telefone:&lt;/strong&gt; (11) 97622-8821&lt;/p&gt;&lt;p&gt;&lt;strong&gt;Assunto:&lt;/strong&gt; Renovação com renegociação de preços - BrasilSeg&lt;/p&gt;&lt;p&gt;&lt;strong&gt;Sobre qual produto ou área deseja falar?:&lt;/strong&gt; Financeiro&lt;/p&gt;&lt;p&gt;&lt;strong&gt;Como podemos te ajudar?:&lt;/strong&gt; Desejo falar com o setor financeiro&lt;/p&gt;&lt;p&gt;&lt;strong&gt;Descrição do problema:&lt;/strong&gt; Boa tarde time, _x000a__x000a_Assinamos novo termo de adesão com a BrasilSeg 28.196.889/0001-43, devido ao contrato anterior ser do modelo antigo. _x000a__x000a_Observem que houve reajuste de preços e minimos mensais. _x000a_Segue a oportunidade no salesforce:_x000a_https://braspag.lightning.force.com/lightning/r/Opportunity/006Np00001cIci0IAC/view_x000a__x000a_Qualquer duvida avise"/>
    <s v="&gt; Boa tarde time, _x000a__x000a_Assinamos novo termo de adesão com a BrasilSeg 28.196.889/0001-43, devido ao contrato anterior ser do modelo antigo. _x000a__x000a_Observem que houve reajuste de preços e minimos mensais. _x000a_Segue a oportunidade no salesforce:_x000a_https://braspag.lightning.force.com/lightning/r/Opportunity/006Np00001cIci0IAC/view_x000a__x000a_Qualquer duvida avise"/>
  </r>
  <r>
    <x v="5"/>
    <s v="Pagamentos, Boletos e Recebimentos"/>
    <n v="26443578"/>
    <s v="0"/>
    <s v="2623617460010"/>
    <s v="CENTER MEGA COMERCIO DE MATERIAIS PARA CONSTRUCAO LTDA"/>
    <s v="05.164.667/0001-43"/>
    <s v="Informações cobrança"/>
    <m/>
    <m/>
    <x v="1"/>
    <s v="Médio"/>
    <s v="1018 Financeiro | Desejo falar com o setor financeiro | Maria Eduarda | marketing01@centermega.com.br"/>
    <x v="133"/>
    <d v="2026-08-25T00:00:00"/>
    <x v="15"/>
    <s v="ECOMMERCE BP SUPORTE FINANCEIRO N2"/>
    <s v="marketing01@centermega.com.br"/>
    <s v="CENTER MEGA C M CONSTR"/>
    <s v="Olá, segue formulário enviado para Cielo E-commerce:&lt;p&gt;&lt;strong&gt;Qual seu nome?:&lt;/strong&gt; Maria Eduarda&lt;/p&gt;&lt;p&gt;&lt;strong&gt;Endereço de e-mail:&lt;/strong&gt; marketing01@centermega.com.br&lt;/p&gt;&lt;p&gt;&lt;strong&gt;CNPJ/CPF:&lt;/strong&gt; 05.164.667/0001-43&lt;/p&gt;&lt;p&gt;&lt;strong&gt;Telefone:&lt;/strong&gt; (11) 96342-6342&lt;/p&gt;&lt;p&gt;&lt;strong&gt;Assunto:&lt;/strong&gt; Nota fiscal duplicada&lt;/p&gt;&lt;p&gt;&lt;strong&gt;Merchant ID/Estabelecimento Comercial (EC):&lt;/strong&gt; 2411222b-66fd-437b-8449-956479b03896&lt;/p&gt;&lt;p&gt;&lt;strong&gt;Sobre qual produto ou área deseja falar?:&lt;/strong&gt; Financeiro&lt;/p&gt;&lt;p&gt;&lt;strong&gt;Como podemos te ajudar?:&lt;/strong&gt; Desejo falar com o setor financeiro&lt;/p&gt;&lt;p&gt;&lt;strong&gt;Descrição do problema:&lt;/strong&gt; Estamos com uma cobrança duplcada em nosso banco. _x000a__x000a_Nós recebemos por email a 119965 a qual realizamos o incluimento do pagamento porém o nosso financeiro contastou a cobrança duplicada da nota 2119965 e precisamos que ela seja retirada do banco&lt;/p&gt;&lt;p&gt;&lt;strong&gt;GA Client ID:&lt;/strong&gt; 711702860.1764352427&lt;/p&gt;&lt;p&gt;&lt;strong&gt;Lead Hash ID:&lt;/strong&gt; 36355055b65f583d841"/>
    <s v="&gt; Estamos com uma cobrança duplcada em nosso banco. _x000a__x000a_Nós recebemos por email a 119965 a qual realizamos o incluimento do pagamento porém o nosso financeiro contastou a cobrança duplicada da nota 2119965 e precisamos que ela seja retirada do banco"/>
  </r>
  <r>
    <x v="5"/>
    <s v="Cobrança e Contestação"/>
    <n v="26431641"/>
    <s v="0"/>
    <s v="2623615452431"/>
    <s v="PNEUBRAS COMERCIO DE PNEUS LTDA"/>
    <s v="08.678.386/0001-05"/>
    <s v="Contestação de cobrança"/>
    <m/>
    <m/>
    <x v="1"/>
    <s v="Médio"/>
    <s v="1018 Financeiro | Desejo falar com o setor financeiro | José Deyfeson Fernandes Ribeiro | jose.ribeiro@pneubras.com"/>
    <x v="133"/>
    <d v="2026-08-24T00:00:00"/>
    <x v="15"/>
    <s v="ECOMMERCE BP SUPORTE FINANCEIRO N2"/>
    <s v="jose.ribeiro@pneubras.com"/>
    <s v="PNEUBRAS"/>
    <s v="Olá, segue formulário enviado para Cielo E-commerce:&lt;p&gt;&lt;strong&gt;Qual seu nome?:&lt;/strong&gt; José Deyfeson Fernandes Ribeiro&lt;/p&gt;&lt;p&gt;&lt;strong&gt;Endereço de e-mail:&lt;/strong&gt; jose.ribeiro@pneubras.com&lt;/p&gt;&lt;p&gt;&lt;strong&gt;Telefone:&lt;/strong&gt; (55) 7182-4831&lt;/p&gt;&lt;p&gt;&lt;strong&gt;CNPJ/CPF:&lt;/strong&gt; 08.678.386/0001-05&lt;/p&gt;&lt;p&gt;&lt;strong&gt;Assunto:&lt;/strong&gt; quero saber que analise manual expressa sendo cobrada&lt;/p&gt;&lt;p&gt;&lt;strong&gt;Merchant ID/Estabelecimento Comercial (EC):&lt;/strong&gt; 78fa5976-0218-4890-8394-941c409e5718&lt;/p&gt;&lt;p&gt;&lt;strong&gt;Sobre qual produto ou área deseja falar?:&lt;/strong&gt; Financeiro&lt;/p&gt;&lt;p&gt;&lt;strong&gt;Como podemos te ajudar?:&lt;/strong&gt; Desejo falar com o setor financeiro&lt;/p&gt;&lt;p&gt;&lt;strong&gt;Descrição do problema:&lt;/strong&gt; Boa tarde, _x000a__x000a_Está cobrando da fatura da Pneubras a despesa &amp;quot;ANALISE MANUAL EXPRESSA&amp;quot;_x000a__x000a_01/07/2026 a 31/07/2026: 133 - R$ 1.368,57_x000a_01/06/2026 a 30/06/2026: 62 - R$ 637,98_x000a__x000a_do que se trata essa analise manual, quem solicita?  quem autorizou? veio essa cobrança alta e precisamos validar se a cobrança foi ind"/>
    <s v="&gt; Boa tarde, _x000a__x000a_Está cobrando da fatura da Pneubras a despesa &amp;quot;ANALISE MANUAL EXPRESSA&amp;quot;_x000a__x000a_01/07/2026 a 31/07/2026: 133 - R$ 1.368,57_x000a_01/06/2026 a 30/06/2026: 62 - R$ 637,98_x000a__x000a_do que se trata essa analise manual, quem solicita?  quem autorizou? veio essa cobrança alta e precisamos validar se a cobrança foi ind"/>
  </r>
  <r>
    <x v="5"/>
    <s v="Cancelamento e Reemissão de Nota Fiscal"/>
    <n v="26428781"/>
    <s v="0"/>
    <s v="2623615450589"/>
    <s v="EVENTPLACE SOLUCOES DIGITAIS LTDA"/>
    <s v="26.335.362/0001-27"/>
    <s v="Cancelamento de NF"/>
    <m/>
    <m/>
    <x v="1"/>
    <s v="Médio"/>
    <s v="1018 Financeiro | Desejo falar com o setor financeiro | EVENTPLACE SOLUCOES DIGITAIS LTDA | ariane.pasilva@cielo.com.br"/>
    <x v="133"/>
    <d v="2026-08-24T00:00:00"/>
    <x v="15"/>
    <s v="ECOMMERCE BP SUPORTE FINANCEIRO N2"/>
    <s v="ariane.pasilva@cielo.com.br"/>
    <s v=""/>
    <s v="Olá, segue formulário enviado para Cielo E-commerce:&lt;p&gt;&lt;strong&gt;CNPJ/CPF:&lt;/strong&gt; 26.335.362/0001-27&lt;/p&gt;&lt;p&gt;&lt;strong&gt;Qual seu nome?:&lt;/strong&gt; EVENTPLACE SOLUCOES DIGITAIS LTDA&lt;/p&gt;&lt;p&gt;&lt;strong&gt;Endereço de e-mail:&lt;/strong&gt; ariane.pasilva@cielo.com.br&lt;/p&gt;&lt;p&gt;&lt;strong&gt;Telefone:&lt;/strong&gt; (11) 97707-1602&lt;/p&gt;&lt;p&gt;&lt;strong&gt;Assunto:&lt;/strong&gt; Cancelamento de nota&lt;/p&gt;&lt;p&gt;&lt;strong&gt;Merchant ID/Estabelecimento Comercial (EC):&lt;/strong&gt; 26335362000127&lt;/p&gt;&lt;p&gt;&lt;strong&gt;Descrição do problema:&lt;/strong&gt; Pessoal, boa tarde. Tudo bem?_x000a__x000a_As notas do cliente: 26335362000127_x000a_PRECISAM ser canceladas. o chamado que tinha sido aberto: 25501912, não foi encaminhado para o financeiro._x000a__x000a_Não foi desvio comercial._x000a__x000a_Em anexo, segue novamente o DA para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
    <s v="&gt; Pessoal, boa tarde. Tudo bem?_x000a__x000a_As notas do cliente: 26335362000127_x000a_PRECISAM ser canceladas. o chamado que tinha sido aberto: 25501912, não foi encaminhado para o financeiro._x000a__x000a_Não foi desvio comercial._x000a__x000a_Em anexo, segue novamente o DA para cancelamento."/>
  </r>
  <r>
    <x v="5"/>
    <s v="Faturamento e Obrigações Fiscais"/>
    <n v="26416830"/>
    <s v="0"/>
    <s v="2623612442746"/>
    <s v="PAGUEVELOZ INSTITUICAO DE PAGAMENTO LTDA"/>
    <s v="03.816.413/0001-37"/>
    <s v="Correção descritivo nota fiscal"/>
    <m/>
    <m/>
    <x v="1"/>
    <s v="Médio"/>
    <s v="1018 Financeiro | Desejo falar com o setor financeiro | PAGUEVELOZ INSTITUICAO DE PAGAMENTO | ariane.pasilva@cielo.com.br"/>
    <x v="133"/>
    <d v="2026-08-24T00:00:00"/>
    <x v="15"/>
    <s v="ECOMMERCE BP SUPORTE FINANCEIRO N2"/>
    <s v="ariane.pasilva@cielo.com.br"/>
    <s v=""/>
    <s v="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 de NF&lt;/p&gt;&lt;p&gt;&lt;strong&gt;Merchant ID/Estabelecimento Comercial (EC):&lt;/strong&gt; 03816413000137&lt;/p&gt;&lt;p&gt;&lt;strong&gt;Descrição do problema:&lt;/strong&gt; Pessoal, boa tarde._x000a__x000a_O cliente precisa que na nota fiscal:63191_x000a_Conste o NR° DA PO:97873921 _x000a__x000a_Por favor, podem corrigi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
    <s v="&gt; Pessoal, boa tarde._x000a__x000a_O cliente precisa que na nota fiscal:63191_x000a_Conste o NR° DA PO:97873921 _x000a__x000a_Por favor, podem corrigir?"/>
  </r>
  <r>
    <x v="5"/>
    <s v="Cancelamento e Reemissão de Nota Fiscal"/>
    <n v="26415900"/>
    <s v="0"/>
    <s v="2623612442177"/>
    <s v="MV INFORMATICA NORDESTE LTDA"/>
    <s v="92.306.257/0007-80"/>
    <s v="Cancelamento de NF"/>
    <m/>
    <m/>
    <x v="0"/>
    <s v="Médio"/>
    <s v="1018 Financeiro | Desejo falar com o setor financeiro | MV INFORMATICA NORDESTE LTDA | ariane.pasilva@cielo.com.br"/>
    <x v="133"/>
    <d v="2026-08-24T00:00:00"/>
    <x v="15"/>
    <s v="ECOMMERCE BP SUPORTE FINANCEIRO N2"/>
    <s v="ariane.pasilva@cielo.com.br"/>
    <s v=""/>
    <s v="Olá, segue formulário enviado para Cielo E-commerce:&lt;p&gt;&lt;strong&gt;Qual seu nome?:&lt;/strong&gt; MV INFORMATICA NORDESTE LTDA&lt;/p&gt;&lt;p&gt;&lt;strong&gt;CNPJ/CPF:&lt;/strong&gt; 92.306.257/0007-80&lt;/p&gt;&lt;p&gt;&lt;strong&gt;Assunto:&lt;/strong&gt; Cancelamento NF&lt;/p&gt;&lt;p&gt;&lt;strong&gt;Merchant ID/Estabelecimento Comercial (EC):&lt;/strong&gt; 92306257000780&lt;/p&gt;&lt;p&gt;&lt;strong&gt;Endereço de e-mail:&lt;/strong&gt; ariane.pasilva@cielo.com.br&lt;/p&gt;&lt;p&gt;&lt;strong&gt;Sobre qual produto ou área deseja falar?:&lt;/strong&gt; Financeiro&lt;/p&gt;&lt;p&gt;&lt;strong&gt;Como podemos te ajudar?:&lt;/strong&gt; Desejo falar com o setor financeiro&lt;/p&gt;&lt;p&gt;&lt;strong&gt;Descrição do problema:&lt;/strong&gt; Prezados, boa tarde. Tudo bem?_x000a__x000a_Por favor cancelar as notas emitidas para esse cliente._x000a__x000a_Conforme firmado em contrato, o vencimento era para 90 dias após assinatura.&lt;/p&gt;&lt;p&gt;&lt;strong&gt;Telefone:&lt;/strong&gt; (11) 97707-1602&lt;/p&gt;&lt;p&gt;&lt;strong&gt;GA Client ID:&lt;/strong&gt; 1525925276.1786460073&lt;/p&gt;&lt;p&gt;&lt;strong&gt;Lead Hash ID:&lt;/strong&gt; 2a07344672c93c9ca782cc07cf9dc37d0cd4c270e817a83b9f87f9b32f0130a9&lt;/p&gt;&lt;p&gt;&lt;strong&gt;Lead Form ID:&lt;/strong&gt; 2a07344672c"/>
    <s v="&gt; Prezados, boa tarde. Tudo bem?_x000a__x000a_Por favor cancelar as notas emitidas para esse cliente._x000a__x000a_Conforme firmado em contrato, o vencimento era para 90 dias após assinatura."/>
  </r>
  <r>
    <x v="5"/>
    <s v="Cancelamento e Reemissão de Nota Fiscal"/>
    <n v="26412747"/>
    <s v="0"/>
    <s v="2623612440280"/>
    <s v="SYNAPCOM COMERCIO ELETRONICO"/>
    <s v="27.932.734/0001-65"/>
    <s v="Cancelamento de NF"/>
    <m/>
    <m/>
    <x v="2"/>
    <s v="Médio"/>
    <s v="1018 Financeiro | Desejo falar com o setor financeiro | INFRACOMMERCE SYNAPCOM COMERCIO ELE | arianede@cielo.com.br"/>
    <x v="133"/>
    <d v="2026-08-24T00:00:00"/>
    <x v="15"/>
    <s v="ECOMMERCE BP SUPORTE FINANCEIRO N2"/>
    <s v="arianede@cielo.com.br"/>
    <s v="SYNAPCOM COMERCIO ELETRONICO"/>
    <s v="Olá, segue formulário enviado para Cielo E-commerce:&lt;p&gt;&lt;strong&gt;Descrição do problema:&lt;/strong&gt; Time financeiro, boa tarde. Tudo bem?_x000a__x000a_Favor cancelar toas as notas fiscais desse cliente. _x000a__x000a_Em anexo DA comercial.&lt;/p&gt;&lt;p&gt;&lt;strong&gt;Sobre qual produto ou área deseja falar?:&lt;/strong&gt; Financeiro&lt;/p&gt;&lt;p&gt;&lt;strong&gt;Como podemos te ajudar?:&lt;/strong&gt; Desejo falar com o setor financeiro&lt;/p&gt;&lt;p&gt;&lt;strong&gt;CNPJ/CPF:&lt;/strong&gt; 27.932.734/0001-65&lt;/p&gt;&lt;p&gt;&lt;strong&gt;Qual seu nome?:&lt;/strong&gt; INFRACOMMERCE SYNAPCOM COMERCIO ELE&lt;/p&gt;&lt;p&gt;&lt;strong&gt;Endereço de e-mail:&lt;/strong&gt; arianede@cielo.com.br&lt;/p&gt;&lt;p&gt;&lt;strong&gt;Telefone:&lt;/strong&gt; (11) 97707-1602&lt;/p&gt;&lt;p&gt;&lt;strong&gt;Assunto:&lt;/strong&gt; Cancelamento de contrato&lt;/p&gt;&lt;p&gt;&lt;strong&gt;Merchant ID/Estabelecimento Comercial (EC):&lt;/strong&gt; 27.932.734/0001-65&lt;/p&gt;&lt;p&gt;&lt;strong&gt;GA Client ID:&lt;/strong&gt; 1525925276.1786460073&lt;/p&gt;&lt;p&gt;&lt;strong&gt;Lead Hash ID:&lt;/strong&gt; 296feba1dab39cec9a9d28187d1078fcf7638370272db6c0540efa3942ff5f87&lt;/p&gt;&lt;p&gt;&lt;strong&gt;Lead Form ID:&lt;/strong&gt; 296feba1dab39cec9a9d28187d1078fcf7638370272db6c"/>
    <s v="&gt; Time financeiro, boa tarde. Tudo bem?_x000a__x000a_Favor cancelar toas as notas fiscais desse cliente. _x000a__x000a_Em anexo DA comercial."/>
  </r>
  <r>
    <x v="5"/>
    <s v="Cancelamento e Reemissão de Nota Fiscal"/>
    <n v="26412296"/>
    <s v="0"/>
    <s v="2623612439987"/>
    <s v="SYNAPCOM COMERCIO ELETRONICO"/>
    <s v="27.932.734/0001-65"/>
    <s v="Cancelamento de NF"/>
    <s v="Duplicidade de abertura"/>
    <m/>
    <x v="0"/>
    <s v="Médio"/>
    <s v="1018 Financeiro | Desejo falar com o setor financeiro | INFRACOMMERCE SYNAPCOM COMERCIO ELE | ariane.pasilva@cielo.com.br"/>
    <x v="133"/>
    <d v="2026-08-24T00:00:00"/>
    <x v="15"/>
    <s v="ECOMMERCE BP SUPORTE FINANCEIRO N2"/>
    <s v="ariane.pasilva@cielo.com.br"/>
    <s v="SYNAPCOM COMERCIO ELETRONICO"/>
    <s v="Olá, segue formulário enviado para Cielo E-commerce:&lt;p&gt;&lt;strong&gt;Qual seu nome?:&lt;/strong&gt; INFRACOMMERCE SYNAPCOM COMERCIO ELE&lt;/p&gt;&lt;p&gt;&lt;strong&gt;Endereço de e-mail:&lt;/strong&gt; ariane.pasilva@cielo.com.br&lt;/p&gt;&lt;p&gt;&lt;strong&gt;CNPJ/CPF:&lt;/strong&gt; 27.932.734/0001-65&lt;/p&gt;&lt;p&gt;&lt;strong&gt;Telefone:&lt;/strong&gt; (11) 97707-1602&lt;/p&gt;&lt;p&gt;&lt;strong&gt;Assunto:&lt;/strong&gt; Cancelamento de notas&lt;/p&gt;&lt;p&gt;&lt;strong&gt;Merchant ID/Estabelecimento Comercial (EC):&lt;/strong&gt; 27932734000165&lt;/p&gt;&lt;p&gt;&lt;strong&gt;Descrição do problema:&lt;/strong&gt; Time financeiro, boa tarde. Tudo bem?_x000a__x000a_Favor cancelar toas as notas fiscais desse cliente. _x000a__x000a_Em anex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
    <s v="&gt; Time financeiro, boa tarde. Tudo bem?_x000a__x000a_Favor cancelar toas as notas fiscais desse cliente. _x000a__x000a_Em anexo DA comercial."/>
  </r>
  <r>
    <x v="5"/>
    <s v="Faturamento e Obrigações Fiscais"/>
    <n v="26742015"/>
    <s v="0"/>
    <s v="2624410647554"/>
    <s v="GUEDES &amp; PAIXAO LTDA"/>
    <s v="16.928.871/0036-30"/>
    <s v="Informações sobre faturamento"/>
    <m/>
    <m/>
    <x v="0"/>
    <s v="Médio"/>
    <s v="1003 Gateway de Pagamento | Estou em produção e tenho uma dúvida | Rafael de Freitas Veloso | contasapagar@drogariaminasbrasil.com.br"/>
    <x v="136"/>
    <d v="2026-09-01T00:00:00"/>
    <x v="16"/>
    <s v="ECOMMERCE BP SUPORTE FINANCEIRO N2"/>
    <s v="contasapagar@drogariaminasbrasil.com.br"/>
    <s v="DROGARIA MINAS BRASIL"/>
    <s v="Olá, segue formulário enviado para Cielo E-commerce:&lt;p&gt;&lt;strong&gt;Qual seu nome?:&lt;/strong&gt; Rafael de Freitas Veloso&lt;/p&gt;&lt;p&gt;&lt;strong&gt;Endereço de e-mail:&lt;/strong&gt; contasapagar@drogariaminasbrasil.com.br&lt;/p&gt;&lt;p&gt;&lt;strong&gt;Telefone:&lt;/strong&gt; (38) 99822-0837&lt;/p&gt;&lt;p&gt;&lt;strong&gt;CNPJ/CPF:&lt;/strong&gt; 16.928.871/0036-30&lt;/p&gt;&lt;p&gt;&lt;strong&gt;Assunto:&lt;/strong&gt; Encaminhar NF CIELO&lt;/p&gt;&lt;p&gt;&lt;strong&gt;Merchant ID/Estabelecimento Comercial (EC):&lt;/strong&gt; 1100913642&lt;/p&gt;&lt;p&gt;&lt;strong&gt;Sobre qual produto ou área deseja falar?:&lt;/strong&gt; Gateway de Pagamento&lt;/p&gt;&lt;p&gt;&lt;strong&gt;Como podemos te ajudar?:&lt;/strong&gt; Estou em produção e tenho uma dúvida&lt;/p&gt;&lt;p&gt;&lt;strong&gt;Descrição do problema:&lt;/strong&gt; Gentileza solicito o envio da nota fiscal da qual o boleto venceu dia 28/08/2026 e não recebemos por e-mail,consegue me ajudar?&lt;/p&gt;&lt;p&gt;&lt;strong&gt;Data e hora do erro:&lt;/strong&gt; 28-08-2026 00:00&lt;/p&gt;&lt;p&gt;&lt;strong&gt;GA Client ID:&lt;/strong&gt; 1607506105.1788268327&lt;/p&gt;&lt;p&gt;&lt;strong&gt;Lead Hash ID:&lt;/strong&gt; 8b9a0f30a90033065d3df25a013d64e5717535b7679890985e876d57564c4afb&lt;/p&gt;&lt;p&gt;"/>
    <s v="&gt; Gentileza solicito o envio da nota fiscal da qual o boleto venceu dia 28/08/2026 e não recebemos por e-mail,consegue me ajudar?"/>
  </r>
  <r>
    <x v="0"/>
    <s v="Contratos, Comercial e Cadastro"/>
    <n v="26731758"/>
    <s v="0"/>
    <s v="2624407640926"/>
    <s v="TELEXPERTS TELECOMUNICACOES S.A"/>
    <s v="07.625.852/0001-13"/>
    <s v="Congelamento de contrato"/>
    <m/>
    <m/>
    <x v="1"/>
    <s v="Médio"/>
    <s v="1018 Financeiro | Desejo falar com o setor financeiro | Raphael Felipe Palmeira | raphael.palmeira@cielo.com.br"/>
    <x v="136"/>
    <d v="2026-09-01T00:00:00"/>
    <x v="16"/>
    <s v="ECOMMERCE BP SUPORTE FINANCEIRO N2"/>
    <s v="raphael.palmeira@cielo.com.br"/>
    <s v="TELECALL"/>
    <s v="Olá, segue formulário enviado para Cielo E-commerce:&lt;p&gt;&lt;strong&gt;Qual seu nome?:&lt;/strong&gt; Raphael Felipe Palmeira&lt;/p&gt;&lt;p&gt;&lt;strong&gt;Endereço de e-mail:&lt;/strong&gt; raphael.palmeira@cielo.com.br&lt;/p&gt;&lt;p&gt;&lt;strong&gt;CNPJ/CPF:&lt;/strong&gt; 07.625.852/0001-13&lt;/p&gt;&lt;p&gt;&lt;strong&gt;Telefone:&lt;/strong&gt; (21) 3030-1010&lt;/p&gt;&lt;p&gt;&lt;strong&gt;Assunto:&lt;/strong&gt; Congelamento Telecall&lt;/p&gt;&lt;p&gt;&lt;strong&gt;Merchant ID/Estabelecimento Comercial (EC):&lt;/strong&gt; TELEXPERTS TELECOMUNICACOES S.A&lt;/p&gt;&lt;p&gt;&lt;strong&gt;Sobre qual produto ou área deseja falar?:&lt;/strong&gt; Financeiro&lt;/p&gt;&lt;p&gt;&lt;strong&gt;Como podemos te ajudar?:&lt;/strong&gt; Desejo falar com o setor financeiro&lt;/p&gt;&lt;p&gt;&lt;strong&gt;Descrição do problema:&lt;/strong&gt; Favor efetuar o congelamento por 90 dias dos boletos emitidos e qualquer serviço do cliente TELEXPERTS TELECOMUNICACOES S.A. _x000a__x000a_Contrato de congelamento está em anexo.&lt;/p&gt;&lt;p&gt;&lt;strong&gt;GA Client ID:&lt;/strong&gt; 1129026650.1776880361&lt;/p&gt;&lt;p&gt;&lt;strong&gt;Lead Hash ID:&lt;/strong&gt; 654a4c7ca2026bcbc95880a2d287c298f308e2f60d1edb738fdc9f171b5ec4b2&lt;/p&gt;&lt;p&gt;&lt;strong&gt;Lead Form ID:&lt;"/>
    <s v="&gt; Favor efetuar o congelamento por 90 dias dos boletos emitidos e qualquer serviço do cliente TELEXPERTS TELECOMUNICACOES S.A. _x000a__x000a_Contrato de congelamento está em anexo."/>
  </r>
  <r>
    <x v="2"/>
    <s v="Atendimento Administrativo e Suporte"/>
    <n v="26710998"/>
    <s v="0"/>
    <s v="2624314628043"/>
    <s v="INOVE ONLINE LTDA"/>
    <s v="59.515.022/0001-37"/>
    <s v="Informações geral"/>
    <m/>
    <m/>
    <x v="1"/>
    <s v="Médio"/>
    <s v="1018 Financeiro | Desejo falar com o setor financeiro | Inove Online | inoveonline0904@gmail.com"/>
    <x v="137"/>
    <d v="2026-08-31T00:00:00"/>
    <x v="15"/>
    <s v="ECOMMERCE BP SUPORTE FINANCEIRO N2"/>
    <s v="inoveonline0904@gmail.com"/>
    <s v="INOVE ONLINE LTDA"/>
    <s v="Olá, segue formulário enviado para Cielo E-commerce:&lt;p&gt;&lt;strong&gt;Qual seu nome?:&lt;/strong&gt; Inove Online&lt;/p&gt;&lt;p&gt;&lt;strong&gt;CNPJ/CPF:&lt;/strong&gt; 59.515.022/0001-37&lt;/p&gt;&lt;p&gt;&lt;strong&gt;Endereço de e-mail:&lt;/strong&gt; inoveonline0904@gmail.com&lt;/p&gt;&lt;p&gt;&lt;strong&gt;Telefone:&lt;/strong&gt; (41) 99764-2825&lt;/p&gt;&lt;p&gt;&lt;strong&gt;Assunto:&lt;/strong&gt; Cobranca indevida&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ando contratei os serviços da Braspag, fui atendido pela Giulia, que me informou que a solução de 3DS seria compatível com o gateway que utilizo, o Safra. Essa compatibilidade também constava na documentação apresentada._x000a__x000a_No entanto, durante o processo de integração, identificamos que o 3DS não era compatível com o Safra e, portanto, não seria possível utilizar ess"/>
    <s v="&gt; Quando contratei os serviços da Braspag, fui atendido pela Giulia, que me informou que a solução de 3DS seria compatível com o gateway que utilizo, o Safra. Essa compatibilidade também constava na documentação apresentada._x000a__x000a_No entanto, durante o processo de integração, identificamos que o 3DS não era compatível com o Safra e, portanto, não seria possível utilizar ess"/>
  </r>
  <r>
    <x v="0"/>
    <s v="Contratos, Comercial e Cadastro"/>
    <n v="26697827"/>
    <s v="0"/>
    <s v="2624311619790"/>
    <s v="SDM COMERCIALIZADORA DE PRODUTOS ORGANICOS LTDA"/>
    <s v="15.428.902/0001-09"/>
    <s v="Cancelamento de contrato"/>
    <m/>
    <m/>
    <x v="1"/>
    <s v="Médio"/>
    <s v="1018 Financeiro | Desejo falar com o setor financeiro | THAYSA MORAES | financeiro@sitiodomoinho.com"/>
    <x v="137"/>
    <d v="2026-08-31T00:00:00"/>
    <x v="15"/>
    <s v="ECOMMERCE BP SUPORTE FINANCEIRO N2"/>
    <s v="financeiro@sitiodomoinho.com"/>
    <s v="SITIO DO MOINHO"/>
    <s v="Olá, segue formulário enviado para Cielo E-commerce:&lt;p&gt;&lt;strong&gt;Qual seu nome?:&lt;/strong&gt; THAYSA MORAES&lt;/p&gt;&lt;p&gt;&lt;strong&gt;Endereço de e-mail:&lt;/strong&gt; financeiro@sitiodomoinho.com&lt;/p&gt;&lt;p&gt;&lt;strong&gt;CNPJ/CPF:&lt;/strong&gt; 15.428.902/0001-09&lt;/p&gt;&lt;p&gt;&lt;strong&gt;Telefone:&lt;/strong&gt; (24) 98857-5781&lt;/p&gt;&lt;p&gt;&lt;strong&gt;Assunto:&lt;/strong&gt; Cancelamento serviço STELO&lt;/p&gt;&lt;p&gt;&lt;strong&gt;Merchant ID/Estabelecimento Comercial (EC):&lt;/strong&gt; 15.428.902/0001-09&lt;/p&gt;&lt;p&gt;&lt;strong&gt;Sobre qual produto ou área deseja falar?:&lt;/strong&gt; Financeiro&lt;/p&gt;&lt;p&gt;&lt;strong&gt;Como podemos te ajudar?:&lt;/strong&gt; Desejo falar com o setor financeiro&lt;/p&gt;&lt;p&gt;&lt;strong&gt;Descrição do problema:&lt;/strong&gt; Bom dia,_x000a_Encerramos nossas atividades no inicio de julho._x000a_Eu gostaria de solicitar o cancelamento do serviço, e verificar se conseguem algum abatimento nas notas fiscais emitidas em 28/08._x000a_Favor verificar também se houve uma solicitação de cancelamento anterior, pois pedimos para o nosso funcionário realizar o cancelamento, antes de ser desligado da empresa._x000a_Aguardo retor"/>
    <s v="&gt; Bom dia,_x000a_Encerramos nossas atividades no inicio de julho._x000a_Eu gostaria de solicitar o cancelamento do serviço, e verificar se conseguem algum abatimento nas notas fiscais emitidas em 28/08._x000a_Favor verificar também se houve uma solicitação de cancelamento anterior, pois pedimos para o nosso funcionário realizar o cancelamento, antes de ser desligado da empresa._x000a_Aguardo retor"/>
  </r>
  <r>
    <x v="5"/>
    <s v="Pagamentos, Boletos e Recebimentos"/>
    <n v="26691392"/>
    <s v="0"/>
    <s v="2624310615918"/>
    <s v="EMBRACON ADMINISTRADORA DE CONSORCIO LTDA"/>
    <s v="58.113.812/0001-23"/>
    <s v="Reenvio de boleto / NF"/>
    <m/>
    <m/>
    <x v="0"/>
    <s v="Médio"/>
    <s v="1003 Gateway de Pagamento | Minha operação está parada e preciso de uma ajuda urgente | Patrícia Teodoro | patricia.teodoro@embracon.com.br"/>
    <x v="137"/>
    <d v="2026-08-31T00:00:00"/>
    <x v="15"/>
    <s v="ECOMMERCE BP SUPORTE FINANCEIRO N2"/>
    <s v="patricia.teodoro@embracon.com.br"/>
    <s v="EMBRACON MATRIZ"/>
    <s v="Olá, segue formulário enviado para Cielo E-commerce:&lt;p&gt;&lt;strong&gt;Qual seu nome?:&lt;/strong&gt; Patrícia Teodoro&lt;/p&gt;&lt;p&gt;&lt;strong&gt;Endereço de e-mail:&lt;/strong&gt; patricia.teodoro@embracon.com.br&lt;/p&gt;&lt;p&gt;&lt;strong&gt;CNPJ/CPF:&lt;/strong&gt; 58.113.812/0001-23&lt;/p&gt;&lt;p&gt;&lt;strong&gt;Telefone:&lt;/strong&gt; (11) 98787-4448&lt;/p&gt;&lt;p&gt;&lt;strong&gt;Assunto:&lt;/strong&gt; Não recebemos, nota fiscal e boleto para pagamento Braspag&lt;/p&gt;&lt;p&gt;&lt;strong&gt;Sobre qual produto ou área deseja falar?:&lt;/strong&gt; Gateway de Pagamento&lt;/p&gt;&lt;p&gt;&lt;strong&gt;Descrição do problema:&lt;/strong&gt; Não recebemos, nota fiscal e boleto para pagamento Braspag vencimento 12/09/2026_x000a_Tomador Embracon CNPJ:58.113.812/0001-23&lt;/p&gt;&lt;p&gt;&lt;strong&gt;Merchant ID/Estabelecimento Comercial (EC):&lt;/strong&gt; xxxxx&lt;/p&gt;&lt;p&gt;&lt;strong&gt;Como podemos te ajudar?:&lt;/strong&gt; Minha operação está parada e preciso de uma ajuda urgente&lt;/p&gt;&lt;p&gt;&lt;strong&gt;ID da transação:&lt;/strong&gt; 1111&lt;/p&gt;&lt;p&gt;&lt;strong&gt;Código do erro:&lt;/strong&gt; 1111&lt;/p&gt;&lt;p&gt;&lt;strong&gt;GA Client ID:&lt;/strong&gt; 1250062195.1788181234&lt;/p&gt;&lt;p&gt;&lt;strong&gt;Lead Hash ID:&lt;/strong&gt; 35bcf15ae"/>
    <s v="&gt; Não recebemos, nota fiscal e boleto para pagamento Braspag vencimento 12/09/2026_x000a_Tomador Embracon CNPJ:58.113.812/0001-23"/>
  </r>
  <r>
    <x v="3"/>
    <s v="Cobrança e Contestação"/>
    <n v="26665865"/>
    <s v="0"/>
    <s v="2624017598984"/>
    <s v="CLAUDINO S A LOJAS DE DEPARTAMENTOS"/>
    <s v="06.862.627/0001-38"/>
    <s v="Contestação de cobrança"/>
    <m/>
    <m/>
    <x v="1"/>
    <s v="Médio"/>
    <s v="1018 Financeiro | Desejo falar com o setor financeiro | Antônio Marcos | antonio.marcos@claudino.com"/>
    <x v="138"/>
    <d v="2026-08-31T00:00:00"/>
    <x v="15"/>
    <s v="ECOMMERCE BP SUPORTE FINANCEIRO N2"/>
    <s v="antonio.marcos@claudino.com"/>
    <s v="ARMAZEM PARAIBA"/>
    <s v="Olá, segue formulário enviado para Cielo E-commerce:&lt;p&gt;&lt;strong&gt;Qual seu nome?:&lt;/strong&gt; Antônio Marcos&lt;/p&gt;&lt;p&gt;&lt;strong&gt;Endereço de e-mail:&lt;/strong&gt; antonio.marcos@claudino.com&lt;/p&gt;&lt;p&gt;&lt;strong&gt;CNPJ/CPF:&lt;/strong&gt; 06.862.627/0001-38&lt;/p&gt;&lt;p&gt;&lt;strong&gt;Telefone:&lt;/strong&gt; (86) 98140-3158&lt;/p&gt;&lt;p&gt;&lt;strong&gt;Assunto:&lt;/strong&gt; Fechamento de fatura do 03 DS&lt;/p&gt;&lt;p&gt;&lt;strong&gt;Merchant ID/Estabelecimento Comercial (EC):&lt;/strong&gt; C9950830-792E-45EF-BBA7-3D97C5D16AEB&lt;/p&gt;&lt;p&gt;&lt;strong&gt;Sobre qual produto ou área deseja falar?:&lt;/strong&gt; Financeiro&lt;/p&gt;&lt;p&gt;&lt;strong&gt;Como podemos te ajudar?:&lt;/strong&gt; Desejo falar com o setor financeiro&lt;/p&gt;&lt;p&gt;&lt;strong&gt;Descrição do problema:&lt;/strong&gt; Gostaria que fosse revisado a fatura do 03 DS, pois em nossos registros existem apenas 3.129 registros, na nota fiscal existe um registro de 3.929, gerando assim uma diferença de 800 registros a mais na fatura.&lt;/p&gt;&lt;p&gt;&lt;strong&gt;GA Client ID:&lt;/strong&gt; 615452555.1771526318&lt;/p&gt;&lt;p&gt;&lt;strong&gt;Lead Hash ID:&lt;/strong&gt; 031018c94b2f2c38650e2749dae809c3268f74b7d85e9bb"/>
    <s v="&gt; Gostaria que fosse revisado a fatura do 03 DS, pois em nossos registros existem apenas 3.129 registros, na nota fiscal existe um registro de 3.929, gerando assim uma diferença de 800 registros a mais na fatura."/>
  </r>
  <r>
    <x v="2"/>
    <s v="Cobrança e Contestação"/>
    <n v="26664094"/>
    <s v="0"/>
    <s v="2624016597883"/>
    <s v="PRUDENTIAL DO BRASIL SEGUROS S.A."/>
    <s v="21.986.074/0001-19"/>
    <s v="Contestação de cobrança"/>
    <m/>
    <m/>
    <x v="1"/>
    <s v="Médio"/>
    <s v="1018 Financeiro | Desejo falar com o setor financeiro | Mariane Oliveira dos Santos | mariane.santos@cielo.com.br"/>
    <x v="138"/>
    <d v="2026-08-28T00:00:00"/>
    <x v="15"/>
    <s v="ECOMMERCE BP SUPORTE FINANCEIRO N2"/>
    <s v="mariane.santos@cielo.com.br"/>
    <s v="PRUDENTIAL DO BRASIL"/>
    <s v="Olá, segue formulário enviado para Cielo E-commerce:&lt;p&gt;&lt;strong&gt;Qual seu nome?:&lt;/strong&gt; Mariane Oliveira dos Santos&lt;/p&gt;&lt;p&gt;&lt;strong&gt;Endereço de e-mail:&lt;/strong&gt; mariane.santos@cielo.com.br&lt;/p&gt;&lt;p&gt;&lt;strong&gt;CNPJ/CPF:&lt;/strong&gt; 21.986.074/0001-19&lt;/p&gt;&lt;p&gt;&lt;strong&gt;Telefone:&lt;/strong&gt; (41) 98740-2896&lt;/p&gt;&lt;p&gt;&lt;strong&gt;Assunto:&lt;/strong&gt; Volume Cartão Protegido&lt;/p&gt;&lt;p&gt;&lt;strong&gt;Merchant ID/Estabelecimento Comercial (EC):&lt;/strong&gt; 35.820.448/0001-36&lt;/p&gt;&lt;p&gt;&lt;strong&gt;Descrição do problema:&lt;/strong&gt; Boa tarde, pessoal! Tudo bem?_x000a__x000a_O time da Prudential entrou em contato conosco com uma dúvida em relação ao volume cobrado pelo serviço Cartão Protegido._x000a_O ponto que chamou a atenção do cliente é que a volumetria desse serviço está praticamente o dobro da volumetria de Pagador._x000a_Para entendermos melhor o cenário, encaminhei ao time da Incubadora, que acompanha a operação, um exemplo de nota fiscal para validação da volumetria cobrada. No retorno recebido, eles informaram que o volume registrado na NF é o dobro do do volu"/>
    <s v="&gt; Boa tarde, pessoal! Tudo bem?_x000a__x000a_O time da Prudential entrou em contato conosco com uma dúvida em relação ao volume cobrado pelo serviço Cartão Protegido._x000a_O ponto que chamou a atenção do cliente é que a volumetria desse serviço está praticamente o dobro da volumetria de Pagador._x000a_Para entendermos melhor o cenário, encaminhei ao time da Incubadora, que acompanha a operação, um exemplo de nota fiscal para validação da volumetria cobrada. No retorno recebido, eles informaram que o volume registrado na NF é o dobro do do volu"/>
  </r>
  <r>
    <x v="0"/>
    <s v="Contratos, Comercial e Cadastro"/>
    <n v="26657987"/>
    <s v="0"/>
    <s v="2624015594187"/>
    <s v="MAZZAROPI HOTEIS E SERVICOS LTDA"/>
    <s v="55.395.735/0001-53"/>
    <s v="Congelamento de contrato"/>
    <m/>
    <m/>
    <x v="1"/>
    <s v="Médio"/>
    <s v="1018 Financeiro | Desejo falar com o setor financeiro | Patricia Lara de Lima | patriciala@cielo.com.br"/>
    <x v="138"/>
    <d v="2026-08-28T00:00:00"/>
    <x v="15"/>
    <s v="ECOMMERCE BP SUPORTE FINANCEIRO N2"/>
    <s v="patriciala@cielo.com.br"/>
    <s v="HOTEL FAZENDA MAZZAROPI"/>
    <s v="Olá, segue formulário enviado para Cielo E-commerce:&lt;p&gt;&lt;strong&gt;Qual seu nome?:&lt;/strong&gt; Patricia Lara de Lima&lt;/p&gt;&lt;p&gt;&lt;strong&gt;Endereço de e-mail:&lt;/strong&gt; patriciala@cielo.com.br&lt;/p&gt;&lt;p&gt;&lt;strong&gt;CNPJ/CPF:&lt;/strong&gt; 55.395.735/0001-53&lt;/p&gt;&lt;p&gt;&lt;strong&gt;Telefone:&lt;/strong&gt; (11) 94523-1344&lt;/p&gt;&lt;p&gt;&lt;strong&gt;Assunto:&lt;/strong&gt; Congelamento de cobranças do antifraude&lt;/p&gt;&lt;p&gt;&lt;strong&gt;Merchant ID/Estabelecimento Comercial (EC):&lt;/strong&gt; 55.395.735/0001-53&lt;/p&gt;&lt;p&gt;&lt;strong&gt;Sobre qual produto ou área deseja falar?:&lt;/strong&gt; Financeiro&lt;/p&gt;&lt;p&gt;&lt;strong&gt;Como podemos te ajudar?:&lt;/strong&gt; Desejo falar com o setor financeiro&lt;/p&gt;&lt;p&gt;&lt;strong&gt;Descrição do problema:&lt;/strong&gt; Time, boa tarde. Tudo bem?_x000a_Abrindo este chamado para seguir com o congelamento de cobranças do antifraude Cybersource (plano Advanced), nos meses de Julho, Agosto e Setembro, conforme acordado previamente com o cliente. Podem providenciar, por gentileza? Obrigada.&lt;/p&gt;&lt;p&gt;&lt;strong&gt;GA Client ID:&lt;/strong&gt; 1245481375.1779380159&lt;/p&gt;&lt;p&gt;&lt;strong&gt;Lead Hash ID:&lt;/stron"/>
    <s v="&gt; Time, boa tarde. Tudo bem?_x000a_Abrindo este chamado para seguir com o congelamento de cobranças do antifraude Cybersource (plano Advanced), nos meses de Julho, Agosto e Setembro, conforme acordado previamente com o cliente. Podem providenciar, por gentileza? Obrigada."/>
  </r>
  <r>
    <x v="2"/>
    <s v="Pagamentos, Boletos e Recebimentos"/>
    <n v="26647622"/>
    <s v="0"/>
    <s v="2624013587764"/>
    <s v="BEACH PARK HOTEIS E TURISMO S/A"/>
    <s v="11.805.397/0001-05"/>
    <s v="Mudança conta recebimento"/>
    <m/>
    <m/>
    <x v="1"/>
    <s v="Médio"/>
    <s v="1018 Financeiro | Desejo falar com o setor financeiro | Janderson dos Santos | cartao@beachpark.com.br"/>
    <x v="138"/>
    <d v="2026-08-28T00:00:00"/>
    <x v="15"/>
    <s v="ECOMMERCE BP SUPORTE FINANCEIRO N2"/>
    <s v="cartao@beachpark.com.br"/>
    <s v="BEACH PARK HOTEIS"/>
    <s v="Olá, segue formulário enviado para Cielo E-commerce:&lt;p&gt;&lt;strong&gt;Qual seu nome?:&lt;/strong&gt; Janderson dos Santos&lt;/p&gt;&lt;p&gt;&lt;strong&gt;Endereço de e-mail:&lt;/strong&gt; cartao@beachpark.com.br&lt;/p&gt;&lt;p&gt;&lt;strong&gt;CNPJ/CPF:&lt;/strong&gt; 11.805.397/0001-05&lt;/p&gt;&lt;p&gt;&lt;strong&gt;Telefone:&lt;/strong&gt; (85) 4012-3022&lt;/p&gt;&lt;p&gt;&lt;strong&gt;Assunto:&lt;/strong&gt; Duvida sobre alteração de Domicilio Bancário Pix&lt;/p&gt;&lt;p&gt;&lt;strong&gt;Merchant ID/Estabelecimento Comercial (EC):&lt;/strong&gt; 6E33B52D-CA4C-43E8-A776-8C0ADF6074CC&lt;/p&gt;&lt;p&gt;&lt;strong&gt;Sobre qual produto ou área deseja falar?:&lt;/strong&gt; Financeiro&lt;/p&gt;&lt;p&gt;&lt;strong&gt;Como podemos te ajudar?:&lt;/strong&gt; Desejo falar com o setor financeiro&lt;/p&gt;&lt;p&gt;&lt;strong&gt;Descrição do problema:&lt;/strong&gt; Prezados, boa tarde!_x000a__x000a_Gostaríamos de tirar uma dúvida referente ao cadastro de domicílio bancário junto à Braspag. É possível alterar o domicílio bancário de um CNPJ específico apenas para as transações via Pix?_x000a__x000a_Poderiam nos auxiliar com essa questão?_x000a__x000a_Desde já, agradeço e fico no aguardo.&lt;/p&gt;&lt;p&gt;&lt;strong&gt;GA Client ID:&lt;/strong&gt; 1890"/>
    <s v="&gt; Prezados, boa tarde!_x000a__x000a_Gostaríamos de tirar uma dúvida referente ao cadastro de domicílio bancário junto à Braspag. É possível alterar o domicílio bancário de um CNPJ específico apenas para as transações via Pix?_x000a__x000a_Poderiam nos auxiliar com essa questão?_x000a__x000a_Desde já, agradeço e fico no aguardo."/>
  </r>
  <r>
    <x v="5"/>
    <s v="Faturamento e Obrigações Fiscais"/>
    <n v="26634599"/>
    <s v="0"/>
    <s v="2624010579947"/>
    <s v="GUEDES &amp; PAIXAO LTDA"/>
    <s v="16.928.871/0036-30"/>
    <s v="Informações sobre faturamento"/>
    <m/>
    <m/>
    <x v="0"/>
    <s v="Médio"/>
    <s v="1003 Gateway de Pagamento | Criação de loja (Gateway de Pagamento) | Guedes e Paixão LTDA | contasapagar@drogariaminasbrasil.com.br"/>
    <x v="138"/>
    <d v="2026-08-28T00:00:00"/>
    <x v="15"/>
    <s v="ECOMMERCE BP SUPORTE FINANCEIRO N2"/>
    <s v="contasapagar@drogariaminasbrasil.com.br"/>
    <s v="DROGARIA MINAS BRASIL"/>
    <s v="Olá, segue formulário enviado para Cielo E-commerce:&lt;p&gt;&lt;strong&gt;Qual seu nome?:&lt;/strong&gt; Guedes e Paixão LTDA&lt;/p&gt;&lt;p&gt;&lt;strong&gt;Endereço de e-mail:&lt;/strong&gt; contasapagar@drogariaminasbrasil.com.br&lt;/p&gt;&lt;p&gt;&lt;strong&gt;Telefone:&lt;/strong&gt; (38) 99822-0837&lt;/p&gt;&lt;p&gt;&lt;strong&gt;CNPJ/CPF:&lt;/strong&gt; 16.928.871/0036-30&lt;/p&gt;&lt;p&gt;&lt;strong&gt;Assunto:&lt;/strong&gt; Segunda via de NF&lt;/p&gt;&lt;p&gt;&lt;strong&gt;Merchant ID/Estabelecimento Comercial (EC):&lt;/strong&gt; 1100913642&lt;/p&gt;&lt;p&gt;&lt;strong&gt;Descrição do problema:&lt;/strong&gt; Bom dia! Tenho um boleto de número 1120428 no valor de R$6.224,74 vencendo hoje 28/08/2026 que não recebi a NF por e-mail. Poderia me encaminhar a segunda via da NF e informar do que se refere esse serviço?&lt;/p&gt;&lt;p&gt;&lt;strong&gt;Sobre qual produto ou área deseja falar?:&lt;/strong&gt; Gateway de Pagamento&lt;/p&gt;&lt;p&gt;&lt;strong&gt;Data e hora do erro:&lt;/strong&gt; 28-08-2026 10:42&lt;/p&gt;&lt;p&gt;&lt;strong&gt;Como podemos te ajudar?:&lt;/strong&gt; Criação de loja (Gateway de Pagamento)&lt;/p&gt;&lt;p&gt;&lt;strong&gt;GA Client ID:&lt;/strong&gt; 2022652665.1785849101&lt;/p&gt;&lt;p&gt;&lt;strong&gt;Lead Hash ID:&lt;/stro"/>
    <s v="&gt; Bom dia! Tenho um boleto de número 1120428 no valor de R$6.224,74 vencendo hoje 28/08/2026 que não recebi a NF por e-mail. Poderia me encaminhar a segunda via da NF e informar do que se refere esse serviço?"/>
  </r>
  <r>
    <x v="3"/>
    <s v="Pagamentos, Boletos e Recebimentos"/>
    <n v="26580429"/>
    <s v="0"/>
    <s v="2623910546399"/>
    <s v="MOMENTUM EMPREENDIMENTOS IMOBILIARIOS LTDA"/>
    <s v="47.686.555/0001-00"/>
    <s v="Reenvio de boleto / NF"/>
    <m/>
    <m/>
    <x v="1"/>
    <s v="Médio"/>
    <s v="1018 Financeiro | Desejo falar com o setor financeiro | Priscila | priscila.farias@momentum.com.br"/>
    <x v="139"/>
    <d v="2026-08-27T00:00:00"/>
    <x v="15"/>
    <s v="ECOMMERCE BP SUPORTE FINANCEIRO N2"/>
    <s v="priscila.farias@momentum.com.br"/>
    <s v=""/>
    <s v="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lt;/p&gt;&lt;p&gt;&lt;strong&gt;Merchant ID/Estabelecimento Comercial (EC):&lt;/strong&gt; Momentum empreendimentos imobiliarios&lt;/p&gt;&lt;p&gt;&lt;strong&gt;Sobre qual produto ou área deseja falar?:&lt;/strong&gt; Financeiro&lt;/p&gt;&lt;p&gt;&lt;strong&gt;Descrição do problema:&lt;/strong&gt; Gostaria de saber se a nota fiscal referente ao mes de agosto foi enviado para pagamento, visto que o e-mail priscila.farias@momentum.com.br, nao recebeu ate o momento.&lt;/p&gt;&lt;p&gt;&lt;strong&gt;Como podemos te ajudar?:&lt;/strong&gt; Desejo falar com o setor financeiro&lt;/p&gt;&lt;p&gt;&lt;strong&gt;Data e hora do erro:&lt;/strong&gt; 27-08-2026 10:43&lt;/p&gt;&lt;p&gt;&lt;strong&gt;GA Client ID:&lt;/strong&gt; 2127734117.1787141392&lt;/p&gt;&lt;p&gt;&lt;strong&gt;Lead Hash ID:&lt;/strong&gt; 5596a167875208c4473f51c8b51e39d221272f92b9f56993"/>
    <s v="&gt; Gostaria de saber se a nota fiscal referente ao mes de agosto foi enviado para pagamento, visto que o e-mail priscila.farias@momentum.com.br, nao recebeu ate o momento."/>
  </r>
  <r>
    <x v="0"/>
    <s v="Cancelamento e Reemissão de Nota Fiscal"/>
    <n v="26577703"/>
    <s v="0"/>
    <s v="2623910544685"/>
    <s v="DBDC - DISTRIBUIDORA BRASILEIRA"/>
    <s v="36.148.685/0001-65"/>
    <s v="Cessão contratual"/>
    <m/>
    <m/>
    <x v="1"/>
    <s v="Médio"/>
    <s v="1018 Financeiro | Desejo falar com o setor financeiro | DBDC - DISTRIBUIDORA BRASILEIRA | rebecca.angelo@cielo.com"/>
    <x v="139"/>
    <d v="2026-08-27T00:00:00"/>
    <x v="15"/>
    <s v="ECOMMERCE BP SUPORTE FINANCEIRO N2"/>
    <s v="rebecca.angelo@cielo.com"/>
    <s v="DBDCDISTRIBUIDORA BRASILEIRA DE COSMETICOS E PARTICIPACOES EIRELI"/>
    <s v="Olá, segue formulário enviado para Cielo E-commerce:&lt;p&gt;&lt;strong&gt;Qual seu nome?:&lt;/strong&gt; DBDC - DISTRIBUIDORA BRASILEIRA&lt;/p&gt;&lt;p&gt;&lt;strong&gt;Endereço de e-mail:&lt;/strong&gt; rebecca.angelo@cielo.com&lt;/p&gt;&lt;p&gt;&lt;strong&gt;CNPJ/CPF:&lt;/strong&gt; 36.148.685/0001-65&lt;/p&gt;&lt;p&gt;&lt;strong&gt;Telefone:&lt;/strong&gt; (11) 99490-8828&lt;/p&gt;&lt;p&gt;&lt;strong&gt;Assunto:&lt;/strong&gt; Cancelamento NF's - CNPJ correto (Cessão contratual)&lt;/p&gt;&lt;p&gt;&lt;strong&gt;Merchant ID/Estabelecimento Comercial (EC):&lt;/strong&gt; 36.148.685/0001-65&lt;/p&gt;&lt;p&gt;&lt;strong&gt;Sobre qual produto ou área deseja falar?:&lt;/strong&gt; Financeiro&lt;/p&gt;&lt;p&gt;&lt;strong&gt;Como podemos te ajudar?:&lt;/strong&gt; Desejo falar com o setor financeiro&lt;/p&gt;&lt;p&gt;&lt;strong&gt;Descrição do problema:&lt;/strong&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lt;/p&gt;&lt;p&gt;&lt;strong&gt;Data e hora do erro:&lt;/stron"/>
    <s v="&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
  </r>
  <r>
    <x v="0"/>
    <s v="Contratos, Comercial e Cadastro"/>
    <n v="26564108"/>
    <s v="0"/>
    <s v="2623818535748"/>
    <s v="METROPOLITAN LIFE SEGUROS E PREVIDENCIA PRIVADA SA"/>
    <s v="02.102.498/0001-29"/>
    <s v="Atualização cadastral reajuste contrato"/>
    <m/>
    <m/>
    <x v="1"/>
    <s v="Médio"/>
    <s v="1018 Financeiro | Desejo falar com o setor financeiro | Larissa Venancio | larissave@cielo.com.br"/>
    <x v="140"/>
    <d v="2026-08-27T00:00:00"/>
    <x v="15"/>
    <s v="ECOMMERCE BP SUPORTE FINANCEIRO N2"/>
    <s v="larissave@cielo.com.br"/>
    <s v="METLIFE SEGUROS"/>
    <s v="Olá, segue formulário enviado para Cielo E-commerce:&lt;p&gt;&lt;strong&gt;Qual seu nome?:&lt;/strong&gt; Larissa Venancio&lt;/p&gt;&lt;p&gt;&lt;strong&gt;Endereço de e-mail:&lt;/strong&gt; larissave@cielo.com.br&lt;/p&gt;&lt;p&gt;&lt;strong&gt;CNPJ/CPF:&lt;/strong&gt; 02.102.498/0001-29&lt;/p&gt;&lt;p&gt;&lt;strong&gt;Telefone:&lt;/strong&gt; (11) 97622-8821&lt;/p&gt;&lt;p&gt;&lt;strong&gt;Assunto:&lt;/strong&gt; Ajuste Contratual - Renovação de Preços&lt;/p&gt;&lt;p&gt;&lt;strong&gt;Merchant ID/Estabelecimento Comercial (EC):&lt;/strong&gt; 02.102.498/0001-29&lt;/p&gt;&lt;p&gt;&lt;strong&gt;Sobre qual produto ou área deseja falar?:&lt;/strong&gt; Financeiro&lt;/p&gt;&lt;p&gt;&lt;strong&gt;Como podemos te ajudar?:&lt;/strong&gt; Desejo falar com o setor financeiro&lt;/p&gt;&lt;p&gt;&lt;strong&gt;Descrição do problema:&lt;/strong&gt; Boa tarde time financeiro. _x000a__x000a_O cliente Metropolitan Life - CNPJ 02.102.498/0001-29 passou por renovação contratual e teve reajuste de preços e de minimo mensal. _x000a__x000a_Por gentileza atualizar as cobranças para as novas condições ainda no mês de Agosto, se possível. _x000a_o contrato tem vigência a partir de 01.08.2026_x000a__x000a_Obrigada! :)&lt;/p&gt;&lt;p&gt;&lt;strong&gt;GA Client ID:&lt;/strong&gt; 2039"/>
    <s v="&gt; Boa tarde time financeiro. _x000a__x000a_O cliente Metropolitan Life - CNPJ 02.102.498/0001-29 passou por renovação contratual e teve reajuste de preços e de minimo mensal. _x000a__x000a_Por gentileza atualizar as cobranças para as novas condições ainda no mês de Agosto, se possível. _x000a_o contrato tem vigência a partir de 01.08.2026_x000a__x000a_Obrigada! :)"/>
  </r>
  <r>
    <x v="3"/>
    <s v="Pagamentos, Boletos e Recebimentos"/>
    <n v="26564013"/>
    <s v="0"/>
    <s v="2623818535693"/>
    <s v="BELENUS LTDA"/>
    <s v="05.151.518/0001-40"/>
    <s v="Informações cobrança"/>
    <m/>
    <m/>
    <x v="1"/>
    <s v="Médio"/>
    <s v="1018 Financeiro | Desejo falar com o setor financeiro | Rogério Favari | carolineal@cielo.com.br"/>
    <x v="140"/>
    <d v="2026-08-27T00:00:00"/>
    <x v="15"/>
    <s v="ECOMMERCE BP SUPORTE FINANCEIRO N2"/>
    <s v="carolineal@cielo.com.br"/>
    <s v="BELENUS LTDA"/>
    <s v="Olá, segue formulário enviado para Cielo E-commerce:&lt;p&gt;&lt;strong&gt;Qual seu nome?:&lt;/strong&gt; Rogério Favari&lt;/p&gt;&lt;p&gt;&lt;strong&gt;Endereço de e-mail:&lt;/strong&gt; carolineal@cielo.com.br&lt;/p&gt;&lt;p&gt;&lt;strong&gt;CNPJ/CPF:&lt;/strong&gt; 05.151.518/0001-40&lt;/p&gt;&lt;p&gt;&lt;strong&gt;Telefone:&lt;/strong&gt; (19) 99929-1064&lt;/p&gt;&lt;p&gt;&lt;strong&gt;Assunto:&lt;/strong&gt; Cobrança/boleto com duplicidade&lt;/p&gt;&lt;p&gt;&lt;strong&gt;Merchant ID/Estabelecimento Comercial (EC):&lt;/strong&gt; 05.151.518/0001-40&lt;/p&gt;&lt;p&gt;&lt;strong&gt;Descrição do problema:&lt;/strong&gt; Olá, time. Tudo bem?_x000a__x000a_A Belenus recebeu um boleto duplicado neste mês de Agosto em relação as cobranças de Julho._x000a_Eles estão com 2 boletos no DDA, informei para pagarem o boleto: 02119955 e gostaria de pedir a baixa da cobrança do outro boleto que é indevido!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
    <s v="&gt; Olá, time. Tudo bem?_x000a__x000a_A Belenus recebeu um boleto duplicado neste mês de Agosto em relação as cobranças de Julho._x000a_Eles estão com 2 boletos no DDA, informei para pagarem o boleto: 02119955 e gostaria de pedir a baixa da cobrança do outro boleto que é indevido!_x000a__x000a_Obrigada."/>
  </r>
  <r>
    <x v="3"/>
    <s v="Cancelamento e Reemissão de Nota Fiscal"/>
    <n v="26550195"/>
    <s v="23313315"/>
    <s v="2623815527394"/>
    <s v="ASSOCIACAO DOS REGISTRADORES DAS PE SSOAS NATURAIS DO ESTADO"/>
    <s v="00.679.163/0001-42"/>
    <s v="Cancelamento de nf"/>
    <m/>
    <m/>
    <x v="1"/>
    <s v="Médio"/>
    <s v="1018 Financeiro | Desejo falar com o setor financeiro | ASSOCIACAO DOS REGISTRADORES DAS PE SSOAS NATURAIS DO ESTADO | ariane.pasilva@cielo.com.br"/>
    <x v="140"/>
    <d v="2026-08-26T00:00:00"/>
    <x v="15"/>
    <s v="ECOMMERCE BP SUPORTE FINANCEIRO N2"/>
    <s v="sitemarketing@cielo.com.br"/>
    <s v=""/>
    <m/>
    <e v="#N/A"/>
  </r>
  <r>
    <x v="5"/>
    <s v="Pagamentos, Boletos e Recebimentos"/>
    <n v="26540518"/>
    <s v="0"/>
    <s v="2623814521211"/>
    <s v="BRASILPLAST EMBALAGENS E DESCARTAVEIS LTDA"/>
    <s v="02.771.903/0001-00"/>
    <s v="Reenvio de boleto"/>
    <m/>
    <m/>
    <x v="0"/>
    <s v="Médio"/>
    <s v="1020 Estratégia Antifraude | Analises | FLÁVIO JUNIOR | marketing1@embol.com.br"/>
    <x v="140"/>
    <d v="2026-08-28T00:00:00"/>
    <x v="15"/>
    <s v="Amanda Alves Silva"/>
    <s v="marketing1@embol.com.br"/>
    <s v="EMBOL"/>
    <s v="Olá, segue formulário enviado para Cielo E-commerce:&lt;p&gt;&lt;strong&gt;Qual seu nome?:&lt;/strong&gt; FLÁVIO JUNIOR&lt;/p&gt;&lt;p&gt;&lt;strong&gt;Endereço de e-mail:&lt;/strong&gt; marketing1@embol.com.br&lt;/p&gt;&lt;p&gt;&lt;strong&gt;CNPJ/CPF:&lt;/strong&gt; 02.771.903/0001-00&lt;/p&gt;&lt;p&gt;&lt;strong&gt;Telefone:&lt;/strong&gt; (31) 99470-7291&lt;/p&gt;&lt;p&gt;&lt;strong&gt;Assunto:&lt;/strong&gt; boleto duplicado&lt;/p&gt;&lt;p&gt;&lt;strong&gt;Merchant ID/Estabelecimento Comercial (EC):&lt;/strong&gt; 2809768239&lt;/p&gt;&lt;p&gt;&lt;strong&gt;Sobre qual produto ou área deseja falar?:&lt;/strong&gt; Estratégia Antifraude&lt;/p&gt;&lt;p&gt;&lt;strong&gt;Descrição do problema:&lt;/strong&gt; boleto duplicado da NF 0119985&lt;/p&gt;&lt;p&gt;&lt;strong&gt;Como podemos te ajudar?:&lt;/strong&gt; Analises&lt;/p&gt;&lt;p&gt;&lt;strong&gt;GA Client ID:&lt;/strong&gt; 737943084.1785523084&lt;/p&gt;&lt;p&gt;&lt;strong&gt;Lead Hash ID:&lt;/strong&gt; 7f5c2ebbeaf3435467c638f3c2012f0dfebcf55b4d3e5bf1d98f52ff8d446184&lt;/p&gt;&lt;p&gt;&lt;strong&gt;Lead Form ID:&lt;/strong&gt; 7f5c2ebbeaf3435467c638f3c2012f0dfebcf55b4d3e5bf1d98f52ff8d446184.1787763845091&lt;/p&gt;&lt;br&gt;-json-{_x000a_    &quot;infoClientes&quot;: [_x000a_        {_x000a_            &quot;nomeCliente&quot;: &quot;FL\u00c1VIO JUNIOR&quot;,_x000a_          "/>
    <s v="&gt; boleto duplicado da NF 0119985"/>
  </r>
  <r>
    <x v="5"/>
    <s v="Pagamentos, Boletos e Recebimentos"/>
    <n v="26533107"/>
    <s v="0"/>
    <s v="2623812516578"/>
    <s v="VIVA GESTAO E ADMINISTRACAO DE PROPRIEDADES IMOBILIARIAS S.A."/>
    <s v="49.944.686/0001-68"/>
    <s v="Reenvio de boleto"/>
    <m/>
    <m/>
    <x v="0"/>
    <s v="Médio"/>
    <s v="1018 Financeiro | Desejo falar com o setor financeiro | Felipe Nichols | felipe@vivastays.co"/>
    <x v="140"/>
    <d v="2026-08-26T00:00:00"/>
    <x v="15"/>
    <s v="ECOMMERCE BP SUPORTE FINANCEIRO N2"/>
    <s v="felipe@vivastays.co"/>
    <s v="VIVA GESTAO E ADMINISTRACAO DE PROPRIEDADES IMOBILIARIAS SA"/>
    <s v="Olá, segue formulário enviado para Cielo E-commerce:&lt;p&gt;&lt;strong&gt;Sobre qual produto ou área deseja falar?:&lt;/strong&gt; Financeiro&lt;/p&gt;&lt;p&gt;&lt;strong&gt;Como podemos te ajudar?:&lt;/strong&gt; Desejo falar com o setor financeiro&lt;/p&gt;&lt;p&gt;&lt;strong&gt;Descrição do problema:&lt;/strong&gt; ola!_x000a__x000a_gostaria de todos os boletos pendentes atualizados para pagamento, principalmente referente a NF 117684&lt;/p&gt;&lt;p&gt;&lt;strong&gt;Qual seu nome?:&lt;/strong&gt; Felipe Nichols&lt;/p&gt;&lt;p&gt;&lt;strong&gt;Endereço de e-mail:&lt;/strong&gt; felipe@vivastays.co&lt;/p&gt;&lt;p&gt;&lt;strong&gt;CNPJ/CPF:&lt;/strong&gt; 49.944.686/0001-68&lt;/p&gt;&lt;p&gt;&lt;strong&gt;Telefone:&lt;/strong&gt; (11) 99907-9454&lt;/p&gt;&lt;p&gt;&lt;strong&gt;Assunto:&lt;/strong&gt; Boleto Vencido&lt;/p&gt;&lt;p&gt;&lt;strong&gt;Merchant ID/Estabelecimento Comercial (EC):&lt;/strong&gt; B5D6403D-988C-4B75-8E35-89EE1FC00645&lt;/p&gt;&lt;p&gt;&lt;strong&gt;GA Client ID:&lt;/strong&gt; 730813036.1787756139&lt;/p&gt;&lt;p&gt;&lt;strong&gt;Lead Hash ID:&lt;/strong&gt; 4a65560dad6972446b6e46462bac043ab73a3c9cfce7372731456f827efd095b&lt;/p&gt;&lt;p&gt;&lt;strong&gt;Lead Form ID:&lt;/strong&gt; 4a65560dad6972446b6e46462bac043ab73a3c9cfce7372731456f827efd095b.1787"/>
    <s v="&gt; ola!_x000a__x000a_gostaria de todos os boletos pendentes atualizados para pagamento, principalmente referente a NF 117684"/>
  </r>
  <r>
    <x v="0"/>
    <s v="Faturamento e Obrigações Fiscais"/>
    <n v="26532404"/>
    <s v="0"/>
    <s v="2623812516166"/>
    <s v="99 TECNOLOGIA LTDA"/>
    <s v="18.033.552/0001-61"/>
    <s v="Incluir PO NF"/>
    <m/>
    <m/>
    <x v="1"/>
    <s v="Médio"/>
    <s v="1018 Financeiro | Desejo falar com o setor financeiro | 99 TECNOLOGIA LTDA | ariane.pasilva@cielo.com.br"/>
    <x v="140"/>
    <d v="2026-08-26T00:00:00"/>
    <x v="15"/>
    <s v="ECOMMERCE BP SUPORTE FINANCEIRO N2"/>
    <s v="ariane.pasilva@cielo.com.br"/>
    <s v="99 TAXIS DESENVOLVIMENTO DE SOFT"/>
    <s v="Olá, segue formulário enviado para Cielo E-commerce:&lt;p&gt;&lt;strong&gt;Qual seu nome?:&lt;/strong&gt; 99 TECNOLOGIA LTDA&lt;/p&gt;&lt;p&gt;&lt;strong&gt;Endereço de e-mail:&lt;/strong&gt; ariane.pasilva@cielo.com.br&lt;/p&gt;&lt;p&gt;&lt;strong&gt;CNPJ/CPF:&lt;/strong&gt; 18.033.552/0001-61&lt;/p&gt;&lt;p&gt;&lt;strong&gt;Telefone:&lt;/strong&gt; (11) 97707-1602&lt;/p&gt;&lt;p&gt;&lt;strong&gt;Assunto:&lt;/strong&gt; Carta de correção NF&lt;/p&gt;&lt;p&gt;&lt;strong&gt;Merchant ID/Estabelecimento Comercial (EC):&lt;/strong&gt; 18033552000161&lt;/p&gt;&lt;p&gt;&lt;strong&gt;Sobre qual produto ou área deseja falar?:&lt;/strong&gt; Financeiro&lt;/p&gt;&lt;p&gt;&lt;strong&gt;Como podemos te ajudar?:&lt;/strong&gt; Desejo falar com o setor financeiro&lt;/p&gt;&lt;p&gt;&lt;strong&gt;Descrição do problema:&lt;/strong&gt; Prezados, boa tarde. Tudo bem?_x000a__x000a_Favor realizar a carta de correção das notas fiscais, precisa constar os seguintes números de PO:_x000a__x000a_Nota Fiscal_x0009_PO_x000a_115456_x0009_POl202605270076_x000a_116117_x0009_POl202608250009_x000a_117565_x0009_POl202608250009_x000a_119886_x0009_POl202608250009&lt;/p&gt;&lt;p&gt;&lt;strong&gt;GA Client ID:&lt;/strong&gt; 1525925276.1786460073&lt;/p&gt;&lt;p&gt;&lt;strong&gt;Lead Hash ID:&lt;/strong&gt; 2a07344672c93c9ca782cc07cf9dc37d0cd4c270e817a8"/>
    <s v="&gt; Prezados, boa tarde. Tudo bem?_x000a__x000a_Favor realizar a carta de correção das notas fiscais, precisa constar os seguintes números de PO:_x000a__x000a_Nota Fiscal_x0009_PO_x000a_115456_x0009_POl202605270076_x000a_116117_x0009_POl202608250009_x000a_117565_x0009_POl202608250009_x000a_119886_x0009_POl202608250009"/>
  </r>
  <r>
    <x v="5"/>
    <s v="Pagamentos, Boletos e Recebimentos"/>
    <n v="26529756"/>
    <s v="0"/>
    <s v="2623811514524"/>
    <s v="COVABRA SUPERMERCADOS LTDA"/>
    <s v="61.233.151/0005-08"/>
    <s v="Informações cobrança"/>
    <m/>
    <m/>
    <x v="1"/>
    <s v="Médio"/>
    <s v="1018 Financeiro | Desejo falar com o setor financeiro | COVABRA SUPERMERCADOS LTDA | ariane.pasilva@cielo.com.br"/>
    <x v="140"/>
    <d v="2026-08-26T00:00:00"/>
    <x v="15"/>
    <s v="ECOMMERCE BP SUPORTE FINANCEIRO N2"/>
    <s v="ariane.pasilva@cielo.com.br"/>
    <s v="COVABRA SUPERMERCADOS LTDA"/>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conciliação bancária - Pagamento&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Time financeiro, bom dia. Tudo bem?_x000a__x000a_Por favor eu preciso de um levantamento de TODOS os pagamentos do ano de 2023 do cliente covabra para a Stelo._x000a__x000a_Motivo do pedido: A empresa alega que pagou para a Stelo no ano de 2023 o total de R$ 54.563,59. _x000a__x000a_Então eu preciso dessa conciliação para ter ume reunião com a cliente. Em anexo, segue base da cliente.&lt;/p&gt;&lt;p&gt;&lt;s"/>
    <s v="&gt; Time financeiro, bom dia. Tudo bem?_x000a__x000a_Por favor eu preciso de um levantamento de TODOS os pagamentos do ano de 2023 do cliente covabra para a Stelo._x000a__x000a_Motivo do pedido: A empresa alega que pagou para a Stelo no ano de 2023 o total de R$ 54.563,59. _x000a__x000a_Então eu preciso dessa conciliação para ter ume reunião com a cliente. Em anexo, segue base da cliente."/>
  </r>
  <r>
    <x v="2"/>
    <s v="Pagamentos, Boletos e Recebimentos"/>
    <n v="26528907"/>
    <s v="0"/>
    <s v="2623811514049"/>
    <s v="DENTAL MACEIO LTDA"/>
    <s v="24.166.332/0001-09"/>
    <s v="Informações cobrança"/>
    <m/>
    <m/>
    <x v="1"/>
    <s v="Médio"/>
    <s v="1018 Financeiro | Desejo falar com o setor financeiro | DENTAL MACEIÓ LTDA | financeiro@dentalmac.com.br"/>
    <x v="140"/>
    <d v="2026-08-26T00:00:00"/>
    <x v="15"/>
    <s v="ECOMMERCE BP SUPORTE FINANCEIRO N2"/>
    <s v="financeiro@dentalmac.com.br"/>
    <s v="DENTAL MAC"/>
    <s v="Olá, segue formulário enviado para Cielo E-commerce:&lt;p&gt;&lt;strong&gt;Qual seu nome?:&lt;/strong&gt; DENTAL MACEIÓ LTDA&lt;/p&gt;&lt;p&gt;&lt;strong&gt;Endereço de e-mail:&lt;/strong&gt; financeiro@dentalmac.com.br&lt;/p&gt;&lt;p&gt;&lt;strong&gt;CNPJ/CPF:&lt;/strong&gt; 24.166.332/0001-09&lt;/p&gt;&lt;p&gt;&lt;strong&gt;Telefone:&lt;/strong&gt; (82) 3336-4900&lt;/p&gt;&lt;p&gt;&lt;strong&gt;Assunto:&lt;/strong&gt; Duplicidade de boletos no DDA&lt;/p&gt;&lt;p&gt;&lt;strong&gt;Merchant ID/Estabelecimento Comercial (EC):&lt;/strong&gt; f37c45df-7240-46c5-b030-51871a43e1af&lt;/p&gt;&lt;p&gt;&lt;strong&gt;Sobre qual produto ou área deseja falar?:&lt;/strong&gt; Financeiro&lt;/p&gt;&lt;p&gt;&lt;strong&gt;Como podemos te ajudar?:&lt;/strong&gt; Desejo falar com o setor financeiro&lt;/p&gt;&lt;p&gt;&lt;strong&gt;Descrição do problema:&lt;/strong&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
    <s v="&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
  </r>
  <r>
    <x v="5"/>
    <s v="Pagamentos, Boletos e Recebimentos"/>
    <n v="26520449"/>
    <s v="0"/>
    <s v="2623810508780"/>
    <s v="CENTER MEGA COMERCIO DE MATERIAIS PARA CONSTRUCAO LTDA"/>
    <s v="05.164.667/0001-43"/>
    <s v="Informações cobrança"/>
    <m/>
    <m/>
    <x v="1"/>
    <s v="Médio"/>
    <s v="1018 Financeiro | Desejo falar com o setor financeiro | Dayane Mendes dos Santos | carolineal@cielo.com"/>
    <x v="140"/>
    <d v="2026-08-26T00:00:00"/>
    <x v="15"/>
    <s v="ECOMMERCE BP SUPORTE FINANCEIRO N2"/>
    <s v="carolineal@cielo.com"/>
    <s v=""/>
    <s v="Olá, segue formulário enviado para Cielo E-commerce:&lt;p&gt;&lt;strong&gt;Qual seu nome?:&lt;/strong&gt; Dayane Mendes dos Santos&lt;/p&gt;&lt;p&gt;&lt;strong&gt;Endereço de e-mail:&lt;/strong&gt; carolineal@cielo.com&lt;/p&gt;&lt;p&gt;&lt;strong&gt;CNPJ/CPF:&lt;/strong&gt; 05.164.667/0001-43&lt;/p&gt;&lt;p&gt;&lt;strong&gt;Telefone:&lt;/strong&gt; (11) 99299-9335&lt;/p&gt;&lt;p&gt;&lt;strong&gt;Assunto:&lt;/strong&gt; Boleto/Cobrança Duplicada&lt;/p&gt;&lt;p&gt;&lt;strong&gt;Merchant ID/Estabelecimento Comercial (EC):&lt;/strong&gt; 05.164.667/0001-43&lt;/p&gt;&lt;p&gt;&lt;strong&gt;Descrição do problema:&lt;/strong&gt; Bom dia, recebemos uma cobrança duplicata do mês de Julho._x000a_Vinheram 2 boletos com o mesmo valor e numeração diferente. _x000a_1) 02119965 _x000a_2) 01119965_x000a_Efetuamos o pagamento de um e queremos que o outro seja excluído dado cobrança duplicada e indevida._x000a_Aguardo retorno._x000a__x000a_Abra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
    <s v="&gt; Bom dia, recebemos uma cobrança duplicata do mês de Julho._x000a_Vinheram 2 boletos com o mesmo valor e numeração diferente. _x000a_1) 02119965 _x000a_2) 01119965_x000a_Efetuamos o pagamento de um e queremos que o outro seja excluído dado cobrança duplicada e indevida._x000a_Aguardo retorno._x000a__x000a_Abraços."/>
  </r>
  <r>
    <x v="0"/>
    <s v="Faturamento e Obrigações Fiscais"/>
    <n v="26519885"/>
    <s v="0"/>
    <s v="2623810508421"/>
    <s v="CENTER MEGA COMERCIO DE MATERIAIS PARA CONSTRUCAO LTDA"/>
    <s v="05.164.667/0007-39"/>
    <s v="Correção descritivo nota fiscal"/>
    <m/>
    <m/>
    <x v="1"/>
    <s v="Médio"/>
    <s v="1018 Financeiro | Desejo falar com o setor financeiro | Dayane Mendes dos Santos | carolineal@cielo.com.br"/>
    <x v="140"/>
    <d v="2026-08-26T00:00:00"/>
    <x v="15"/>
    <s v="ECOMMERCE BP SUPORTE FINANCEIRO N2"/>
    <s v="carolineal@cielo.com.br"/>
    <s v="MEGAmAXX"/>
    <s v="Olá, segue formulário enviado para Cielo E-commerce:&lt;p&gt;&lt;strong&gt;Qual seu nome?:&lt;/strong&gt; Dayane Mendes dos Santos&lt;/p&gt;&lt;p&gt;&lt;strong&gt;Endereço de e-mail:&lt;/strong&gt; carolineal@cielo.com.br&lt;/p&gt;&lt;p&gt;&lt;strong&gt;CNPJ/CPF:&lt;/strong&gt; 05.164.667/0007-39&lt;/p&gt;&lt;p&gt;&lt;strong&gt;Telefone:&lt;/strong&gt; (11) 99299-9335&lt;/p&gt;&lt;p&gt;&lt;strong&gt;Assunto:&lt;/strong&gt; Ajuste de descritivo na nota&lt;/p&gt;&lt;p&gt;&lt;strong&gt;Merchant ID/Estabelecimento Comercial (EC):&lt;/strong&gt; 05.164.667/0007-39&lt;/p&gt;&lt;p&gt;&lt;strong&gt;Sobre qual produto ou área deseja falar?:&lt;/strong&gt; Financeiro&lt;/p&gt;&lt;p&gt;&lt;strong&gt;Como podemos te ajudar?:&lt;/strong&gt; Desejo falar com o setor financeiro&lt;/p&gt;&lt;p&gt;&lt;strong&gt;Descrição do problema:&lt;/strong&gt; Bom dia, pessoal! Tudo bem? _x000a__x000a_Recebemos a nota do mês de Julho e identificamos um erro no descritivo dos serviços. _x000a_Passamos por um congelamento, e veio informando uma cobrança retroativa de junho que está correto, porém, em baixo veio descrito que teve 188 transações em Julho e cobrança pelo mínimo mensal._x000a__x000a_Porém nosso site está desativado e não tivemos nenhuma t"/>
    <s v="&gt; Bom dia, pessoal! Tudo bem? _x000a__x000a_Recebemos a nota do mês de Julho e identificamos um erro no descritivo dos serviços. _x000a_Passamos por um congelamento, e veio informando uma cobrança retroativa de junho que está correto, porém, em baixo veio descrito que teve 188 transações em Julho e cobrança pelo mínimo mensal._x000a__x000a_Porém nosso site está desativado e não tivemos nenhuma t"/>
  </r>
  <r>
    <x v="2"/>
    <s v="Pagamentos, Boletos e Recebimentos"/>
    <n v="26518139"/>
    <s v="0"/>
    <s v="2623810507318"/>
    <s v="CENTERSPORT ARTIGOS ESPORTIVOS LTDA"/>
    <s v="30.685.695/0001-53"/>
    <s v="Informações cobrança"/>
    <m/>
    <m/>
    <x v="1"/>
    <s v="Médio"/>
    <s v="1018 Financeiro | Desejo falar com o setor financeiro | Vanderlei | financeiro01@centersport.com.br"/>
    <x v="140"/>
    <d v="2026-08-26T00:00:00"/>
    <x v="15"/>
    <s v="ECOMMERCE BP SUPORTE FINANCEIRO N2"/>
    <s v="financeiro01@centersport.com.br"/>
    <s v="CENTERSPORT ARTIGOS ESPORTIVOS LTDA"/>
    <s v="Olá, segue formulário enviado para Cielo E-commerce:&lt;p&gt;&lt;strong&gt;Qual seu nome?:&lt;/strong&gt; Vanderlei&lt;/p&gt;&lt;p&gt;&lt;strong&gt;Assunto:&lt;/strong&gt; Duas contas iguais com nota fiscal diferente Stelo&lt;/p&gt;&lt;p&gt;&lt;strong&gt;Endereço de e-mail:&lt;/strong&gt; financeiro01@centersport.com.br&lt;/p&gt;&lt;p&gt;&lt;strong&gt;CNPJ/CPF:&lt;/strong&gt; 30.685.695/0001-53&lt;/p&gt;&lt;p&gt;&lt;strong&gt;Telefone:&lt;/strong&gt; (18) 99142-2205&lt;/p&gt;&lt;p&gt;&lt;strong&gt;Merchant ID/Estabelecimento Comercial (EC):&lt;/strong&gt; 30.685.695/0001-53&lt;/p&gt;&lt;p&gt;&lt;strong&gt;Descrição do problema:&lt;/strong&gt; Bom dia!_x000a_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
    <s v="&gt; Bom dia!_x000a_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
  </r>
  <r>
    <x v="5"/>
    <s v="Contratos, Comercial e Cadastro"/>
    <n v="26819219"/>
    <s v="0"/>
    <s v="2624514697706"/>
    <s v="ZION MOVELARIA LTDA"/>
    <s v="62.422.232/0001-95"/>
    <s v="Alteração cadastral"/>
    <m/>
    <m/>
    <x v="0"/>
    <s v="Médio"/>
    <s v="1018 Financeiro | Desejo falar com o setor financeiro | Alex | financeiro@cadeirabossanova.com.br"/>
    <x v="141"/>
    <s v="02/09/2026"/>
    <x v="16"/>
    <s v="ECOMMERCE BP SUPORTE FINANCEIRO N2"/>
    <s v="financeiro@cadeirabossanova.com.br"/>
    <s v="ZION MOVELARIA LTDA"/>
    <s v="Olá, segue formulário enviado para Cielo E-commerce:&lt;p&gt;&lt;strong&gt;Qual seu nome?:&lt;/strong&gt; Alex&lt;/p&gt;&lt;p&gt;&lt;strong&gt;Endereço de e-mail:&lt;/strong&gt; financeiro@cadeirabossanova.com.br&lt;/p&gt;&lt;p&gt;&lt;strong&gt;CNPJ/CPF:&lt;/strong&gt; 62.422.232/0001-95&lt;/p&gt;&lt;p&gt;&lt;strong&gt;Telefone:&lt;/strong&gt; (11) 96634-3994&lt;/p&gt;&lt;p&gt;&lt;strong&gt;Assunto:&lt;/strong&gt; Financeiro&lt;/p&gt;&lt;p&gt;&lt;strong&gt;Merchant ID/Estabelecimento Comercial (EC):&lt;/strong&gt; 94dcfdfc-10b1-4204-b197-3d0922357d14&lt;/p&gt;&lt;p&gt;&lt;strong&gt;Sobre qual produto ou área deseja falar?:&lt;/strong&gt; Financeiro&lt;/p&gt;&lt;p&gt;&lt;strong&gt;Como podemos te ajudar?:&lt;/strong&gt; Desejo falar com o setor financeiro&lt;/p&gt;&lt;p&gt;&lt;strong&gt;Descrição do problema:&lt;/strong&gt; Solicito, por gentileza, a alteração do endereço de e-mail atualmente cadastrado para o recebimento das cobranças da Cielo, para o seguinte endereço: financeiro@cadeirabossanova.com.br._x000a__x000a_Solicito também, por gentileza, o reenvio do boleto que se encontra vencido, para que possamos realizar o pagamento.&lt;/p&gt;&lt;p&gt;&lt;strong&gt;Data e hora do erro:&lt;/strong&gt; 02-09-2026 14:37&lt;/p&gt;&lt;p&gt;&lt;str"/>
    <s v="&gt; Solicito, por gentileza, a alteração do endereço de e-mail atualmente cadastrado para o recebimento das cobranças da Cielo, para o seguinte endereço: financeiro@cadeirabossanova.com.br._x000a__x000a_Solicito também, por gentileza, o reenvio do boleto que se encontra vencido, para que possamos realizar o pagamento."/>
  </r>
  <r>
    <x v="5"/>
    <s v="Cancelamento e Reemissão de Nota Fiscal"/>
    <n v="26797359"/>
    <s v="0"/>
    <s v="2624510683019"/>
    <s v="LUCAS CARVALHO DE MANCILHA"/>
    <s v="42.927.255/0001-44"/>
    <s v="Cancelamento de nf"/>
    <m/>
    <m/>
    <x v="1"/>
    <s v="Médio"/>
    <s v="1018 Financeiro | Desejo falar com o setor financeiro | LUCAS CARVALHO DE MANCILHA | ariane.pasilva@cielo.com.br"/>
    <x v="141"/>
    <s v="02/09/2026"/>
    <x v="16"/>
    <s v="ECOMMERCE BP SUPORTE FINANCEIRO N2"/>
    <s v="ariane.pasilva@cielo.com.br"/>
    <s v="TAKE ME THERE"/>
    <s v="Olá, segue formulário enviado para Cielo E-commerce:&lt;p&gt;&lt;strong&gt;Qual seu nome?:&lt;/strong&gt; LUCAS CARVALHO DE MANCILHA&lt;/p&gt;&lt;p&gt;&lt;strong&gt;Endereço de e-mail:&lt;/strong&gt; ariane.pasilva@cielo.com.br&lt;/p&gt;&lt;p&gt;&lt;strong&gt;CNPJ/CPF:&lt;/strong&gt; 42.927.255/0001-44&lt;/p&gt;&lt;p&gt;&lt;strong&gt;Telefone:&lt;/strong&gt; (11) 97707-1602&lt;/p&gt;&lt;p&gt;&lt;strong&gt;Assunto:&lt;/strong&gt; cancelamento de NF&lt;/p&gt;&lt;p&gt;&lt;strong&gt;Merchant ID/Estabelecimento Comercial (EC):&lt;/strong&gt; 42927255000144&lt;/p&gt;&lt;p&gt;&lt;strong&gt;Sobre qual produto ou área deseja falar?:&lt;/strong&gt; Financeiro&lt;/p&gt;&lt;p&gt;&lt;strong&gt;Como podemos te ajudar?:&lt;/strong&gt; Desejo falar com o setor financeiro&lt;/p&gt;&lt;p&gt;&lt;strong&gt;Descrição do problema:&lt;/strong&gt; Time financeiro, bom dia. Tudo bem?_x000a__x000a_Por gentileza cancelar as notas:121105 e 121498._x000a__x000a_Motivo: Foi emitido com o período cheio, mas ó correto é cobrar proporcional seguindo a data de assinatura do contrato._x000a__x000a_No contrato tem clausula que iriamos cobrar após 60 dias de assinatura. _x000a__x000a_Por favor ajustar.&lt;/p&gt;&lt;p&gt;&lt;strong&gt;GA Client ID:&lt;/strong&gt; 9342157.1788180899&lt;/p&gt;&lt;p&gt;&lt;strong&gt;Lea"/>
    <s v="&gt; Time financeiro, bom dia. Tudo bem?_x000a__x000a_Por gentileza cancelar as notas:121105 e 121498._x000a__x000a_Motivo: Foi emitido com o período cheio, mas ó correto é cobrar proporcional seguindo a data de assinatura do contrato._x000a__x000a_No contrato tem clausula que iriamos cobrar após 60 dias de assinatura. _x000a__x000a_Por favor ajustar."/>
  </r>
  <r>
    <x v="6"/>
    <m/>
    <m/>
    <m/>
    <m/>
    <m/>
    <m/>
    <m/>
    <m/>
    <m/>
    <x v="5"/>
    <m/>
    <m/>
    <x v="142"/>
    <m/>
    <x v="17"/>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
  <r>
    <x v="0"/>
    <s v="Cobrança e Contestação"/>
    <n v="12555846"/>
    <n v="0"/>
    <n v="2512611298969"/>
    <s v="SUPERMERCADOS BOA LJ01"/>
    <m/>
    <s v="Ajuste de cobrança / faturamento"/>
    <m/>
    <m/>
    <x v="0"/>
    <x v="0"/>
    <s v="Análise e Ajuste Condições | Boa Supermercado e Superpão | 1018 | 213299"/>
    <x v="0"/>
    <d v="2025-12-12T00:00:00"/>
    <s v="mai/2025"/>
    <s v="Vanessa dos Santos Araujo"/>
    <s v="support@braspag.zendesk.com"/>
    <s v="SUPERMERCADOS BOA LJ01"/>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 Não escreva abaixo desta linha -##_x000a__x000a_Você está registrado como CC nesta solicitação de suporte (213299). Responda este email para adicionar um comentário à solicitação._x000a__x000a_[https://braspag.zendesk.com/images/2016/default-avatar-80.png]_x000a__x000a_Vanessa dos Santos Araujo (Cielo e-commerce)_x000a__x000a_6 de mai. de 2025, 11:16 BRT_x000a__x000a_Observação privada_x000a__x000a_Gabriela_x000a_gabrielao@cielo.com.br_x000a__x000a_  *   Empresa: Braspag_x000a_  *   CNPJ: Gabriela_x000a_  *   Causa raiz financeiro: Gabriela_x000a_  *   Responsável pela demanda: Vanessa dos Santos Araujo_x000a__x000a_[https://braspag.zendesk.com/images/201"/>
    <s v="Sem descrição"/>
  </r>
  <r>
    <x v="0"/>
    <s v="Cobrança e Contestação"/>
    <n v="13696702"/>
    <n v="0"/>
    <n v="2517719314576"/>
    <s v="www soares com br"/>
    <m/>
    <s v="Ajuste de cobrança / faturamento"/>
    <m/>
    <m/>
    <x v="0"/>
    <x v="0"/>
    <s v="1018 Financeiro | Desejo falar com o setor financeiro | Fernanda Camarneira | fernanda.scamarneira@cielo.com.br"/>
    <x v="1"/>
    <d v="2025-10-17T00:00:00"/>
    <s v="jun/2025"/>
    <s v="Vanessa dos Santos Araujo"/>
    <s v="fernanda.scamarneira@cielo.com.br"/>
    <s v="www soares com br"/>
    <s v="Olá, segue form enviado pela página de Ticket Braspag:&lt;p&gt;&lt;strong&gt;Qual seu nome?:&lt;/strong&gt; Fernanda Camarneira&lt;/p&gt;&lt;p&gt;&lt;strong&gt;Endereço de e-mail:&lt;/strong&gt; fernanda.scamarneira@cielo.com.br&lt;/p&gt;&lt;p&gt;&lt;strong&gt;Telefone:&lt;/strong&gt; (11) 94519-4834&lt;/p&gt;&lt;p&gt;&lt;strong&gt;Assunto:&lt;/strong&gt; Fast Solution - Reajuste Analista Advanced&lt;/p&gt;&lt;p&gt;&lt;strong&gt;Sobre qual produto ou área deseja falar?:&lt;/strong&gt; Financeiro&lt;/p&gt;&lt;p&gt;&lt;strong&gt;Merchant ID/Estabelecimento Comercial (EC)*:&lt;/strong&gt; 03.738.295/0001-96&lt;/p&gt;&lt;p&gt;&lt;strong&gt;CNPJ:&lt;/strong&gt; 03.738.295/0001-96&lt;/p&gt;&lt;p&gt;&lt;strong&gt;Como podemos te ajudar?:&lt;/strong&gt; Desejo falar com o setor financeiro&lt;/p&gt;&lt;p&gt;&lt;strong&gt;Descrição do problema:&lt;/strong&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s v="&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r>
  <r>
    <x v="0"/>
    <s v="Cobrança e Contestação"/>
    <n v="13768449"/>
    <n v="0"/>
    <n v="2518211378652"/>
    <s v="CIELO SAINSTITUICAO DE PAGAMENTO"/>
    <m/>
    <s v="Ajuste de cobrança / faturamento"/>
    <m/>
    <m/>
    <x v="0"/>
    <x v="0"/>
    <s v="1018 Financeiro | Desejo falar com o setor financeiro | Danilo | danilo_nunes@carrefour.com"/>
    <x v="2"/>
    <d v="2025-10-15T00:00:00"/>
    <s v="jul/2025"/>
    <s v="Vanessa dos Santos Araujo"/>
    <s v="danilo_nunes@carrefour.com"/>
    <s v="CIELO SAINSTITUICAO DE PAGAMENTO"/>
    <s v="Olá, segue form enviado pela página de Ticket Braspag:&lt;p&gt;&lt;strong&gt;Qual seu nome?:&lt;/strong&gt; Danilo&lt;/p&gt;&lt;p&gt;&lt;strong&gt;Endereço de e-mail:&lt;/strong&gt; danilo_nunes@carrefour.com&lt;/p&gt;&lt;p&gt;&lt;strong&gt;CNPJ:&lt;/strong&gt; 45.543.915/0001-81&lt;/p&gt;&lt;p&gt;&lt;strong&gt;Telefone:&lt;/strong&gt; (11) 96363-2779&lt;/p&gt;&lt;p&gt;&lt;strong&gt;Assunto:&lt;/strong&gt; Carrefour | Faturamento Braspag Junho/2025&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ata e hora do erro:&lt;/strong&gt; 01-07-2025 11:22&lt;/p&gt;&lt;p&gt;&lt;strong&gt;Descrição do problema:&lt;/strong&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s v="&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r>
  <r>
    <x v="1"/>
    <s v="Contratos, Comercial e Cadastro"/>
    <n v="13810507"/>
    <n v="0"/>
    <n v="2518315414788"/>
    <s v="CIELO SAINSTITUICAO DE PAGAMENTO"/>
    <m/>
    <s v="Cancelamento de contrato"/>
    <m/>
    <m/>
    <x v="0"/>
    <x v="0"/>
    <s v="1003 Cancelamento de Contrato: Contábil Hub"/>
    <x v="3"/>
    <d v="2026-06-25T00:00:00"/>
    <s v="jul/2025"/>
    <s v="Emilly Maria Sousa Almeida"/>
    <s v="joiceo@cielo.com.br"/>
    <s v="CIELO SAINSTITUICAO DE PAGAMENTO"/>
    <s v="-json-{&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s v="{&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r>
  <r>
    <x v="0"/>
    <s v="Cobrança e Contestação"/>
    <n v="15816740"/>
    <n v="0"/>
    <n v="2526910101742"/>
    <s v="HOSTGATOR BRASIL LTDA."/>
    <s v="15.754.475/0001-40"/>
    <s v="Dúvidas sobre cobrança"/>
    <m/>
    <m/>
    <x v="0"/>
    <x v="0"/>
    <s v="1011 Velocity Check | Estou em produção e tenho uma dúvida | Monica Murer | monica.murer@newfold.com"/>
    <x v="4"/>
    <d v="2026-01-06T00:00:00"/>
    <s v="set/2025"/>
    <s v="STEPHANY LIMA DE LISBOA"/>
    <s v="monica.murer@newfold.com"/>
    <s v="HOSTGATOR HOSP SITES"/>
    <s v="Olá, segue formulário enviado para Cielo E-commerce:&lt;p&gt;&lt;strong&gt;Qual seu nome?:&lt;/strong&gt; Monica Murer&lt;/p&gt;&lt;p&gt;&lt;strong&gt;Endereço de e-mail:&lt;/strong&gt; monica.murer@newfold.com&lt;/p&gt;&lt;p&gt;&lt;strong&gt;CNPJ/CPF:&lt;/strong&gt; 15.754.475/0001-40&lt;/p&gt;&lt;p&gt;&lt;strong&gt;Telefone:&lt;/strong&gt; (48) 9943-0204&lt;/p&gt;&lt;p&gt;&lt;strong&gt;Assunto:&lt;/strong&gt; Velocity Check - Divergência nos valores faturados x Contrato.&lt;/p&gt;&lt;p&gt;&lt;strong&gt;Merchant ID/Estabelecimento Comercial (EC):&lt;/strong&gt; 1055024074&lt;/p&gt;&lt;p&gt;&lt;strong&gt;Sobre qual produto ou área deseja falar?:&lt;/strong&gt; Velocity Check&lt;/p&gt;&lt;p&gt;&lt;strong&gt;Descrição do problema:&lt;/strong&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s v="&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r>
  <r>
    <x v="0"/>
    <s v="Cancelamento e Reemissão de Nota Fiscal"/>
    <n v="16424808"/>
    <n v="0"/>
    <n v="2529414584699"/>
    <s v="OBRAS SOCIAIS DA ARQUIDIOCESE DE APARECIDA"/>
    <s v="45.201.019/0001-34"/>
    <s v="Cancelamento de NF"/>
    <m/>
    <m/>
    <x v="0"/>
    <x v="0"/>
    <s v="1018 Financeiro | Desejo falar com o setor financeiro | Pâmela | pamela.cristina@santuarionacional.com"/>
    <x v="5"/>
    <d v="2026-06-29T00:00:00"/>
    <s v="out/2025"/>
    <s v="Vanessa dos Santos Araujo"/>
    <s v="pamela.cristina@santuarionacional.com"/>
    <s v="SANTUARIO CV1"/>
    <s v="Olá, segue formulário enviado para Cielo E-commerce:&lt;p&gt;&lt;strong&gt;Qual seu nome?:&lt;/strong&gt; Pâmela&lt;/p&gt;&lt;p&gt;&lt;strong&gt;Endereço de e-mail:&lt;/strong&gt; pamela.cristina@santuarionacional.com&lt;/p&gt;&lt;p&gt;&lt;strong&gt;CNPJ/CPF:&lt;/strong&gt; 45.201.019/0001-34&lt;/p&gt;&lt;p&gt;&lt;strong&gt;Telefone:&lt;/strong&gt; (12) 3104-1820&lt;/p&gt;&lt;p&gt;&lt;strong&gt;Assunto:&lt;/strong&gt; Boletos&lt;/p&gt;&lt;p&gt;&lt;strong&gt;Merchant ID/Estabelecimento Comercial (EC):&lt;/strong&gt; OBRAS SOCIAIS DA ARQUIDIOCESE DE AP&lt;/p&gt;&lt;p&gt;&lt;strong&gt;Sobre qual produto ou área deseja falar?:&lt;/strong&gt; Financeiro&lt;/p&gt;&lt;p&gt;&lt;strong&gt;Como podemos te ajudar?:&lt;/strong&gt; Desejo falar com o setor financeiro&lt;/p&gt;&lt;p&gt;&lt;strong&gt;Descrição do problema:&lt;/strong&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lt;/p&gt;&lt;p&gt;&lt;strong&gt;GA Cli"/>
    <s v="&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
  </r>
  <r>
    <x v="0"/>
    <s v="Cobrança e Contestação"/>
    <n v="17076598"/>
    <n v="0"/>
    <n v="2531710061695"/>
    <s v="COVABRA SUPERMERCADOS LTDA"/>
    <s v="61.233.151/0016-60"/>
    <s v="Cobrança retroativa"/>
    <m/>
    <m/>
    <x v="0"/>
    <x v="0"/>
    <s v="1018 Financeiro | Desejo falar com o setor financeiro | Caroline Mendes | carolineal@cielo.com.br"/>
    <x v="6"/>
    <d v="2025-12-11T00:00:00"/>
    <s v="nov/2025"/>
    <s v="STEPHANY LIMA DE LISBOA"/>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16-60&lt;/p&gt;&lt;p&gt;&lt;strong&gt;Telefone:&lt;/strong&gt; (11) 94503-1458&lt;/p&gt;&lt;p&gt;&lt;strong&gt;Assunto:&lt;/strong&gt; Ajuste de cobrança - Velocity Check&lt;/p&gt;&lt;p&gt;&lt;strong&gt;Merchant ID/Estabelecimento Comercial (EC):&lt;/strong&gt; 61.233.151/0016-60&lt;/p&gt;&lt;p&gt;&lt;strong&gt;Descrição do problema:&lt;/strong&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s v="&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r>
  <r>
    <x v="1"/>
    <s v="Pagamentos, Boletos e Recebimentos"/>
    <n v="17118848"/>
    <n v="0"/>
    <n v="2531812093794"/>
    <s v="MAFE ACESSORIOS SEMIJOIAS LTDA"/>
    <s v="38.356.562/0001-45"/>
    <s v="Reenvio de boleto / NF"/>
    <m/>
    <m/>
    <x v="0"/>
    <x v="0"/>
    <s v="1018 Financeiro | Desejo falar com o setor financeiro | Giulia | giuliac@cielo.com.br"/>
    <x v="7"/>
    <d v="2026-02-19T00:00:00"/>
    <s v="nov/2025"/>
    <s v="STEPHANY LIMA DE LISBOA"/>
    <s v="giuliac@cielo.com.br"/>
    <s v="MAFE ACESSORIOS"/>
    <s v="Olá, segue formulário enviado para Cielo E-commerce:&lt;p&gt;&lt;strong&gt;CNPJ/CPF:&lt;/strong&gt; 38.356.562/0001-45&lt;/p&gt;&lt;p&gt;&lt;strong&gt;Qual seu nome?:&lt;/strong&gt; Giulia&lt;/p&gt;&lt;p&gt;&lt;strong&gt;Endereço de e-mail:&lt;/strong&gt; giuliac@cielo.com.br&lt;/p&gt;&lt;p&gt;&lt;strong&gt;Telefone:&lt;/strong&gt; (11) 99104-1320&lt;/p&gt;&lt;p&gt;&lt;strong&gt;Assunto:&lt;/strong&gt; Cobrança Indevida - Erro de Billing&lt;/p&gt;&lt;p&gt;&lt;strong&gt;Merchant ID/Estabelecimento Comercial (EC):&lt;/strong&gt; 38.356.562/0001-45&lt;/p&gt;&lt;p&gt;&lt;strong&gt;Descrição do problema:&lt;/strong&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lt;/p&gt;&lt;p&gt;&lt;strong&gt;ID da transação:&lt;/strong&gt; &lt;/p&gt;&lt;p&gt;&lt;strong&gt;Código do erro:&lt;/strong&gt; &lt;/p&gt;&lt;p&gt;&lt;strong&gt;Sobre qual produto ou área desej"/>
    <s v="&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
  </r>
  <r>
    <x v="2"/>
    <s v="Contratos, Comercial e Cadastro"/>
    <n v="17218498"/>
    <n v="0"/>
    <n v="2532215161936"/>
    <s v="STYLO FARMA CURITIBA"/>
    <m/>
    <s v="Cancelamento de contrato"/>
    <m/>
    <m/>
    <x v="0"/>
    <x v="0"/>
    <s v="Cancelamento Braspag"/>
    <x v="8"/>
    <d v="2026-06-26T00:00:00"/>
    <s v="nov/2025"/>
    <s v="Emilly Maria Sousa Almeida"/>
    <s v="denderadrugstore@gmail.com"/>
    <s v="STYLO FARMA CURITIB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Atenciosamente,_x000a_Dendera"/>
    <s v="Bom dia,_x000a__x000a_Até o momento não recebi qualquer retorno dos chamados abertos para resolver nossos problemas com as notas emitidas incorretas e estamos sendo notificados da cobrança dessas notas que desde quando emitidas foram solicitadas as substituições."/>
  </r>
  <r>
    <x v="0"/>
    <s v="Cancelamento e Reemissão de Nota Fiscal"/>
    <n v="17351325"/>
    <n v="0"/>
    <n v="2532815256004"/>
    <s v="PMZ DISTRIBUIDORA S.A"/>
    <s v="22.763.502/0017-74"/>
    <s v="Cancelamento de NF"/>
    <m/>
    <m/>
    <x v="0"/>
    <x v="0"/>
    <s v="1018 Financeiro | Desejo falar com o setor financeiro | Clarissa Rissi | clarissa.rissi@cielo.com.br"/>
    <x v="9"/>
    <d v="2026-01-08T00:00:00"/>
    <s v="nov/2025"/>
    <s v="STEPHANY LIMA DE LISBOA"/>
    <s v="clarissa.rissi@cielo.com.br"/>
    <s v="PEMAZA"/>
    <s v="Olá, segue formulário enviado para Cielo E-commerce:&lt;p&gt;&lt;strong&gt;Qual seu nome?:&lt;/strong&gt; Clarissa Rissi&lt;/p&gt;&lt;p&gt;&lt;strong&gt;Endereço de e-mail:&lt;/strong&gt; clarissa.rissi@cielo.com.br&lt;/p&gt;&lt;p&gt;&lt;strong&gt;CNPJ/CPF:&lt;/strong&gt; 22.763.502/0017-74&lt;/p&gt;&lt;p&gt;&lt;strong&gt;Telefone:&lt;/strong&gt; (11) 97261-4151&lt;/p&gt;&lt;p&gt;&lt;strong&gt;Assunto:&lt;/strong&gt; Cancelamento de Notas&lt;/p&gt;&lt;p&gt;&lt;strong&gt;Merchant ID/Estabelecimento Comercial (EC):&lt;/strong&gt; 22.763.502/0017-74&lt;/p&gt;&lt;p&gt;&lt;strong&gt;Descrição do problema:&lt;/strong&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lt;/p&gt;&lt;p&gt;&lt;strong&gt;ID da t"/>
    <s v="&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
  </r>
  <r>
    <x v="0"/>
    <s v="Cobrança e Contestação"/>
    <n v="17584342"/>
    <n v="0"/>
    <n v="2533610419559"/>
    <s v="MOMENTUM EMPREENDIMENTOS IMOBILIARIOS LTDA"/>
    <s v="47.686.555/0001-00"/>
    <s v="Contestação de cobrança"/>
    <m/>
    <m/>
    <x v="0"/>
    <x v="0"/>
    <s v="1018 Financeiro | Desejo falar com o setor financeiro | GIOVANNA | giovannabellotto@momentum.com.br"/>
    <x v="10"/>
    <d v="2025-12-09T00:00:00"/>
    <s v="dez/2025"/>
    <s v="STEPHANY LIMA DE LISBOA"/>
    <s v="giovannabellotto@momentum.com.br"/>
    <s v="MOMENTUM EMPREEND IMOB"/>
    <s v="Olá, segue formulário enviado para Cielo E-commerce:&lt;p&gt;&lt;strong&gt;Qual seu nome?:&lt;/strong&gt; GIOVANNA&lt;/p&gt;&lt;p&gt;&lt;strong&gt;Endereço de e-mail:&lt;/strong&gt; giovannabellotto@momentum.com.br&lt;/p&gt;&lt;p&gt;&lt;strong&gt;CNPJ/CPF:&lt;/strong&gt; 47.686.555/0001-00&lt;/p&gt;&lt;p&gt;&lt;strong&gt;Telefone:&lt;/strong&gt; (11) 5039-8533&lt;/p&gt;&lt;p&gt;&lt;strong&gt;Assunto:&lt;/strong&gt; Divergência de Reajuste – Solicitação de Correção dos Valores Aplicados&lt;/p&gt;&lt;p&gt;&lt;strong&gt;Merchant ID/Estabelecimento Comercial (EC):&lt;/strong&gt; MOMENTUM EMPREEENDIMENTOS IMOBILIARIOS L&lt;/p&gt;&lt;p&gt;&lt;strong&gt;Descrição do problema:&lt;/strong&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s v="&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r>
  <r>
    <x v="0"/>
    <s v="Contratos, Comercial e Cadastro"/>
    <n v="17677815"/>
    <n v="0"/>
    <n v="2533814485145"/>
    <s v="WHITE MARTINS GASES INDUSTRIAIS LTDA"/>
    <s v="35.820.448/0001-36"/>
    <s v="Renegociação contrato"/>
    <m/>
    <m/>
    <x v="0"/>
    <x v="0"/>
    <s v="1018 Financeiro | Desejo falar com o setor financeiro | Caroline Mendes | carolineal@cielo.com.br"/>
    <x v="11"/>
    <d v="2026-02-02T00:00:00"/>
    <s v="dez/2025"/>
    <s v="STEPHANY LIMA DE LISBOA"/>
    <s v="carolineal@cielo.com.br"/>
    <s v="WHITE MARTINS GASES INDUSTRIAIS LTDA"/>
    <s v="Olá, segue formulário enviado para Cielo E-commerce:&lt;p&gt;&lt;strong&gt;Qual seu nome?:&lt;/strong&gt; Caroline Mendes&lt;/p&gt;&lt;p&gt;&lt;strong&gt;Endereço de e-mail:&lt;/strong&gt; carolineal@cielo.com.br&lt;/p&gt;&lt;p&gt;&lt;strong&gt;CNPJ/CPF:&lt;/strong&gt; 35.820.448/0001-36&lt;/p&gt;&lt;p&gt;&lt;strong&gt;Telefone:&lt;/strong&gt; (11) 94503-1458&lt;/p&gt;&lt;p&gt;&lt;strong&gt;Assunto:&lt;/strong&gt; Atualização/renegociação de preço - analista advanced&lt;/p&gt;&lt;p&gt;&lt;strong&gt;Merchant ID/Estabelecimento Comercial (EC):&lt;/strong&gt; 35.820.448/0001-36&lt;/p&gt;&lt;p&gt;&lt;strong&gt;Descrição do problema:&lt;/strong&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lt;/p&gt;&lt;p&gt;&lt;stro"/>
    <s v="&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
  </r>
  <r>
    <x v="1"/>
    <s v="Faturamento e Obrigações Fiscais"/>
    <n v="17839281"/>
    <n v="0"/>
    <n v="2534413598590"/>
    <s v="PROPARTS COMERCIO DE ARTIGOS ESPORTIVOS E TECNOLOGIA LTDA"/>
    <s v="68.365.501/0001-05"/>
    <s v="Verificação Faturamento"/>
    <m/>
    <m/>
    <x v="1"/>
    <x v="0"/>
    <s v="1018 Financeiro | Desejo falar com o setor financeiro | Larissa Venancio | larissave@cielo.com.br"/>
    <x v="12"/>
    <d v="2025-12-12T00:00:00"/>
    <s v="dez/2025"/>
    <s v="Larissa QUIRINO CANUTO"/>
    <s v="larissave@cielo.com.br"/>
    <s v="Garmin  Loja Moema 01 POS2 Fisic"/>
    <s v="Olá, segue formulário enviado para Cielo E-commerce:&lt;p&gt;&lt;strong&gt;Qual seu nome?:&lt;/strong&gt; Larissa Venancio&lt;/p&gt;&lt;p&gt;&lt;strong&gt;Endereço de e-mail:&lt;/strong&gt; larissave@cielo.com.br&lt;/p&gt;&lt;p&gt;&lt;strong&gt;CNPJ/CPF:&lt;/strong&gt; 68.365.501/0001-05&lt;/p&gt;&lt;p&gt;&lt;strong&gt;Telefone:&lt;/strong&gt; (11) 97622-8821&lt;/p&gt;&lt;p&gt;&lt;strong&gt;Assunto:&lt;/strong&gt; Cliente não está sendo faturado pelo produto 3ds&lt;/p&gt;&lt;p&gt;&lt;strong&gt;Merchant ID/Estabelecimento Comercial (EC):&lt;/strong&gt; 68.365.501/0001-05&lt;/p&gt;&lt;p&gt;&lt;strong&gt;Sobre qual produto ou área deseja falar?:&lt;/strong&gt; Financeiro&lt;/p&gt;&lt;p&gt;&lt;strong&gt;Como podemos te ajudar?:&lt;/strong&gt; Desejo falar com o setor financeiro&lt;/p&gt;&lt;p&gt;&lt;strong&gt;Descrição do problema:&lt;/strong&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s v="&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r>
  <r>
    <x v="1"/>
    <s v="Cancelamento e Reemissão de Nota Fiscal"/>
    <n v="18039556"/>
    <n v="0"/>
    <n v="2535111741853"/>
    <s v="PASSARELA CALCADOS VIRTUAL"/>
    <s v="45.512.555/0024-47"/>
    <s v="Cancelamento de NF"/>
    <m/>
    <m/>
    <x v="0"/>
    <x v="0"/>
    <s v="1018 Financeiro | Desejo falar com o setor financeiro | PASSARELA MODAS LTDA EM RECUPERACAO | ariane.pasilva@cielo.com.br"/>
    <x v="13"/>
    <d v="2026-01-20T00:00:00"/>
    <s v="dez/2025"/>
    <s v="STEPHANY LIMA DE LISBOA"/>
    <s v="ariane.pasilva@cielo.com.br"/>
    <s v="PASSARELA CALCADOS VIRTUAL"/>
    <s v="Olá, segue formulário enviado para Cielo E-commerce:&lt;p&gt;&lt;strong&gt;Qual seu nome?:&lt;/strong&gt; PASSARELA MODAS LTDA EM RECUPERACAO&lt;/p&gt;&lt;p&gt;&lt;strong&gt;Endereço de e-mail:&lt;/strong&gt; ariane.pasilva@cielo.com.br&lt;/p&gt;&lt;p&gt;&lt;strong&gt;CNPJ/CPF:&lt;/strong&gt; 45.512.555/0024-47&lt;/p&gt;&lt;p&gt;&lt;strong&gt;Telefone:&lt;/strong&gt; (11) 97707-1602&lt;/p&gt;&lt;p&gt;&lt;strong&gt;Assunto:&lt;/strong&gt; Notas indevida&lt;/p&gt;&lt;p&gt;&lt;strong&gt;Merchant ID/Estabelecimento Comercial (EC):&lt;/strong&gt; 45512555002447&lt;/p&gt;&lt;p&gt;&lt;strong&gt;Descrição do problema:&lt;/strong&gt; notas emitidas indevidamente, após o cancelamento do contrato em junho/2024 - Chamado de cancelamento no Salesforce: Ticket #195541_x000a_Demanda precisa ser tratada pelo N2 -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
    <s v="&gt; notas emitidas indevidamente, após o cancelamento do contrato em junho/2024 - Chamado de cancelamento no Salesforce: Ticket #195541_x000a_Demanda precisa ser tratada pelo N2 - Financeiro"/>
  </r>
  <r>
    <x v="1"/>
    <s v="Cobrança e Contestação"/>
    <n v="18108887"/>
    <n v="0"/>
    <n v="2535310790641"/>
    <s v="TAM LINHAS AEREAS S/A."/>
    <s v="02.012.862/0001-60"/>
    <s v="Dúvidas sobre cobrança"/>
    <m/>
    <m/>
    <x v="1"/>
    <x v="0"/>
    <s v="1018 Financeiro | Desejo falar com o setor financeiro | Mariane Oliveira dos Santos | mariane.santos@cielo.com.br"/>
    <x v="14"/>
    <d v="2026-01-21T00:00:00"/>
    <s v="dez/2025"/>
    <s v="Larissa QUIRINO CANUTO"/>
    <s v="mariane.santos@cielo.com.br"/>
    <s v="LATAM ALLEGRO XPSP"/>
    <s v="Olá, segue formulário enviado para Cielo E-commerce:&lt;p&gt;&lt;strong&gt;Qual seu nome?:&lt;/strong&gt; Mariane Oliveira dos Santos&lt;/p&gt;&lt;p&gt;&lt;strong&gt;Endereço de e-mail:&lt;/strong&gt; mariane.santos@cielo.com.br&lt;/p&gt;&lt;p&gt;&lt;strong&gt;CNPJ/CPF:&lt;/strong&gt; 02.012.862/0001-60&lt;/p&gt;&lt;p&gt;&lt;strong&gt;Telefone:&lt;/strong&gt; (11) 98407-1789&lt;/p&gt;&lt;p&gt;&lt;strong&gt;Assunto:&lt;/strong&gt; Reajuste anual&lt;/p&gt;&lt;p&gt;&lt;strong&gt;Sobre qual produto ou área deseja falar?:&lt;/strong&gt; Financeiro&lt;/p&gt;&lt;p&gt;&lt;strong&gt;Como podemos te ajudar?:&lt;/strong&gt; Desejo falar com o setor financeiro&lt;/p&gt;&lt;p&gt;&lt;strong&gt;Descrição do problema:&lt;/strong&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s v="&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r>
  <r>
    <x v="1"/>
    <s v="Cobrança e Contestação"/>
    <n v="18167620"/>
    <n v="0"/>
    <n v="2535616833624"/>
    <s v="LIMFI COMERCIO DE MODA FEMININA"/>
    <s v="08.518.361/0001-36"/>
    <s v="Contestação de cobrança"/>
    <m/>
    <m/>
    <x v="1"/>
    <x v="0"/>
    <s v="1018 Financeiro | Desejo falar com o setor financeiro | Aria | ariane.pasilva@cielo.com.br"/>
    <x v="15"/>
    <d v="2026-02-05T00:00:00"/>
    <s v="dez/2025"/>
    <s v="Larissa QUIRINO CANUTO"/>
    <s v="ariane.pasilva@cielo.com.br"/>
    <s v="LIMFI COMERCIO DE MODA FEMININA"/>
    <s v="Olá, segue formulário enviado para Cielo E-commerce:&lt;p&gt;&lt;strong&gt;Qual seu nome?:&lt;/strong&gt; Aria&lt;/p&gt;&lt;p&gt;&lt;strong&gt;Endereço de e-mail:&lt;/strong&gt; ariane.pasilva@cielo.com.br&lt;/p&gt;&lt;p&gt;&lt;strong&gt;CNPJ/CPF:&lt;/strong&gt; 08.518.361/0001-36&lt;/p&gt;&lt;p&gt;&lt;strong&gt;Telefone:&lt;/strong&gt; (11) 97707-1602&lt;/p&gt;&lt;p&gt;&lt;strong&gt;Assunto:&lt;/strong&gt; Baixa de NF&lt;/p&gt;&lt;p&gt;&lt;strong&gt;Merchant ID/Estabelecimento Comercial (EC):&lt;/strong&gt; 08518361000136&lt;/p&gt;&lt;p&gt;&lt;strong&gt;Descrição do problema:&lt;/strong&gt; Por favor, transfira esse chamado para o N2, financeiro._x000a__x000a_Foram emitido notas indevidas para o cliente. Houve cancelamento de antifraude + analista em 02/10/2024 e emitimos notas após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
    <s v="&gt; Por favor, transfira esse chamado para o N2, financeiro._x000a__x000a_Foram emitido notas indevidas para o cliente. Houve cancelamento de antifraude + analista em 02/10/2024 e emitimos notas após o cancelamento."/>
  </r>
  <r>
    <x v="1"/>
    <s v="Pagamentos, Boletos e Recebimentos"/>
    <n v="18201926"/>
    <n v="0"/>
    <n v="2535717858088"/>
    <s v="REBORN TECNOLOGIA E SERVICOS LTDA"/>
    <s v="59.627.567/0001-35"/>
    <s v="Prorrogação / Reenvio de boleto"/>
    <m/>
    <m/>
    <x v="0"/>
    <x v="0"/>
    <s v="1018 Financeiro | Desejo falar com o setor financeiro | Giulia | giuliac@cielo.com.br"/>
    <x v="16"/>
    <d v="2026-02-09T00:00:00"/>
    <s v="dez/2025"/>
    <s v="ECOMMERCE BP SUPORTE FINANCEIRO N2"/>
    <s v="giuliac@cielo.com.br"/>
    <s v="REBORN"/>
    <s v="Olá, segue formulário enviado para Cielo E-commerce:&lt;p&gt;&lt;strong&gt;Qual seu nome?:&lt;/strong&gt; Giulia&lt;/p&gt;&lt;p&gt;&lt;strong&gt;Endereço de e-mail:&lt;/strong&gt; giuliac@cielo.com.br&lt;/p&gt;&lt;p&gt;&lt;strong&gt;CNPJ/CPF:&lt;/strong&gt; 59.627.567/0001-35&lt;/p&gt;&lt;p&gt;&lt;strong&gt;Telefone:&lt;/strong&gt; (11) 99104-1320&lt;/p&gt;&lt;p&gt;&lt;strong&gt;Assunto:&lt;/strong&gt; Reemissao de boleto sem multa&lt;/p&gt;&lt;p&gt;&lt;strong&gt;Merchant ID/Estabelecimento Comercial (EC):&lt;/strong&gt; 59.627.567/0001-35&lt;/p&gt;&lt;p&gt;&lt;strong&gt;Descrição do problema:&lt;/strong&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lt;/p&gt;&lt;p&gt;&lt;strong&gt;ID da transação:&lt;/strong&gt; &lt;/p&gt;&lt;p&gt;&lt;strong&gt;Código do erro:&lt;/strong&gt; &lt;/p&gt;&lt;p&gt;&lt;strong&gt;Sobre qual produto ou área deseja falar?:&lt;/"/>
    <s v="&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
  </r>
  <r>
    <x v="1"/>
    <s v="Contratos, Comercial e Cadastro"/>
    <n v="18271042"/>
    <n v="0"/>
    <n v="2536318908852"/>
    <s v="4 BIO MEDICAMENTOS S.A."/>
    <s v="07.015.691/0001-46"/>
    <s v="Atualização Condições Comerciais"/>
    <m/>
    <m/>
    <x v="1"/>
    <x v="0"/>
    <s v="1018 Financeiro | Desejo falar com o setor financeiro | Mariane Oliveira dos Santos | mariane.santos@cielo.com.br"/>
    <x v="17"/>
    <d v="2026-02-09T00:00:00"/>
    <s v="dez/2025"/>
    <s v="Larissa QUIRINO CANUTO"/>
    <s v="mariane.santos@cielo.com.br"/>
    <s v="4 BIO MEDICAMENTOS SA"/>
    <s v="Olá, segue formulário enviado para Cielo E-commerce:&lt;p&gt;&lt;strong&gt;Qual seu nome?:&lt;/strong&gt; Mariane Oliveira dos Santos&lt;/p&gt;&lt;p&gt;&lt;strong&gt;Endereço de e-mail:&lt;/strong&gt; mariane.santos@cielo.com.br&lt;/p&gt;&lt;p&gt;&lt;strong&gt;CNPJ/CPF:&lt;/strong&gt; 07.015.691/0001-46&lt;/p&gt;&lt;p&gt;&lt;strong&gt;Telefone:&lt;/strong&gt; (11) 98407-1789&lt;/p&gt;&lt;p&gt;&lt;strong&gt;Assunto:&lt;/strong&gt; Atualização das Condições Comerciais&lt;/p&gt;&lt;p&gt;&lt;strong&gt;Merchant ID/Estabelecimento Comercial (EC):&lt;/strong&gt; 07.015.691/0001-46&lt;/p&gt;&lt;p&gt;&lt;strong&gt;Descrição do problema:&lt;/strong&gt; Boa tarde, pessoal! Tudo bem?_x000a__x000a_Poderiam atualizar as condições comerciais do cliente 4Bio, segue em anexo o contrato assina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
    <s v="&gt; Boa tarde, pessoal! Tudo bem?_x000a__x000a_Poderiam atualizar as condições comerciais do cliente 4Bio, segue em anexo o contrato assinado."/>
  </r>
  <r>
    <x v="1"/>
    <s v="Cancelamento e Reemissão de Nota Fiscal"/>
    <n v="18252534"/>
    <n v="0"/>
    <n v="2536311895901"/>
    <s v="AFINZ INSTITUICAO DE PAGAMENTO S.A."/>
    <s v="60.114.865/0001-00"/>
    <s v="Cancelamento de NF"/>
    <m/>
    <m/>
    <x v="1"/>
    <x v="0"/>
    <s v="1018 Financeiro | Desejo falar com o setor financeiro | Joice Rosa | joice.dsilva@cielo.com.br"/>
    <x v="17"/>
    <d v="2026-01-09T00:00:00"/>
    <s v="dez/2025"/>
    <s v="STEPHANY LIMA DE LISBOA"/>
    <s v="joice.dsilva@cielo.com.br"/>
    <s v="PAGOLIVRE"/>
    <s v="Olá, segue formulário enviado para Cielo E-commerce:&lt;p&gt;&lt;strong&gt;Qual seu nome?:&lt;/strong&gt; Joice Rosa&lt;/p&gt;&lt;p&gt;&lt;strong&gt;Endereço de e-mail:&lt;/strong&gt; joice.dsilva@cielo.com.br&lt;/p&gt;&lt;p&gt;&lt;strong&gt;CNPJ/CPF:&lt;/strong&gt; 60.114.865/0001-00&lt;/p&gt;&lt;p&gt;&lt;strong&gt;Telefone:&lt;/strong&gt; (11) 99526-4876&lt;/p&gt;&lt;p&gt;&lt;strong&gt;Assunto:&lt;/strong&gt; Cessão contratual&lt;/p&gt;&lt;p&gt;&lt;strong&gt;Merchant ID/Estabelecimento Comercial (EC):&lt;/strong&gt; não tem&lt;/p&gt;&lt;p&gt;&lt;strong&gt;Descrição do problema:&lt;/strong&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707146309"/>
    <s v="&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
  </r>
  <r>
    <x v="1"/>
    <s v="Cancelamento e Reemissão de Nota Fiscal"/>
    <n v="18250972"/>
    <n v="0"/>
    <n v="0"/>
    <s v="PRODUTO SH"/>
    <s v="19.112.842/0002-44"/>
    <s v="Cancelamento de NF / reemissão"/>
    <m/>
    <m/>
    <x v="0"/>
    <x v="0"/>
    <s v="1018 Financeiro | Desejo falar com o setor financeiro | INFRACOMMERCE TATIX COMERCIO E PARTICIPACOES LTDA | ariane.pasilva@cielo.com.br"/>
    <x v="17"/>
    <d v="2026-01-08T00:00:00"/>
    <s v="dez/2025"/>
    <s v="STEPHANY LIMA DE LISBOA"/>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o financeiro. _x000a_Bloqueio temporário de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
    <s v="&gt; Transferir chamado para o financeiro. _x000a_Bloqueio temporário de serviços."/>
  </r>
  <r>
    <x v="1"/>
    <s v="Cancelamento e Reemissão de Nota Fiscal"/>
    <n v="18250214"/>
    <n v="0"/>
    <n v="2536310894312"/>
    <s v=""/>
    <s v="19.112.842/0002-44"/>
    <s v="Cancelamento de NF"/>
    <m/>
    <m/>
    <x v="1"/>
    <x v="0"/>
    <s v="1018 Financeiro | Desejo falar com o setor financeiro | INFRACOMMERCE TATIX COMERCIO E PARTICIPACOES LTDA | ariane.pasilva@cielo.com.br"/>
    <x v="17"/>
    <d v="2025-12-29T00:00:00"/>
    <s v="dez/2025"/>
    <s v="ECOMMERCE BP SUPORTE FINANCEIRO N2"/>
    <s v="ariane.pasilva@cielo.com.br"/>
    <s v=""/>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N2._x000a__x000a_Substituição de NF antig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
    <s v="&gt; Transferir chamado para N2._x000a__x000a_Substituição de NF antiga."/>
  </r>
  <r>
    <x v="1"/>
    <s v="Cancelamento e Reemissão de Nota Fiscal"/>
    <n v="18245555"/>
    <n v="0"/>
    <n v="2536309891162"/>
    <s v="PARDO SERVICOS IMOBILIARIOS E ADMINISTRACAO HOTELEIRA S/A"/>
    <s v="30.050.246/0001-39"/>
    <s v="Cancelamento de NF"/>
    <m/>
    <m/>
    <x v="1"/>
    <x v="0"/>
    <s v="1018 Financeiro | Desejo falar com o setor financeiro | Ariane de Paula Silva | ariane.pasilva@cielo.com.br"/>
    <x v="17"/>
    <d v="2026-06-22T00:00:00"/>
    <s v="dez/2025"/>
    <s v="STEPHANY LIMA DE LISBOA"/>
    <s v="ariane.pasilva@cielo.com.br"/>
    <s v=""/>
    <s v="Olá, segue formulário enviado para Cielo E-commerce:&lt;p&gt;&lt;strong&gt;Endereço de e-mail:&lt;/strong&gt; ariane.pasilva@cielo.com.br&lt;/p&gt;&lt;p&gt;&lt;strong&gt;Qual seu nome?:&lt;/strong&gt; Ariane de Paula Silva&lt;/p&gt;&lt;p&gt;&lt;strong&gt;CNPJ/CPF:&lt;/strong&gt; 30.050.246/0001-39&lt;/p&gt;&lt;p&gt;&lt;strong&gt;Telefone:&lt;/strong&gt; (11) 97707-1602&lt;/p&gt;&lt;p&gt;&lt;strong&gt;Assunto:&lt;/strong&gt; Cancelar FS&lt;/p&gt;&lt;p&gt;&lt;strong&gt;Merchant ID/Estabelecimento Comercial (EC):&lt;/strong&gt; 30050246000139&lt;/p&gt;&lt;p&gt;&lt;strong&gt;Descrição do problema:&lt;/strong&gt; Transferir esse chamado para N2._x000a__x000a_Cancelamento de NFS.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
    <s v="&gt; Transferir esse chamado para N2._x000a__x000a_Cancelamento de NFS. DAS em anexo."/>
  </r>
  <r>
    <x v="1"/>
    <s v="Cancelamento e Reemissão de Nota Fiscal"/>
    <n v="18245159"/>
    <n v="0"/>
    <n v="2536308890842"/>
    <s v=""/>
    <s v="09.509.776/0001-06"/>
    <s v="Cancelamento de NF"/>
    <m/>
    <m/>
    <x v="1"/>
    <x v="0"/>
    <s v="1018 Financeiro | Desejo falar com o setor financeiro | Ariane de Paula Silva | ariane.pasilva@cielo.com.br"/>
    <x v="17"/>
    <d v="2025-12-29T00:00:00"/>
    <s v="dez/2025"/>
    <s v="ECOMMERCE BP SUPORTE FINANCEIRO N2"/>
    <s v="ariane.pasilva@cielo.com.br"/>
    <s v=""/>
    <s v="Olá, segue formulário enviado para Cielo E-commerce:&lt;p&gt;&lt;strong&gt;Qual seu nome?:&lt;/strong&gt; Ariane de Paula Silva&lt;/p&gt;&lt;p&gt;&lt;strong&gt;Endereço de e-mail:&lt;/strong&gt; ariane.pasilva@cielo.com.br&lt;/p&gt;&lt;p&gt;&lt;strong&gt;CNPJ/CPF:&lt;/strong&gt; 09.509.776/0001-06&lt;/p&gt;&lt;p&gt;&lt;strong&gt;Telefone:&lt;/strong&gt; (11) 97707-1602&lt;/p&gt;&lt;p&gt;&lt;strong&gt;Assunto:&lt;/strong&gt; Cancelar FS&lt;/p&gt;&lt;p&gt;&lt;strong&gt;Merchant ID/Estabelecimento Comercial (EC):&lt;/strong&gt; 09509776000106&lt;/p&gt;&lt;p&gt;&lt;strong&gt;Descrição do problema:&lt;/strong&gt; Transferir chamado para N2, time financeiro._x000a__x000a_Cancelamento de NF.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
    <s v="&gt; Transferir chamado para N2, time financeiro._x000a__x000a_Cancelamento de NF. DAS em anexo."/>
  </r>
  <r>
    <x v="1"/>
    <s v="Cancelamento e Reemissão de Nota Fiscal"/>
    <n v="18244519"/>
    <n v="0"/>
    <n v="2536308890373"/>
    <s v="EDITORA SANAR"/>
    <s v="18.990.682/0001-92"/>
    <s v="Cancelamento de NF"/>
    <m/>
    <m/>
    <x v="1"/>
    <x v="0"/>
    <s v="1018 Financeiro | Desejo falar com o setor financeiro | Ariane de Paula Silva | ariane.pasilva@cielo.com.br"/>
    <x v="17"/>
    <d v="2026-05-19T00:00:00"/>
    <s v="dez/2025"/>
    <s v="STEPHANY LIMA DE LISBOA"/>
    <s v="ariane.pasilva@cielo.com.br"/>
    <s v="EDITORA SANAR"/>
    <s v="Olá, segue formulário enviado para Cielo E-commerce:&lt;p&gt;&lt;strong&gt;Qual seu nome?:&lt;/strong&gt; Ariane de Paula Silva&lt;/p&gt;&lt;p&gt;&lt;strong&gt;Endereço de e-mail:&lt;/strong&gt; ariane.pasilva@cielo.com.br&lt;/p&gt;&lt;p&gt;&lt;strong&gt;CNPJ/CPF:&lt;/strong&gt; 18.990.682/0001-92&lt;/p&gt;&lt;p&gt;&lt;strong&gt;Telefone:&lt;/strong&gt; (11) 97707-1602&lt;/p&gt;&lt;p&gt;&lt;strong&gt;Assunto:&lt;/strong&gt; Cancelar FS&lt;/p&gt;&lt;p&gt;&lt;strong&gt;Merchant ID/Estabelecimento Comercial (EC):&lt;/strong&gt; 18990682000192&lt;/p&gt;&lt;p&gt;&lt;strong&gt;Sobre qual produto ou área deseja falar?:&lt;/strong&gt; Financeiro&lt;/p&gt;&lt;p&gt;&lt;strong&gt;Como podemos te ajudar?:&lt;/strong&gt; Desejo falar com o setor financeiro&lt;/p&gt;&lt;p&gt;&lt;strong&gt;Descrição do problema:&lt;/strong&gt; Por favor, transferir esse chamado para N2, time financeiro. _x000a__x000a_Solicitação: Cancelar a prejuízo PDD, todas as NFS em aberto para cliente EDITORA SANAR S.A.&lt;/p&gt;&lt;p&gt;&lt;strong&gt;GA Client ID:&lt;/strong&gt; 1401063149.1757524286&lt;/p&gt;&lt;p&gt;&lt;strong&gt;Lead Hash ID:&lt;/strong&gt; 2a07344672c93c9ca782cc07cf9dc37d0cd4c270e817a83b9f87f9b32f0130a9&lt;/p&gt;&lt;p&gt;&lt;strong&gt;Lead Form ID:&lt;/strong&gt; 2a07344672c93c9ca782cc07cf9dc37d"/>
    <s v="&gt; Por favor, transferir esse chamado para N2, time financeiro. _x000a__x000a_Solicitação: Cancelar a prejuízo PDD, todas as NFS em aberto para cliente EDITORA SANAR S.A."/>
  </r>
  <r>
    <x v="1"/>
    <s v="Cancelamento e Reemissão de Nota Fiscal"/>
    <n v="18273616"/>
    <n v="0"/>
    <n v="2536408910812"/>
    <s v="COVABRA SUPERMERCADOS LTDA"/>
    <s v="61.233.151/0005-08"/>
    <s v="Cancelamento de NF"/>
    <m/>
    <m/>
    <x v="1"/>
    <x v="0"/>
    <s v="1018 Financeiro | Desejo falar com o setor financeiro | COVABRA SUPERMERCADOS LTDA | ariane.pasilva@cielo.com.br"/>
    <x v="18"/>
    <d v="2026-05-22T00:00:00"/>
    <s v="dez/2025"/>
    <s v="STEPHANY LIMA DE LISBOA"/>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Baixar NF&lt;/p&gt;&lt;p&gt;&lt;strong&gt;Merchant ID/Estabelecimento Comercial (EC):&lt;/strong&gt; 61.233.151/0005-08&lt;/p&gt;&lt;p&gt;&lt;strong&gt;Descrição do problema:&lt;/strong&gt; Transferir chamado para N2._x000a_Caso onde precisam baixar a NF conforme todo o histórico tratado com a cliente em novembro/2025. irei anexar as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
    <s v="&gt; Transferir chamado para N2._x000a_Caso onde precisam baixar a NF conforme todo o histórico tratado com a cliente em novembro/2025. irei anexar as evidências."/>
  </r>
  <r>
    <x v="0"/>
    <s v="Cancelamento e Reemissão de Nota Fiscal"/>
    <n v="18345627"/>
    <n v="0"/>
    <n v="0"/>
    <s v="SOLEAH"/>
    <s v="18.539.846/0001-60"/>
    <s v="Cancelamento de NF / reemissão"/>
    <m/>
    <m/>
    <x v="0"/>
    <x v="0"/>
    <s v="1018 Financeiro | Desejo falar com o setor financeiro | M.P. IDALGO INDUSTRIA E COMERCIO DE ACESSORIOS DE MODA LTDA | ariane.pasilva@cielo.com.br"/>
    <x v="19"/>
    <d v="2026-01-30T00:00:00"/>
    <s v="jan/2026"/>
    <s v="Larissa QUIRINO CANUTO"/>
    <s v="ariane.pasilva@cielo.com.br"/>
    <s v="SOLEAH"/>
    <s v="Olá, segue formulário enviado para Cielo E-commerce:&lt;p&gt;&lt;strong&gt;Qual seu nome?:&lt;/strong&gt; M.P. IDALGO INDUSTRIA E COMERCIO DE ACESSORIOS DE MODA LTDA&lt;/p&gt;&lt;p&gt;&lt;strong&gt;Endereço de e-mail:&lt;/strong&gt; ariane.pasilva@cielo.com.br&lt;/p&gt;&lt;p&gt;&lt;strong&gt;CNPJ/CPF:&lt;/strong&gt; 18.539.846/0001-60&lt;/p&gt;&lt;p&gt;&lt;strong&gt;Telefone:&lt;/strong&gt; (11) 97707-1602&lt;/p&gt;&lt;p&gt;&lt;strong&gt;Assunto:&lt;/strong&gt; Cancelar NFS&lt;/p&gt;&lt;p&gt;&lt;strong&gt;Merchant ID/Estabelecimento Comercial (EC):&lt;/strong&gt; 18.539.846/0001-60&lt;/p&gt;&lt;p&gt;&lt;strong&gt;Descrição do problema:&lt;/strong&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s v="&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r>
  <r>
    <x v="3"/>
    <s v="Atendimento Administrativo e Suporte"/>
    <n v="18438855"/>
    <n v="0"/>
    <n v="2600717028611"/>
    <s v="GLOBO COMUNICACAO E PARTICIPACOES S/A"/>
    <s v="27.865.757/0069-92"/>
    <s v="Sem solicitação encerrar"/>
    <m/>
    <m/>
    <x v="0"/>
    <x v="0"/>
    <s v="1018 Financeiro | Desejo falar com o setor financeiro | Fernanda Santana Camarneira | fernanda.scamarneira@cielo.com.br"/>
    <x v="20"/>
    <d v="2026-01-22T00:00:00"/>
    <s v="jan/2026"/>
    <s v="Larissa QUIRINO CANUTO"/>
    <s v="fernanda.scamarneira@cielo.com.br"/>
    <s v="GLOBO"/>
    <s v="Olá, segue formulário enviado para Cielo E-commerce:&lt;p&gt;&lt;strong&gt;Endereço de e-mail:&lt;/strong&gt; fernanda.scamarneira@cielo.com.br&lt;/p&gt;&lt;p&gt;&lt;strong&gt;Qual seu nome?:&lt;/strong&gt; Fernanda Santana Camarneira&lt;/p&gt;&lt;p&gt;&lt;strong&gt;CNPJ/CPF:&lt;/strong&gt; 27.865.757/0069-92&lt;/p&gt;&lt;p&gt;&lt;strong&gt;Telefone:&lt;/strong&gt; (11) 94519-4834&lt;/p&gt;&lt;p&gt;&lt;strong&gt;Assunto:&lt;/strong&gt; Contrato Globo: Ajustes e Cancelamento de nota&lt;/p&gt;&lt;p&gt;&lt;strong&gt;Merchant ID/Estabelecimento Comercial (EC):&lt;/strong&gt; 27.865.757/0069-92&lt;/p&gt;&lt;p&gt;&lt;strong&gt;Sobre qual produto ou área deseja falar?:&lt;/strong&gt; Financeiro&lt;/p&gt;&lt;p&gt;&lt;strong&gt;Como podemos te ajudar?:&lt;/strong&gt; Desejo falar com o setor financeiro&lt;/p&gt;&lt;p&gt;&lt;strong&gt;Descrição do problema:&lt;/strong&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s v="&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r>
  <r>
    <x v="2"/>
    <s v="Atendimento Administrativo e Suporte"/>
    <n v="18470317"/>
    <n v="0"/>
    <n v="2600815050333"/>
    <s v="KALUNGA SA"/>
    <s v="43.283.811/0001-50"/>
    <s v="Sem solicitação encerrar"/>
    <m/>
    <m/>
    <x v="0"/>
    <x v="0"/>
    <s v="1018 Financeiro | Desejo falar com o setor financeiro | KALUNGA SA | ariane.pasilva@cielo.com.br"/>
    <x v="21"/>
    <d v="2026-03-13T00:00:00"/>
    <s v="jan/2026"/>
    <s v="Vanessa dos Santos Araujo"/>
    <s v="ariane.pasilva@cielo.com.br"/>
    <s v="KALUNGACOM"/>
    <s v="Olá, segue formulário enviado para Cielo E-commerce:&lt;p&gt;&lt;strong&gt;Qual seu nome?:&lt;/strong&gt; KALUNGA SA&lt;/p&gt;&lt;p&gt;&lt;strong&gt;Endereço de e-mail:&lt;/strong&gt; ariane.pasilva@cielo.com.br&lt;/p&gt;&lt;p&gt;&lt;strong&gt;CNPJ/CPF:&lt;/strong&gt; 43.283.811/0001-50&lt;/p&gt;&lt;p&gt;&lt;strong&gt;Telefone:&lt;/strong&gt; (11) 97707-1602&lt;/p&gt;&lt;p&gt;&lt;strong&gt;Assunto:&lt;/strong&gt; Cancelar NF&lt;/p&gt;&lt;p&gt;&lt;strong&gt;Merchant ID/Estabelecimento Comercial (EC):&lt;/strong&gt; 43283811000150&lt;/p&gt;&lt;p&gt;&lt;strong&gt;Descrição do problema:&lt;/strong&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s v="&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r>
  <r>
    <x v="2"/>
    <s v="Atendimento Administrativo e Suporte"/>
    <n v="18507331"/>
    <n v="0"/>
    <n v="2600916075566"/>
    <s v="COVABRA SUPERMERCADOS LTDA"/>
    <s v="61.233.151/0005-08"/>
    <s v="Outros"/>
    <m/>
    <m/>
    <x v="0"/>
    <x v="0"/>
    <s v="1018 Financeiro | Desejo falar com o setor financeiro | Caroline Mendes | carolineal@cielo.com.br"/>
    <x v="22"/>
    <d v="2026-01-13T00:00:00"/>
    <s v="jan/2026"/>
    <s v="Larissa QUIRINO CANUTO"/>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05-08&lt;/p&gt;&lt;p&gt;&lt;strong&gt;Telefone:&lt;/strong&gt; (11) 94503-1458&lt;/p&gt;&lt;p&gt;&lt;strong&gt;Assunto:&lt;/strong&gt; Taxas divergente + Cobrança Incorreta&lt;/p&gt;&lt;p&gt;&lt;strong&gt;Merchant ID/Estabelecimento Comercial (EC):&lt;/strong&gt; 61.233.151/0005-08&lt;/p&gt;&lt;p&gt;&lt;strong&gt;Descrição do problema:&lt;/strong&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s v="&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r>
  <r>
    <x v="0"/>
    <s v="Cancelamento e Reemissão de Nota Fiscal"/>
    <n v="18493953"/>
    <n v="0"/>
    <n v="2600911066390"/>
    <s v="BLOMME LTDA"/>
    <s v="50.998.581/0001-70"/>
    <s v="Cancelamento de NF"/>
    <m/>
    <s v="Comercial"/>
    <x v="0"/>
    <x v="0"/>
    <s v="1018 Financeiro | Desejo falar com o setor financeiro | BLOMME LTDA | ariane.pasilva@cielo.com.br"/>
    <x v="22"/>
    <d v="2026-01-09T00:00:00"/>
    <s v="jan/2026"/>
    <s v="STEPHANY LIMA DE LISBOA"/>
    <s v="ariane.pasilva@cielo.com.br"/>
    <s v="BLOMME LTDA"/>
    <s v="Olá, segue formulário enviado para Cielo E-commerce:&lt;p&gt;&lt;strong&gt;Qual seu nome?:&lt;/strong&gt; BLOMME LTDA&lt;/p&gt;&lt;p&gt;&lt;strong&gt;Endereço de e-mail:&lt;/strong&gt; ariane.pasilva@cielo.com.br&lt;/p&gt;&lt;p&gt;&lt;strong&gt;CNPJ/CPF:&lt;/strong&gt; 50.998.581/0001-70&lt;/p&gt;&lt;p&gt;&lt;strong&gt;Telefone:&lt;/strong&gt; (11) 97707-1602&lt;/p&gt;&lt;p&gt;&lt;strong&gt;Assunto:&lt;/strong&gt; Cancelar NFS&lt;/p&gt;&lt;p&gt;&lt;strong&gt;Merchant ID/Estabelecimento Comercial (EC):&lt;/strong&gt; 50.998.581/0001-70&lt;/p&gt;&lt;p&gt;&lt;strong&gt;Descrição do problema:&lt;/strong&gt; Transferir esse chamado para o financeiro N2, time Evert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0e817a83b9f87"/>
    <s v="&gt; Transferir esse chamado para o financeiro N2, time Everton."/>
  </r>
  <r>
    <x v="0"/>
    <s v="Cobrança e Contestação"/>
    <n v="18597237"/>
    <n v="0"/>
    <n v="2601317140800"/>
    <s v="SAVEGNAGO-SUPERMERCADOS LTDA"/>
    <s v="71.322.150/0001-60"/>
    <s v="Contestação de cobrança"/>
    <m/>
    <m/>
    <x v="0"/>
    <x v="0"/>
    <s v="1018 Financeiro | Desejo falar com o setor financeiro | Lenon Oliveira | lenon.oliveira@savegnago.com.br"/>
    <x v="23"/>
    <d v="2026-02-06T00:00:00"/>
    <s v="jan/2026"/>
    <s v="Larissa QUIRINO CANUTO"/>
    <s v="lenon.oliveira@savegnago.com.br"/>
    <s v="SAVEGNAGO Lj 1 Matriz Sertaozinho"/>
    <s v="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NF INDEVIDA&lt;/p&gt;&lt;p&gt;&lt;strong&gt;Merchant ID/Estabelecimento Comercial (EC):&lt;/strong&gt; 71.322.150/0001-60&lt;/p&gt;&lt;p&gt;&lt;strong&gt;Descrição do problema:&lt;/strong&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
    <s v="&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
  </r>
  <r>
    <x v="0"/>
    <s v="Contratos, Comercial e Cadastro"/>
    <n v="18623547"/>
    <n v="0"/>
    <n v="2601414159330"/>
    <s v="ESCOLAWEB LTDA"/>
    <s v="11.615.383/0001-29"/>
    <s v="Congelamento de contrato"/>
    <m/>
    <m/>
    <x v="0"/>
    <x v="0"/>
    <s v="1018 Financeiro | Desejo falar com o setor financeiro | Isabella | isabella.lestingi@cielo.com.br"/>
    <x v="24"/>
    <d v="2026-01-20T00:00:00"/>
    <s v="jan/2026"/>
    <s v="STEPHANY LIMA DE LISBOA"/>
    <s v="isabella.lestingi@cielo.com.br"/>
    <s v="ESCOLAWEB"/>
    <s v="Olá, segue formulário enviado para Cielo E-commerce:&lt;p&gt;&lt;strong&gt;Qual seu nome?:&lt;/strong&gt; Isabella&lt;/p&gt;&lt;p&gt;&lt;strong&gt;Endereço de e-mail:&lt;/strong&gt; isabella.lestingi@cielo.com.br&lt;/p&gt;&lt;p&gt;&lt;strong&gt;CNPJ/CPF:&lt;/strong&gt; 11.615.383/0001-29&lt;/p&gt;&lt;p&gt;&lt;strong&gt;Telefone:&lt;/strong&gt; (11) 99516-9999&lt;/p&gt;&lt;p&gt;&lt;strong&gt;Assunto:&lt;/strong&gt; CONGELAMENTO CONTRATO GATEWAY&lt;/p&gt;&lt;p&gt;&lt;strong&gt;Merchant ID/Estabelecimento Comercial (EC):&lt;/strong&gt; 11.615.383/0001-29&lt;/p&gt;&lt;p&gt;&lt;strong&gt;Descrição do problema:&lt;/strong&gt; Caros, peço a gentileza de congelar o contrato de GATEWAY  da cliente escola web (11.615.383/0001-29) até o dia 1 de abril de 2026, conforme contrato de congelamento. _x000a__x000a_Ja estou solicitando o DA para cancelamento das notas emitidas em dezembro e jan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5"/>
    <s v="&gt; Caros, peço a gentileza de congelar o contrato de GATEWAY  da cliente escola web (11.615.383/0001-29) até o dia 1 de abril de 2026, conforme contrato de congelamento. _x000a__x000a_Ja estou solicitando o DA para cancelamento das notas emitidas em dezembro e janeiro."/>
  </r>
  <r>
    <x v="0"/>
    <s v="Cancelamento e Reemissão de Nota Fiscal"/>
    <n v="18604102"/>
    <n v="0"/>
    <n v="2601409145692"/>
    <s v="GUEDES &amp; PAIXAO LTDA"/>
    <s v="16.928.871/0036-30"/>
    <s v="Cancelamento de Nota Fiscal"/>
    <m/>
    <m/>
    <x v="2"/>
    <x v="0"/>
    <s v="1018 Financeiro | Desejo falar com o setor financeiro | Raphael Palmeira | raphael.palmeira@cielo.com.br"/>
    <x v="24"/>
    <d v="2026-05-20T00:00:00"/>
    <s v="jan/2026"/>
    <s v="STEPHANY LIMA DE LISBOA"/>
    <s v="raphael.palmeira@cielo.com.br"/>
    <s v="DROGARIA MINAS BRASIL"/>
    <s v="Olá, segue formulário enviado para Cielo E-commerce:&lt;p&gt;&lt;strong&gt;Qual seu nome?:&lt;/strong&gt; Raphael Palmeira&lt;/p&gt;&lt;p&gt;&lt;strong&gt;Endereço de e-mail:&lt;/strong&gt; raphael.palmeira@cielo.com.br&lt;/p&gt;&lt;p&gt;&lt;strong&gt;CNPJ/CPF:&lt;/strong&gt; 16.928.871/0036-30&lt;/p&gt;&lt;p&gt;&lt;strong&gt;Telefone:&lt;/strong&gt; (11) 98774-0847&lt;/p&gt;&lt;p&gt;&lt;strong&gt;Assunto:&lt;/strong&gt; financeiro&lt;/p&gt;&lt;p&gt;&lt;strong&gt;Merchant ID/Estabelecimento Comercial (EC):&lt;/strong&gt; DROGARIA MINAS BRASIL&lt;/p&gt;&lt;p&gt;&lt;strong&gt;Descrição do problema:&lt;/strong&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lt;/p&gt;&lt;p&gt;&lt;strong&gt;ID da transação:&lt;/strong&gt; &lt;/p&gt;&lt;p&gt;&lt;strong&gt;Código do erro:&lt;/strong&gt; &lt;/p&gt;&lt;p&gt;&lt;strong&gt;Sobre qual produto ou área deseja falar?:&lt;/strong&gt; Financeiro&lt;/p&gt;&lt;p&gt;&lt;strong&gt;Como podemos te ajudar?:&lt;/strong&gt; Desejo falar com o setor f"/>
    <s v="&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
  </r>
  <r>
    <x v="3"/>
    <s v="Contratos, Comercial e Cadastro"/>
    <n v="18762416"/>
    <n v="0"/>
    <n v="2601918257712"/>
    <s v="ZAPPING DO BRASIL LTDA"/>
    <s v="34.308.177/0001-71"/>
    <s v="Pendente Retorno Comercial"/>
    <m/>
    <m/>
    <x v="0"/>
    <x v="0"/>
    <s v="1018 Financeiro | Desejo falar com o setor financeiro | Clarissa Rissi | clarissa.rissi@cielo.com.br"/>
    <x v="25"/>
    <d v="2026-02-09T00:00:00"/>
    <s v="jan/2026"/>
    <s v="Larissa QUIRINO CANUTO"/>
    <s v="clarissa.rissi@cielo.com.br"/>
    <s v="ZAPPING"/>
    <s v="Olá, segue formulário enviado para Cielo E-commerce:&lt;p&gt;&lt;strong&gt;Qual seu nome?:&lt;/strong&gt; Clarissa Rissi&lt;/p&gt;&lt;p&gt;&lt;strong&gt;Endereço de e-mail:&lt;/strong&gt; clarissa.rissi@cielo.com.br&lt;/p&gt;&lt;p&gt;&lt;strong&gt;CNPJ/CPF:&lt;/strong&gt; 34.308.177/0001-71&lt;/p&gt;&lt;p&gt;&lt;strong&gt;Telefone:&lt;/strong&gt; (11) 97261-4151&lt;/p&gt;&lt;p&gt;&lt;strong&gt;Assunto:&lt;/strong&gt; Renegociação de Taxas&lt;/p&gt;&lt;p&gt;&lt;strong&gt;Merchant ID/Estabelecimento Comercial (EC):&lt;/strong&gt; 34.308.177/0001-71&lt;/p&gt;&lt;p&gt;&lt;strong&gt;Descrição do problema:&lt;/strong&gt; Prezados, boa tarde, tudo bem?_x000a__x000a_Fizemos a renegociação dos valores de antifraude do clientes, assim como a adição do emailage, crio esse chamado para reforçar as novas condições no termo em anexo, pois precisamos que elas reflitam no billing.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
    <s v="&gt; Prezados, boa tarde, tudo bem?_x000a__x000a_Fizemos a renegociação dos valores de antifraude do clientes, assim como a adição do emailage, crio esse chamado para reforçar as novas condições no termo em anexo, pois precisamos que elas reflitam no billing._x000a__x000a_Obrigada."/>
  </r>
  <r>
    <x v="2"/>
    <s v="Contratos, Comercial e Cadastro"/>
    <n v="18751902"/>
    <n v="0"/>
    <n v="2601915250536"/>
    <s v="EMPORIO CHAP"/>
    <m/>
    <s v="Pendente Retorno Comercial"/>
    <m/>
    <m/>
    <x v="0"/>
    <x v="0"/>
    <s v="1002 Portais E-commerce | Estou com um problema em produção e preciso de ajuda | Raquel Bencini | raquel.bencini@mbrf.com"/>
    <x v="25"/>
    <d v="2026-01-28T00:00:00"/>
    <s v="jan/2026"/>
    <s v="ECOMMERCE BP SUPORTE FINANCEIRO N2"/>
    <s v="raquel.bencini@mbrf.com"/>
    <s v="EMPORIO CHAP"/>
    <s v="Olá, segue formulário enviado para Cielo E-commerce:&lt;p&gt;&lt;strong&gt;Qual seu nome?:&lt;/strong&gt; Raquel Bencini&lt;/p&gt;&lt;p&gt;&lt;strong&gt;Endereço de e-mail:&lt;/strong&gt; raquel.bencini@mbrf.com&lt;/p&gt;&lt;p&gt;&lt;strong&gt;Telefone:&lt;/strong&gt; (11) 97690-0931&lt;/p&gt;&lt;p&gt;&lt;strong&gt;Assunto:&lt;/strong&gt; EXTRAÇÃO RELATÓRIO PROTOCOLO 3DS&lt;/p&gt;&lt;p&gt;&lt;strong&gt;Merchant ID/Estabelecimento Comercial (EC):&lt;/strong&gt; 9580CDA7-A196-49EE-A018-A7C3DC2F76BB&lt;/p&gt;&lt;p&gt;&lt;strong&gt;Sobre qual produto ou área deseja falar?:&lt;/strong&gt; Portais E-commerce&lt;/p&gt;&lt;p&gt;&lt;strong&gt;Descrição do problema:&lt;/strong&gt; EXTRAÇÃO RELATÓRIO PERÍDO 26/11/2025 À 25/12/2025 PARA CONFERENCIA DE COBRANÇA&lt;/p&gt;&lt;p&gt;&lt;strong&gt;Data e hora do erro:&lt;/strong&gt; 19-01-2026 15:17&lt;/p&gt;&lt;p&gt;&lt;strong&gt;Como podemos te ajudar?:&lt;/strong&gt; Estou com um problema em produção e preciso de ajuda&lt;/p&gt;&lt;p&gt;&lt;strong&gt;GA Client ID:&lt;/strong&gt; 1915800139.1768846022&lt;/p&gt;&lt;p&gt;&lt;strong&gt;Lead Hash ID:&lt;/strong&gt; 62710623a45d6c43690eee781a516329891495e9770548d7d03e9187351fd741&lt;/p&gt;&lt;p&gt;&lt;strong&gt;Lead Form ID:&lt;/strong&gt; 62710623a45d6c43690eee781a516329891495e9770"/>
    <s v="&gt; EXTRAÇÃO RELATÓRIO PERÍDO 26/11/2025 À 25/12/2025 PARA CONFERENCIA DE COBRANÇA"/>
  </r>
  <r>
    <x v="2"/>
    <s v="Cancelamento e Reemissão de Nota Fiscal"/>
    <n v="18831004"/>
    <n v="0"/>
    <n v="2602114306856"/>
    <s v="REDE RECORD DE TELEVISAO EOU RECORD TV"/>
    <s v="60.628.369/0001-75"/>
    <s v="Cancelamento de NF / reemissão"/>
    <m/>
    <m/>
    <x v="2"/>
    <x v="0"/>
    <s v="1018 Financeiro | Desejo falar com o setor financeiro | vinicius ferraz | vferraz@recordtv.com.br"/>
    <x v="26"/>
    <d v="2026-01-22T00:00:00"/>
    <s v="jan/2026"/>
    <s v="ECOMMERCE BP SUPORTE FINANCEIRO N2"/>
    <s v="vferraz@recordtv.com.br"/>
    <s v="REDE RECORD DE TELEVISAO EOU RECORD TV"/>
    <s v="Olá, segue formulário enviado para Cielo E-commerce:&lt;p&gt;&lt;strong&gt;Qual seu nome?:&lt;/strong&gt; vinicius ferraz&lt;/p&gt;&lt;p&gt;&lt;strong&gt;Endereço de e-mail:&lt;/strong&gt; vferraz@recordtv.com.br&lt;/p&gt;&lt;p&gt;&lt;strong&gt;CNPJ/CPF:&lt;/strong&gt; 60.628.369/0001-75&lt;/p&gt;&lt;p&gt;&lt;strong&gt;Telefone:&lt;/strong&gt; (11) 3300-3602&lt;/p&gt;&lt;p&gt;&lt;strong&gt;Assunto:&lt;/strong&gt; Correção de Nf com valor diferente do contrato&lt;/p&gt;&lt;p&gt;&lt;strong&gt;Merchant ID/Estabelecimento Comercial (EC):&lt;/strong&gt; débito&lt;/p&gt;&lt;p&gt;&lt;strong&gt;Sobre qual produto ou área deseja falar?:&lt;/strong&gt; Financeiro&lt;/p&gt;&lt;p&gt;&lt;strong&gt;Como podemos te ajudar?:&lt;/strong&gt; Desejo falar com o setor financeiro&lt;/p&gt;&lt;p&gt;&lt;strong&gt;Descrição do problema:&lt;/strong&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lt;/p&gt;&lt;p&gt;&lt;strong&gt;Data e hor"/>
    <s v="&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
  </r>
  <r>
    <x v="0"/>
    <s v="Cancelamento e Reemissão de Nota Fiscal"/>
    <n v="18823102"/>
    <n v="0"/>
    <n v="2602112300919"/>
    <s v="COMERCIAL E IMPORTADORA DE PNEUS LTDA"/>
    <s v="61.234.985/0001-04"/>
    <s v="Cancelamento de NF"/>
    <m/>
    <m/>
    <x v="0"/>
    <x v="0"/>
    <s v="1018 Financeiro | Desejo falar com o setor financeiro | COMERCIAL E IMPORTADORA DE PNEUS LTDA | ariane.pasilva@cielo.com.br"/>
    <x v="26"/>
    <d v="2026-02-20T00:00:00"/>
    <s v="jan/2026"/>
    <s v="STEPHANY LIMA DE LISBOA"/>
    <s v="ariane.pasilva@cielo.com.br"/>
    <s v=""/>
    <s v="Olá, segue formulário enviado para Cielo E-commerce:&lt;p&gt;&lt;strong&gt;Qual seu nome?:&lt;/strong&gt; COMERCIAL E IMPORTADORA DE PNEUS LTDA&lt;/p&gt;&lt;p&gt;&lt;strong&gt;Endereço de e-mail:&lt;/strong&gt; ariane.pasilva@cielo.com.br&lt;/p&gt;&lt;p&gt;&lt;strong&gt;CNPJ/CPF:&lt;/strong&gt; 61.234.985/0001-04&lt;/p&gt;&lt;p&gt;&lt;strong&gt;Telefone:&lt;/strong&gt; (11) 97707-1602&lt;/p&gt;&lt;p&gt;&lt;strong&gt;Assunto:&lt;/strong&gt; Emissão de NF&lt;/p&gt;&lt;p&gt;&lt;strong&gt;Merchant ID/Estabelecimento Comercial (EC):&lt;/strong&gt; 61.234.985/0001-04&lt;/p&gt;&lt;p&gt;&lt;strong&gt;Descrição do problema:&lt;/strong&gt; Pessoal, em anexo segue pedido do cliente para emissão da NF._x000a__x000a_''Seguem os pedidos em anexo para a emissão da N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
    <s v="&gt; Pessoal, em anexo segue pedido do cliente para emissão da NF._x000a__x000a_''Seguem os pedidos em anexo para a emissão da NF''"/>
  </r>
  <r>
    <x v="2"/>
    <s v="Cancelamento e Reemissão de Nota Fiscal"/>
    <n v="18822614"/>
    <n v="0"/>
    <n v="2602112300585"/>
    <s v=""/>
    <s v="22.675.768/0001-06"/>
    <s v="Cancelamento de NF / reemissão"/>
    <m/>
    <m/>
    <x v="0"/>
    <x v="0"/>
    <s v="1018 Financeiro | Desejo falar com o setor financeiro | GSE COMERCIO DE ROUPAS LTDA | ariane.pasilva@cielo.com.br"/>
    <x v="26"/>
    <d v="2026-01-21T00:00:00"/>
    <s v="jan/2026"/>
    <s v="ECOMMERCE BP SUPORTE FINANCEIRO N2"/>
    <s v="ariane.pasilva@cielo.com.br"/>
    <s v=""/>
    <s v="Olá, segue formulário enviado para Cielo E-commerce:&lt;p&gt;&lt;strong&gt;Qual seu nome?:&lt;/strong&gt; GSE COMERCIO DE ROUPAS LTDA&lt;/p&gt;&lt;p&gt;&lt;strong&gt;Endereço de e-mail:&lt;/strong&gt; ariane.pasilva@cielo.com.br&lt;/p&gt;&lt;p&gt;&lt;strong&gt;CNPJ/CPF:&lt;/strong&gt; 22.675.768/0001-06&lt;/p&gt;&lt;p&gt;&lt;strong&gt;Telefone:&lt;/strong&gt; (11) 97707-1602&lt;/p&gt;&lt;p&gt;&lt;strong&gt;Assunto:&lt;/strong&gt; Cancelamento de NF&lt;/p&gt;&lt;p&gt;&lt;strong&gt;Merchant ID/Estabelecimento Comercial (EC):&lt;/strong&gt; 22.675.768/0001-06&lt;/p&gt;&lt;p&gt;&lt;strong&gt;Descrição do problema:&lt;/strong&gt; Por favor, cancelar todas as NFS desse cliente. Já temos os DAS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
    <s v="&gt; Por favor, cancelar todas as NFS desse cliente. Já temos os DAS da comercial"/>
  </r>
  <r>
    <x v="3"/>
    <s v="Atendimento Administrativo e Suporte"/>
    <n v="18890788"/>
    <n v="0"/>
    <n v="2602222348735"/>
    <s v=""/>
    <m/>
    <s v="Sem solicitação encerrar"/>
    <m/>
    <m/>
    <x v="0"/>
    <x v="0"/>
    <s v="1018 Financeiro | Desejo falar com o setor financeiro | Daiani | daiani.sopran@herval.com.br"/>
    <x v="27"/>
    <d v="2026-04-02T00:00:00"/>
    <s v="jan/2026"/>
    <s v="Larissa QUIRINO CANUTO"/>
    <s v="daiani.sopran@herval.com.br"/>
    <s v=""/>
    <s v="Olá, segue formulário enviado para Cielo E-commerce:&lt;p&gt;&lt;strong&gt;Qual seu nome?:&lt;/strong&gt; Daiani&lt;/p&gt;&lt;p&gt;&lt;strong&gt;Endereço de e-mail:&lt;/strong&gt; daiani.sopran@herval.com.br&lt;/p&gt;&lt;p&gt;&lt;strong&gt;Telefone:&lt;/strong&gt; (51) 3564-8300&lt;/p&gt;&lt;p&gt;&lt;strong&gt;Assunto:&lt;/strong&gt; Fatura&lt;/p&gt;&lt;p&gt;&lt;strong&gt;Sobre qual produto ou área deseja falar?:&lt;/strong&gt; Financeiro&lt;/p&gt;&lt;p&gt;&lt;strong&gt;Como podemos te ajudar?:&lt;/strong&gt; Desejo falar com o setor financeiro&lt;/p&gt;&lt;p&gt;&lt;strong&gt;Descrição do problema:&lt;/strong&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lt;/p&gt;&lt;p&gt;&lt;strong&gt;Merchant ID/Estabelecimento Comercial (EC):&lt;/strong&gt; BA3363F9-C5A7-41B5-95A8-1DA5075C9244&lt;/p&gt;&lt;p&gt;&lt;strong&gt;GA Client ID:&lt;/strong&gt; 759501410.1767871799&lt;/p&gt;&lt;p&gt;&lt;strong&gt;Lead Hash ID:&lt;/strong&gt; 0a29a074e6016919eab459b6ebc2d5e3cb21d33883"/>
    <s v="&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
  </r>
  <r>
    <x v="0"/>
    <s v="Cancelamento e Reemissão de Nota Fiscal"/>
    <n v="18863113"/>
    <n v="0"/>
    <n v="2602211329882"/>
    <s v="NEWLAND VEICULOS LTDA"/>
    <s v="41.597.303/0001-10"/>
    <s v="Cancelamento de NF"/>
    <m/>
    <m/>
    <x v="0"/>
    <x v="0"/>
    <s v="1018 Financeiro | Desejo falar com o setor financeiro | Emiliana Lima | emiliana.lima@newland.com.br"/>
    <x v="27"/>
    <d v="2026-03-26T00:00:00"/>
    <s v="jan/2026"/>
    <s v="STEPHANY LIMA DE LISBOA"/>
    <s v="emiliana.lima@newland.com.br"/>
    <s v="NEWLAND VEICULOS LTDA"/>
    <s v="Olá, segue formulário enviado para Cielo E-commerce:&lt;p&gt;&lt;strong&gt;Qual seu nome?:&lt;/strong&gt; Emiliana Lima&lt;/p&gt;&lt;p&gt;&lt;strong&gt;Endereço de e-mail:&lt;/strong&gt; emiliana.lima@newland.com.br&lt;/p&gt;&lt;p&gt;&lt;strong&gt;CNPJ/CPF:&lt;/strong&gt; 41.597.303/0001-10&lt;/p&gt;&lt;p&gt;&lt;strong&gt;Telefone:&lt;/strong&gt; (88) 99919-4684&lt;/p&gt;&lt;p&gt;&lt;strong&gt;Assunto:&lt;/strong&gt; Pendências de pagamento&lt;/p&gt;&lt;p&gt;&lt;strong&gt;Merchant ID/Estabelecimento Comercial (EC):&lt;/strong&gt; 41.597.303/0001-10&lt;/p&gt;&lt;p&gt;&lt;strong&gt;Sobre qual produto ou área deseja falar?:&lt;/strong&gt; Financeiro&lt;/p&gt;&lt;p&gt;&lt;strong&gt;Como podemos te ajudar?:&lt;/strong&gt; Desejo falar com o setor financeiro&lt;/p&gt;&lt;p&gt;&lt;strong&gt;Descrição do problema:&lt;/strong&gt; Bom dia, _x000a__x000a_Estamos com pendências de pagamento em 2 notas, toda nota de serviço é para ser emitido até dia 24 de cada mês. Poderia verificar o envio de novas notas anterior a essa data para que possamos realizar o pagamento ?&lt;/p&gt;&lt;p&gt;&lt;strong&gt;GA Client ID:&lt;/strong&gt; 1770719146.1764096498&lt;/p&gt;&lt;p&gt;&lt;strong&gt;Lead Hash ID:&lt;/strong&gt; a12acb766b07dd0418426b0c904c5aef6efcc114ee7fb5e1e74fe7c"/>
    <s v="&gt; Bom dia, _x000a__x000a_Estamos com pendências de pagamento em 2 notas, toda nota de serviço é para ser emitido até dia 24 de cada mês. Poderia verificar o envio de novas notas anterior a essa data para que possamos realizar o pagamento ?"/>
  </r>
  <r>
    <x v="0"/>
    <s v="Cancelamento e Reemissão de Nota Fiscal"/>
    <n v="18915650"/>
    <n v="0"/>
    <n v="2602314366053"/>
    <s v=""/>
    <s v="55.213.538/0001-76"/>
    <s v="Cancelamento de NF / reemissão"/>
    <m/>
    <m/>
    <x v="0"/>
    <x v="1"/>
    <s v="1018 Financeiro | Desejo falar com o setor financeiro | WISHPAG LTDA | ariane.pasilva@cielo.com.br"/>
    <x v="28"/>
    <d v="2026-05-15T00:00:00"/>
    <s v="jan/2026"/>
    <s v="STEPHANY LIMA DE LISBOA"/>
    <s v="ariane.pasilva@cielo.com.br"/>
    <s v=""/>
    <s v="Olá, segue formulário enviado para Cielo E-commerce:&lt;p&gt;&lt;strong&gt;Qual seu nome?:&lt;/strong&gt; WISHPAG LTDA&lt;/p&gt;&lt;p&gt;&lt;strong&gt;Endereço de e-mail:&lt;/strong&gt; ariane.pasilva@cielo.com.br&lt;/p&gt;&lt;p&gt;&lt;strong&gt;CNPJ/CPF:&lt;/strong&gt; 55.213.538/0001-76&lt;/p&gt;&lt;p&gt;&lt;strong&gt;Telefone:&lt;/strong&gt; (11) 97707-1602&lt;/p&gt;&lt;p&gt;&lt;strong&gt;Assunto:&lt;/strong&gt; cancelamento de nf&lt;/p&gt;&lt;p&gt;&lt;strong&gt;Merchant ID/Estabelecimento Comercial (EC):&lt;/strong&gt; 55213538000176&lt;/p&gt;&lt;p&gt;&lt;strong&gt;Descrição do problema:&lt;/strong&gt; Prezados, boa tarde. Tudo bem?_x000a__x000a_Em anexo, segue DA para cancelaento de todas as NFS emitidas para esse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
    <s v="&gt; Prezados, boa tarde. Tudo bem?_x000a__x000a_Em anexo, segue DA para cancelaento de todas as NFS emitidas para esse cliente."/>
  </r>
  <r>
    <x v="2"/>
    <s v="Cancelamento e Reemissão de Nota Fiscal"/>
    <n v="18899169"/>
    <n v="0"/>
    <n v="2602310354728"/>
    <s v="CINEMARK BRASIL S.A."/>
    <s v="00.779.721/0001-41"/>
    <s v="Cancelamento de NF / reemissão"/>
    <m/>
    <m/>
    <x v="0"/>
    <x v="0"/>
    <s v="1018 Financeiro | Desejo falar com o setor financeiro | CINEMARK BRASIL S.A. | ariane.pasilva@cielo.com.br"/>
    <x v="28"/>
    <d v="2026-01-23T00:00:00"/>
    <s v="jan/2026"/>
    <s v="ECOMMERCE BP SUPORTE FINANCEIRO N2"/>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Substituição de NF&lt;/p&gt;&lt;p&gt;&lt;strong&gt;Merchant ID/Estabelecimento Comercial (EC):&lt;/strong&gt; 00.779.721/0001-41&lt;/p&gt;&lt;p&gt;&lt;strong&gt;Descrição do problema:&lt;/strong&gt; Segue em anexo, POS para substituição das NFS do cinemark&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
    <s v="&gt; Segue em anexo, POS para substituição das NFS do cinemark"/>
  </r>
  <r>
    <x v="2"/>
    <s v="Cancelamento e Reemissão de Nota Fiscal"/>
    <n v="18973729"/>
    <n v="0"/>
    <n v="2602617408016"/>
    <s v="BERTOLINI S/A"/>
    <s v="87.556.650/0015-00"/>
    <s v="Cancelamento de NF / reemissão"/>
    <m/>
    <m/>
    <x v="0"/>
    <x v="0"/>
    <s v="1018 Financeiro | Desejo falar com o setor financeiro | BERTOLINI S/A | bordini@cielo.com.br"/>
    <x v="29"/>
    <d v="2026-03-27T00:00:00"/>
    <s v="jan/2026"/>
    <s v="ECOMMERCE BP SUPORTE FINANCEIRO N2"/>
    <s v="bordini@cielo.com.br"/>
    <s v="BERTOLINI SA"/>
    <s v="Olá, segue formulário enviado para Cielo E-commerce:&lt;p&gt;&lt;strong&gt;CNPJ/CPF:&lt;/strong&gt; 87.556.650/0015-00&lt;/p&gt;&lt;p&gt;&lt;strong&gt;Merchant ID/Estabelecimento Comercial (EC):&lt;/strong&gt; 87.556.650/0015-00&lt;/p&gt;&lt;p&gt;&lt;strong&gt;Qual seu nome?:&lt;/strong&gt; BERTOLINI S/A&lt;/p&gt;&lt;p&gt;&lt;strong&gt;Endereço de e-mail:&lt;/strong&gt; bordini@cielo.com.br&lt;/p&gt;&lt;p&gt;&lt;strong&gt;Telefone:&lt;/strong&gt; (54) 2102-4913&lt;/p&gt;&lt;p&gt;&lt;strong&gt;Assunto:&lt;/strong&gt; Cancelar boleto no CNPJ errado&lt;/p&gt;&lt;p&gt;&lt;strong&gt;Descrição do problema:&lt;/strong&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lt;/p&gt;&lt;p&gt;&lt;strong&gt;ID da transação:&lt;/strong&gt; &lt;/p&gt;&lt;p&gt;&lt;strong&gt;Código do erro:&lt;/strong&gt; &lt;/p&gt;&lt;p&gt;&lt;strong&gt;Sobre qual produto ou área deseja falar?:&lt;/strong&gt; Financeiro&lt;/p&gt;&lt;p&gt;&lt;strong&gt;Como podemos te ajudar?:&lt;/strong&gt; Desejo falar com o setor f"/>
    <s v="&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
  </r>
  <r>
    <x v="3"/>
    <s v="Cobrança e Contestação"/>
    <n v="18967500"/>
    <n v="0"/>
    <n v="2602615403575"/>
    <s v=""/>
    <s v="61.763.443/0001-29"/>
    <s v="Contestação de cobrança"/>
    <m/>
    <m/>
    <x v="1"/>
    <x v="0"/>
    <s v="1018 Financeiro | Desejo falar com o setor financeiro | Pedro Sales Queiroz Martins | pedro.martins@bateriasmoura.com"/>
    <x v="29"/>
    <d v="2026-04-02T00:00:00"/>
    <s v="jan/2026"/>
    <s v="Larissa QUIRINO CANUTO"/>
    <s v="pedro.martins@bateriasmoura.com"/>
    <s v=""/>
    <s v="Olá, segue formulário enviado para Cielo E-commerce:&lt;p&gt;&lt;strong&gt;Qual seu nome?:&lt;/strong&gt; Pedro Sales Queiroz Martins&lt;/p&gt;&lt;p&gt;&lt;strong&gt;Endereço de e-mail:&lt;/strong&gt; pedro.martins@bateriasmoura.com&lt;/p&gt;&lt;p&gt;&lt;strong&gt;CNPJ/CPF:&lt;/strong&gt; 61.763.443/0001-29&lt;/p&gt;&lt;p&gt;&lt;strong&gt;Telefone:&lt;/strong&gt; (77) 99871-6054&lt;/p&gt;&lt;p&gt;&lt;strong&gt;Assunto:&lt;/strong&gt; COBRANÇA INDEVIDA, REEMBOLSO E CORREÇÃO&lt;/p&gt;&lt;p&gt;&lt;strong&gt;Merchant ID/Estabelecimento Comercial (EC):&lt;/strong&gt; 716283c1-f8fe-4af1-8067-ef838fd89204&lt;/p&gt;&lt;p&gt;&lt;strong&gt;Sobre qual produto ou área deseja falar?:&lt;/strong&gt; Financeiro&lt;/p&gt;&lt;p&gt;&lt;strong&gt;Descrição do problema:&lt;/strong&gt; Cliente desde o início recebendo cobranças de 99.00 no lugar dos 40,00 acordados para a marca BRASPAG._x000a__x000a_Favor realizar o levantamento desses meses e realizar o estorno/correção das taxas futuras de aluguel.&lt;/p&gt;&lt;p&gt;&lt;strong&gt;Como podemos te ajudar?:&lt;/strong&gt; Desejo falar com o setor financeiro&lt;/p&gt;&lt;p&gt;&lt;strong&gt;GA Client ID:&lt;/strong&gt; 1040538107.1769452831&lt;/p&gt;&lt;p&gt;&lt;strong&gt;Lead Hash ID:&lt;/strong&gt; 8389978c8d4397cc917a98f"/>
    <s v="&gt; Cliente desde o início recebendo cobranças de 99.00 no lugar dos 40,00 acordados para a marca BRASPAG._x000a__x000a_Favor realizar o levantamento desses meses e realizar o estorno/correção das taxas futuras de aluguel."/>
  </r>
  <r>
    <x v="2"/>
    <s v="Cancelamento e Reemissão de Nota Fiscal"/>
    <n v="18983285"/>
    <n v="0"/>
    <n v="2602709414783"/>
    <s v="ECOFILLER LTDA"/>
    <s v="63.936.441/0001-10"/>
    <s v="Cancelamento de NF / reemissão"/>
    <m/>
    <m/>
    <x v="0"/>
    <x v="0"/>
    <s v="1018 Financeiro | Desejo falar com o setor financeiro | Matheus Paulielo | matheus.psilva@cielo.com.br"/>
    <x v="30"/>
    <d v="2026-01-29T00:00:00"/>
    <s v="jan/2026"/>
    <s v="ECOMMERCE BP SUPORTE FINANCEIRO N2"/>
    <s v="matheus.psilva@cielo.com.br"/>
    <s v="GRUPO ECOFILLER"/>
    <s v="Olá, segue formulário enviado para Cielo E-commerce:&lt;p&gt;&lt;strong&gt;Qual seu nome?:&lt;/strong&gt; Matheus Paulielo&lt;/p&gt;&lt;p&gt;&lt;strong&gt;Endereço de e-mail:&lt;/strong&gt; matheus.psilva@cielo.com.br&lt;/p&gt;&lt;p&gt;&lt;strong&gt;CNPJ/CPF:&lt;/strong&gt; 63.936.441/0001-10&lt;/p&gt;&lt;p&gt;&lt;strong&gt;Telefone:&lt;/strong&gt; (13) 99140-2960&lt;/p&gt;&lt;p&gt;&lt;strong&gt;Assunto:&lt;/strong&gt; Cancelamento sem multa&lt;/p&gt;&lt;p&gt;&lt;strong&gt;Merchant ID/Estabelecimento Comercial (EC):&lt;/strong&gt; 63.936.441/0001-10&lt;/p&gt;&lt;p&gt;&lt;strong&gt;Sobre qual produto ou área deseja falar?:&lt;/strong&gt; Financeiro&lt;/p&gt;&lt;p&gt;&lt;strong&gt;Como podemos te ajudar?:&lt;/strong&gt; Desejo falar com o setor financeiro&lt;/p&gt;&lt;p&gt;&lt;strong&gt;Descrição do problema:&lt;/strong&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s v="&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r>
  <r>
    <x v="2"/>
    <s v="Cancelamento e Reemissão de Nota Fiscal"/>
    <n v="19094173"/>
    <n v="0"/>
    <n v="2602914494650"/>
    <s v="AGRO-COMERCIAL AFUBRA LTDA"/>
    <s v="74.072.513/0001-44"/>
    <s v="Cancelamento de NF / reemissão"/>
    <m/>
    <m/>
    <x v="0"/>
    <x v="0"/>
    <s v="1018 Financeiro | Desejo falar com o setor financeiro | AGRO-COMERCIAL AFUBRA LTDA | ariane.pasilva@cielo.com.br"/>
    <x v="31"/>
    <d v="2026-01-29T00:00:00"/>
    <s v="jan/2026"/>
    <s v="ECOMMERCE BP SUPORTE FINANCEIRO N2"/>
    <s v="ariane.pasilva@cielo.com.br"/>
    <s v="AGRO COMERCIAL AFUBRA"/>
    <s v="Olá, segue formulário enviado para Cielo E-commerce:&lt;p&gt;&lt;strong&gt;Endereço de e-mail:&lt;/strong&gt; ariane.pasilva@cielo.com.br&lt;/p&gt;&lt;p&gt;&lt;strong&gt;CNPJ/CPF:&lt;/strong&gt; 74.072.513/0001-44&lt;/p&gt;&lt;p&gt;&lt;strong&gt;Qual seu nome?:&lt;/strong&gt; AGRO-COMERCIAL AFUBRA LTDA&lt;/p&gt;&lt;p&gt;&lt;strong&gt;Telefone:&lt;/strong&gt; (11) 97707-1602&lt;/p&gt;&lt;p&gt;&lt;strong&gt;Assunto:&lt;/strong&gt; NF paga duplicada&lt;/p&gt;&lt;p&gt;&lt;strong&gt;Merchant ID/Estabelecimento Comercial (EC):&lt;/strong&gt; 74072513000144&lt;/p&gt;&lt;p&gt;&lt;strong&gt;Descrição do problema:&lt;/strong&gt; Por favor, como faremos com as NFS de dezembro duplicada?_x000a_Mesmo produto, mesmo período, mesmo valor?_x000a_Como iremos estornar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como faremos com as NFS de dezembro duplicada?_x000a_Mesmo produto, mesmo período, mesmo valor?_x000a_Como iremos estornar para o cliente?"/>
  </r>
  <r>
    <x v="3"/>
    <s v="Pagamentos, Boletos e Recebimentos"/>
    <n v="19076026"/>
    <n v="0"/>
    <n v="2602910481963"/>
    <s v="CLARO S.A."/>
    <s v="40.432.544/0062-69"/>
    <s v="Alteração de vencimento / prorrogação"/>
    <m/>
    <m/>
    <x v="0"/>
    <x v="0"/>
    <s v="1018 Financeiro | Desejo falar com o setor financeiro | CLARO S.A. | ariane.pasilva@cielo.com.br"/>
    <x v="31"/>
    <d v="2026-02-06T00:00:00"/>
    <s v="jan/2026"/>
    <s v="Larissa QUIRINO CANUTO"/>
    <s v="ariane.pasilva@cielo.com.br"/>
    <s v=""/>
    <s v="Olá, segue formulário enviado para Cielo E-commerce:&lt;p&gt;&lt;strong&gt;Qual seu nome?:&lt;/strong&gt; CLARO S.A.&lt;/p&gt;&lt;p&gt;&lt;strong&gt;Endereço de e-mail:&lt;/strong&gt; ariane.pasilva@cielo.com.br&lt;/p&gt;&lt;p&gt;&lt;strong&gt;CNPJ/CPF:&lt;/strong&gt; 40.432.544/0062-69&lt;/p&gt;&lt;p&gt;&lt;strong&gt;Telefone:&lt;/strong&gt; (11) 97707-1602&lt;/p&gt;&lt;p&gt;&lt;strong&gt;Assunto:&lt;/strong&gt; Data de de emissão no mês de vencimento&lt;/p&gt;&lt;p&gt;&lt;strong&gt;Merchant ID/Estabelecimento Comercial (EC):&lt;/strong&gt; 40432544006269&lt;/p&gt;&lt;p&gt;&lt;strong&gt;Descrição do problema:&lt;/strong&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
    <s v="&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
  </r>
  <r>
    <x v="0"/>
    <s v="Cancelamento e Reemissão de Nota Fiscal"/>
    <n v="19068976"/>
    <n v="0"/>
    <n v="0"/>
    <s v="CINEMARK BRASIL S.A."/>
    <s v="00.779.721/0001-41"/>
    <s v="Cancelamento de NF / reemissão"/>
    <m/>
    <m/>
    <x v="0"/>
    <x v="0"/>
    <s v="1018 Financeiro | Desejo falar com o setor financeiro | CINEMARK BRASIL S.A. | ariane.pasilva@cielo.com.br"/>
    <x v="31"/>
    <d v="2026-02-20T00:00:00"/>
    <s v="jan/2026"/>
    <s v="STEPHANY LIMA DE LISBOA"/>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PO SUBSTITUIÇÃO&lt;/p&gt;&lt;p&gt;&lt;strong&gt;Merchant ID/Estabelecimento Comercial (EC):&lt;/strong&gt; 00.779.721/0001-41&lt;/p&gt;&lt;p&gt;&lt;strong&gt;Descrição do problema:&lt;/strong&gt; Por favor, realizar substituição de NF._x000a__x000a_Adiciono o pedido do antifraude de dez/25._x000a_OC000743944 – R$46.109,23 Antifraude Dezembro 2025._x000a__x000a_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
    <s v="&gt; Por favor, realizar substituição de NF._x000a__x000a_Adiciono o pedido do antifraude de dez/25._x000a_OC000743944 – R$46.109,23 Antifraude Dezembro 2025._x000a__x000a_Em anexo."/>
  </r>
  <r>
    <x v="1"/>
    <s v="Pagamentos, Boletos e Recebimentos"/>
    <n v="19318187"/>
    <n v="0"/>
    <n v="2603615657622"/>
    <s v="PNEUBRAS COMERCIO DE PNEUS LTDA"/>
    <s v="08.678.386/0001-05"/>
    <s v="Alteração de vencimento / prorrogação"/>
    <m/>
    <m/>
    <x v="0"/>
    <x v="0"/>
    <s v="1018 Financeiro | Desejo falar com o setor financeiro | Yasmin Melo | yasmin.melo@pneubras.com"/>
    <x v="32"/>
    <d v="2026-02-20T00:00:00"/>
    <s v="fev/2026"/>
    <s v="Vanessa dos Santos Araujo"/>
    <s v="yasmin.melo@pneubras.com"/>
    <s v="PNEUBRAS"/>
    <s v="Olá, segue formulário enviado para Cielo E-commerce:&lt;p&gt;&lt;strong&gt;Qual seu nome?:&lt;/strong&gt; Yasmin Melo&lt;/p&gt;&lt;p&gt;&lt;strong&gt;Endereço de e-mail:&lt;/strong&gt; yasmin.melo@pneubras.com&lt;/p&gt;&lt;p&gt;&lt;strong&gt;CNPJ/CPF:&lt;/strong&gt; 08.678.386/0001-05&lt;/p&gt;&lt;p&gt;&lt;strong&gt;Telefone:&lt;/strong&gt; (81) 9133-8500&lt;/p&gt;&lt;p&gt;&lt;strong&gt;Assunto:&lt;/strong&gt; Alteração de data de emissão dos boletos&lt;/p&gt;&lt;p&gt;&lt;strong&gt;Sobre qual produto ou área deseja falar?:&lt;/strong&gt; Financeiro&lt;/p&gt;&lt;p&gt;&lt;strong&gt;Como podemos te ajudar?:&lt;/strong&gt; Desejo falar com o setor financeiro&lt;/p&gt;&lt;p&gt;&lt;strong&gt;Descrição do problema:&lt;/strong&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lt;/p&gt;&lt;p&gt;&lt;strong&gt;Merchant ID/Estabelecimento Comercial (EC):&lt;/strong&gt; 12f6759a-2a45-48dc-9edf-e01cca4836c8&lt;/p&gt;&lt;p&gt;&lt;strong&gt;GA"/>
    <s v="&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
  </r>
  <r>
    <x v="0"/>
    <s v="Cancelamento e Reemissão de Nota Fiscal"/>
    <n v="19294254"/>
    <n v="0"/>
    <n v="2603610640508"/>
    <s v="ASSOCIACAO ESCOLA SUPERIOR DE PROPAGANDA E MARKETING"/>
    <s v="61.825.675/0001-64"/>
    <s v="Cancelamento de NF / reemissão"/>
    <m/>
    <m/>
    <x v="2"/>
    <x v="0"/>
    <s v="1018 Financeiro | Desejo falar com o setor financeiro | Elaine Nascimento | elaine.nascimento@espm.br"/>
    <x v="32"/>
    <d v="2026-02-11T00:00:00"/>
    <s v="fev/2026"/>
    <s v="STEPHANY LIMA DE LISBOA"/>
    <s v="elaine.nascimento@espm.br"/>
    <s v="ESPM"/>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Descrição do problema:&lt;/strong&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s v="&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r>
  <r>
    <x v="3"/>
    <s v="Contratos, Comercial e Cadastro"/>
    <n v="19334708"/>
    <n v="0"/>
    <n v="2603709669813"/>
    <s v="MASTER CARGAS BRASIL LTDA"/>
    <s v="03.537.589/0001-50"/>
    <s v="Cancelamento contrato (produto) / NF"/>
    <m/>
    <m/>
    <x v="0"/>
    <x v="0"/>
    <s v="1018 Financeiro | Desejo falar com o setor financeiro | Giulia | giuliac@cielo.com.br"/>
    <x v="33"/>
    <d v="2026-02-10T00:00:00"/>
    <s v="fev/2026"/>
    <s v="Emilly Maria Sousa Almeida"/>
    <s v="giuliac@cielo.com.br"/>
    <s v="MASTER CARGAS BRASIL"/>
    <s v="Olá, segue formulário enviado para Cielo E-commerce:&lt;p&gt;&lt;strong&gt;Qual seu nome?:&lt;/strong&gt; Giulia&lt;/p&gt;&lt;p&gt;&lt;strong&gt;Endereço de e-mail:&lt;/strong&gt; giuliac@cielo.com.br&lt;/p&gt;&lt;p&gt;&lt;strong&gt;CNPJ/CPF:&lt;/strong&gt; 03.537.589/0001-50&lt;/p&gt;&lt;p&gt;&lt;strong&gt;Telefone:&lt;/strong&gt; (11) 99104-1320&lt;/p&gt;&lt;p&gt;&lt;strong&gt;Assunto:&lt;/strong&gt; Cancelamento Parcial Sem Multa&lt;/p&gt;&lt;p&gt;&lt;strong&gt;Merchant ID/Estabelecimento Comercial (EC):&lt;/strong&gt; 03.537.589/0001-50&lt;/p&gt;&lt;p&gt;&lt;strong&gt;Descrição do problema:&lt;/strong&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lt;/p&gt;&lt;p&gt;&lt;strong&gt;ID da transação:&lt;/strong&gt; &lt;/p&gt;&lt;p&gt;&lt;strong&gt;Código do erro:&lt;/strong&gt; &lt;/p&gt;&lt;p&gt;&lt;strong&gt;Sobre qual produto ou área deseja falar?:&lt;/strong&gt; Financeiro&lt;/p&gt;&lt;p&gt;&lt;strong&gt;Como podemos te ajudar?:&lt;/strong&gt; Desejo falar com o setor finance"/>
    <s v="&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
  </r>
  <r>
    <x v="0"/>
    <s v="Cancelamento e Reemissão de Nota Fiscal"/>
    <n v="19332816"/>
    <n v="0"/>
    <n v="2603709668429"/>
    <s v="SERASA SA"/>
    <s v="62.173.620/0093-06"/>
    <s v="Cancelamento de NF / reemissão"/>
    <m/>
    <m/>
    <x v="0"/>
    <x v="0"/>
    <s v="1018 Financeiro | Desejo falar com o setor financeiro | SERASA S.A. | ariane.pasilva@cielo.com.br"/>
    <x v="33"/>
    <d v="2026-03-05T00:00:00"/>
    <s v="fev/2026"/>
    <s v="Larissa QUIRINO CANUTO"/>
    <s v="ariane.pasilva@cielo.com.br"/>
    <s v="SERASA SA"/>
    <s v="Olá, segue formulário enviado para Cielo E-commerce:&lt;p&gt;&lt;strong&gt;CNPJ/CPF:&lt;/strong&gt; 62.173.620/0093-06&lt;/p&gt;&lt;p&gt;&lt;strong&gt;Endereço de e-mail:&lt;/strong&gt; ariane.pasilva@cielo.com.br&lt;/p&gt;&lt;p&gt;&lt;strong&gt;Qual seu nome?:&lt;/strong&gt; SERASA S.A.&lt;/p&gt;&lt;p&gt;&lt;strong&gt;Telefone:&lt;/strong&gt; (11) 97707-1602&lt;/p&gt;&lt;p&gt;&lt;strong&gt;Assunto:&lt;/strong&gt; Cancelamento de NF&lt;/p&gt;&lt;p&gt;&lt;strong&gt;Merchant ID/Estabelecimento Comercial (EC):&lt;/strong&gt; 62173620009306&lt;/p&gt;&lt;p&gt;&lt;strong&gt;Descrição do problema:&lt;/strong&gt; Prezados, bom dia. Tudo bem?_x000a_Por favor seguir com o cancelamento das NFS do SERASA CNPJ 6217362000930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
    <s v="&gt; Prezados, bom dia. Tudo bem?_x000a_Por favor seguir com o cancelamento das NFS do SERASA CNPJ 62173620009306."/>
  </r>
  <r>
    <x v="2"/>
    <s v="Cancelamento e Reemissão de Nota Fiscal"/>
    <n v="19467621"/>
    <n v="0"/>
    <n v="2604118768702"/>
    <s v=""/>
    <s v="02.916.265/0298-18"/>
    <s v="Cancelamento de NF / reemissão"/>
    <m/>
    <m/>
    <x v="0"/>
    <x v="0"/>
    <s v="1018 Financeiro | Desejo falar com o setor financeiro | Mariane Oliveira dos Santos | marianeodossantos@gmail.com"/>
    <x v="34"/>
    <d v="2026-02-11T00:00:00"/>
    <s v="fev/2026"/>
    <s v="ECOMMERCE BP SUPORTE FINANCEIRO N2"/>
    <s v="marianeodossantos@gmail.com"/>
    <s v=""/>
    <s v="Olá, segue formulário enviado para Cielo E-commerce:&lt;p&gt;&lt;strong&gt;Qual seu nome?:&lt;/strong&gt; Mariane Oliveira dos Santos&lt;/p&gt;&lt;p&gt;&lt;strong&gt;Endereço de e-mail:&lt;/strong&gt; marianeodossantos@gmail.com&lt;/p&gt;&lt;p&gt;&lt;strong&gt;CNPJ/CPF:&lt;/strong&gt; 02.916.265/0298-18&lt;/p&gt;&lt;p&gt;&lt;strong&gt;Telefone:&lt;/strong&gt; (11) 98407-1789&lt;/p&gt;&lt;p&gt;&lt;strong&gt;Assunto:&lt;/strong&gt; Emissão NFS&lt;/p&gt;&lt;p&gt;&lt;strong&gt;Sobre qual produto ou área deseja falar?:&lt;/strong&gt; Financeiro&lt;/p&gt;&lt;p&gt;&lt;strong&gt;Como podemos te ajudar?:&lt;/strong&gt; Desejo falar com o setor financeiro&lt;/p&gt;&lt;p&gt;&lt;strong&gt;Descrição do problema:&lt;/strong&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lt;/p&gt;&lt;p&gt;&lt;strong&gt;Merchant ID/Estabelecimento Comercial (EC):&lt;/strong&gt; 02.916.265/0298-18&lt;/p&gt;&lt;p&gt;&lt;strong&gt;GA Clie"/>
    <s v="&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
  </r>
  <r>
    <x v="2"/>
    <s v="Contratos, Comercial e Cadastro"/>
    <n v="19467525"/>
    <n v="0"/>
    <n v="2604118768638"/>
    <s v="ALFA  AGENCIA DE VIAGENS LTDA"/>
    <s v="07.141.168/0001-66"/>
    <s v="Congelamento de contrato"/>
    <m/>
    <m/>
    <x v="0"/>
    <x v="0"/>
    <s v="1018 Financeiro | Desejo falar com o setor financeiro | ALFA AGENCIA DE VIAGENS LTDA | bordini@cielo.com.br"/>
    <x v="34"/>
    <d v="2026-02-11T00:00:00"/>
    <s v="fev/2026"/>
    <s v="ECOMMERCE BP SUPORTE FINANCEIRO N2"/>
    <s v="bordini@cielo.com.br"/>
    <s v=""/>
    <s v="Olá, segue formulário enviado para Cielo E-commerce:&lt;p&gt;&lt;strong&gt;Qual seu nome?:&lt;/strong&gt; ALFA AGENCIA DE VIAGENS LTDA&lt;/p&gt;&lt;p&gt;&lt;strong&gt;CNPJ/CPF:&lt;/strong&gt; 07.141.168/0001-66&lt;/p&gt;&lt;p&gt;&lt;strong&gt;Endereço de e-mail:&lt;/strong&gt; bordini@cielo.com.br&lt;/p&gt;&lt;p&gt;&lt;strong&gt;Telefone:&lt;/strong&gt; (11) 94008-6890&lt;/p&gt;&lt;p&gt;&lt;strong&gt;Assunto:&lt;/strong&gt; Congelamento de Contrato&lt;/p&gt;&lt;p&gt;&lt;strong&gt;Merchant ID/Estabelecimento Comercial (EC):&lt;/strong&gt; 07.141.168/0001-66&lt;/p&gt;&lt;p&gt;&lt;strong&gt;Descrição do problema:&lt;/strong&gt; Boa tarde, time, espero que estejam bem!_x000a__x000a_Cliente deseja congelar o contrato , dos produtos de AF mínimo mensal e Analista dedicado mensal Cyber, sendo assim segue documento assinado por todos. _x000a__x000a_Atenciosam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Data e hora do erro:&lt;/strong&gt; 10-02-2026 18:07&lt;/p&gt;&lt;p&gt;&lt;strong&gt;G"/>
    <s v="&gt; Boa tarde, time, espero que estejam bem!_x000a__x000a_Cliente deseja congelar o contrato , dos produtos de AF mínimo mensal e Analista dedicado mensal Cyber, sendo assim segue documento assinado por todos. _x000a__x000a_Atenciosamente."/>
  </r>
  <r>
    <x v="2"/>
    <s v="Cobrança e Contestação"/>
    <n v="19443812"/>
    <n v="0"/>
    <n v="2604112751267"/>
    <s v="ASSOCIACAO ESCOLA SUPERIOR DE PROPAGANDA E MARKETING"/>
    <s v="61.825.675/0001-64"/>
    <s v="Contestação de cobrança"/>
    <m/>
    <m/>
    <x v="0"/>
    <x v="0"/>
    <s v="1001 Split de Pagamento | Carta de cancelamento Split | Elaine Nascimento | elaine.nascimento@espm.br"/>
    <x v="34"/>
    <d v="2026-02-11T00:00:00"/>
    <s v="fev/2026"/>
    <s v="ECOMMERCE BP SUPORTE FINANCEIRO N2"/>
    <s v="elaine.nascimento@espm.br"/>
    <s v=""/>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Merchant ID/Estabelecimento Comercial (EC):&lt;/strong&gt; O contrato nº 430 foi encerrado&lt;/p&gt;&lt;p&gt;&lt;strong&gt;Descrição do problema:&lt;/strong&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s v="&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r>
  <r>
    <x v="3"/>
    <e v="#N/A"/>
    <n v="19555123"/>
    <n v="0"/>
    <n v="2604317832446"/>
    <s v="BRF S.A."/>
    <s v="01.838.723/0001-27"/>
    <s v="questionar a volumetria cobrada referente ao produto 3DS"/>
    <m/>
    <m/>
    <x v="1"/>
    <x v="0"/>
    <s v="1018 Financeiro | Desejo falar com o setor financeiro | Mariane Oliveira dos Santos | mariane.santos@cielo.com.br"/>
    <x v="35"/>
    <d v="2026-02-12T00:00:00"/>
    <s v="fev/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01.838.723/0001-27&lt;/p&gt;&lt;p&gt;&lt;strong&gt;Telefone:&lt;/strong&gt; (11) 98407-1789&lt;/p&gt;&lt;p&gt;&lt;strong&gt;Assunto:&lt;/strong&gt; Consumo 3ds&lt;/p&gt;&lt;p&gt;&lt;strong&gt;Merchant ID/Estabelecimento Comercial (EC):&lt;/strong&gt; 02.916.265/0298-18&lt;/p&gt;&lt;p&gt;&lt;strong&gt;Descrição do problema:&lt;/strong&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s v="&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r>
  <r>
    <x v="3"/>
    <s v="Cobrança e Contestação"/>
    <n v="19575216"/>
    <n v="0"/>
    <n v="2604411846581"/>
    <s v="CENTER MEGA COMERCIO DE MATERIAIS PARA CONSTRUCAO LTDA"/>
    <s v="05.164.667/0007-39"/>
    <s v="Contestação de cobrança"/>
    <m/>
    <m/>
    <x v="1"/>
    <x v="0"/>
    <s v="1018 Financeiro | Desejo falar com o setor financeiro | Caroline Mendes | carolineal@cielo.com.br"/>
    <x v="36"/>
    <d v="2026-04-13T00:00:00"/>
    <s v="fev/2026"/>
    <s v="FABIANA DE JESUS MARTINS LISBOA"/>
    <s v="carolineal@cielo.com.br"/>
    <s v=""/>
    <s v="Olá, segue formulário enviado para Cielo E-commerce:&lt;p&gt;&lt;strong&gt;Qual seu nome?:&lt;/strong&gt; Caroline Mendes&lt;/p&gt;&lt;p&gt;&lt;strong&gt;Endereço de e-mail:&lt;/strong&gt; carolineal@cielo.com.br&lt;/p&gt;&lt;p&gt;&lt;strong&gt;CNPJ/CPF:&lt;/strong&gt; 05.164.667/0007-39&lt;/p&gt;&lt;p&gt;&lt;strong&gt;Telefone:&lt;/strong&gt; (11) 94503-1458&lt;/p&gt;&lt;p&gt;&lt;strong&gt;Assunto:&lt;/strong&gt; Ajuste anual contrato&lt;/p&gt;&lt;p&gt;&lt;strong&gt;Merchant ID/Estabelecimento Comercial (EC):&lt;/strong&gt; 61.233.151/0005-08&lt;/p&gt;&lt;p&gt;&lt;strong&gt;Descrição do problema:&lt;/strong&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s v="&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r>
  <r>
    <x v="0"/>
    <s v="Contratos, Comercial e Cadastro"/>
    <n v="19754719"/>
    <n v="0"/>
    <n v="2605409978915"/>
    <s v="CENTRAL DO CARNAVAL PRODUCOES ARTISTICAS LTDA"/>
    <s v="03.951.956/0001-67"/>
    <s v="Congelamento de contrato"/>
    <m/>
    <m/>
    <x v="0"/>
    <x v="0"/>
    <s v="1018 Financeiro | Desejo falar com o setor financeiro | Clarissa | clarissa.rissi@cielo.com.br"/>
    <x v="37"/>
    <d v="2026-04-17T00:00:00"/>
    <s v="fev/2026"/>
    <s v="Larissa QUIRINO CANUTO"/>
    <s v="clarissa.rissi@cielo.com.br"/>
    <s v=""/>
    <s v="Olá, segue formulário enviado para Cielo E-commerce:&lt;p&gt;&lt;strong&gt;Qual seu nome?:&lt;/strong&gt; Clarissa&lt;/p&gt;&lt;p&gt;&lt;strong&gt;Endereço de e-mail:&lt;/strong&gt; clarissa.rissi@cielo.com.br&lt;/p&gt;&lt;p&gt;&lt;strong&gt;CNPJ/CPF:&lt;/strong&gt; 03.951.956/0001-67&lt;/p&gt;&lt;p&gt;&lt;strong&gt;Telefone:&lt;/strong&gt; (11) 97261-4151&lt;/p&gt;&lt;p&gt;&lt;strong&gt;Assunto:&lt;/strong&gt; Congelamento de contrato&lt;/p&gt;&lt;p&gt;&lt;strong&gt;Merchant ID/Estabelecimento Comercial (EC):&lt;/strong&gt; 03.951.956/0001-67&lt;/p&gt;&lt;p&gt;&lt;strong&gt;Descrição do problema:&lt;/strong&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lt;/p&gt;&lt;p&gt;&lt;strong&gt;ID da transação:&lt;/strong&gt; &lt;/p&gt;&lt;p&gt;&lt;strong&gt;Código do erro:&lt;/strong&gt; &lt;/p&gt;&lt;p&gt;&lt;strong&gt;Sobre qual produto ou área deseja falar?:&lt;/strong&gt; Financeiro&lt;/p&gt;&lt;p&gt;&lt;strong&gt;Como podemos te ajudar?:&lt;/strong&gt; Desejo falar com o setor financeiro&lt;/p&gt;"/>
    <s v="&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
  </r>
  <r>
    <x v="2"/>
    <s v="Contratos, Comercial e Cadastro"/>
    <n v="19754066"/>
    <n v="0"/>
    <n v="2605409978402"/>
    <s v="DSC PRODUCOES E EVENTOS LTDA"/>
    <s v="34.546.535/0001-84"/>
    <s v="Congelamento de contrato"/>
    <m/>
    <m/>
    <x v="0"/>
    <x v="0"/>
    <s v="1018 Financeiro | Desejo falar com o setor financeiro | Clarissa | clarissa.rissi@cielo.com.br"/>
    <x v="37"/>
    <d v="2026-06-02T00:00:00"/>
    <s v="fev/2026"/>
    <s v="Emilly Maria Sousa Almeida"/>
    <s v="clarissa.rissi@cielo.com.br"/>
    <s v="Bloco do Urso DSC"/>
    <s v="Olá, segue formulário enviado para Cielo E-commerce:&lt;p&gt;&lt;strong&gt;Qual seu nome?:&lt;/strong&gt; Clarissa&lt;/p&gt;&lt;p&gt;&lt;strong&gt;Endereço de e-mail:&lt;/strong&gt; clarissa.rissi@cielo.com.br&lt;/p&gt;&lt;p&gt;&lt;strong&gt;CNPJ/CPF:&lt;/strong&gt; 34.546.535/0001-84&lt;/p&gt;&lt;p&gt;&lt;strong&gt;Telefone:&lt;/strong&gt; (11) 97261-4151&lt;/p&gt;&lt;p&gt;&lt;strong&gt;Assunto:&lt;/strong&gt; Congelamento de contrato&lt;/p&gt;&lt;p&gt;&lt;strong&gt;Merchant ID/Estabelecimento Comercial (EC):&lt;/strong&gt; 34.546.535/0001-84&lt;/p&gt;&lt;p&gt;&lt;strong&gt;Descrição do problema:&lt;/strong&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s v="&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r>
  <r>
    <x v="2"/>
    <s v="Cancelamento e Reemissão de Nota Fiscal"/>
    <n v="19809905"/>
    <n v="0"/>
    <n v="2605511021859"/>
    <s v=""/>
    <s v="21.570.535/0001-78"/>
    <s v="Cancelamento de NF"/>
    <m/>
    <m/>
    <x v="0"/>
    <x v="0"/>
    <s v="1018 Financeiro | Desejo falar com o setor financeiro | Júlia Angelolozzi | julia.djesus@cielo.com.br"/>
    <x v="38"/>
    <d v="2026-02-24T00:00:00"/>
    <s v="fev/2026"/>
    <s v="ECOMMERCE BP SUPORTE FINANCEIRO N2"/>
    <s v="julia.djesus@cielo.com.br"/>
    <s v=""/>
    <s v="Olá, segue formulário enviado para Cielo E-commerce:&lt;p&gt;&lt;strong&gt;Qual seu nome?:&lt;/strong&gt; Júlia Angelolozzi&lt;/p&gt;&lt;p&gt;&lt;strong&gt;Endereço de e-mail:&lt;/strong&gt; julia.djesus@cielo.com.br&lt;/p&gt;&lt;p&gt;&lt;strong&gt;CNPJ/CPF:&lt;/strong&gt; 21.570.535/0001-78&lt;/p&gt;&lt;p&gt;&lt;strong&gt;Telefone:&lt;/strong&gt; (11) 94452-6362&lt;/p&gt;&lt;p&gt;&lt;strong&gt;Assunto:&lt;/strong&gt; Cancelamento de cobranças&lt;/p&gt;&lt;p&gt;&lt;strong&gt;Merchant ID/Estabelecimento Comercial (EC):&lt;/strong&gt; ab2cf439-ccf0-438e-9664-a9915e0ee1fa&lt;/p&gt;&lt;p&gt;&lt;strong&gt;Descrição do problema:&lt;/strong&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lt;/p&gt;&lt;p&gt;&lt;strong&gt;ID da transação:&lt;/strong&gt; &lt;/p&gt;&lt;p&gt;&lt;strong&gt;Código do erro:&lt;/strong&gt; &lt;/p&gt;&lt;p&gt;&lt;strong&gt;Sobre qual produto ou área deseja falar?:&lt;/strong&gt; Financeiro&lt;/p&gt;&lt;p&gt;&lt;strong&gt;Como podemos te ajudar?:&lt;/s"/>
    <s v="&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
  </r>
  <r>
    <x v="3"/>
    <s v="Atendimento Administrativo e Suporte"/>
    <n v="20009201"/>
    <n v="0"/>
    <n v="2606116169975"/>
    <s v="DROGARIA VITORIA LTDA"/>
    <s v="12.471.470/0005-46"/>
    <s v="Outros"/>
    <m/>
    <m/>
    <x v="0"/>
    <x v="0"/>
    <s v="1018 Financeiro | Desejo falar com o setor financeiro | Joice Rosa | joice.dsilva@cielo.com.br"/>
    <x v="39"/>
    <d v="2026-05-18T00:00:00"/>
    <s v="mar/2026"/>
    <s v="STEPHANY LIMA DE LISBOA"/>
    <s v="joice.dsilva@cielo.com.br"/>
    <s v=""/>
    <s v="Olá, segue formulário enviado para Cielo E-commerce:&lt;p&gt;&lt;strong&gt;Qual seu nome?:&lt;/strong&gt; Joice Rosa&lt;/p&gt;&lt;p&gt;&lt;strong&gt;Endereço de e-mail:&lt;/strong&gt; joice.dsilva@cielo.com.br&lt;/p&gt;&lt;p&gt;&lt;strong&gt;CNPJ/CPF:&lt;/strong&gt; 12.471.470/0005-46&lt;/p&gt;&lt;p&gt;&lt;strong&gt;Telefone:&lt;/strong&gt; (11) 99187-5666&lt;/p&gt;&lt;p&gt;&lt;strong&gt;Assunto:&lt;/strong&gt; Cliente recebendo cobrança sem ter contrato ativo&lt;/p&gt;&lt;p&gt;&lt;strong&gt;Merchant ID/Estabelecimento Comercial (EC):&lt;/strong&gt; Não tem&lt;/p&gt;&lt;p&gt;&lt;strong&gt;Descrição do problema:&lt;/strong&gt; Boa tarde, Time!_x000a_A cliente está recebendo cobranças da Braspag a alguns meses, porém verifiquei que é uma loja que ainda não assinou o contra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0f69d658c8491e6e780a5ac31"/>
    <s v="&gt; Boa tarde, Time!_x000a_A cliente está recebendo cobranças da Braspag a alguns meses, porém verifiquei que é uma loja que ainda não assinou o contrato."/>
  </r>
  <r>
    <x v="0"/>
    <s v="Cancelamento e Reemissão de Nota Fiscal"/>
    <n v="20000723"/>
    <n v="0"/>
    <n v="2606114163429"/>
    <s v="LACLO INDUSTRIA E COMERCIO DE MO"/>
    <s v="55.012.418/0001-00"/>
    <s v="Cancelamento de NF / reemissão"/>
    <m/>
    <m/>
    <x v="0"/>
    <x v="0"/>
    <s v="1018 Financeiro | Desejo falar com o setor financeiro | Clarissa | clarissa.rissi@cielo.com.br"/>
    <x v="39"/>
    <d v="2026-04-15T00:00:00"/>
    <s v="mar/2026"/>
    <s v="Larissa QUIRINO CANUTO"/>
    <s v="clarissa.rissi@cielo.com.br"/>
    <s v="LACLO INDUSTRIA E COMERCIO DE MO"/>
    <s v="Olá, segue formulário enviado para Cielo E-commerce:&lt;p&gt;&lt;strong&gt;Qual seu nome?:&lt;/strong&gt; Clarissa&lt;/p&gt;&lt;p&gt;&lt;strong&gt;Endereço de e-mail:&lt;/strong&gt; clarissa.rissi@cielo.com.br&lt;/p&gt;&lt;p&gt;&lt;strong&gt;CNPJ/CPF:&lt;/strong&gt; 55.012.418/0001-00&lt;/p&gt;&lt;p&gt;&lt;strong&gt;Telefone:&lt;/strong&gt; (11) 97261-4151&lt;/p&gt;&lt;p&gt;&lt;strong&gt;Assunto:&lt;/strong&gt; Notas em duplicidade&lt;/p&gt;&lt;p&gt;&lt;strong&gt;Merchant ID/Estabelecimento Comercial (EC):&lt;/strong&gt; 55.012.418/0001‑00&lt;/p&gt;&lt;p&gt;&lt;strong&gt;Descrição do problema:&lt;/strong&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59.176045"/>
    <s v="&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
  </r>
  <r>
    <x v="2"/>
    <s v="Cancelamento e Reemissão de Nota Fiscal"/>
    <n v="20000132"/>
    <n v="0"/>
    <n v="2606114162959"/>
    <s v="AUTOPASS S.A."/>
    <s v="07.140.538/0001-40"/>
    <s v="Cancelamento de NF / reemissão"/>
    <m/>
    <m/>
    <x v="0"/>
    <x v="0"/>
    <s v="1018 Financeiro | Desejo falar com o setor financeiro | Renata Sombra | renata.sombra@autopass.com.br"/>
    <x v="39"/>
    <d v="2026-03-18T00:00:00"/>
    <s v="mar/2026"/>
    <s v="ECOMMERCE BP SUPORTE FINANCEIRO N2"/>
    <s v="renata.sombra@autopass.com.br"/>
    <s v="TARIFA TRANSP METRA"/>
    <s v="Olá, segue formulário enviado para Cielo E-commerce:&lt;p&gt;&lt;strong&gt;Qual seu nome?:&lt;/strong&gt; Renata Sombra&lt;/p&gt;&lt;p&gt;&lt;strong&gt;Endereço de e-mail:&lt;/strong&gt; renata.sombra@autopass.com.br&lt;/p&gt;&lt;p&gt;&lt;strong&gt;CNPJ/CPF:&lt;/strong&gt; 07.140.538/0001-40&lt;/p&gt;&lt;p&gt;&lt;strong&gt;Telefone:&lt;/strong&gt; (11) 96191-9323&lt;/p&gt;&lt;p&gt;&lt;strong&gt;Assunto:&lt;/strong&gt; NFS-e 098096 -  Pendente de cancelamento&lt;/p&gt;&lt;p&gt;&lt;strong&gt;Descrição do problema:&lt;/strong&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lt;/p&gt;&lt;p&gt;&lt;strong&gt;Merchant ID/Estabelecimento Comercial (EC):&lt;/strong&gt; não sei&lt;/p&gt;&lt;p&gt;&lt;strong&gt;Sobre qual produto ou área deseja falar?:&lt;/strong&gt; Financeiro&lt;/p&gt;&lt;p&gt;&lt;strong&gt;Como podemos te ajudar?:&lt;/strong&gt; Desejo falar com o setor financeiro&lt;/p&gt;&lt;p&gt;&lt;strong&gt;GA Client ID:&lt;/strong&gt; 742816356.1772472667&lt;/p&gt;&lt;p&gt;&lt;strong&gt;Lead Hash ID:&lt;/strong&gt; 5c623511"/>
    <s v="&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
  </r>
  <r>
    <x v="4"/>
    <s v="Pagamentos, Boletos e Recebimentos"/>
    <n v="19985861"/>
    <n v="0"/>
    <n v="2606110151971"/>
    <s v="ZAPAY SERVICOS DE PAGAMENTOS S.A."/>
    <s v="28.593.387/0001-56"/>
    <s v="Reenvio de boleto / NF"/>
    <m/>
    <m/>
    <x v="0"/>
    <x v="0"/>
    <s v="1018 Financeiro | Desejo falar com o setor financeiro | Bianca dos Santos | bianca.lourdes@corpay.com.br"/>
    <x v="39"/>
    <d v="2026-03-26T00:00:00"/>
    <s v="mar/2026"/>
    <s v="ECOMMERCE BP SUPORTE FINANCEIRO N2"/>
    <s v="bianca.lourdes@corpay.com.br"/>
    <s v="ZAPAY"/>
    <s v="Olá, segue formulário enviado para Cielo E-commerce:&lt;p&gt;&lt;strong&gt;Qual seu nome?:&lt;/strong&gt; Bianca dos Santos&lt;/p&gt;&lt;p&gt;&lt;strong&gt;Endereço de e-mail:&lt;/strong&gt; bianca.lourdes@corpay.com.br&lt;/p&gt;&lt;p&gt;&lt;strong&gt;CNPJ/CPF:&lt;/strong&gt; 28.593.387/0001-56&lt;/p&gt;&lt;p&gt;&lt;strong&gt;Telefone:&lt;/strong&gt; (11) 91332-4225&lt;/p&gt;&lt;p&gt;&lt;strong&gt;Assunto:&lt;/strong&gt; Reenvio de boleto/NF&lt;/p&gt;&lt;p&gt;&lt;strong&gt;Merchant ID/Estabelecimento Comercial (EC):&lt;/strong&gt; braspag_zapay&lt;/p&gt;&lt;p&gt;&lt;strong&gt;Sobre qual produto ou área deseja falar?:&lt;/strong&gt; Financeiro&lt;/p&gt;&lt;p&gt;&lt;strong&gt;Como podemos te ajudar?:&lt;/strong&gt; Desejo falar com o setor financeiro&lt;/p&gt;&lt;p&gt;&lt;strong&gt;Descrição do problema:&lt;/strong&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lt;/p&gt;&lt;p&gt;&lt;strong&gt;GA Clie"/>
    <s v="&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
  </r>
  <r>
    <x v="2"/>
    <s v="Cancelamento e Reemissão de Nota Fiscal"/>
    <n v="19985167"/>
    <n v="0"/>
    <n v="2606110151454"/>
    <s v="ART MED MANIPULACAO E HOMEOPATIA LTDA"/>
    <s v="03.090.536/0001-33"/>
    <s v="Cancelamento de NF"/>
    <m/>
    <m/>
    <x v="2"/>
    <x v="0"/>
    <s v="1018 Financeiro | Desejo falar com o setor financeiro | Oza Selvino | financeiro@farmaciaartmed.com.br"/>
    <x v="39"/>
    <d v="2026-04-09T00:00:00"/>
    <s v="mar/2026"/>
    <s v="ECOMMERCE BP SUPORTE FINANCEIRO N2"/>
    <s v="financeiro@farmaciaartmed.com.br"/>
    <s v="ART MED"/>
    <s v="Olá, segue formulário enviado para Cielo E-commerce:&lt;p&gt;&lt;strong&gt;Qual seu nome?:&lt;/strong&gt; Oza Selvino&lt;/p&gt;&lt;p&gt;&lt;strong&gt;Endereço de e-mail:&lt;/strong&gt; financeiro@farmaciaartmed.com.br&lt;/p&gt;&lt;p&gt;&lt;strong&gt;CNPJ/CPF:&lt;/strong&gt; 03.090.536/0001-33&lt;/p&gt;&lt;p&gt;&lt;strong&gt;Telefone:&lt;/strong&gt; (11) 4583-1438&lt;/p&gt;&lt;p&gt;&lt;strong&gt;Assunto:&lt;/strong&gt; cobrança indevida&lt;/p&gt;&lt;p&gt;&lt;strong&gt;Merchant ID/Estabelecimento Comercial (EC):&lt;/strong&gt; 85560995&lt;/p&gt;&lt;p&gt;&lt;strong&gt;Sobre qual produto ou área deseja falar?:&lt;/strong&gt; Financeiro&lt;/p&gt;&lt;p&gt;&lt;strong&gt;Descrição do problema:&lt;/strong&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s v="&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r>
  <r>
    <x v="2"/>
    <s v="Cancelamento e Reemissão de Nota Fiscal"/>
    <n v="20046202"/>
    <n v="0"/>
    <n v="2606215197400"/>
    <s v="BRAMEX COMERCIO E SERVICOS LTDA"/>
    <s v="07.173.309/0001-22"/>
    <s v="Cancelamento de NF / reemissão"/>
    <m/>
    <m/>
    <x v="0"/>
    <x v="0"/>
    <s v="1018 Financeiro | Desejo falar com o setor financeiro | Larissa Venancio Nascimento Araujo | larissave@cielo.com.br"/>
    <x v="40"/>
    <d v="2026-03-03T00:00:00"/>
    <s v="mar/2026"/>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07.173.309/0001-22&lt;/p&gt;&lt;p&gt;&lt;strong&gt;Telefone:&lt;/strong&gt; (11) 97622-8821&lt;/p&gt;&lt;p&gt;&lt;strong&gt;Assunto:&lt;/strong&gt; Ajuste precificação&lt;/p&gt;&lt;p&gt;&lt;strong&gt;Merchant ID/Estabelecimento Comercial (EC):&lt;/strong&gt; 07.173.309/0001-22&lt;/p&gt;&lt;p&gt;&lt;strong&gt;Sobre qual produto ou área deseja falar?:&lt;/strong&gt; Financeiro&lt;/p&gt;&lt;p&gt;&lt;strong&gt;Como podemos te ajudar?:&lt;/strong&gt; Desejo falar com o setor financeiro&lt;/p&gt;&lt;p&gt;&lt;strong&gt;Descrição do problema:&lt;/strong&gt; Boa tarde!_x000a__x000a_Favor atualizar precificação do cliente, conforme contratados já inseridos e aprovados via SF. _x000a_OBS: do split já enviamos para fila responsável. _x000a__x000a_Abraços,&lt;/p&gt;&lt;p&gt;&lt;strong&gt;GA Client ID:&lt;/strong&gt; 2039273388.1743804731&lt;/p&gt;&lt;p&gt;&lt;strong&gt;Lead Hash ID:&lt;/strong&gt; 07c8dc77a82120543d9be874c2aae63f64100a83b250242489917b2c434c2350&lt;/p&gt;&lt;p&gt;&lt;strong&gt;Lead Form ID:&lt;/strong&gt; "/>
    <s v="&gt; Boa tarde!_x000a__x000a_Favor atualizar precificação do cliente, conforme contratados já inseridos e aprovados via SF. _x000a_OBS: do split já enviamos para fila responsável. _x000a__x000a_Abraços,"/>
  </r>
  <r>
    <x v="2"/>
    <s v="Cobrança e Contestação"/>
    <n v="20025827"/>
    <s v="admin"/>
    <n v="2606210182305"/>
    <s v="GALLICA MANIPULACAO FARMACEUTICA LTDA"/>
    <s v="05.515.179/0001-33"/>
    <s v="Contestação de cobrança"/>
    <m/>
    <m/>
    <x v="1"/>
    <x v="0"/>
    <s v="1018 Financeiro | Desejo falar com o setor financeiro | Gállica Manipulação Farmacêutica Ltda. | rachel@gallica.com.br"/>
    <x v="40"/>
    <d v="2026-03-04T00:00:00"/>
    <s v="mar/2026"/>
    <s v="ECOMMERCE BP SUPORTE FINANCEIRO N2"/>
    <s v="rachel@gallica.com.br"/>
    <s v="GALLICA"/>
    <s v="Olá, segue formulário enviado para Cielo E-commerce:&lt;p&gt;&lt;strong&gt;Qual seu nome?:&lt;/strong&gt; Gállica Manipulação Farmacêutica Ltda.&lt;/p&gt;&lt;p&gt;&lt;strong&gt;CNPJ/CPF:&lt;/strong&gt; 05.515.179/0001-33&lt;/p&gt;&lt;p&gt;&lt;strong&gt;Endereço de e-mail:&lt;/strong&gt; rachel@gallica.com.br&lt;/p&gt;&lt;p&gt;&lt;strong&gt;Telefone:&lt;/strong&gt; (31) 3241-6575&lt;/p&gt;&lt;p&gt;&lt;strong&gt;Assunto:&lt;/strong&gt; Valor da cobrança nota fical número 0108526&lt;/p&gt;&lt;p&gt;&lt;strong&gt;Merchant ID/Estabelecimento Comercial (EC):&lt;/strong&gt; 0bd2f03c-ed8a-4cdd-9abb-b49609b45202&lt;/p&gt;&lt;p&gt;&lt;strong&gt;Sobre qual produto ou área deseja falar?:&lt;/strong&gt; Financeiro&lt;/p&gt;&lt;p&gt;&lt;strong&gt;Como podemos te ajudar?:&lt;/strong&gt; Desejo falar com o setor financeiro&lt;/p&gt;&lt;p&gt;&lt;strong&gt;Descrição do problema:&lt;/strong&gt; Valor da nota fiscal.  Porque o valor da nota fiscal está tão discrepante?&lt;/p&gt;&lt;p&gt;&lt;strong&gt;GA Client ID:&lt;/strong&gt; &lt;/p&gt;&lt;p&gt;&lt;strong&gt;Lead Hash ID:&lt;/strong&gt; 992a2c88d8d468c37e07102be70e44f56f41657899890245667e7fb34982ce7f&lt;/p&gt;&lt;p&gt;&lt;strong&gt;Lead Form ID:&lt;/strong&gt; 992a2c88d8d468c37e07102be70e44f56f41657899890245667e7fb34982ce7f.17725"/>
    <s v="&gt; Valor da nota fiscal.  Porque o valor da nota fiscal está tão discrepante?"/>
  </r>
  <r>
    <x v="0"/>
    <s v="Contratos, Comercial e Cadastro"/>
    <n v="20063251"/>
    <n v="0"/>
    <n v="2606309209615"/>
    <s v="MINERAUX BEAUTY LTDA"/>
    <s v="41.889.603/0001-73"/>
    <s v="Cancelamento de contrato"/>
    <m/>
    <m/>
    <x v="0"/>
    <x v="0"/>
    <s v="1018 Financeiro | Desejo falar com o setor financeiro | MINERAUX BEAUTY LTDA | ariane.pasilva@cielo.com.br"/>
    <x v="41"/>
    <d v="2026-04-10T00:00:00"/>
    <s v="mar/2026"/>
    <s v="STEPHANY LIMA DE LISBOA"/>
    <s v="ariane.pasilva@cielo.com.br"/>
    <s v="MINERAUX BEAUTY LTDA"/>
    <s v="Olá, segue formulário enviado para Cielo E-commerce:&lt;p&gt;&lt;strong&gt;Qual seu nome?:&lt;/strong&gt; MINERAUX BEAUTY LTDA&lt;/p&gt;&lt;p&gt;&lt;strong&gt;Endereço de e-mail:&lt;/strong&gt; ariane.pasilva@cielo.com.br&lt;/p&gt;&lt;p&gt;&lt;strong&gt;CNPJ/CPF:&lt;/strong&gt; 41.889.603/0001-73&lt;/p&gt;&lt;p&gt;&lt;strong&gt;Telefone:&lt;/strong&gt; (11) 97707-1602&lt;/p&gt;&lt;p&gt;&lt;strong&gt;Assunto:&lt;/strong&gt; Cancelamento dos sistemas e NFS&lt;/p&gt;&lt;p&gt;&lt;strong&gt;Merchant ID/Estabelecimento Comercial (EC):&lt;/strong&gt; 41889603000173&lt;/p&gt;&lt;p&gt;&lt;strong&gt;Descrição do problema:&lt;/strong&gt; Pessoal, bom dia. Preciso que esse cliente seja desativado no billing e em todos os sistemas Braspag. Ele solicitou o cancelamento em 2024, falha interna. Ja coloquei o DA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
    <s v="&gt; Pessoal, bom dia. Preciso que esse cliente seja desativado no billing e em todos os sistemas Braspag. Ele solicitou o cancelamento em 2024, falha interna. Ja coloquei o DA de cobrança (em anexo)."/>
  </r>
  <r>
    <x v="2"/>
    <s v="Cancelamento e Reemissão de Nota Fiscal"/>
    <n v="20119729"/>
    <n v="0"/>
    <n v="2606412250783"/>
    <s v="PAYTRACK TECNOLOGIA LTDA"/>
    <s v="14.073.438/0001-04"/>
    <s v="Cancelamento de NF / reemissão"/>
    <m/>
    <m/>
    <x v="0"/>
    <x v="0"/>
    <s v="1018 Financeiro | Desejo falar com o setor financeiro | patrick Arlenn Rodrigues Cruz | patrick.cruz@paytrack.com.br"/>
    <x v="42"/>
    <d v="2026-03-05T00:00:00"/>
    <s v="mar/2026"/>
    <s v="ECOMMERCE BP SUPORTE FINANCEIRO N2"/>
    <s v="patrick.cruz@paytrack.com.br"/>
    <s v=""/>
    <s v="Olá, segue formulário enviado para Cielo E-commerce:&lt;p&gt;&lt;strong&gt;Qual seu nome?:&lt;/strong&gt; patrick Arlenn Rodrigues Cruz&lt;/p&gt;&lt;p&gt;&lt;strong&gt;Endereço de e-mail:&lt;/strong&gt; patrick.cruz@paytrack.com.br&lt;/p&gt;&lt;p&gt;&lt;strong&gt;CNPJ/CPF:&lt;/strong&gt; 14.073.438/0001-04&lt;/p&gt;&lt;p&gt;&lt;strong&gt;Telefone:&lt;/strong&gt; (31) 99300-5801&lt;/p&gt;&lt;p&gt;&lt;strong&gt;Assunto:&lt;/strong&gt; NFE gerada em 2025 com vencimento em 26&lt;/p&gt;&lt;p&gt;&lt;strong&gt;Merchant ID/Estabelecimento Comercial (EC):&lt;/strong&gt; 7c91cb76-63ae-4519-a267-fa49a0f27bb1&lt;/p&gt;&lt;p&gt;&lt;strong&gt;Sobre qual produto ou área deseja falar?:&lt;/strong&gt; Financeiro&lt;/p&gt;&lt;p&gt;&lt;strong&gt;Como podemos te ajudar?:&lt;/strong&gt; Desejo falar com o setor financeiro&lt;/p&gt;&lt;p&gt;&lt;strong&gt;Descrição do problema:&lt;/strong&gt; Pessoal, boa tarde!_x000a_A nota fiscal 096963 foi gerada no ano de 2025, e o meu ano contábil já se encerrou. Com isso preciso do apoio de vocês para gerar um anova nota para pagamento correto._x000a_agradeço o apoio.&lt;/p&gt;&lt;p&gt;&lt;strong&gt;GA Client ID:&lt;/strong&gt; 360051928.1758136900&lt;/p&gt;&lt;p&gt;&lt;strong&gt;Lead Hash ID:&lt;/strong&gt; 2c47b6db9469cbb08d9b0a373"/>
    <s v="&gt; Pessoal, boa tarde!_x000a_A nota fiscal 096963 foi gerada no ano de 2025, e o meu ano contábil já se encerrou. Com isso preciso do apoio de vocês para gerar um anova nota para pagamento correto._x000a_agradeço o apoio."/>
  </r>
  <r>
    <x v="0"/>
    <s v="Atendimento Administrativo e Suporte"/>
    <n v="20102962"/>
    <n v="0"/>
    <n v="2606407238435"/>
    <s v=""/>
    <s v="03.541.088/0001-47"/>
    <s v="Sem solicitação encerrar"/>
    <m/>
    <m/>
    <x v="0"/>
    <x v="0"/>
    <s v="1018 Financeiro | Desejo falar com o setor financeiro | Mariane Oliveira dos Santos | mariane.santos@cielo.com.br"/>
    <x v="42"/>
    <d v="2026-03-26T00:00:00"/>
    <s v="mar/2026"/>
    <s v="STEPHANY LIMA DE LISBOA"/>
    <s v="mariane.santos@cielo.com.br"/>
    <s v=""/>
    <s v="Olá, segue formulário enviado para Cielo E-commerce:&lt;p&gt;&lt;strong&gt;Endereço de e-mail:&lt;/strong&gt; mariane.santos@cielo.com.br&lt;/p&gt;&lt;p&gt;&lt;strong&gt;Qual seu nome?:&lt;/strong&gt; Mariane Oliveira dos Santos&lt;/p&gt;&lt;p&gt;&lt;strong&gt;CNPJ/CPF:&lt;/strong&gt; 03.541.088/0001-47&lt;/p&gt;&lt;p&gt;&lt;strong&gt;Telefone:&lt;/strong&gt; (11) 98407-1789&lt;/p&gt;&lt;p&gt;&lt;strong&gt;Assunto:&lt;/strong&gt; Financeiro&lt;/p&gt;&lt;p&gt;&lt;strong&gt;Merchant ID/Estabelecimento Comercial (EC):&lt;/strong&gt; 03.541.088/0001-47&lt;/p&gt;&lt;p&gt;&lt;strong&gt;Descrição do problema:&lt;/strong&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lt;/p&gt;&lt;p&gt;&lt;strong&gt;ID da transação:&lt;/strong&gt; &lt;/p&gt;&lt;p&gt;&lt;strong&gt;Código do erro:&lt;/strong&gt; &lt;/p&gt;&lt;p&gt;&lt;strong&gt;Sobre qual produto ou área deseja falar?:&lt;/strong&gt; Financei"/>
    <s v="&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
  </r>
  <r>
    <x v="0"/>
    <s v="Pagamentos, Boletos e Recebimentos"/>
    <n v="20192438"/>
    <n v="0"/>
    <n v="2606808304368"/>
    <s v="MOITINHO AUTOMOVEIS LTDA"/>
    <s v="22.134.988/0001-14"/>
    <s v="Reenvio de boleto / NF"/>
    <s v="Solicitei DA do Everton."/>
    <m/>
    <x v="3"/>
    <x v="0"/>
    <s v="1018 Financeiro | Desejo falar com o setor financeiro | Silvio Cesar | silviocesar@riozen.com.br"/>
    <x v="43"/>
    <d v="2026-04-22T00:00:00"/>
    <s v="mar/2026"/>
    <s v="STEPHANY LIMA DE LISBOA"/>
    <s v="silviocesar@riozen.com.br"/>
    <s v="RIOZEN"/>
    <s v="Olá, segue formulário enviado para Cielo E-commerce:&lt;p&gt;&lt;strong&gt;Qual seu nome?:&lt;/strong&gt; Silvio Cesar&lt;/p&gt;&lt;p&gt;&lt;strong&gt;Endereço de e-mail:&lt;/strong&gt; silviocesar@riozen.com.br&lt;/p&gt;&lt;p&gt;&lt;strong&gt;CNPJ/CPF:&lt;/strong&gt; 22.134.988/0001-14&lt;/p&gt;&lt;p&gt;&lt;strong&gt;Telefone:&lt;/strong&gt; (21) 98174-2577&lt;/p&gt;&lt;p&gt;&lt;strong&gt;Assunto:&lt;/strong&gt; Cobrança de tarifa errado&lt;/p&gt;&lt;p&gt;&lt;strong&gt;Merchant ID/Estabelecimento Comercial (EC):&lt;/strong&gt; 22.134.988/0001-14&lt;/p&gt;&lt;p&gt;&lt;strong&gt;Sobre qual produto ou área deseja falar?:&lt;/strong&gt; Financeiro&lt;/p&gt;&lt;p&gt;&lt;strong&gt;Como podemos te ajudar?:&lt;/strong&gt; Desejo falar com o setor financeiro&lt;/p&gt;&lt;p&gt;&lt;strong&gt;Descrição do problema:&lt;/strong&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lt;/p&gt;&lt;p&gt;&lt;strong&gt;GA Client ID:&lt;/strong&gt; 1324974709.1764694782&lt;/p&gt;&lt;p&gt;&lt;"/>
    <s v="&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
  </r>
  <r>
    <x v="2"/>
    <s v="Cancelamento e Reemissão de Nota Fiscal"/>
    <n v="20258333"/>
    <n v="0"/>
    <n v="2606914352685"/>
    <s v="PANDORA"/>
    <s v="11.023.174/0010-87"/>
    <s v="Cancelamento de NF / reemissão"/>
    <m/>
    <m/>
    <x v="0"/>
    <x v="0"/>
    <s v="1018 Financeiro | Desejo falar com o setor financeiro | Larissa Venancio Nascimento Araujo | larissa.naraujo@cielo.com.br"/>
    <x v="44"/>
    <d v="2026-04-01T00:00:00"/>
    <s v="mar/2026"/>
    <s v="ECOMMERCE BP SUPORTE FINANCEIRO N2"/>
    <s v="larissa.naraujo@cielo.com.br"/>
    <s v="PANDORA"/>
    <s v="Olá, segue formulário enviado para Cielo E-commerce:&lt;p&gt;&lt;strong&gt;Qual seu nome?:&lt;/strong&gt; Larissa Venancio Nascimento Araujo&lt;/p&gt;&lt;p&gt;&lt;strong&gt;Endereço de e-mail:&lt;/strong&gt; larissa.naraujo@cielo.com.br&lt;/p&gt;&lt;p&gt;&lt;strong&gt;CNPJ/CPF:&lt;/strong&gt; 11.023.174/0010-87&lt;/p&gt;&lt;p&gt;&lt;strong&gt;Telefone:&lt;/strong&gt; (11) 97622-8821&lt;/p&gt;&lt;p&gt;&lt;strong&gt;Assunto:&lt;/strong&gt; Cessão Contratual - Pandora&lt;/p&gt;&lt;p&gt;&lt;strong&gt;Merchant ID/Estabelecimento Comercial (EC):&lt;/strong&gt; 11.023.174/0010-87&lt;/p&gt;&lt;p&gt;&lt;strong&gt;Sobre qual produto ou área deseja falar?:&lt;/strong&gt; Financeiro&lt;/p&gt;&lt;p&gt;&lt;strong&gt;Como podemos te ajudar?:&lt;/strong&gt; Desejo falar com o setor financeiro&lt;/p&gt;&lt;p&gt;&lt;strong&gt;Descrição do problema:&lt;/strong&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s v="&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r>
  <r>
    <x v="3"/>
    <s v="Atendimento Administrativo e Suporte"/>
    <n v="20248313"/>
    <n v="0"/>
    <n v="2606911345076"/>
    <s v="TECIDOS E ARMARINHOS MIGUEL BARTOLOMEU S/A"/>
    <s v="17.359.233/0001-88"/>
    <s v="Outros"/>
    <m/>
    <m/>
    <x v="0"/>
    <x v="0"/>
    <s v="1018 Financeiro | Desejo falar com o setor financeiro | Fernanda Camarneira | fernanda.scamarneira@cielo.com.br"/>
    <x v="44"/>
    <d v="2026-03-10T00:00:00"/>
    <s v="mar/2026"/>
    <s v="ECOMMERCE BP SUPORTE FINANCEIRO N2"/>
    <s v="fernanda.scamarneira@cielo.com.br"/>
    <s v=""/>
    <s v="Olá, segue formulário enviado para Cielo E-commerce:&lt;p&gt;&lt;strong&gt;Qual seu nome?:&lt;/strong&gt; Fernanda Camarneira&lt;/p&gt;&lt;p&gt;&lt;strong&gt;Endereço de e-mail:&lt;/strong&gt; fernanda.scamarneira@cielo.com.br&lt;/p&gt;&lt;p&gt;&lt;strong&gt;CNPJ/CPF:&lt;/strong&gt; 17.359.233/0001-88&lt;/p&gt;&lt;p&gt;&lt;strong&gt;Telefone:&lt;/strong&gt; (11) 94519-4834&lt;/p&gt;&lt;p&gt;&lt;strong&gt;Assunto:&lt;/strong&gt; Tambasa - Renovação de contrato&lt;/p&gt;&lt;p&gt;&lt;strong&gt;Merchant ID/Estabelecimento Comercial (EC):&lt;/strong&gt; 17.359.233/0001-88&lt;/p&gt;&lt;p&gt;&lt;strong&gt;Descrição do problema:&lt;/strong&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
  </r>
  <r>
    <x v="3"/>
    <s v="Atendimento Administrativo e Suporte"/>
    <n v="20236835"/>
    <n v="0"/>
    <n v="0"/>
    <s v="IBM BRASIL-INDUSTRIA MAQUINAS E SERVICOS LIMITADA"/>
    <s v="33.372.251/0062-78"/>
    <s v="Solicitação de documentos (contrato, NF, histórico)"/>
    <m/>
    <m/>
    <x v="0"/>
    <x v="0"/>
    <s v="1002 Portais E-commerce | Estou com um problema em produção e preciso de ajuda | Cleber de Jesus da Silva | cleberjesus@ibm.com"/>
    <x v="44"/>
    <d v="2026-05-15T00:00:00"/>
    <s v="mar/2026"/>
    <s v="FABIANA DE JESUS MARTINS LISBOA"/>
    <s v="cleberjesus@ibm.com"/>
    <s v="IBM BRASIL"/>
    <s v="Olá, segue formulário enviado para Cielo E-commerce:&lt;p&gt;&lt;strong&gt;Endereço de e-mail:&lt;/strong&gt; cleberjesus@ibm.com&lt;/p&gt;&lt;p&gt;&lt;strong&gt;Qual seu nome?:&lt;/strong&gt; Cleber de Jesus da Silva&lt;/p&gt;&lt;p&gt;&lt;strong&gt;CNPJ/CPF:&lt;/strong&gt; 33.372.251/0062-78&lt;/p&gt;&lt;p&gt;&lt;strong&gt;Telefone:&lt;/strong&gt; (11) 95782-6161&lt;/p&gt;&lt;p&gt;&lt;strong&gt;Sobre qual produto ou área deseja falar?:&lt;/strong&gt; Portais E-commerce&lt;/p&gt;&lt;p&gt;&lt;strong&gt;Como podemos te ajudar?:&lt;/strong&gt; Estou com um problema em produção e preciso de ajuda&lt;/p&gt;&lt;p&gt;&lt;strong&gt;Merchant ID/Estabelecimento Comercial (EC):&lt;/strong&gt; IBM&lt;/p&gt;&lt;p&gt;&lt;strong&gt;Assunto:&lt;/strong&gt; Solicitação de envio do XML – Faturas 106247 e 106304&lt;/p&gt;&lt;p&gt;&lt;strong&gt;Descrição do problema:&lt;/strong&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s v="&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r>
  <r>
    <x v="4"/>
    <s v="Contratos, Comercial e Cadastro"/>
    <n v="20314174"/>
    <n v="0"/>
    <n v="2607017393968"/>
    <s v="BALAROTI - COMERCIO DE MATERIAIS DE CONSTRUCAO S.A."/>
    <s v="77.044.618/0001-88"/>
    <s v="Dúvida comercial"/>
    <m/>
    <m/>
    <x v="1"/>
    <x v="0"/>
    <s v="1018 Financeiro | Desejo falar com o setor financeiro | Mariane Oliveira dos Santos | mariane.santos@cielo.com.br"/>
    <x v="45"/>
    <d v="2026-05-15T00:00:00"/>
    <s v="mar/2026"/>
    <s v="FABIANA DE JESUS MARTINS LISBOA"/>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lt;/p&gt;&lt;p&gt;&lt;strong&gt;Merchant ID/Estabelecimento Comercial (EC):&lt;/strong&gt; 77.044.618/0001-88&lt;/p&gt;&lt;p&gt;&lt;strong&gt;Descrição do problema:&lt;/strong&gt; Este cliente nunca utilizou o serviço da Braspag e solicitou cancelamento das NFs._x000a_Segue o 'de acordo' do Pelizon e Pavanello para seguirmos com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
    <s v="&gt; Este cliente nunca utilizou o serviço da Braspag e solicitou cancelamento das NFs._x000a_Segue o 'de acordo' do Pelizon e Pavanello para seguirmos com o cancelamento"/>
  </r>
  <r>
    <x v="0"/>
    <s v="Cobrança e Contestação"/>
    <n v="20287839"/>
    <n v="0"/>
    <n v="2607011374674"/>
    <s v="CINEMARK BRASIL S.A."/>
    <s v="00.779.721/0001-41"/>
    <s v="Contestação de cobrança"/>
    <m/>
    <m/>
    <x v="1"/>
    <x v="0"/>
    <s v="1018 Financeiro | Desejo falar com o setor financeiro | Debora | cobrancati@cinemark.com.br"/>
    <x v="45"/>
    <d v="2026-05-11T00:00:00"/>
    <s v="mar/2026"/>
    <s v="FABIANA DE JESUS MARTINS LISBOA"/>
    <s v="cobrancati@cinemark.com.br"/>
    <s v="CINEMARK TELEMARKETING"/>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OC000750956 - Pagador fev/26 R$31.090,06_x000a_OC000750954 - Antifraude Jan/26 R$55.224,85_x000a_OC000750550 - 3DS fev/26 R$3.038,75_x000a_OC000750547 - Cartão Protegido fev/26 R$5.813,68&lt;/p&gt;&lt;p&gt;&lt;strong&gt;GA Client ID:&lt;/strong&gt; 1764456801.1765984201&lt;/p&gt;&lt;p&gt;&lt;strong&gt;Lead Hash ID:&lt;/strong&gt; ae4e7ca904ec5ec8b89ceeb86ba8a422c0fbd84abebe218fe785dc0bd6b548d1&lt;/p&gt;&lt;p&gt;&lt;stro"/>
    <s v="&gt; OC000750956 - Pagador fev/26 R$31.090,06_x000a_OC000750954 - Antifraude Jan/26 R$55.224,85_x000a_OC000750550 - 3DS fev/26 R$3.038,75_x000a_OC000750547 - Cartão Protegido fev/26 R$5.813,68"/>
  </r>
  <r>
    <x v="2"/>
    <s v="Cobrança e Contestação"/>
    <n v="20285063"/>
    <n v="0"/>
    <n v="2607010372602"/>
    <s v="INBRANDS S.A"/>
    <s v="09.054.385/0001-44"/>
    <s v="Contestação de cobrança"/>
    <m/>
    <m/>
    <x v="1"/>
    <x v="0"/>
    <s v="1018 Financeiro | Desejo falar com o setor financeiro | Ingrid Soares | ingrid.soares@inbrands.com.br"/>
    <x v="45"/>
    <d v="2026-05-11T00:00:00"/>
    <s v="mar/2026"/>
    <s v="FABIANA DE JESUS MARTINS LISBOA"/>
    <s v="ingrid.soares@inbrands.com.br"/>
    <s v="ELLUS FABRICA PE"/>
    <s v="Olá, segue formulário enviado para Cielo E-commerce:&lt;p&gt;&lt;strong&gt;Qual seu nome?:&lt;/strong&gt; Ingrid Soares&lt;/p&gt;&lt;p&gt;&lt;strong&gt;Endereço de e-mail:&lt;/strong&gt; ingrid.soares@inbrands.com.br&lt;/p&gt;&lt;p&gt;&lt;strong&gt;CNPJ/CPF:&lt;/strong&gt; 09.054.385/0001-44&lt;/p&gt;&lt;p&gt;&lt;strong&gt;Telefone:&lt;/strong&gt; (11) 95125-4590&lt;/p&gt;&lt;p&gt;&lt;strong&gt;Assunto:&lt;/strong&gt; Contrato de serviço&lt;/p&gt;&lt;p&gt;&lt;strong&gt;Merchant ID/Estabelecimento Comercial (EC):&lt;/strong&gt; 1078692154&lt;/p&gt;&lt;p&gt;&lt;strong&gt;Sobre qual produto ou área deseja falar?:&lt;/strong&gt; Financeiro&lt;/p&gt;&lt;p&gt;&lt;strong&gt;Descrição do problema:&lt;/strong&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s v="&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r>
  <r>
    <x v="0"/>
    <s v="Atendimento Administrativo e Suporte"/>
    <n v="20351095"/>
    <n v="0"/>
    <n v="2607116420789"/>
    <s v="HYPER CASH PAY LTDA"/>
    <s v="56.027.066/0001-20"/>
    <s v="Reenvio de informação"/>
    <m/>
    <m/>
    <x v="0"/>
    <x v="0"/>
    <s v="1018 Financeiro | Desejo falar com o setor financeiro | HYPER CASH PAY LTDA | ariane.pasilva@cielo.com.br"/>
    <x v="46"/>
    <d v="2026-04-23T00:00:00"/>
    <s v="mar/2026"/>
    <s v="Larissa QUIRINO CANUTO"/>
    <s v="ariane.pasilva@cielo.com.br"/>
    <s v="HYPER CASH PAY LTDA"/>
    <s v="Olá, segue formulário enviado para Cielo E-commerce:&lt;p&gt;&lt;strong&gt;Qual seu nome?:&lt;/strong&gt; HYPER CASH PAY LTDA&lt;/p&gt;&lt;p&gt;&lt;strong&gt;CNPJ/CPF:&lt;/strong&gt; 56.027.066/0001-20&lt;/p&gt;&lt;p&gt;&lt;strong&gt;Endereço de e-mail:&lt;/strong&gt; ariane.pasilva@cielo.com.br&lt;/p&gt;&lt;p&gt;&lt;strong&gt;Telefone:&lt;/strong&gt; (11) 97707-1602&lt;/p&gt;&lt;p&gt;&lt;strong&gt;Assunto:&lt;/strong&gt; Imposto pago sobre cada NF&lt;/p&gt;&lt;p&gt;&lt;strong&gt;Merchant ID/Estabelecimento Comercial (EC):&lt;/strong&gt; 56027066000120&lt;/p&gt;&lt;p&gt;&lt;strong&gt;Descrição do problema:&lt;/strong&gt; Por favor, transferir esse chamado para fila do N2. _x000a__x000a_Preciso que seja informado os impostos pagos para cada NF emitida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transferir esse chamado para fila do N2. _x000a__x000a_Preciso que seja informado os impostos pagos para cada NF emitida para o cliente."/>
  </r>
  <r>
    <x v="0"/>
    <s v="Cobrança e Contestação"/>
    <n v="20376716"/>
    <n v="0"/>
    <n v="2607212439348"/>
    <s v="POUSADA PORTO MARE LTDA"/>
    <s v="08.071.439/0001-17"/>
    <s v="Duplicidade nf de antifraude"/>
    <m/>
    <m/>
    <x v="1"/>
    <x v="0"/>
    <s v="1018 Financeiro | Desejo falar com o setor financeiro | Rodrigo Alves Costa | rodrigo@pousadaportomare.com.br"/>
    <x v="47"/>
    <d v="2026-04-07T00:00:00"/>
    <s v="mar/2026"/>
    <s v="ECOMMERCE BP SUPORTE FINANCEIRO N2"/>
    <s v="rodrigo@pousadaportomare.com.br"/>
    <s v="POUSADA PORTO MARE"/>
    <s v="Olá, segue formulário enviado para Cielo E-commerce:&lt;p&gt;&lt;strong&gt;Qual seu nome?:&lt;/strong&gt; Rodrigo Alves Costa&lt;/p&gt;&lt;p&gt;&lt;strong&gt;Endereço de e-mail:&lt;/strong&gt; rodrigo@pousadaportomare.com.br&lt;/p&gt;&lt;p&gt;&lt;strong&gt;Telefone:&lt;/strong&gt; (12) 98137-0284&lt;/p&gt;&lt;p&gt;&lt;strong&gt;CNPJ/CPF:&lt;/strong&gt; 08.071.439/0001-17&lt;/p&gt;&lt;p&gt;&lt;strong&gt;Assunto:&lt;/strong&gt; Cobrança&lt;/p&gt;&lt;p&gt;&lt;strong&gt;Merchant ID/Estabelecimento Comercial (EC):&lt;/strong&gt; Braspag&lt;/p&gt;&lt;p&gt;&lt;strong&gt;Sobre qual produto ou área deseja falar?:&lt;/strong&gt; Financeiro&lt;/p&gt;&lt;p&gt;&lt;strong&gt;Como podemos te ajudar?:&lt;/strong&gt; Desejo falar com o setor financeiro&lt;/p&gt;&lt;p&gt;&lt;strong&gt;Descrição do problema:&lt;/strong&gt; Boa tarde, esse mês tivemos uma cobrança de 93,90 que foi cobrada em duplicidade. Apareceram duas cobranças iguais no nosso DDA, mas fizemos o agendamento de uma só com a data de hoje, mas quando debitou, debitou duas vezes.&lt;/p&gt;&lt;p&gt;&lt;strong&gt;GA Client ID:&lt;/strong&gt; 1890342232.1770201463&lt;/p&gt;&lt;p&gt;&lt;strong&gt;Lead Hash ID:&lt;/strong&gt; 88eca02746578598ef90fa5107bc914a604ae4aa432d5a05c0d8b11692f7a9a6&lt;/p&gt;&lt;p&gt;&lt;s"/>
    <s v="&gt; Boa tarde, esse mês tivemos uma cobrança de 93,90 que foi cobrada em duplicidade. Apareceram duas cobranças iguais no nosso DDA, mas fizemos o agendamento de uma só com a data de hoje, mas quando debitou, debitou duas vezes."/>
  </r>
  <r>
    <x v="0"/>
    <s v="Atendimento Administrativo e Suporte"/>
    <n v="20484280"/>
    <n v="0"/>
    <n v="2607617520651"/>
    <s v="SOLEAH"/>
    <s v="18.539.846/0001-60"/>
    <s v="Sem solicitação encerrar"/>
    <m/>
    <m/>
    <x v="0"/>
    <x v="0"/>
    <s v="1018 Financeiro | Desejo falar com o setor financeiro | M.P. IDALGO INDUSTRIA E COMERCIO DE | ariane.pasilva@cielo.com.br"/>
    <x v="48"/>
    <d v="2026-05-06T00:00:00"/>
    <s v="mar/2026"/>
    <s v="STEPHANY LIMA DE LISBOA"/>
    <s v="ariane.pasilva@cielo.com.br"/>
    <s v="SOLEAH"/>
    <s v="Olá, segue formulário enviado para Cielo E-commerce:&lt;p&gt;&lt;strong&gt;Qual seu nome?:&lt;/strong&gt; M.P. IDALGO INDUSTRIA E COMERCIO DE&lt;/p&gt;&lt;p&gt;&lt;strong&gt;Endereço de e-mail:&lt;/strong&gt; ariane.pasilva@cielo.com.br&lt;/p&gt;&lt;p&gt;&lt;strong&gt;CNPJ/CPF:&lt;/strong&gt; 18.539.846/0001-60&lt;/p&gt;&lt;p&gt;&lt;strong&gt;Telefone:&lt;/strong&gt; (11) 97707-1602&lt;/p&gt;&lt;p&gt;&lt;strong&gt;Assunto:&lt;/strong&gt; Carta de quitação&lt;/p&gt;&lt;p&gt;&lt;strong&gt;Merchant ID/Estabelecimento Comercial (EC):&lt;/strong&gt; 18539846000160&lt;/p&gt;&lt;p&gt;&lt;strong&gt;Descrição do problema:&lt;/strong&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lt;/p&gt;&lt;p&gt;&lt;strong&gt;ID da transação:&lt;/strong&gt; &lt;/p&gt;&lt;p&gt;&lt;strong&gt;Código do erro:&lt;/strong&gt; &lt;/p&gt;&lt;p&gt;&lt;strong&gt;Sobre qual produto ou área deseja falar?:&lt;/strong&gt; Financeiro&lt;/p&gt;&lt;p&gt;&lt;strong&gt;Como podemos te ajudar?:&lt;/strong&gt; Desejo falar com o set"/>
    <s v="&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
  </r>
  <r>
    <x v="1"/>
    <s v="Atendimento Administrativo e Suporte"/>
    <n v="20480129"/>
    <n v="0"/>
    <n v="2607616517633"/>
    <s v="SAVEGNAGO-SUPERMERCADOS LTDA"/>
    <s v="71.322.150/0001-60"/>
    <s v="Carta de quitação / circularização"/>
    <m/>
    <m/>
    <x v="1"/>
    <x v="1"/>
    <s v="1018 Financeiro | Desejo falar com o setor financeiro | SAVEGNAGO-SUPERMERCADOS LTDA | lenon.oliveira@savegnago.com.br"/>
    <x v="48"/>
    <d v="2026-04-06T00:00:00"/>
    <s v="mar/2026"/>
    <s v="STEPHANY LIMA DE LISBOA"/>
    <s v="lenon.oliveira@savegnago.com.br"/>
    <s v="SAVEGNAGO Lj 1 Matriz Sertaozinho"/>
    <s v="Olá, segue formulário enviado para Cielo E-commerce:&lt;p&gt;&lt;strong&gt;Qual seu nome?:&lt;/strong&gt; SAVEGNAGO-SUPERMERCADOS LTDA&lt;/p&gt;&lt;p&gt;&lt;strong&gt;Endereço de e-mail:&lt;/strong&gt; lenon.oliveira@savegnago.com.br&lt;/p&gt;&lt;p&gt;&lt;strong&gt;CNPJ/CPF:&lt;/strong&gt; 71.322.150/0001-60&lt;/p&gt;&lt;p&gt;&lt;strong&gt;Assunto:&lt;/strong&gt; Carta de quitação&lt;/p&gt;&lt;p&gt;&lt;strong&gt;Merchant ID/Estabelecimento Comercial (EC):&lt;/strong&gt; 71322150000160&lt;/p&gt;&lt;p&gt;&lt;strong&gt;Sobre qual produto ou área deseja falar?:&lt;/strong&gt; Financeiro&lt;/p&gt;&lt;p&gt;&lt;strong&gt;Como podemos te ajudar?:&lt;/strong&gt; Desejo falar com o setor financeiro&lt;/p&gt;&lt;p&gt;&lt;strong&gt;Descrição do problema:&lt;/strong&gt; Prezados, boa tarde._x000a__x000a_Por favor, preciso de uma carta de quitação da NF0080105&lt;/p&gt;&lt;p&gt;&lt;strong&gt;Telefone:&lt;/strong&gt; (16) 3946-2088&lt;/p&gt;&lt;p&gt;&lt;strong&gt;GA Client ID:&lt;/strong&gt; 1401063149.1757524286&lt;/p&gt;&lt;p&gt;&lt;strong&gt;Lead Hash ID:&lt;/strong&gt; 5b5ec3058b939c1794166056dcf7c2bdadde45289d8414fda87a0dcc24b3e349&lt;/p&gt;&lt;p&gt;&lt;strong&gt;Lead Form ID:&lt;/strong&gt; 5b5ec3058b939c1794166056dcf7c2bdadde45289d8414fda87a0dcc24b3e349.1773775803089&lt;/p&gt;&lt;br&gt;-json-{"/>
    <s v="&gt; Prezados, boa tarde._x000a__x000a_Por favor, preciso de uma carta de quitação da NF0080105"/>
  </r>
  <r>
    <x v="0"/>
    <s v="Cobrança e Contestação"/>
    <n v="20537850"/>
    <n v="0"/>
    <n v="2607810560847"/>
    <s v="AMWAY DO BRASIL LIMITADA"/>
    <s v="58.473.398/0001-63"/>
    <s v="Contestação de cobrança"/>
    <m/>
    <m/>
    <x v="0"/>
    <x v="0"/>
    <s v="1003 Gateway de Pagamento | Estou com um problema em produção e preciso de ajuda | Paula Maldonado Nishiwaki | paula.nishiwaki@amway.com"/>
    <x v="49"/>
    <d v="2026-05-15T00:00:00"/>
    <s v="mar/2026"/>
    <s v="STEPHANY LIMA DE LISBOA"/>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Análise Transações_Problema Master&lt;/p&gt;&lt;p&gt;&lt;strong&gt;Merchant ID/Estabelecimento Comercial (EC):&lt;/strong&gt; 1104332733&lt;/p&gt;&lt;p&gt;&lt;strong&gt;Descrição do problema:&lt;/strong&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lt;/p&gt;&lt;p&gt;&lt;strong&gt;ID da transação:&lt;/strong&gt; &lt;/p&gt;&lt;p&gt;&lt;strong&gt;Código do erro:&lt;/strong&gt; &lt;/p&gt;&lt;p&gt;&lt;strong&gt;Sobre qual produto ou área deseja falar?:&lt;/strong&gt; Gateway de Pagamento&lt;/p&gt;&lt;p&gt;&lt;strong&gt;Como podemos te ajudar?:&lt;/str"/>
    <s v="&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
  </r>
  <r>
    <x v="0"/>
    <s v="Cobrança e Contestação"/>
    <n v="20718916"/>
    <n v="0"/>
    <n v="2608414692840"/>
    <s v="DROGARIA SOUZA E ROSA LTDA"/>
    <s v="13.032.018/0001-17"/>
    <s v="Dúvidas sobre cobrança"/>
    <s v="Notas mencionadas foram pagas. Como finalizar este chamado?"/>
    <m/>
    <x v="2"/>
    <x v="0"/>
    <s v="1018 Financeiro | Desejo falar com o setor financeiro | Gabriel Dias | gabriel.silva@febrafar.com.br"/>
    <x v="50"/>
    <d v="2026-03-25T00:00:00"/>
    <s v="mar/2026"/>
    <s v="ECOMMERCE BP SUPORTE FINANCEIRO N2"/>
    <s v="gabriel.silva@febrafar.com.br"/>
    <s v="DROGARIA AGAPEAMA"/>
    <s v="Olá, segue formulário enviado para Cielo E-commerce:&lt;p&gt;&lt;strong&gt;Assunto:&lt;/strong&gt; Solicitação de Relatório de Transações&lt;/p&gt;&lt;p&gt;&lt;strong&gt;Qual seu nome?:&lt;/strong&gt; Gabriel Dias&lt;/p&gt;&lt;p&gt;&lt;strong&gt;Endereço de e-mail:&lt;/strong&gt; gabriel.silva@febrafar.com.br&lt;/p&gt;&lt;p&gt;&lt;strong&gt;CNPJ/CPF:&lt;/strong&gt; 13.032.018/0001-17&lt;/p&gt;&lt;p&gt;&lt;strong&gt;Telefone:&lt;/strong&gt; (11) 94208-3496&lt;/p&gt;&lt;p&gt;&lt;strong&gt;Descrição do problema:&lt;/strong&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lt;/p&gt;&lt;p&gt;&lt;strong&gt;Merchant ID/Estabelecimento Comercial (EC):&lt;/strong&gt; 80c3439d-951d-42c1-b755-01dad4802932&lt;/p&gt;&lt;p&gt;&lt;strong&gt;Sobre qual produto ou área deseja falar?"/>
    <s v="&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
  </r>
  <r>
    <x v="0"/>
    <s v="Cancelamento e Reemissão de Nota Fiscal"/>
    <n v="20707947"/>
    <n v="0"/>
    <n v="0"/>
    <s v="PAYTRACK TECNOLOGIA LTDA"/>
    <s v="14.073.438/0001-04"/>
    <s v="Cancelamento de NF / reemissão"/>
    <m/>
    <m/>
    <x v="0"/>
    <x v="0"/>
    <s v="1018 Financeiro | Desejo falar com o setor financeiro | PAYTRACK TECNOLOGIA LTDA | ariane.pasilva@cielo.com.br"/>
    <x v="50"/>
    <d v="2026-05-22T00:00:00"/>
    <s v="mar/2026"/>
    <s v="STEPHANY LIMA DE LISBOA"/>
    <s v="ariane.pasilva@cielo.com.br"/>
    <s v="PAYTRACK"/>
    <s v="Olá, segue formulário enviado para Cielo E-commerce:&lt;p&gt;&lt;strong&gt;Qual seu nome?:&lt;/strong&gt; PAYTRACK TECNOLOGIA LTDA&lt;/p&gt;&lt;p&gt;&lt;strong&gt;Endereço de e-mail:&lt;/strong&gt; ariane.pasilva@cielo.com.br&lt;/p&gt;&lt;p&gt;&lt;strong&gt;CNPJ/CPF:&lt;/strong&gt; 14.073.438/0001-04&lt;/p&gt;&lt;p&gt;&lt;strong&gt;Telefone:&lt;/strong&gt; (11) 97707-1602&lt;/p&gt;&lt;p&gt;&lt;strong&gt;Assunto:&lt;/strong&gt; Substituição&lt;/p&gt;&lt;p&gt;&lt;strong&gt;Merchant ID/Estabelecimento Comercial (EC):&lt;/strong&gt; 14.073.438/0001-04&lt;/p&gt;&lt;p&gt;&lt;strong&gt;Descrição do problema:&lt;/strong&gt; Prezados, bom dia._x000a__x000a_Preciso que as NFS 096963, 107100 e 108958 sejam substituídas, cliente deseja alterar a data de emissão e RP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
    <s v="&gt; Prezados, bom dia._x000a__x000a_Preciso que as NFS 096963, 107100 e 108958 sejam substituídas, cliente deseja alterar a data de emissão e RPS."/>
  </r>
  <r>
    <x v="2"/>
    <s v="Cancelamento e Reemissão de Nota Fiscal"/>
    <n v="20697638"/>
    <n v="0"/>
    <n v="2608408677556"/>
    <s v="PLANNE SOFTWARE LTDA"/>
    <s v="28.580.044/0001-57"/>
    <s v="Cancelamento de NF / reemissão"/>
    <m/>
    <m/>
    <x v="0"/>
    <x v="0"/>
    <s v="1018 Financeiro | Desejo falar com o setor financeiro | Joice Rosa | joice.dsilva@cielo.com.br"/>
    <x v="50"/>
    <d v="2026-03-25T00:00:00"/>
    <s v="mar/2026"/>
    <s v="ECOMMERCE BP SUPORTE FINANCEIRO N2"/>
    <s v="joice.dsilva@cielo.com.br"/>
    <s v="PLANNE"/>
    <s v="Olá, segue formulário enviado para Cielo E-commerce:&lt;p&gt;&lt;strong&gt;Qual seu nome?:&lt;/strong&gt; Joice Rosa&lt;/p&gt;&lt;p&gt;&lt;strong&gt;Endereço de e-mail:&lt;/strong&gt; joice.dsilva@cielo.com.br&lt;/p&gt;&lt;p&gt;&lt;strong&gt;CNPJ/CPF:&lt;/strong&gt; 28.580.044/0001-57&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do Supex para cancelamento das notas._x000a__x000a_Resumo das Notas Fiscais:_x000a_•_x0009_NFS em aberto: 33_x000a_•_x0009_Valor original para cancelamento : R$ 3.314,08._x000a_•_x0009_Valor PDD das NFS: R$ 2.840,6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
    <s v="&gt; Bom dia, Time!_x000a__x000a_Segue o DA do Supex para cancelamento das notas._x000a__x000a_Resumo das Notas Fiscais:_x000a_•_x0009_NFS em aberto: 33_x000a_•_x0009_Valor original para cancelamento : R$ 3.314,08._x000a_•_x0009_Valor PDD das NFS: R$ 2.840,61."/>
  </r>
  <r>
    <x v="2"/>
    <s v="Cancelamento e Reemissão de Nota Fiscal"/>
    <n v="20696850"/>
    <n v="0"/>
    <n v="2608408676950"/>
    <s v="PLANNE SOFTWARE LTDA"/>
    <s v="28.580.044/0001-57"/>
    <s v="Cancelamento de NF / reemissão"/>
    <m/>
    <m/>
    <x v="0"/>
    <x v="0"/>
    <s v="1018 Financeiro | Desejo falar com o setor financeiro | PLANNE SOFTWARE LTDA | ariane.pasilva@cielo.com.br"/>
    <x v="50"/>
    <d v="2026-03-25T00:00:00"/>
    <s v="mar/2026"/>
    <s v="ECOMMERCE BP SUPORTE FINANCEIRO N2"/>
    <s v="ariane.pasilva@cielo.com.br"/>
    <s v=""/>
    <s v="Olá, segue formulário enviado para Cielo E-commerce:&lt;p&gt;&lt;strong&gt;Qual seu nome?:&lt;/strong&gt; PLANNE SOFTWARE LTDA&lt;/p&gt;&lt;p&gt;&lt;strong&gt;Endereço de e-mail:&lt;/strong&gt; ariane.pasilva@cielo.com.br&lt;/p&gt;&lt;p&gt;&lt;strong&gt;CNPJ/CPF:&lt;/strong&gt; 28.580.044/0001-57&lt;/p&gt;&lt;p&gt;&lt;strong&gt;Telefone:&lt;/strong&gt; (11) 97707-1602&lt;/p&gt;&lt;p&gt;&lt;strong&gt;Assunto:&lt;/strong&gt; Cancelamento de NF&lt;/p&gt;&lt;p&gt;&lt;strong&gt;Merchant ID/Estabelecimento Comercial (EC):&lt;/strong&gt; 28.580.044/0001-57&lt;/p&gt;&lt;p&gt;&lt;strong&gt;Descrição do problema:&lt;/strong&gt; Por favor, seguir com o cancelamento de todas as NFS do cliente PLANNE SOFTWARE LT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
    <s v="&gt; Por favor, seguir com o cancelamento de todas as NFS do cliente PLANNE SOFTWARE LTDA"/>
  </r>
  <r>
    <x v="2"/>
    <s v="Cancelamento e Reemissão de Nota Fiscal"/>
    <n v="20759808"/>
    <n v="0"/>
    <n v="2608514722169"/>
    <s v="DAGER COMERCIO ATACADISTA DE EMBALAGENS E ALIMENTOS LTDA"/>
    <s v="32.804.472/0001-93"/>
    <s v="Cancelamento de NF / reemissão"/>
    <m/>
    <m/>
    <x v="0"/>
    <x v="0"/>
    <s v="1018 Financeiro | Desejo falar com o setor financeiro | Mariane Oliveira dos Santos | mariane.santos@cielo.com.br"/>
    <x v="51"/>
    <d v="2026-03-26T00:00:00"/>
    <s v="mar/2026"/>
    <s v="ECOMMERCE BP SUPORTE FINANCEIRO N2"/>
    <s v="mariane.santos@cielo.com.br"/>
    <s v=""/>
    <s v="Olá, segue formulário enviado para Cielo E-commerce:&lt;p&gt;&lt;strong&gt;Endereço de e-mail:&lt;/strong&gt; mariane.santos@cielo.com.br&lt;/p&gt;&lt;p&gt;&lt;strong&gt;Qual seu nome?:&lt;/strong&gt; Mariane Oliveira dos Santos&lt;/p&gt;&lt;p&gt;&lt;strong&gt;CNPJ/CPF:&lt;/strong&gt; 32.804.472/0001-93&lt;/p&gt;&lt;p&gt;&lt;strong&gt;Telefone:&lt;/strong&gt; (11) 98407-1789&lt;/p&gt;&lt;p&gt;&lt;strong&gt;Assunto:&lt;/strong&gt; Emissão NF Setup Chave de loja&lt;/p&gt;&lt;p&gt;&lt;strong&gt;Merchant ID/Estabelecimento Comercial (EC):&lt;/strong&gt; 32.804.472/0001-93&lt;/p&gt;&lt;p&gt;&lt;strong&gt;Sobre qual produto ou área deseja falar?:&lt;/strong&gt; Financeiro&lt;/p&gt;&lt;p&gt;&lt;strong&gt;Descrição do problema:&lt;/strong&gt; Emissão de NF de setup referente a abertura de chave de loja._x000a_Segue em anexo o aditivo assinado.&lt;/p&gt;&lt;p&gt;&lt;strong&gt;Como podemos te ajudar?:&lt;/strong&gt; Desejo falar com o setor financeiro&lt;/p&gt;&lt;p&gt;&lt;strong&gt;GA Client ID:&lt;/strong&gt; 2073864016.1764846153&lt;/p&gt;&lt;p&gt;&lt;strong&gt;Lead Hash ID:&lt;/strong&gt; c539f6b58efe9518ed2e3f1f181196c6d44dcdad1ded01c79f74f7bad7da4033&lt;/p&gt;&lt;p&gt;&lt;strong&gt;Lead Form ID:&lt;/strong&gt; c539f6b58efe9518ed2e3f1f181196c6d44dcdad1ded01c79f74f7bad7da40"/>
    <s v="&gt; Emissão de NF de setup referente a abertura de chave de loja._x000a_Segue em anexo o aditivo assinado."/>
  </r>
  <r>
    <x v="3"/>
    <s v="Contratos, Comercial e Cadastro"/>
    <n v="20751396"/>
    <n v="0"/>
    <n v="2608511715964"/>
    <s v=""/>
    <s v="58.119.199/0001-51"/>
    <s v="Atualização contrato"/>
    <s v="Atualização cadastral. Perguntar à Emilly se ela consegue atender."/>
    <m/>
    <x v="1"/>
    <x v="0"/>
    <s v="1018 Financeiro | Desejo falar com o setor financeiro | Larissa Venancio Nascimento Araujo | larissave@cielo.com.br"/>
    <x v="51"/>
    <d v="2026-03-26T00:00:00"/>
    <s v="mar/2026"/>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58.119.199/0001-51&lt;/p&gt;&lt;p&gt;&lt;strong&gt;Telefone:&lt;/strong&gt; (11) 97622-8821&lt;/p&gt;&lt;p&gt;&lt;strong&gt;Assunto:&lt;/strong&gt; Atualização Contratos/Minimos Mensais e Custos&lt;/p&gt;&lt;p&gt;&lt;strong&gt;Merchant ID/Estabelecimento Comercial (EC):&lt;/strong&gt; 58.119.199/0001-51&lt;/p&gt;&lt;p&gt;&lt;strong&gt;Descrição do problema:&lt;/strong&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s v="&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r>
  <r>
    <x v="3"/>
    <s v="Cobrança e Contestação"/>
    <n v="20800477"/>
    <n v="0"/>
    <n v="2608614752010"/>
    <s v="CARREFOUR COMERCIO E INDUSTRIA LTDA"/>
    <s v="45.543.915/0001-81"/>
    <s v="Ajuste de cobrança / faturamento"/>
    <m/>
    <m/>
    <x v="0"/>
    <x v="0"/>
    <s v="1018 Financeiro | Desejo falar com o setor financeiro | Mariane Oliveira dos Santos | mariane.santos@cielo.com.br"/>
    <x v="52"/>
    <d v="2026-03-27T00:00:00"/>
    <s v="mar/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45.543.915/0001-81&lt;/p&gt;&lt;p&gt;&lt;strong&gt;Telefone:&lt;/strong&gt; (11) 98407-1789&lt;/p&gt;&lt;p&gt;&lt;strong&gt;Assunto:&lt;/strong&gt; CONTRATO CARREFOUR&lt;/p&gt;&lt;p&gt;&lt;strong&gt;Merchant ID/Estabelecimento Comercial (EC):&lt;/strong&gt; 45.543.915/0001-81&lt;/p&gt;&lt;p&gt;&lt;strong&gt;Descrição do problema:&lt;/strong&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lt;/p&gt;&lt;p&gt;&lt;strong&gt;ID da transação:&lt;/strong&gt; &lt;/p&gt;&lt;p&gt;&lt;strong&gt;Código do erro:&lt;/strong&gt; &lt;/p&gt;&lt;p&gt;&lt;strong&gt;Sobre qual produto ou área deseja fa"/>
    <s v="&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
  </r>
  <r>
    <x v="3"/>
    <s v="Atendimento Administrativo e Suporte"/>
    <n v="20796608"/>
    <n v="0"/>
    <n v="2608613748976"/>
    <s v="EMPREENDIMENTOS PAGUE MENOS S/A"/>
    <s v="06.626.253/0001-51"/>
    <s v="Outros"/>
    <m/>
    <m/>
    <x v="0"/>
    <x v="0"/>
    <s v="1018 Financeiro | Desejo falar com o setor financeiro | Fernanda Camarneira | fernanda.scamarneira@cielo.com.br"/>
    <x v="52"/>
    <d v="2026-03-30T00:00:00"/>
    <s v="mar/2026"/>
    <s v="ECOMMERCE BP SUPORTE FINANCEIRO N2"/>
    <s v="fernanda.scamarneira@cielo.com.br"/>
    <s v="FARMACIAS PAGUE MENOS"/>
    <s v="Olá, segue formulário enviado para Cielo E-commerce:&lt;p&gt;&lt;strong&gt;Qual seu nome?:&lt;/strong&gt; Fernanda Camarneira&lt;/p&gt;&lt;p&gt;&lt;strong&gt;Endereço de e-mail:&lt;/strong&gt; fernanda.scamarneira@cielo.com.br&lt;/p&gt;&lt;p&gt;&lt;strong&gt;CNPJ/CPF:&lt;/strong&gt; 06.626.253/0001-51&lt;/p&gt;&lt;p&gt;&lt;strong&gt;Telefone:&lt;/strong&gt; (11) 94519-4834&lt;/p&gt;&lt;p&gt;&lt;strong&gt;Assunto:&lt;/strong&gt; Alteração de valores Pague Menos - Antifraude&lt;/p&gt;&lt;p&gt;&lt;strong&gt;Merchant ID/Estabelecimento Comercial (EC):&lt;/strong&gt; 06.626.253/0001-51&lt;/p&gt;&lt;p&gt;&lt;strong&gt;Descrição do problema:&lt;/strong&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s v="&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r>
  <r>
    <x v="4"/>
    <s v="Pagamentos, Boletos e Recebimentos"/>
    <n v="20857247"/>
    <n v="0"/>
    <n v="2608917794084"/>
    <s v="COVABRA SUPERMERCADOS LTDA"/>
    <s v="463.315.688-83"/>
    <s v="Reenvio de boleto / NF"/>
    <m/>
    <m/>
    <x v="0"/>
    <x v="0"/>
    <s v="1018 Financeiro | Desejo falar com o setor financeiro | Nick | nick.xavier@covabra.com.br"/>
    <x v="53"/>
    <d v="2026-03-31T00:00:00"/>
    <s v="mar/2026"/>
    <s v="ECOMMERCE BP SUPORTE FINANCEIRO N2"/>
    <s v="nick.xavier@covabra.com.br"/>
    <s v="COVABRA SUPERMERCADOS LTDA"/>
    <s v="Olá, segue formulário enviado para Cielo E-commerce:&lt;p&gt;&lt;strong&gt;Qual seu nome?:&lt;/strong&gt; Nick&lt;/p&gt;&lt;p&gt;&lt;strong&gt;Endereço de e-mail:&lt;/strong&gt; nick.xavier@covabra.com.br&lt;/p&gt;&lt;p&gt;&lt;strong&gt;CNPJ/CPF:&lt;/strong&gt; 463.315.688-83&lt;/p&gt;&lt;p&gt;&lt;strong&gt;Telefone:&lt;/strong&gt; (19) 98820-7394&lt;/p&gt;&lt;p&gt;&lt;strong&gt;Assunto:&lt;/strong&gt; Cobrança indevida de boleto&lt;/p&gt;&lt;p&gt;&lt;strong&gt;Merchant ID/Estabelecimento Comercial (EC):&lt;/strong&gt; 0&lt;/p&gt;&lt;p&gt;&lt;strong&gt;Sobre qual produto ou área deseja falar?:&lt;/strong&gt; Financeiro&lt;/p&gt;&lt;p&gt;&lt;strong&gt;Como podemos te ajudar?:&lt;/strong&gt; Desejo falar com o setor financeiro&lt;/p&gt;&lt;p&gt;&lt;strong&gt;Descrição do problema:&lt;/strong&gt; Olá, recebi dois boletos, cuja a descrição da NF é &amp;quot;multa por rescisão antecipada do contrato&amp;quot;._x000a_NFs 109847 e 109848._x000a_Do que se trata essa cobrança? Não reicindimos nenhum contrato.&lt;/p&gt;&lt;p&gt;&lt;strong&gt;GA Client ID:&lt;/strong&gt; 157843334.1774903682&lt;/p&gt;&lt;p&gt;&lt;strong&gt;Lead Hash ID:&lt;/strong&gt; 391ba45ea21556e88f9cfd9330556657cb3748a0b5c2a3d490f1a396a1c23089&lt;/p&gt;&lt;p&gt;&lt;strong&gt;Lead Form ID:&lt;/strong&gt; 391ba45ea21556e88"/>
    <s v="&gt; Olá, recebi dois boletos, cuja a descrição da NF é &amp;quot;multa por rescisão antecipada do contrato&amp;quot;._x000a_NFs 109847 e 109848._x000a_Do que se trata essa cobrança? Não reicindimos nenhum contrato."/>
  </r>
  <r>
    <x v="3"/>
    <s v="Atendimento Administrativo e Suporte"/>
    <n v="20837028"/>
    <n v="0"/>
    <n v="2608912779586"/>
    <s v="DAGER COMERCIO ATACADISTA DE EMBALAGENS E ALIMENTOS LTDA"/>
    <s v="32.804.472/0001-93"/>
    <s v="Outros"/>
    <m/>
    <m/>
    <x v="2"/>
    <x v="0"/>
    <s v="1018 Financeiro | Desejo falar com o setor financeiro | Ricardo de Oliveira Braga | ricardo.sonhodafesta@gmail.com"/>
    <x v="53"/>
    <d v="2026-04-01T00:00:00"/>
    <s v="mar/2026"/>
    <s v="ECOMMERCE BP SUPORTE FINANCEIRO N2"/>
    <s v="ricardo.sonhodafesta@gmail.com"/>
    <s v="DAGER COMERCIO ATACADISTA DE EMB"/>
    <s v="Olá, segue formulário enviado para Cielo E-commerce:&lt;p&gt;&lt;strong&gt;Endereço de e-mail:&lt;/strong&gt; ricardo.sonhodafesta@gmail.com&lt;/p&gt;&lt;p&gt;&lt;strong&gt;Qual seu nome?:&lt;/strong&gt; Ricardo de Oliveira Braga&lt;/p&gt;&lt;p&gt;&lt;strong&gt;CNPJ/CPF:&lt;/strong&gt; 32.804.472/0001-93&lt;/p&gt;&lt;p&gt;&lt;strong&gt;Telefone:&lt;/strong&gt; (21) 98511-7704&lt;/p&gt;&lt;p&gt;&lt;strong&gt;Assunto:&lt;/strong&gt; Boletos Duplicados e Checagem de Boletos em Aberto&lt;/p&gt;&lt;p&gt;&lt;strong&gt;Merchant ID/Estabelecimento Comercial (EC):&lt;/strong&gt; 2897798771&lt;/p&gt;&lt;p&gt;&lt;strong&gt;Sobre qual produto ou área deseja falar?:&lt;/strong&gt; Financeiro&lt;/p&gt;&lt;p&gt;&lt;strong&gt;Como podemos te ajudar?:&lt;/strong&gt; Desejo falar com o setor financeiro&lt;/p&gt;&lt;p&gt;&lt;strong&gt;Descrição do problema:&lt;/strong&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s v="&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r>
  <r>
    <x v="0"/>
    <s v="Cobrança e Contestação"/>
    <n v="20821255"/>
    <n v="0"/>
    <n v="2608907768475"/>
    <s v="SBF COMERCIO DE PRODUTOS ESPORTIVOS S.A."/>
    <s v="06.347.409/0001-65"/>
    <s v="Contestação de cobrança"/>
    <m/>
    <m/>
    <x v="1"/>
    <x v="0"/>
    <s v="1018 Financeiro | Desejo falar com o setor financeiro | SBF COMERCIO DE PRODUTOS ESPORTIVOS S.A | bruno.bbarbosa@gruposbf.com.br"/>
    <x v="53"/>
    <d v="2026-05-21T00:00:00"/>
    <s v="mar/2026"/>
    <s v="STEPHANY LIMA DE LISBOA"/>
    <s v="bruno.bbarbosa@gruposbf.com.br"/>
    <s v="CENTAURO ESPORTES 25"/>
    <s v="Olá, segue formulário enviado para Cielo E-commerce:&lt;p&gt;&lt;strong&gt;Qual seu nome?:&lt;/strong&gt; SBF COMERCIO DE PRODUTOS ESPORTIVOS S.A&lt;/p&gt;&lt;p&gt;&lt;strong&gt;Endereço de e-mail:&lt;/strong&gt; bruno.bbarbosa@gruposbf.com.br&lt;/p&gt;&lt;p&gt;&lt;strong&gt;CNPJ/CPF:&lt;/strong&gt; 06.347.409/0001-65&lt;/p&gt;&lt;p&gt;&lt;strong&gt;Telefone:&lt;/strong&gt; (11) 98862-1049&lt;/p&gt;&lt;p&gt;&lt;strong&gt;Assunto:&lt;/strong&gt; Quantidade de transações incorretas&lt;/p&gt;&lt;p&gt;&lt;strong&gt;Sobre qual produto ou área deseja falar?:&lt;/strong&gt; Financeiro&lt;/p&gt;&lt;p&gt;&lt;strong&gt;Como podemos te ajudar?:&lt;/strong&gt; Desejo falar com o setor financeiro&lt;/p&gt;&lt;p&gt;&lt;strong&gt;Descrição do problema:&lt;/strong&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lt;/p&gt;&lt;p&gt;&lt;strong&gt;Merchant ID/Estabelecimento Comercial (EC):&lt;/strong&gt; 06.347.409/0001-65&lt;/p&gt;&lt;p&gt;&lt;strong&gt;GA Client ID:&lt;/st"/>
    <s v="&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
  </r>
  <r>
    <x v="3"/>
    <s v="Cobrança e Contestação"/>
    <n v="20891641"/>
    <n v="0"/>
    <n v="2609016817637"/>
    <s v="ASSOCIACAO ESCOLA SUPERIOR DE PROPAGANDA E MARKETING"/>
    <s v="61.825.675/0001-64"/>
    <s v="Contestação de cobrança"/>
    <m/>
    <m/>
    <x v="1"/>
    <x v="0"/>
    <s v="1018 Financeiro | Desejo falar com o setor financeiro | ASSOCIACAO ESCOLA SUPERIOR DE PROPA GANDA E MARKETING | ariane.pasilva@cielo.com.br"/>
    <x v="54"/>
    <d v="2026-04-06T00:00:00"/>
    <s v="mar/2026"/>
    <s v="ECOMMERCE BP SUPORTE FINANCEIRO N2"/>
    <s v="ariane.pasilva@cielo.com.br"/>
    <s v="ESPM"/>
    <s v="Olá, segue formulário enviado para Cielo E-commerce:&lt;p&gt;&lt;strong&gt;Qual seu nome?:&lt;/strong&gt; ASSOCIACAO ESCOLA SUPERIOR DE PROPA GANDA E MARKETING&lt;/p&gt;&lt;p&gt;&lt;strong&gt;Endereço de e-mail:&lt;/strong&gt; ariane.pasilva@cielo.com.br&lt;/p&gt;&lt;p&gt;&lt;strong&gt;CNPJ/CPF:&lt;/strong&gt; 61.825.675/0001-64&lt;/p&gt;&lt;p&gt;&lt;strong&gt;Telefone:&lt;/strong&gt; (11) 98862-1049&lt;/p&gt;&lt;p&gt;&lt;strong&gt;Assunto:&lt;/strong&gt; Emissão indevida&lt;/p&gt;&lt;p&gt;&lt;strong&gt;Merchant ID/Estabelecimento Comercial (EC):&lt;/strong&gt; 61.825.675/0001-64&lt;/p&gt;&lt;p&gt;&lt;strong&gt;Descrição do problema:&lt;/strong&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s v="&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r>
  <r>
    <x v="3"/>
    <s v="Cobrança e Contestação"/>
    <n v="20887541"/>
    <n v="0"/>
    <n v="0"/>
    <s v="BRASIL EDUCACAO S/A"/>
    <s v="05.648.257/0031-93"/>
    <s v="Contestação de cobrança"/>
    <m/>
    <m/>
    <x v="0"/>
    <x v="0"/>
    <s v="1018 Financeiro | Desejo falar com o setor financeiro | BRASIL EDUCACAO S/A | ariane.pasilva@cielo.com.br"/>
    <x v="54"/>
    <d v="2026-03-31T00:00:00"/>
    <s v="mar/2026"/>
    <s v="ECOMMERCE BP SUPORTE FINANCEIRO N2"/>
    <s v="ariane.pasilva@cielo.com.br"/>
    <s v=""/>
    <s v="Olá, segue formulário enviado para Cielo E-commerce:&lt;p&gt;&lt;strong&gt;Qual seu nome?:&lt;/strong&gt; BRASIL EDUCACAO S/A&lt;/p&gt;&lt;p&gt;&lt;strong&gt;Endereço de e-mail:&lt;/strong&gt; ariane.pasilva@cielo.com.br&lt;/p&gt;&lt;p&gt;&lt;strong&gt;CNPJ/CPF:&lt;/strong&gt; 05.648.257/0031-93&lt;/p&gt;&lt;p&gt;&lt;strong&gt;Telefone:&lt;/strong&gt; (11) 98862-1049&lt;/p&gt;&lt;p&gt;&lt;strong&gt;Assunto:&lt;/strong&gt; nota emitida&lt;/p&gt;&lt;p&gt;&lt;strong&gt;Merchant ID/Estabelecimento Comercial (EC):&lt;/strong&gt; 05648257003193&lt;/p&gt;&lt;p&gt;&lt;strong&gt;Descrição do problema:&lt;/strong&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lt;/p&gt;&lt;p&gt;&lt;strong&gt;ID da transação:&lt;/strong&gt; &lt;/p&gt;&lt;p&gt;&lt;strong&gt;Código do erro:&lt;/strong&gt; &lt;/p&gt;&lt;p&gt;&lt;strong&gt;Sobre qual produto ou área deseja falar?:&lt;/strong&gt; Financeiro&lt;/p&gt;&lt;p&gt;&lt;strong&gt;Como podemos te ajudar?:&lt;/strong&gt; Desejo falar com"/>
    <s v="&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
  </r>
  <r>
    <x v="3"/>
    <s v="Atendimento Administrativo e Suporte"/>
    <n v="20883974"/>
    <n v="0"/>
    <n v="0"/>
    <s v=""/>
    <s v="526.553.288-92"/>
    <s v="Outros"/>
    <m/>
    <m/>
    <x v="0"/>
    <x v="0"/>
    <s v="1018 Financeiro | Desejo falar com o setor financeiro | felipe alvarez de carvalho sanches | felipe.sanches@supermercadospaguemenos.com.br"/>
    <x v="54"/>
    <d v="2026-04-01T00:00:00"/>
    <s v="mar/2026"/>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526.553.288-92&lt;/p&gt;&lt;p&gt;&lt;strong&gt;Telefone:&lt;/strong&gt; (19) 97123-1847&lt;/p&gt;&lt;p&gt;&lt;strong&gt;Assunto:&lt;/strong&gt; NOTA FISCAL DE SERVIÇO - CODIGO DE SERVIÇO 1.03&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lt;/p&gt;&lt;p&gt;&lt;strong&gt;GA Client ID:&lt;/strong&gt; 64583"/>
    <s v="&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
  </r>
  <r>
    <x v="0"/>
    <s v="Cancelamento e Reemissão de Nota Fiscal"/>
    <n v="20921984"/>
    <n v="0"/>
    <n v="2609112838485"/>
    <s v="I-RETAIL SERVICOS DE CONSULTORIA DE MODA E PARTICIPACOES LTDA."/>
    <s v="09.168.232/0001-28"/>
    <s v="Cancelamento de NF / reemissão"/>
    <m/>
    <m/>
    <x v="0"/>
    <x v="1"/>
    <s v="1018 Financeiro | Desejo falar com o setor financeiro | I-RETAIL SERVICOS DE CONSULTORIA DE | ariane.pasilva@cielo.com.br"/>
    <x v="55"/>
    <d v="2026-04-01T00:00:00"/>
    <s v="abr/2026"/>
    <s v="ECOMMERCE BP SUPORTE FINANCEIRO N2"/>
    <s v="ariane.pasilva@cielo.com.br"/>
    <s v=""/>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8862-1049&lt;/p&gt;&lt;p&gt;&lt;strong&gt;Assunto:&lt;/strong&gt; Substituição de NF&lt;/p&gt;&lt;p&gt;&lt;strong&gt;Merchant ID/Estabelecimento Comercial (EC):&lt;/strong&gt; 09168232000128&lt;/p&gt;&lt;p&gt;&lt;strong&gt;Descrição do problema:&lt;/strong&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s v="&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r>
  <r>
    <x v="2"/>
    <s v="Pagamentos, Boletos e Recebimentos"/>
    <n v="21029459"/>
    <n v="0"/>
    <n v="2609616912930"/>
    <s v="VOAI TECH LTDA"/>
    <s v="17.891.555/0001-73"/>
    <s v="Reenvio de boleto / NF"/>
    <m/>
    <m/>
    <x v="0"/>
    <x v="0"/>
    <s v="1018 Financeiro | Desejo falar com o setor financeiro | Gabriel | gabriel@retailon.com.br"/>
    <x v="56"/>
    <d v="2026-04-06T00:00:00"/>
    <s v="abr/2026"/>
    <s v="ECOMMERCE BP SUPORTE FINANCEIRO N2"/>
    <s v="gabriel@retailon.com.br"/>
    <s v="VOAI TECH LTDA"/>
    <s v="Olá, segue formulário enviado para Cielo E-commerce:&lt;p&gt;&lt;strong&gt;CNPJ/CPF:&lt;/strong&gt; 17.891.555/0001-73&lt;/p&gt;&lt;p&gt;&lt;strong&gt;Endereço de e-mail:&lt;/strong&gt; gabriel@retailon.com.br&lt;/p&gt;&lt;p&gt;&lt;strong&gt;Qual seu nome?:&lt;/strong&gt; Gabriel&lt;/p&gt;&lt;p&gt;&lt;strong&gt;Telefone:&lt;/strong&gt; (41) 99915-5841&lt;/p&gt;&lt;p&gt;&lt;strong&gt;Assunto:&lt;/strong&gt; CANCELAMENTO DE COBRANÇA INDEVIDA&lt;/p&gt;&lt;p&gt;&lt;strong&gt;Merchant ID/Estabelecimento Comercial (EC):&lt;/strong&gt; 17.891.555/0001-73&lt;/p&gt;&lt;p&gt;&lt;strong&gt;Sobre qual produto ou área deseja falar?:&lt;/strong&gt; Financeiro&lt;/p&gt;&lt;p&gt;&lt;strong&gt;Como podemos te ajudar?:&lt;/strong&gt; Desejo falar com o setor financeiro&lt;/p&gt;&lt;p&gt;&lt;strong&gt;Descrição do problema:&lt;/strong&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lt;/p&gt;&lt;p&gt;&lt;strong&gt;GA Client ID:&lt;/strong&gt; 539264633.1753290498&lt;/p&gt;&lt;p&gt;&lt;strong&gt;Lead Hash ID:&lt;/strong&gt; c0c8a"/>
    <s v="&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
  </r>
  <r>
    <x v="0"/>
    <s v="Cobrança e Contestação"/>
    <n v="21014425"/>
    <n v="0"/>
    <n v="2609613902347"/>
    <s v="VSTP EDUCACAO S.A."/>
    <s v="11.319.526/0001-55"/>
    <s v="Contestação de cobrança"/>
    <m/>
    <m/>
    <x v="1"/>
    <x v="0"/>
    <s v="1018 Financeiro | Desejo falar com o setor financeiro | Matheus Mendonça de Oliveira | matheus.oliveira@fiap.com.br"/>
    <x v="56"/>
    <d v="2026-05-20T00:00:00"/>
    <s v="abr/2026"/>
    <s v="STEPHANY LIMA DE LISBOA"/>
    <s v="matheus.oliveira@fiap.com.br"/>
    <s v="FIAPCOPI"/>
    <s v="Olá, segue formulário enviado para Cielo E-commerce:&lt;p&gt;&lt;strong&gt;Endereço de e-mail:&lt;/strong&gt; matheus.oliveira@fiap.com.br&lt;/p&gt;&lt;p&gt;&lt;strong&gt;Qual seu nome?:&lt;/strong&gt; Matheus Mendonça de Oliveira&lt;/p&gt;&lt;p&gt;&lt;strong&gt;CNPJ/CPF:&lt;/strong&gt; 11.319.526/0001-55&lt;/p&gt;&lt;p&gt;&lt;strong&gt;Telefone:&lt;/strong&gt; (11) 96280-3822&lt;/p&gt;&lt;p&gt;&lt;strong&gt;Assunto:&lt;/strong&gt; Faturas - Stelo (Pagador) / (Cartão Protegido) / (Velocity Check)&lt;/p&gt;&lt;p&gt;&lt;strong&gt;Merchant ID/Estabelecimento Comercial (EC):&lt;/strong&gt; 11.319.526/0001-55&lt;/p&gt;&lt;p&gt;&lt;strong&gt;Sobre qual produto ou área deseja falar?:&lt;/strong&gt; Financeiro&lt;/p&gt;&lt;p&gt;&lt;strong&gt;Como podemos te ajudar?:&lt;/strong&gt; Desejo falar com o setor financeiro&lt;/p&gt;&lt;p&gt;&lt;strong&gt;Descrição do problema:&lt;/strong&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s v="&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r>
  <r>
    <x v="2"/>
    <s v="Cancelamento e Reemissão de Nota Fiscal"/>
    <n v="20997522"/>
    <n v="0"/>
    <n v="0"/>
    <s v="PRODUTO SH"/>
    <s v="19.112.842/0002-44"/>
    <s v="Cancelamento de NF / reemissão"/>
    <m/>
    <m/>
    <x v="0"/>
    <x v="0"/>
    <s v="1018 Financeiro | Desejo falar com o setor financeiro | INFRACOMMERCE TATIX COMERCIO E PARTICIPACOES LTDA | ariane.pasilva@cielo.com.br"/>
    <x v="56"/>
    <d v="2026-04-06T00:00:00"/>
    <s v="abr/2026"/>
    <s v="ECOMMERCE BP SUPORTE FINANCEIRO N2"/>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cancelamento de NF&lt;/p&gt;&lt;p&gt;&lt;strong&gt;Merchant ID/Estabelecimento Comercial (EC):&lt;/strong&gt; 19112842000244&lt;/p&gt;&lt;p&gt;&lt;strong&gt;Descrição do problema:&lt;/strong&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lt;/p&gt;&lt;p&gt;&lt;strong&gt;ID da transação:&lt;/strong&gt; &lt;/p&gt;&lt;p&gt;&lt;strong&gt;Código do erro:&lt;/strong&gt; &lt;/p&gt;&lt;p&gt;&lt;strong&gt;Sobre qual produto ou área deseja falar?:&lt;/strong&gt; Financeiro&lt;/p&gt;&lt;p&gt;&lt;strong&gt;Como podemos te ajudar?:&lt;/strong&gt; "/>
    <s v="&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
  </r>
  <r>
    <x v="3"/>
    <s v="Atendimento Administrativo e Suporte"/>
    <n v="21079864"/>
    <n v="0"/>
    <n v="2609717947140"/>
    <s v="RIVER SECURITIZADORA"/>
    <s v="37.030.090/0001-73"/>
    <s v="Outros"/>
    <m/>
    <m/>
    <x v="2"/>
    <x v="0"/>
    <s v="1018 Financeiro | Desejo falar com o setor financeiro | Júlia Angelolozzi | julia.djesus@cielo.com.br"/>
    <x v="57"/>
    <d v="2026-04-09T00:00:00"/>
    <s v="abr/2026"/>
    <s v="ECOMMERCE BP SUPORTE FINANCEIRO N2"/>
    <s v="julia.djesus@cielo.com.br"/>
    <s v="RIVER SECURITIZADORA"/>
    <s v="Olá, segue formulário enviado para Cielo E-commerce:&lt;p&gt;&lt;strong&gt;Qual seu nome?:&lt;/strong&gt; Júlia Angelolozzi&lt;/p&gt;&lt;p&gt;&lt;strong&gt;Endereço de e-mail:&lt;/strong&gt; julia.djesus@cielo.com.br&lt;/p&gt;&lt;p&gt;&lt;strong&gt;CNPJ/CPF:&lt;/strong&gt; 37.030.090/0001-73&lt;/p&gt;&lt;p&gt;&lt;strong&gt;Telefone:&lt;/strong&gt; (11) 94452-6362&lt;/p&gt;&lt;p&gt;&lt;strong&gt;Assunto:&lt;/strong&gt; Cobrança de multa contratual indevida&lt;/p&gt;&lt;p&gt;&lt;strong&gt;Merchant ID/Estabelecimento Comercial (EC):&lt;/strong&gt; 290c4668-45ac-b3f9-f7f0-e1e2884a6e18&lt;/p&gt;&lt;p&gt;&lt;strong&gt;Descrição do problema:&lt;/strong&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lt;/p&gt;&lt;p&gt;&lt;strong&gt;ID da transação:&lt;/strong&gt; &lt;/p&gt;&lt;p&gt;&lt;strong&gt;Código do erro:&lt;/strong&gt; &lt;/p&gt;&lt;p&gt;&lt;st"/>
    <s v="&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
  </r>
  <r>
    <x v="0"/>
    <s v="Cancelamento e Reemissão de Nota Fiscal"/>
    <n v="21124852"/>
    <n v="0"/>
    <n v="0"/>
    <s v="FAROL COMUNICACAO E SERVICOS"/>
    <s v="21.011.165/0001-39"/>
    <s v="Cancelamento de NF / reemissão"/>
    <m/>
    <m/>
    <x v="0"/>
    <x v="0"/>
    <s v="1003 Gateway de Pagamento | Configurações da loja | Júlia Angelozzi | julia.djesus@cielo.com.br"/>
    <x v="58"/>
    <d v="2026-05-05T00:00:00"/>
    <s v="abr/2026"/>
    <s v="FABIANA DE JESUS MARTINS LISBOA"/>
    <s v="julia.djesus@cielo.com.br"/>
    <s v="FAROL COMUNICACAO E SERVICOS"/>
    <s v="Olá, segue formulário enviado para Cielo E-commerce:&lt;p&gt;&lt;strong&gt;Qual seu nome?:&lt;/strong&gt; Júlia Angelozzi&lt;/p&gt;&lt;p&gt;&lt;strong&gt;Endereço de e-mail:&lt;/strong&gt; julia.djesus@cielo.com.br&lt;/p&gt;&lt;p&gt;&lt;strong&gt;CNPJ/CPF:&lt;/strong&gt; 21.011.165/0001-39&lt;/p&gt;&lt;p&gt;&lt;strong&gt;Telefone:&lt;/strong&gt; (11) 94452-6362&lt;/p&gt;&lt;p&gt;&lt;strong&gt;Assunto:&lt;/strong&gt; Cancelamento dos serviços&lt;/p&gt;&lt;p&gt;&lt;strong&gt;Merchant ID/Estabelecimento Comercial (EC):&lt;/strong&gt; B58B86B5-CB7C-42D8-B787-D25689DC986F&lt;/p&gt;&lt;p&gt;&lt;strong&gt;Descrição do problema:&lt;/strong&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s v="&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r>
  <r>
    <x v="4"/>
    <s v="Atendimento Administrativo e Suporte"/>
    <n v="21195472"/>
    <n v="0"/>
    <n v="2610009024222"/>
    <s v="CSX ACADEMIA DE EDUCACAO FISICA LTDA"/>
    <s v="45.219.137/0001-70"/>
    <s v="Carta de quitação / circularização"/>
    <m/>
    <m/>
    <x v="1"/>
    <x v="0"/>
    <s v="1018 Financeiro | Desejo falar com o setor financeiro | CSX ACADEMIA DE EDUCACAO FISICA LTD | ariane.pasilva@cielo.com.br"/>
    <x v="59"/>
    <d v="2026-04-13T00:00:00"/>
    <s v="abr/2026"/>
    <s v="FABIANA DE JESUS MARTINS LISBOA"/>
    <s v="ariane.pasilva@cielo.com.br"/>
    <s v="CSX ACADEMIA DE CONDICIONAMENTO"/>
    <s v="Olá, segue formulário enviado para Cielo E-commerce:&lt;p&gt;&lt;strong&gt;Qual seu nome?:&lt;/strong&gt; CSX ACADEMIA DE EDUCACAO FISICA LTD&lt;/p&gt;&lt;p&gt;&lt;strong&gt;Endereço de e-mail:&lt;/strong&gt; ariane.pasilva@cielo.com.br&lt;/p&gt;&lt;p&gt;&lt;strong&gt;CNPJ/CPF:&lt;/strong&gt; 45.219.137/0001-70&lt;/p&gt;&lt;p&gt;&lt;strong&gt;Telefone:&lt;/strong&gt; (11) 97707-1602&lt;/p&gt;&lt;p&gt;&lt;strong&gt;Assunto:&lt;/strong&gt; Carta de quitação&lt;/p&gt;&lt;p&gt;&lt;strong&gt;Merchant ID/Estabelecimento Comercial (EC):&lt;/strong&gt; 45219137000170&lt;/p&gt;&lt;p&gt;&lt;strong&gt;Descrição do problema:&lt;/strong&gt; Carta de quitação referente a negociação feita para pagamento das NFS:_x000a_070259_x000a_073898_x000a_075899_x000a_069664_x000a_080497_x000a_082696_x000a_077870_x000a_07907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
    <s v="&gt; Carta de quitação referente a negociação feita para pagamento das NFS:_x000a_070259_x000a_073898_x000a_075899_x000a_069664_x000a_080497_x000a_082696_x000a_077870_x000a_079072"/>
  </r>
  <r>
    <x v="0"/>
    <s v="Cancelamento e Reemissão de Nota Fiscal"/>
    <n v="21249982"/>
    <n v="0"/>
    <n v="0"/>
    <s v="PAGUEVELOZ INSTITUICAO DE PAGAMENTO LTDA"/>
    <s v="03.816.413/0001-37"/>
    <s v="Cancelamento de NF / reemissão"/>
    <m/>
    <m/>
    <x v="0"/>
    <x v="0"/>
    <s v="1018 Financeiro | Desejo falar com o setor financeiro | PAGUEVELOZ INSTITUICAO DE PAGAMENTO | ariane.pasilva@cielo.com.br"/>
    <x v="60"/>
    <d v="2026-05-20T00:00:00"/>
    <s v="abr/2026"/>
    <s v="STEPHANY LIMA DE LISBOA"/>
    <s v="ariane.pasilva@cielo.com.br"/>
    <s v="PAGUEVELOZ"/>
    <s v="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lt;/p&gt;&lt;p&gt;&lt;strong&gt;Merchant ID/Estabelecimento Comercial (EC):&lt;/strong&gt; 03816413000137&lt;/p&gt;&lt;p&gt;&lt;strong&gt;Descrição do problema:&lt;/strong&gt; Prezados, bom dia. Tudo bem?_x000a__x000a_Por favor, seguir com a substituição da NF107209._x000a__x000a_NRO da PO para constar no corpo da nota: 9787392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
    <s v="&gt; Prezados, bom dia. Tudo bem?_x000a__x000a_Por favor, seguir com a substituição da NF107209._x000a__x000a_NRO da PO para constar no corpo da nota: 97873921"/>
  </r>
  <r>
    <x v="4"/>
    <s v="Contratos, Comercial e Cadastro"/>
    <n v="21338462"/>
    <n v="0"/>
    <n v="0"/>
    <s v="ELEVE"/>
    <s v="31.178.848/0001-39"/>
    <s v="Cancelamento de contrato"/>
    <m/>
    <m/>
    <x v="0"/>
    <x v="0"/>
    <s v="1018 Financeiro | Desejo falar com o setor financeiro | Michelle Eleve Life | financeiro01@elevelife.com.br"/>
    <x v="61"/>
    <d v="2026-05-05T00:00:00"/>
    <s v="abr/2026"/>
    <s v="ECOMMERCE BP SUPORTE FINANCEIRO N2"/>
    <s v="financeiro01@elevelife.com.br"/>
    <s v="ELEVE"/>
    <s v="Olá, segue formulário enviado para Cielo E-commerce:&lt;p&gt;&lt;strong&gt;Qual seu nome?:&lt;/strong&gt; Michelle Eleve Life&lt;/p&gt;&lt;p&gt;&lt;strong&gt;Endereço de e-mail:&lt;/strong&gt; financeiro01@elevelife.com.br&lt;/p&gt;&lt;p&gt;&lt;strong&gt;CNPJ/CPF:&lt;/strong&gt; 31.178.848/0001-39&lt;/p&gt;&lt;p&gt;&lt;strong&gt;Telefone:&lt;/strong&gt; (11) 93035-3776&lt;/p&gt;&lt;p&gt;&lt;strong&gt;Assunto:&lt;/strong&gt; EXCLUSÃO DE BOLETO E NOTA FISCAL&lt;/p&gt;&lt;p&gt;&lt;strong&gt;Merchant ID/Estabelecimento Comercial (EC):&lt;/strong&gt; 9b0d25d3-4b03-4f13-86f0-e55755629387&lt;/p&gt;&lt;p&gt;&lt;strong&gt;Sobre qual produto ou área deseja falar?:&lt;/strong&gt; Financeiro&lt;/p&gt;&lt;p&gt;&lt;strong&gt;Como podemos te ajudar?:&lt;/strong&gt; Desejo falar com o setor financeiro&lt;/p&gt;&lt;p&gt;&lt;strong&gt;Descrição do problema:&lt;/strong&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s v="&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r>
  <r>
    <x v="0"/>
    <s v="Pagamentos, Boletos e Recebimentos"/>
    <n v="21310956"/>
    <n v="0"/>
    <n v="0"/>
    <s v="C&amp;A MODAS S.A."/>
    <s v="45.242.914/0001-05"/>
    <s v="Reenvio de boleto / NF"/>
    <m/>
    <m/>
    <x v="0"/>
    <x v="0"/>
    <s v="1018 Financeiro | Desejo falar com o setor financeiro | Mariane Oliveira dos Santos | mariane.santos@cielo.com.br"/>
    <x v="61"/>
    <d v="2026-05-11T00:00:00"/>
    <s v="abr/2026"/>
    <s v="STEPHANY LIMA DE LISBOA"/>
    <s v="mariane.santos@cielo.com.br"/>
    <s v="CEA MODAS SA"/>
    <s v="Olá, segue formulário enviado para Cielo E-commerce:&lt;p&gt;&lt;strong&gt;Qual seu nome?:&lt;/strong&gt; Mariane Oliveira dos Santos&lt;/p&gt;&lt;p&gt;&lt;strong&gt;Endereço de e-mail:&lt;/strong&gt; mariane.santos@cielo.com.br&lt;/p&gt;&lt;p&gt;&lt;strong&gt;CNPJ/CPF:&lt;/strong&gt; 45.242.914/0001-05&lt;/p&gt;&lt;p&gt;&lt;strong&gt;Telefone:&lt;/strong&gt; (11) 98407-1789&lt;/p&gt;&lt;p&gt;&lt;strong&gt;Assunto:&lt;/strong&gt; Prazo de Pagamento&lt;/p&gt;&lt;p&gt;&lt;strong&gt;Merchant ID/Estabelecimento Comercial (EC):&lt;/strong&gt; 45.242.914/0001-05&lt;/p&gt;&lt;p&gt;&lt;strong&gt;Sobre qual produto ou área deseja falar?:&lt;/strong&gt; Financeiro&lt;/p&gt;&lt;p&gt;&lt;strong&gt;Como podemos te ajudar?:&lt;/strong&gt; Desejo falar com o setor financeiro&lt;/p&gt;&lt;p&gt;&lt;strong&gt;Descrição do problema:&lt;/strong&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s v="&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r>
  <r>
    <x v="2"/>
    <s v="Cancelamento e Reemissão de Nota Fiscal"/>
    <n v="21396645"/>
    <n v="0"/>
    <n v="0"/>
    <s v="RIVER SECURITIZADORA"/>
    <s v="37.030.090/0001-73"/>
    <s v="Cancelamento de NF / reemissão"/>
    <m/>
    <m/>
    <x v="0"/>
    <x v="0"/>
    <s v="1018 Financeiro | Desejo falar com o setor financeiro | Júlia Angelozzi | julia.djesus@cielo.com.br"/>
    <x v="62"/>
    <d v="2026-04-23T00:00:00"/>
    <s v="abr/2026"/>
    <s v="ECOMMERCE BP SUPORTE FINANCEIRO N2"/>
    <s v="julia.djesus@cielo.com.br"/>
    <s v="RIVER SECURITIZADORA"/>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Pagamentos em aberto- Split de Pagamentos&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s v="&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r>
  <r>
    <x v="2"/>
    <s v="Cancelamento e Reemissão de Nota Fiscal"/>
    <n v="21362802"/>
    <n v="0"/>
    <n v="0"/>
    <s v="IBM BRASIL-INDUSTRIA MAQUINAS E SERVICOS LIMITADA"/>
    <s v="33.372.251/0062-78"/>
    <s v="Cancelamento de NF / reemissão"/>
    <m/>
    <m/>
    <x v="0"/>
    <x v="0"/>
    <s v="1002 Portais E-commerce | Estou com um problema em produção e preciso de ajuda | Cleber de Jesus da Silva | cleberjesus@ibm.com"/>
    <x v="62"/>
    <d v="2026-07-08T00:00:00"/>
    <s v="abr/2026"/>
    <s v="Emilly Maria Sousa Almeida"/>
    <s v="cleberjesus@ibm.com"/>
    <s v=""/>
    <s v="Olá, segue formulário enviado para Cielo E-commerce:&lt;p&gt;&lt;strong&gt;Qual seu nome?:&lt;/strong&gt; Cleber de Jesus da Silva&lt;/p&gt;&lt;p&gt;&lt;strong&gt;Endereço de e-mail:&lt;/strong&gt; cleberjesus@ibm.com&lt;/p&gt;&lt;p&gt;&lt;strong&gt;CNPJ/CPF:&lt;/strong&gt; 33.372.251/0062-78&lt;/p&gt;&lt;p&gt;&lt;strong&gt;Telefone:&lt;/strong&gt; (11) 95782-6161&lt;/p&gt;&lt;p&gt;&lt;strong&gt;Assunto:&lt;/strong&gt; Solicitação de Reemissão de Nota Fiscal – Discriminação de CBS e IBS 0106304&lt;/p&gt;&lt;p&gt;&lt;strong&gt;Merchant ID/Estabelecimento Comercial (EC):&lt;/strong&gt; IBM&lt;/p&gt;&lt;p&gt;&lt;strong&gt;Descrição do problema:&lt;/strong&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s v="&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r>
  <r>
    <x v="2"/>
    <s v="Cancelamento e Reemissão de Nota Fiscal"/>
    <n v="21451225"/>
    <n v="0"/>
    <n v="0"/>
    <s v=""/>
    <s v="43.790.915/0001-50"/>
    <s v="Cancelamento de NF / reemissão"/>
    <m/>
    <m/>
    <x v="0"/>
    <x v="0"/>
    <s v="1018 Financeiro | Desejo falar com o setor financeiro | DOM BEBE COMERCIO DE PRODUTOS LTDA | bordini@cielo.com.br"/>
    <x v="63"/>
    <d v="2026-04-17T00:00:00"/>
    <s v="abr/2026"/>
    <s v="ECOMMERCE BP SUPORTE FINANCEIRO N2"/>
    <s v="bordini@cielo.com.br"/>
    <s v=""/>
    <s v="Olá, segue formulário enviado para Cielo E-commerce:&lt;p&gt;&lt;strong&gt;Qual seu nome?:&lt;/strong&gt; DOM BEBE COMERCIO DE PRODUTOS LTDA&lt;/p&gt;&lt;p&gt;&lt;strong&gt;Endereço de e-mail:&lt;/strong&gt; bordini@cielo.com.br&lt;/p&gt;&lt;p&gt;&lt;strong&gt;CNPJ/CPF:&lt;/strong&gt; 43.790.915/0001-50&lt;/p&gt;&lt;p&gt;&lt;strong&gt;Telefone:&lt;/strong&gt; (11) 94008-6890&lt;/p&gt;&lt;p&gt;&lt;strong&gt;Assunto:&lt;/strong&gt; CANCELAMENTO DE COBRANÇA INDEVIDA&lt;/p&gt;&lt;p&gt;&lt;strong&gt;Merchant ID/Estabelecimento Comercial (EC):&lt;/strong&gt; 43.790.915/0001-50&lt;/p&gt;&lt;p&gt;&lt;strong&gt;Sobre qual produto ou área deseja falar?:&lt;/strong&gt; Financeiro&lt;/p&gt;&lt;p&gt;&lt;strong&gt;Como podemos te ajudar?:&lt;/strong&gt; Desejo falar com o setor financeiro&lt;/p&gt;&lt;p&gt;&lt;strong&gt;Descrição do problema:&lt;/strong&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s v="&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r>
  <r>
    <x v="2"/>
    <s v="Cobrança e Contestação"/>
    <n v="21496236"/>
    <n v="0"/>
    <n v="2610716226904"/>
    <s v="H PLUS ADMINISTRACAO E HOTELARIA LTDA"/>
    <s v="05.217.384/0020-85"/>
    <s v="Contestação de cobrança"/>
    <m/>
    <m/>
    <x v="0"/>
    <x v="0"/>
    <s v="1004 Gestão de Risco (Antifraude) | Configurações da loja | Kelly Castro | controller.palmas@hplus.com.br"/>
    <x v="64"/>
    <d v="2026-07-07T00:00:00"/>
    <s v="abr/2026"/>
    <s v="Emilly Maria Sousa Almeida"/>
    <s v="controller.palmas@hplus.com.br"/>
    <s v="H PLUS"/>
    <s v="Olá, segue formulário enviado para Cielo E-commerce:&lt;p&gt;&lt;strong&gt;Qual seu nome?:&lt;/strong&gt; Kelly Castro&lt;/p&gt;&lt;p&gt;&lt;strong&gt;Endereço de e-mail:&lt;/strong&gt; controller.palmas@hplus.com.br&lt;/p&gt;&lt;p&gt;&lt;strong&gt;CNPJ/CPF:&lt;/strong&gt; 05.217.384/0020-85&lt;/p&gt;&lt;p&gt;&lt;strong&gt;Telefone:&lt;/strong&gt; (63) 98121-1965&lt;/p&gt;&lt;p&gt;&lt;strong&gt;Assunto:&lt;/strong&gt; Divergencia cobrança 04 2026&lt;/p&gt;&lt;p&gt;&lt;strong&gt;Merchant ID/Estabelecimento Comercial (EC):&lt;/strong&gt; 2810303066&lt;/p&gt;&lt;p&gt;&lt;strong&gt;Sobre qual produto ou área deseja falar?:&lt;/strong&gt; Gestão de Risco (Antifraude)&lt;/p&gt;&lt;p&gt;&lt;strong&gt;Descrição do problema:&lt;/strong&gt; Prezados, boa tarde._x000a__x000a_Em nossa nota fiscal numero 111453, gerada referente ao pagamento do produto antifraude, do período de 01/03/2026 a 31/03/2026 veio uma cobrança chamada Analise Manual Expressa 29 no valor total de 294,06. Do que se trata essa cobrança?&lt;/p&gt;&lt;p&gt;&lt;strong&gt;Como podemos te ajudar?:&lt;/strong&gt; Configurações da loja&lt;/p&gt;&lt;p&gt;&lt;strong&gt;GA Client ID:&lt;/strong&gt; 1494935599.1768826891&lt;/p&gt;&lt;p&gt;&lt;strong&gt;Lead Hash ID:&lt;/strong&gt; c470f0ebfcfe950e270d"/>
    <s v="&gt; Prezados, boa tarde._x000a__x000a_Em nossa nota fiscal numero 111453, gerada referente ao pagamento do produto antifraude, do período de 01/03/2026 a 31/03/2026 veio uma cobrança chamada Analise Manual Expressa 29 no valor total de 294,06. Do que se trata essa cobrança?"/>
  </r>
  <r>
    <x v="2"/>
    <s v="Cancelamento e Reemissão de Nota Fiscal"/>
    <n v="21602868"/>
    <n v="0"/>
    <n v="2611217299885"/>
    <s v="OBJETIVO 1220 COMERCIO DE COSMETICOS LTDA"/>
    <s v="30.318.916/0001-55"/>
    <s v="Cancelamento de NF / reemissão"/>
    <m/>
    <m/>
    <x v="0"/>
    <x v="0"/>
    <s v="1018 Financeiro | Desejo falar com o setor financeiro | OBJETIVO 1220 COMERCIO DE COSMETICO | ariane.pasilva@cielo.com.br"/>
    <x v="65"/>
    <d v="2026-07-07T00:00:00"/>
    <s v="abr/2026"/>
    <s v="Emilly Maria Sousa Almeida"/>
    <s v="ariane.pasilva@cielo.com.br"/>
    <s v="OBJETIVO 1220 COMERCIO DE COSMETICOS LTDA"/>
    <s v="Olá, segue formulário enviado para Cielo E-commerce:&lt;p&gt;&lt;strong&gt;CNPJ/CPF:&lt;/strong&gt; 30.318.916/0001-55&lt;/p&gt;&lt;p&gt;&lt;strong&gt;Telefone:&lt;/strong&gt; (11) 97707-1602&lt;/p&gt;&lt;p&gt;&lt;strong&gt;Assunto:&lt;/strong&gt; Cancelamento de NFS&lt;/p&gt;&lt;p&gt;&lt;strong&gt;Endereço de e-mail:&lt;/strong&gt; ariane.pasilva@cielo.com.br&lt;/p&gt;&lt;p&gt;&lt;strong&gt;Qual seu nome?:&lt;/strong&gt; OBJETIVO 1220 COMERCIO DE COSMETICO&lt;/p&gt;&lt;p&gt;&lt;strong&gt;Merchant ID/Estabelecimento Comercial (EC):&lt;/strong&gt; 30318916000155&lt;/p&gt;&lt;p&gt;&lt;strong&gt;Descrição do problema:&lt;/strong&gt; Prezados, por favor seguir com o cancelamento das NFS:_x000a__x000a_095522_x000a_096782_x000a_097441_x000a_09870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
    <s v="&gt; Prezados, por favor seguir com o cancelamento das NFS:_x000a__x000a_095522_x000a_096782_x000a_097441_x000a_098709"/>
  </r>
  <r>
    <x v="3"/>
    <s v="Pagamentos, Boletos e Recebimentos"/>
    <n v="21590451"/>
    <n v="0"/>
    <n v="2611214291586"/>
    <s v=""/>
    <m/>
    <s v="Alteração de vencimento / prorrogação"/>
    <m/>
    <m/>
    <x v="0"/>
    <x v="0"/>
    <s v="1018 Financeiro | Desejo falar com o setor financeiro | Raphael Felipe Palmeira | raphael.palmeira@cielo.com.br"/>
    <x v="65"/>
    <d v="2026-04-22T00:00:00"/>
    <s v="abr/2026"/>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Telefone:&lt;/strong&gt; (11) 98774-0847&lt;/p&gt;&lt;p&gt;&lt;strong&gt;Assunto:&lt;/strong&gt; financeiro BANCO INTER&lt;/p&gt;&lt;p&gt;&lt;strong&gt;Merchant ID/Estabelecimento Comercial (EC):&lt;/strong&gt; BANCO INTER&lt;/p&gt;&lt;p&gt;&lt;strong&gt;Sobre qual produto ou área deseja falar?:&lt;/strong&gt; Financeiro&lt;/p&gt;&lt;p&gt;&lt;strong&gt;Como podemos te ajudar?:&lt;/strong&gt; Desejo falar com o setor financeiro&lt;/p&gt;&lt;p&gt;&lt;strong&gt;Descrição do problema:&lt;/strong&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s v="&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r>
  <r>
    <x v="0"/>
    <s v="Pagamentos, Boletos e Recebimentos"/>
    <n v="21588282"/>
    <n v="0"/>
    <n v="0"/>
    <s v="COVABRA SUPERMERCADOS LTDA"/>
    <s v="61.233.151/0005-08"/>
    <s v="Reenvio de boleto / NF"/>
    <m/>
    <m/>
    <x v="0"/>
    <x v="0"/>
    <s v="1018 Financeiro | Desejo falar com o setor financeiro | Caroline Alves | carolineal@cielo.com.br"/>
    <x v="65"/>
    <d v="2026-05-21T00:00:00"/>
    <s v="abr/2026"/>
    <s v="STEPHANY LIMA DE LISBOA"/>
    <s v="carolineal@cielo.com.br"/>
    <s v="COVABRA SUPERMERCADOS LTDA"/>
    <s v="Olá, segue formulário enviado para Cielo E-commerce:&lt;p&gt;&lt;strong&gt;Qual seu nome?:&lt;/strong&gt; Caroline Alves&lt;/p&gt;&lt;p&gt;&lt;strong&gt;Endereço de e-mail:&lt;/strong&gt; carolineal@cielo.com.br&lt;/p&gt;&lt;p&gt;&lt;strong&gt;CNPJ/CPF:&lt;/strong&gt; 61.233.151/0005-08&lt;/p&gt;&lt;p&gt;&lt;strong&gt;Telefone:&lt;/strong&gt; (11) 94503-1458&lt;/p&gt;&lt;p&gt;&lt;strong&gt;Assunto:&lt;/strong&gt; Ajuste de perfil de faturamento do cliente - Covabra Supermercados&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s v="&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r>
  <r>
    <x v="4"/>
    <s v="Cancelamento e Reemissão de Nota Fiscal"/>
    <n v="21573732"/>
    <n v="0"/>
    <n v="2611211280254"/>
    <s v="NEXTION PAY"/>
    <s v="50.726.492/0001-75"/>
    <s v="Cancelamento de NF / reemissão"/>
    <s v="Solicitei DA do Everton."/>
    <m/>
    <x v="3"/>
    <x v="0"/>
    <s v="1018 Financeiro | Desejo falar com o setor financeiro | NEXTION PAY TECNOLOGIA LTDA | ariane.pasilva@cielo.com.br"/>
    <x v="65"/>
    <d v="2026-05-20T00:00:00"/>
    <s v="abr/2026"/>
    <s v="ECOMMERCE BP SUPORTE FINANCEIRO N2"/>
    <s v="ariane.pasilva@cielo.com.br"/>
    <s v="NEXTION PAY"/>
    <s v="Olá, segue formulário enviado para Cielo E-commerce:&lt;p&gt;&lt;strong&gt;Qual seu nome?:&lt;/strong&gt; NEXTION PAY TECNOLOGIA LTDA&lt;/p&gt;&lt;p&gt;&lt;strong&gt;Endereço de e-mail:&lt;/strong&gt; ariane.pasilva@cielo.com.br&lt;/p&gt;&lt;p&gt;&lt;strong&gt;CNPJ/CPF:&lt;/strong&gt; 50.726.492/0001-75&lt;/p&gt;&lt;p&gt;&lt;strong&gt;Telefone:&lt;/strong&gt; (11) 97707-1602&lt;/p&gt;&lt;p&gt;&lt;strong&gt;Assunto:&lt;/strong&gt; Cancelamento de nota&lt;/p&gt;&lt;p&gt;&lt;strong&gt;Merchant ID/Estabelecimento Comercial (EC):&lt;/strong&gt; 50726492000175&lt;/p&gt;&lt;p&gt;&lt;strong&gt;Descrição do problema:&lt;/strong&gt; Prezados, por favor seguir com o cancelamento de todas as notas emitidas para esse CNPJ.&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
    <s v="&gt; Prezados, por favor seguir com o cancelamento de todas as notas emitidas para esse CNPJ."/>
  </r>
  <r>
    <x v="4"/>
    <s v="Pagamentos, Boletos e Recebimentos"/>
    <n v="21559707"/>
    <n v="0"/>
    <n v="2611208270971"/>
    <s v="NICOM COM MATS CONSTR"/>
    <s v="60.403.110/0006-30"/>
    <s v="Reenvio de boleto / NF"/>
    <m/>
    <m/>
    <x v="0"/>
    <x v="0"/>
    <s v="1003 Gateway de Pagamento | Estou com um problema em produção e preciso de ajuda | fabio ferreira da silva | marketing@nicom.com.br"/>
    <x v="65"/>
    <d v="2026-04-28T00:00:00"/>
    <s v="abr/2026"/>
    <s v="ECOMMERCE BP SUPORTE FINANCEIRO N2"/>
    <s v="marketing@nicom.com.br"/>
    <s v="NICOM COM MATS CONSTR"/>
    <s v="Olá, segue formulário enviado para Cielo E-commerce:&lt;p&gt;&lt;strong&gt;Qual seu nome?:&lt;/strong&gt; fabio ferreira da silva&lt;/p&gt;&lt;p&gt;&lt;strong&gt;Endereço de e-mail:&lt;/strong&gt; marketing@nicom.com.br&lt;/p&gt;&lt;p&gt;&lt;strong&gt;CNPJ/CPF:&lt;/strong&gt; 60.403.110/0006-30&lt;/p&gt;&lt;p&gt;&lt;strong&gt;Telefone:&lt;/strong&gt; (11) 97679-4353&lt;/p&gt;&lt;p&gt;&lt;strong&gt;Assunto:&lt;/strong&gt; Relação de NF referente a boletos de cobrança.&lt;/p&gt;&lt;p&gt;&lt;strong&gt;Merchant ID/Estabelecimento Comercial (EC):&lt;/strong&gt; Cobrança&lt;/p&gt;&lt;p&gt;&lt;strong&gt;Descrição do problema:&lt;/strong&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lt;/p&gt;&lt;p&gt;&lt;strong&gt;ID da transação:&lt;/strong&gt; &lt;/p&gt;&lt;p&gt;&lt;strong&gt;Código do erro:&lt;/strong&gt; &lt;/p&gt;&lt;p&gt;&lt;strong&gt;Sobre qual produto ou área deseja falar?:&lt;/strong&gt; Gateway de Pagamento&lt;/p&gt;&lt;p&gt;&lt;strong&gt;Como podemos te ajudar?:&lt;/strong&gt; E"/>
    <s v="&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
  </r>
  <r>
    <x v="1"/>
    <s v="Cobrança e Contestação"/>
    <n v="21808345"/>
    <n v="0"/>
    <n v="2611817435033"/>
    <s v=""/>
    <m/>
    <s v="Dúvidas sobre cobrança"/>
    <m/>
    <m/>
    <x v="1"/>
    <x v="1"/>
    <s v="1018 Financeiro | Desejo falar com o setor financeiro | Weslei Dornelles Morais | weslei.morais@arezzo.com.br"/>
    <x v="66"/>
    <d v="2026-07-07T00:00:00"/>
    <s v="abr/2026"/>
    <s v="Emilly Maria Sousa Almeida"/>
    <s v="weslei.morais@arezzo.com.br"/>
    <s v=""/>
    <s v="Olá, segue formulário enviado para Cielo E-commerce:&lt;p&gt;&lt;strong&gt;Qual seu nome?:&lt;/strong&gt; Weslei Dornelles Morais&lt;/p&gt;&lt;p&gt;&lt;strong&gt;Endereço de e-mail:&lt;/strong&gt; weslei.morais@arezzo.com.br&lt;/p&gt;&lt;p&gt;&lt;strong&gt;Telefone:&lt;/strong&gt; (51) 99663-2415&lt;/p&gt;&lt;p&gt;&lt;strong&gt;Assunto:&lt;/strong&gt; [zzlink] Arezzo&amp;amp;CO - Solicitação de extrato/relatório com valores em aberto por estabeleci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s v="&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r>
  <r>
    <x v="2"/>
    <s v="Cancelamento e Reemissão de Nota Fiscal"/>
    <n v="21790747"/>
    <s v="subs"/>
    <n v="2611814423623"/>
    <s v=""/>
    <s v="424.759.828-70"/>
    <s v="Reemissão de NF (incluir PO)"/>
    <m/>
    <m/>
    <x v="0"/>
    <x v="0"/>
    <s v="1018 Financeiro | Desejo falar com o setor financeiro | Sara Ordeno | sara.maozita@dasa.com.br"/>
    <x v="66"/>
    <d v="2026-04-28T00:00:00"/>
    <s v="abr/2026"/>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Desejo falar com o financeiro&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a tarde!_x000a__x000a_Por gentileza, solicito a substituição das NFS:_x000a__x000a_NF 109897 _x000a_NF 110104_x000a__x000a_Por gentileza, inserir o PO: C000617754&lt;/p&gt;&lt;p&gt;&lt;strong&gt;ID da transação:&lt;/strong&gt; x&lt;/p&gt;&lt;p&gt;&lt;strong&gt;Código do erro:&lt;/strong&gt; NF sem PO&lt;/p&gt;&lt;p&gt;&lt;strong&gt;Data e hora do erro:&lt;/strong&gt; 27-03-2026 14:03&lt;/p&gt;&lt;p&gt;&lt;strong&gt;GA Client ID:&lt;/strong&gt; &lt;/p&gt;&lt;p&gt;&lt;strong&gt;Lead Hash ID:&lt;/strong&gt; 207ec4be9119a2b0fcbba40d1d0a3e3d45da05"/>
    <s v="&gt; Prezados, boa tarde!_x000a__x000a_Por gentileza, solicito a substituição das NFS:_x000a__x000a_NF 109897 _x000a_NF 110104_x000a__x000a_Por gentileza, inserir o PO: C000617754"/>
  </r>
  <r>
    <x v="2"/>
    <s v="Cancelamento e Reemissão de Nota Fiscal"/>
    <n v="21789283"/>
    <n v="0"/>
    <n v="0"/>
    <s v="SANEAR BRASIL PRODUTOS E SERVICOS LTDA"/>
    <s v="15.348.666/0003-74"/>
    <s v="Cancelamento de NF / reemissão"/>
    <m/>
    <m/>
    <x v="0"/>
    <x v="0"/>
    <s v="1018 Financeiro | Desejo falar com o setor financeiro | Tatiana Ribeiro | marketing@sanearbrasil.com.br"/>
    <x v="66"/>
    <d v="2026-07-07T00:00:00"/>
    <s v="abr/2026"/>
    <s v="Emilly Maria Sousa Almeida"/>
    <s v="marketing@sanearbrasil.com.br"/>
    <s v="SANEAR BRASIL"/>
    <s v="Olá, segue formulário enviado para Cielo E-commerce:&lt;p&gt;&lt;strong&gt;Qual seu nome?:&lt;/strong&gt; Tatiana Ribeiro&lt;/p&gt;&lt;p&gt;&lt;strong&gt;Endereço de e-mail:&lt;/strong&gt; marketing@sanearbrasil.com.br&lt;/p&gt;&lt;p&gt;&lt;strong&gt;CNPJ/CPF:&lt;/strong&gt; 15.348.666/0003-74&lt;/p&gt;&lt;p&gt;&lt;strong&gt;Telefone:&lt;/strong&gt; (31) 99726-2779&lt;/p&gt;&lt;p&gt;&lt;strong&gt;Assunto:&lt;/strong&gt; Nota fiscal duplicada&lt;/p&gt;&lt;p&gt;&lt;strong&gt;Merchant ID/Estabelecimento Comercial (EC):&lt;/strong&gt; ba812db0-04a1-450d-a83b-af1ed6ec9be1&lt;/p&gt;&lt;p&gt;&lt;strong&gt;Sobre qual produto ou área deseja falar?:&lt;/strong&gt; Financeiro&lt;/p&gt;&lt;p&gt;&lt;strong&gt;Como podemos te ajudar?:&lt;/strong&gt; Desejo falar com o setor financeiro&lt;/p&gt;&lt;p&gt;&lt;strong&gt;Descrição do problema:&lt;/strong&gt; Recebi duas notas fiscais da Stelo, emitidas com datas diferentes, mesmo valor. Notas: 111444 e 111311. Gostaria de saber o motivo de duas notas repetidas e referente à que é.&lt;/p&gt;&lt;p&gt;&lt;strong&gt;GA Client ID:&lt;/strong&gt; 747177251.1762950079&lt;/p&gt;&lt;p&gt;&lt;strong&gt;Lead Hash ID:&lt;/strong&gt; 22cdec402e77f8ac6c5ab6204a264152baab512a546b137ef0c77131f11f395f&lt;/p&gt;&lt;p&gt;&lt;strong&gt;Lead For"/>
    <s v="&gt; Recebi duas notas fiscais da Stelo, emitidas com datas diferentes, mesmo valor. Notas: 111444 e 111311. Gostaria de saber o motivo de duas notas repetidas e referente à que é."/>
  </r>
  <r>
    <x v="0"/>
    <s v="Cancelamento e Reemissão de Nota Fiscal"/>
    <n v="21889153"/>
    <n v="0"/>
    <n v="0"/>
    <s v="SELIA - SERVICOS DE GESTAO EMPRESARIAL LTDA"/>
    <s v="17.388.003/0007-32"/>
    <s v="Cancelamento de NF / reemissão"/>
    <m/>
    <m/>
    <x v="0"/>
    <x v="0"/>
    <s v="1018 Financeiro | Desejo falar com o setor financeiro | Sabrina Stilben | sabrina.stilben@seliafullservice.com.br"/>
    <x v="67"/>
    <d v="2026-04-30T00:00:00"/>
    <s v="abr/2026"/>
    <s v="ECOMMERCE BP SUPORTE FINANCEIRO N2"/>
    <s v="sabrina.stilben@seliafullservice.com.br"/>
    <s v=""/>
    <s v="Olá, segue formulário enviado para Cielo E-commerce:&lt;p&gt;&lt;strong&gt;Assunto:&lt;/strong&gt; Emissão de NF mensal.&lt;/p&gt;&lt;p&gt;&lt;strong&gt;Qual seu nome?:&lt;/strong&gt; Sabrina Stilben&lt;/p&gt;&lt;p&gt;&lt;strong&gt;Endereço de e-mail:&lt;/strong&gt; sabrina.stilben@seliafullservice.com.br&lt;/p&gt;&lt;p&gt;&lt;strong&gt;CNPJ/CPF:&lt;/strong&gt; 17.388.003/0007-32&lt;/p&gt;&lt;p&gt;&lt;strong&gt;Telefone:&lt;/strong&gt; (21) 97887-6699&lt;/p&gt;&lt;p&gt;&lt;strong&gt;Merchant ID/Estabelecimento Comercial (EC):&lt;/strong&gt; fe3689d3-ee08-4d1d-9bcc-65deff156943&lt;/p&gt;&lt;p&gt;&lt;strong&gt;Sobre qual produto ou área deseja falar?:&lt;/strong&gt; Financeiro&lt;/p&gt;&lt;p&gt;&lt;strong&gt;Como podemos te ajudar?:&lt;/strong&gt; Desejo falar com o setor financeiro&lt;/p&gt;&lt;p&gt;&lt;strong&gt;Descrição do problema:&lt;/strong&gt; POr favor cancelar  a NF emitida no dia de hoje e reemitir a partir de amanhã. A politica fiscal da empresa não aceita Emissão de NF entre os dias 25 a 31._x000a__x000a_NF113132&lt;/p&gt;&lt;p&gt;&lt;strong&gt;GA Client ID:&lt;/strong&gt; 493233723.1762454464&lt;/p&gt;&lt;p&gt;&lt;strong&gt;Lead Hash ID:&lt;/strong&gt; 99c1cecc0ac02c2955aa5773c6ac30d08f71ea0008637541007b62383105a1b7&lt;/p&gt;&lt;p&gt;&lt;strong&gt;Lead For"/>
    <s v="&gt; POr favor cancelar  a NF emitida no dia de hoje e reemitir a partir de amanhã. A politica fiscal da empresa não aceita Emissão de NF entre os dias 25 a 31._x000a__x000a_NF113132"/>
  </r>
  <r>
    <x v="2"/>
    <s v="Cancelamento e Reemissão de Nota Fiscal"/>
    <n v="21872472"/>
    <n v="0"/>
    <n v="2612010477743"/>
    <s v="WS AUDIOLOGY SOLUCOES AUDITIVAS LTDA"/>
    <s v="14.011.614/0001-83"/>
    <s v="Cancelamento de NF"/>
    <m/>
    <m/>
    <x v="0"/>
    <x v="0"/>
    <s v="1018 Financeiro | Desejo falar com o setor financeiro | camila basilio de souza | camila.basilio@wsa.com"/>
    <x v="67"/>
    <d v="2026-04-30T00:00:00"/>
    <s v="abr/2026"/>
    <s v="ECOMMERCE BP SUPORTE FINANCEIRO N2"/>
    <s v="camila.basilio@wsa.com"/>
    <s v=""/>
    <s v="Olá, segue formulário enviado para Cielo E-commerce:&lt;p&gt;&lt;strong&gt;Qual seu nome?:&lt;/strong&gt; camila basilio de souza&lt;/p&gt;&lt;p&gt;&lt;strong&gt;Endereço de e-mail:&lt;/strong&gt; camila.basilio@wsa.com&lt;/p&gt;&lt;p&gt;&lt;strong&gt;CNPJ/CPF:&lt;/strong&gt; 14.011.614/0001-83&lt;/p&gt;&lt;p&gt;&lt;strong&gt;Telefone:&lt;/strong&gt; (11) 98928-3931&lt;/p&gt;&lt;p&gt;&lt;strong&gt;Assunto:&lt;/strong&gt; Substituição de NF&lt;/p&gt;&lt;p&gt;&lt;strong&gt;Merchant ID/Estabelecimento Comercial (EC):&lt;/strong&gt; BRASPAG&lt;/p&gt;&lt;p&gt;&lt;strong&gt;Descrição do problema:&lt;/strong&gt; Preciso da substituição das notas 113237 e 111126 que foram emitidas em nosso período de corte, e todo mês está se repetindo, já fiz contato anteriormente e não tenho retorno._x000a_Temos uma politica interna que não aceita notas emitidas entre o dia 24 e 3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lt;/p&gt;&lt;p&gt;&lt;strong&gt;Le"/>
    <s v="&gt; Preciso da substituição das notas 113237 e 111126 que foram emitidas em nosso período de corte, e todo mês está se repetindo, já fiz contato anteriormente e não tenho retorno._x000a_Temos uma politica interna que não aceita notas emitidas entre o dia 24 e 31."/>
  </r>
  <r>
    <x v="0"/>
    <s v="Cancelamento e Reemissão de Nota Fiscal"/>
    <n v="21945415"/>
    <n v="0"/>
    <n v="0"/>
    <s v="CINEMARK BRASIL S.A."/>
    <s v="00.779.721/0001-41"/>
    <s v="Cancelamento de NF / reemissão"/>
    <m/>
    <m/>
    <x v="0"/>
    <x v="0"/>
    <s v="1018 Financeiro | Desejo falar com o setor financeiro | Debora | cobrancati@cinemark.com.br"/>
    <x v="68"/>
    <d v="2026-05-15T00:00:00"/>
    <s v="mai/2026"/>
    <s v="FABIANA DE JESUS MARTINS LISBOA"/>
    <s v="cobrancati@cinemark.com.br"/>
    <s v=""/>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Segue pedidos para substituição das notas de ref a março._x000a_OC000759773 Cartão Protegido_x000a_OC000759806 3DS_x000a_OC000759817 Antifraude_x000a_OC000759929 Pagador&lt;/p&gt;&lt;p&gt;&lt;strong&gt;GA Client ID:&lt;/strong&gt; 1764456801.1765984201&lt;/p&gt;&lt;p&gt;&lt;strong&gt;Lead Hash ID:&lt;/strong&gt; ae4e7ca904ec5ec8b89ceeb86ba8a422c0fbd84abebe218fe785dc0bd6b548d1&lt;/p&gt;&lt;p&gt;&lt;strong&gt;Lead Form ID:&lt;/strong"/>
    <s v="&gt; Segue pedidos para substituição das notas de ref a março._x000a_OC000759773 Cartão Protegido_x000a_OC000759806 3DS_x000a_OC000759817 Antifraude_x000a_OC000759929 Pagador"/>
  </r>
  <r>
    <x v="2"/>
    <s v="Cancelamento e Reemissão de Nota Fiscal"/>
    <n v="22010034"/>
    <n v="0"/>
    <n v="2612517570790"/>
    <s v=""/>
    <s v="37.030.090/0001-73"/>
    <s v="Cancelamento de NF / reemissão"/>
    <m/>
    <m/>
    <x v="0"/>
    <x v="0"/>
    <s v="1018 Financeiro | Desejo falar com o setor financeiro | Júlia Angelozzi | julia.djesus@cielo.com.br"/>
    <x v="69"/>
    <d v="2026-05-06T00:00:00"/>
    <s v="mai/2026"/>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ancelamento de NF´s&lt;/p&gt;&lt;p&gt;&lt;strong&gt;Merchant ID/Estabelecimento Comercial (EC):&lt;/strong&gt; 37.030.090/0001-73&lt;/p&gt;&lt;p&gt;&lt;strong&gt;Descrição do problema:&lt;/strong&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lt;/p&gt;&lt;p&gt;&lt;strong&gt;ID da transação:&lt;/strong&gt; &lt;/p&gt;&lt;p&gt;&lt;strong&gt;Código do erro:&lt;/strong&gt; &lt;/p&gt;&lt;p&gt;&lt;strong&gt;Sobre qual produto ou área deseja falar?:&lt;"/>
    <s v="&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
  </r>
  <r>
    <x v="0"/>
    <s v="Cancelamento e Reemissão de Nota Fiscal"/>
    <n v="22004578"/>
    <n v="0"/>
    <n v="0"/>
    <s v="BRASIF S/A EXPORTACAO IMPORTACAO"/>
    <s v="52.226.073/0001-08"/>
    <s v="Cancelamento de NF / reemissão"/>
    <m/>
    <m/>
    <x v="0"/>
    <x v="0"/>
    <s v="1018 Financeiro | Desejo falar com o setor financeiro | Mariane Oliveira dos Santos | mariane.santos@cielo.com.br"/>
    <x v="69"/>
    <d v="2026-05-21T00:00:00"/>
    <s v="mai/2026"/>
    <s v="STEPHANY LIMA DE LISBOA"/>
    <s v="mariane.santos@cielo.com.br"/>
    <s v=""/>
    <s v="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Correção NF&lt;/p&gt;&lt;p&gt;&lt;strong&gt;Merchant ID/Estabelecimento Comercial (EC):&lt;/strong&gt; 52.226.073/0001-08&lt;/p&gt;&lt;p&gt;&lt;strong&gt;Descrição do problema:&lt;/strong&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lt;/p&gt;&lt;p&gt;&lt;strong&gt;ID da transação:&lt;/strong&gt; &lt;/p&gt;&lt;p&gt;&lt;strong&gt;Código do erro:&lt;/strong&gt; &lt;/p&gt;&lt;p&gt;&lt;strong&gt;Sobre qual produto ou ár"/>
    <s v="&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
  </r>
  <r>
    <x v="0"/>
    <s v="Cancelamento e Reemissão de Nota Fiscal"/>
    <n v="21996121"/>
    <n v="0"/>
    <n v="0"/>
    <s v="BALAROTI - COMERCIO DE MATERIAIS DE CONSTRUCAO S.A."/>
    <s v="77.044.618/0001-88"/>
    <s v="Cancelamento de NF / reemissão"/>
    <m/>
    <m/>
    <x v="0"/>
    <x v="0"/>
    <s v="1018 Financeiro | Desejo falar com o setor financeiro | Mariane Oliveira dos Santos | mariane.santos@cielo.com.br"/>
    <x v="69"/>
    <d v="2026-05-05T00:00:00"/>
    <s v="mai/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s&lt;/p&gt;&lt;p&gt;&lt;strong&gt;Merchant ID/Estabelecimento Comercial (EC):&lt;/strong&gt; 77.044.618/0001-88&lt;/p&gt;&lt;p&gt;&lt;strong&gt;Descrição do problema:&lt;/strong&gt; Boa tarde, pessoal! Poderiam cancelar as NFS pendentes deste cliente, segue em anexo o detalhamento das NFS e os DAS da Paula, Pava e Peliz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79f74"/>
    <s v="&gt; Boa tarde, pessoal! Poderiam cancelar as NFS pendentes deste cliente, segue em anexo o detalhamento das NFS e os DAS da Paula, Pava e Pelizon"/>
  </r>
  <r>
    <x v="0"/>
    <s v="Cancelamento e Reemissão de Nota Fiscal"/>
    <n v="21980987"/>
    <n v="0"/>
    <n v="2612511551172"/>
    <s v=""/>
    <s v="145.118.997-46"/>
    <s v="Cancelamento de NF / Reemissão (Mudança CNPJ)"/>
    <s v="cessão contratual não migrou o contrato no billing"/>
    <m/>
    <x v="4"/>
    <x v="0"/>
    <s v="1018 Financeiro | Desejo falar com o setor financeiro | Kelly | kelly.oliveira@hortifruti.com.br"/>
    <x v="69"/>
    <d v="2026-05-05T00:00:00"/>
    <s v="mai/2026"/>
    <s v="ECOMMERCE BP SUPORTE FINANCEIRO N2"/>
    <s v="kelly.oliveira@hortifruti.com.br"/>
    <s v=""/>
    <s v="Olá, segue formulário enviado para Cielo E-commerce:&lt;p&gt;&lt;strong&gt;Qual seu nome?:&lt;/strong&gt; Kelly&lt;/p&gt;&lt;p&gt;&lt;strong&gt;Endereço de e-mail:&lt;/strong&gt; kelly.oliveira@hortifruti.com.br&lt;/p&gt;&lt;p&gt;&lt;strong&gt;Telefone:&lt;/strong&gt; (21) 97148-7093&lt;/p&gt;&lt;p&gt;&lt;strong&gt;CNPJ/CPF:&lt;/strong&gt; 145.118.997-46&lt;/p&gt;&lt;p&gt;&lt;strong&gt;Assunto:&lt;/strong&gt; Notas substituídas&lt;/p&gt;&lt;p&gt;&lt;strong&gt;Merchant ID/Estabelecimento Comercial (EC):&lt;/strong&gt; 2822606905&lt;/p&gt;&lt;p&gt;&lt;strong&gt;Sobre qual produto ou área deseja falar?:&lt;/strong&gt; Financeiro&lt;/p&gt;&lt;p&gt;&lt;strong&gt;Como podemos te ajudar?:&lt;/strong&gt; Desejo falar com o setor financeiro&lt;/p&gt;&lt;p&gt;&lt;strong&gt;Descrição do problema:&lt;/strong&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lt;/p&gt;"/>
    <s v="&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
  </r>
  <r>
    <x v="2"/>
    <s v="Cancelamento e Reemissão de Nota Fiscal"/>
    <n v="22101893"/>
    <n v="0"/>
    <n v="2612715632566"/>
    <s v="ELO CONSULTORIA E SOLUCOES LTDA"/>
    <s v="54.709.015/0001-52"/>
    <s v="Cancelamento de NF / reemissão"/>
    <m/>
    <m/>
    <x v="0"/>
    <x v="0"/>
    <s v="1018 Financeiro | Desejo falar com o setor financeiro | ELO CONSULTORIA E SOLUCOES LTDA | ariane.pasilva@cielo.com.br"/>
    <x v="70"/>
    <d v="2026-05-07T00:00:00"/>
    <s v="mai/2026"/>
    <s v="ECOMMERCE BP SUPORTE FINANCEIRO N2"/>
    <s v="ariane.pasilva@cielo.com.br"/>
    <s v=""/>
    <s v="Olá, segue formulário enviado para Cielo E-commerce:&lt;p&gt;&lt;strong&gt;Qual seu nome?:&lt;/strong&gt; ELO CONSULTORIA E SOLUCOES LTDA&lt;/p&gt;&lt;p&gt;&lt;strong&gt;Endereço de e-mail:&lt;/strong&gt; ariane.pasilva@cielo.com.br&lt;/p&gt;&lt;p&gt;&lt;strong&gt;CNPJ/CPF:&lt;/strong&gt; 54.709.015/0001-52&lt;/p&gt;&lt;p&gt;&lt;strong&gt;Telefone:&lt;/strong&gt; (11) 97707-1602&lt;/p&gt;&lt;p&gt;&lt;strong&gt;Assunto:&lt;/strong&gt; Substituição de nf&lt;/p&gt;&lt;p&gt;&lt;strong&gt;Merchant ID/Estabelecimento Comercial (EC):&lt;/strong&gt; 54709015000152&lt;/p&gt;&lt;p&gt;&lt;strong&gt;Sobre qual produto ou área deseja falar?:&lt;/strong&gt; Financeiro&lt;/p&gt;&lt;p&gt;&lt;strong&gt;Como podemos te ajudar?:&lt;/strong&gt; Desejo falar com o setor financeiro&lt;/p&gt;&lt;p&gt;&lt;strong&gt;Descrição do problema:&lt;/strong&gt; Por favor, cancelar a NF 103473 e emitir uma nova sem o valor de 2% de ISS.&lt;/p&gt;&lt;p&gt;&lt;strong&gt;GA Client ID:&lt;/strong&gt; 1168351472.1778078214&lt;/p&gt;&lt;p&gt;&lt;strong&gt;Lead Hash ID:&lt;/strong&gt; 2a07344672c93c9ca782cc07cf9dc37d0cd4c270e817a83b9f87f9b32f0130a9&lt;/p&gt;&lt;p&gt;&lt;strong&gt;Lead Form ID:&lt;/strong&gt; 2a07344672c93c9ca782cc07cf9dc37d0cd4c270e817a83b9f87f9b32f0130a9.1778178796830&lt;/p&gt;&lt;br&gt;-json-{_x000a_ "/>
    <s v="&gt; Por favor, cancelar a NF 103473 e emitir uma nova sem o valor de 2% de ISS."/>
  </r>
  <r>
    <x v="2"/>
    <s v="Cancelamento e Reemissão de Nota Fiscal"/>
    <n v="22091039"/>
    <n v="0"/>
    <n v="0"/>
    <s v="TECNOLOGIA E PAGAMENTOS KING LTDA"/>
    <s v="46.250.852/0001-38"/>
    <s v="Cancelamento de NF / reemissão"/>
    <m/>
    <m/>
    <x v="0"/>
    <x v="0"/>
    <s v="1001 Split de Pagamento | Estou em produção e tenho uma dúvida | Gabriel Alexandre Brites | gabriel_1510_britess@hotmail.com"/>
    <x v="70"/>
    <d v="2026-05-13T00:00:00"/>
    <s v="mai/2026"/>
    <s v="ECOMMERCE BP SUPORTE FINANCEIRO N2"/>
    <s v="gabriel_1510_britess@hotmail.com"/>
    <s v="KINGPAY"/>
    <s v="Olá, segue formulário enviado para Cielo E-commerce:&lt;p&gt;&lt;strong&gt;Qual seu nome?:&lt;/strong&gt; Gabriel Alexandre Brites&lt;/p&gt;&lt;p&gt;&lt;strong&gt;Endereço de e-mail:&lt;/strong&gt; gabriel_1510_britess@hotmail.com&lt;/p&gt;&lt;p&gt;&lt;strong&gt;CNPJ/CPF:&lt;/strong&gt; 46.250.852/0001-38&lt;/p&gt;&lt;p&gt;&lt;strong&gt;Telefone:&lt;/strong&gt; (62) 99163-5495&lt;/p&gt;&lt;p&gt;&lt;strong&gt;Descrição do problema:&lt;/strong&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s v="&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r>
  <r>
    <x v="0"/>
    <s v="Pagamentos, Boletos e Recebimentos"/>
    <n v="22209508"/>
    <n v="0"/>
    <n v="2613116705546"/>
    <s v="DISVECO LTDA"/>
    <s v="02.971.360/0001-66"/>
    <s v="Alteração de vencimento / prorrogação"/>
    <m/>
    <m/>
    <x v="0"/>
    <x v="1"/>
    <s v="1018 Financeiro | Desejo falar com o setor financeiro | Fernanda | fernanda.scamarneira@cielo.com.br"/>
    <x v="71"/>
    <d v="2026-05-11T00:00:00"/>
    <s v="mai/2026"/>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2.971.360/0001-66&lt;/p&gt;&lt;p&gt;&lt;strong&gt;Telefone:&lt;/strong&gt; (11) 97492-8290&lt;/p&gt;&lt;p&gt;&lt;strong&gt;Assunto:&lt;/strong&gt; Substituição de nota fiscal&lt;/p&gt;&lt;p&gt;&lt;strong&gt;Merchant ID/Estabelecimento Comercial (EC):&lt;/strong&gt; 02.971.360/0001-66&lt;/p&gt;&lt;p&gt;&lt;strong&gt;Sobre qual produto ou área deseja falar?:&lt;/strong&gt; Financeiro&lt;/p&gt;&lt;p&gt;&lt;strong&gt;Como podemos te ajudar?:&lt;/strong&gt; Desejo falar com o setor financeiro&lt;/p&gt;&lt;p&gt;&lt;strong&gt;Descrição do problema:&lt;/strong&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lt;/p&gt;&lt;p&gt;&lt;strong&gt;GA Client ID:&lt;/strong&gt; 1403402793.175"/>
    <s v="&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
  </r>
  <r>
    <x v="0"/>
    <s v="Cancelamento e Reemissão de Nota Fiscal"/>
    <n v="22173103"/>
    <n v="0"/>
    <n v="2613109680970"/>
    <s v="I-RETAIL SERVICOS DE CONSULTORIA DE MODA E PARTICIPACOES LTDA."/>
    <s v="09.168.232/0001-28"/>
    <s v="Cancelamento de NF / reemissão"/>
    <m/>
    <m/>
    <x v="0"/>
    <x v="0"/>
    <s v="1018 Financeiro | Desejo falar com o setor financeiro | I-RETAIL SERVICOS DE CONSULTORIA DE | ariane.pasilva@cielo.com.br"/>
    <x v="71"/>
    <d v="2026-05-20T00:00:00"/>
    <s v="mai/2026"/>
    <s v="ECOMMERCE BP SUPORTE FINANCEIRO N2"/>
    <s v="ariane.pasilva@cielo.com.br"/>
    <s v="IRETAIL SERVICOS DE CONSULTORIA"/>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7707-1602&lt;/p&gt;&lt;p&gt;&lt;strong&gt;Assunto:&lt;/strong&gt; Substituição de NF&lt;/p&gt;&lt;p&gt;&lt;strong&gt;Merchant ID/Estabelecimento Comercial (EC):&lt;/strong&gt; 09168232000128&lt;/p&gt;&lt;p&gt;&lt;strong&gt;Descrição do problema:&lt;/strong&gt; segue o PO para a emissão da NF referente a abril/26 : 42000231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
    <s v="&gt; segue o PO para a emissão da NF referente a abril/26 : 4200023105"/>
  </r>
  <r>
    <x v="0"/>
    <s v="Cancelamento e Reemissão de Nota Fiscal"/>
    <n v="22331164"/>
    <n v="0"/>
    <n v="0"/>
    <s v="ALFA  AGENCIA DE VIAGENS LTDA"/>
    <s v="07.141.168/0001-66"/>
    <s v="Cancelamento de NF / reemissão"/>
    <m/>
    <m/>
    <x v="0"/>
    <x v="0"/>
    <s v="1018 Financeiro | Desejo falar com o setor financeiro | ALFA  AGENCIA DE VIAGENS LTDA | ariane.pasilva@cielo.com.br"/>
    <x v="72"/>
    <d v="2026-07-10T00:00:00"/>
    <s v="mai/2026"/>
    <s v="STEPHANY LIMA DE LISBOA"/>
    <s v="ariane.pasilva@cielo.com.br"/>
    <s v="ALFA OPERADORA"/>
    <s v="Olá, segue formulário enviado para Cielo E-commerce:&lt;p&gt;&lt;strong&gt;Sobre qual produto ou área deseja falar?:&lt;/strong&gt; Financeiro&lt;/p&gt;&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F&lt;/p&gt;&lt;p&gt;&lt;strong&gt;Merchant ID/Estabelecimento Comercial (EC):&lt;/strong&gt; 07141168000166&lt;/p&gt;&lt;p&gt;&lt;strong&gt;Descrição do problema:&lt;/strong&gt; Cancelamento de NFS emitidas em período de congelamento&lt;/p&gt;&lt;p&gt;&lt;strong&gt;ID da transação:&lt;/strong&gt; &lt;/p&gt;&lt;p&gt;&lt;strong&gt;Código do erro:&lt;/strong&gt; &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dc37d0cd4"/>
    <s v="&gt; Cancelamento de NFS emitidas em período de congelamento"/>
  </r>
  <r>
    <x v="2"/>
    <s v="Cancelamento e Reemissão de Nota Fiscal"/>
    <n v="22395904"/>
    <n v="0"/>
    <n v="0"/>
    <s v=""/>
    <s v="13.328.409/0001-83"/>
    <s v="Cancelamento de NF / reemissão"/>
    <m/>
    <m/>
    <x v="0"/>
    <x v="0"/>
    <s v="1018 Financeiro | Desejo falar com o setor financeiro | SIXPEL DISTRIBUIDORA LTDA | ariane.pasilva@cielo.com.br"/>
    <x v="73"/>
    <d v="2026-07-07T00:00:00"/>
    <s v="mai/2026"/>
    <s v="Emilly Maria Sousa Almeida"/>
    <s v="ariane.pasilva@cielo.com.br"/>
    <s v=""/>
    <s v="Olá, segue formulário enviado para Cielo E-commerce:&lt;p&gt;&lt;strong&gt;Qual seu nome?:&lt;/strong&gt; SIXPEL DISTRIBUIDORA LTDA&lt;/p&gt;&lt;p&gt;&lt;strong&gt;Endereço de e-mail:&lt;/strong&gt; ariane.pasilva@cielo.com.br&lt;/p&gt;&lt;p&gt;&lt;strong&gt;CNPJ/CPF:&lt;/strong&gt; 13.328.409/0001-83&lt;/p&gt;&lt;p&gt;&lt;strong&gt;Telefone:&lt;/strong&gt; (11) 97707-1602&lt;/p&gt;&lt;p&gt;&lt;strong&gt;Assunto:&lt;/strong&gt; Cancelamento de NF&lt;/p&gt;&lt;p&gt;&lt;strong&gt;Merchant ID/Estabelecimento Comercial (EC):&lt;/strong&gt; 13328409000183&lt;/p&gt;&lt;p&gt;&lt;strong&gt;Descrição do problema:&lt;/strong&gt; Cancelamento de NF._x000a_NFS duplicadas mesmo período_x000a_NF 113769_x000a_NF 11388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
    <s v="&gt; Cancelamento de NF._x000a_NFS duplicadas mesmo período_x000a_NF 113769_x000a_NF 113883"/>
  </r>
  <r>
    <x v="2"/>
    <s v="Cancelamento e Reemissão de Nota Fiscal"/>
    <n v="22426805"/>
    <n v="0"/>
    <n v="0"/>
    <s v="COVABRA SUPERMERCADOS LTDA"/>
    <s v="61.233.151/0005-08"/>
    <s v="Cancelamento de NF / reemissão"/>
    <m/>
    <m/>
    <x v="0"/>
    <x v="0"/>
    <s v="1018 Financeiro | Desejo falar com o setor financeiro | COVABRA SUPERMERCADOS LTDA | ariane.pasilva@cielo.com.br"/>
    <x v="74"/>
    <d v="2026-05-18T00:00:00"/>
    <s v="mai/2026"/>
    <s v="ECOMMERCE BP SUPORTE FINANCEIRO N2"/>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Subtituição de NF&lt;/p&gt;&lt;p&gt;&lt;strong&gt;Merchant ID/Estabelecimento Comercial (EC):&lt;/strong&gt; 61233151000508&lt;/p&gt;&lt;p&gt;&lt;strong&gt;Descrição do problema:&lt;/strong&gt; reemitir as notas já emitidas._x000a__x000a_O cliente foi colocado na lista de exceções para emissão no 1ºdia útil do mês segui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
    <s v="&gt; reemitir as notas já emitidas._x000a__x000a_O cliente foi colocado na lista de exceções para emissão no 1ºdia útil do mês seguinte."/>
  </r>
  <r>
    <x v="4"/>
    <s v="Contratos, Comercial e Cadastro"/>
    <n v="22559395"/>
    <n v="0"/>
    <n v="2614015942033"/>
    <s v="ST1 INTERNET"/>
    <s v="48.131.899/0001-08"/>
    <s v="Cancelamento de contrato"/>
    <m/>
    <m/>
    <x v="0"/>
    <x v="0"/>
    <s v="1018 Financeiro | Desejo falar com o setor financeiro | NMA SERVICOS DE TELECOMUNICACOES LTDA | bordini@cielo.com.br"/>
    <x v="75"/>
    <d v="2026-05-20T00:00:00"/>
    <s v="mai/2026"/>
    <s v="ECOMMERCE BP SUPORTE FINANCEIRO N2"/>
    <s v="bordini@cielo.com.br"/>
    <s v="ST1 INTERNET"/>
    <s v="Olá, segue formulário enviado para Cielo E-commerce:&lt;p&gt;&lt;strong&gt;Qual seu nome?:&lt;/strong&gt; NMA SERVICOS DE TELECOMUNICACOES LTDA&lt;/p&gt;&lt;p&gt;&lt;strong&gt;Endereço de e-mail:&lt;/strong&gt; bordini@cielo.com.br&lt;/p&gt;&lt;p&gt;&lt;strong&gt;CNPJ/CPF:&lt;/strong&gt; 48.131.899/0001-08&lt;/p&gt;&lt;p&gt;&lt;strong&gt;Telefone:&lt;/strong&gt; (11) 94008-6890&lt;/p&gt;&lt;p&gt;&lt;strong&gt;Assunto:&lt;/strong&gt; CANCELAMENTO DE CONTRATO COM INSENÇÃO DE MULTA&lt;/p&gt;&lt;p&gt;&lt;strong&gt;Merchant ID/Estabelecimento Comercial (EC):&lt;/strong&gt; 48.131.899/0001-08&lt;/p&gt;&lt;p&gt;&lt;strong&gt;Descrição do problema:&lt;/strong&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s v="&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r>
  <r>
    <x v="2"/>
    <s v="Cancelamento e Reemissão de Nota Fiscal"/>
    <n v="22536383"/>
    <n v="0"/>
    <n v="2614010926684"/>
    <s v="WS AUDIOLOGY SOLUCOES AUDITIVAS LTDA"/>
    <s v="14.011.614/0001-83"/>
    <s v="Alterar data de emissão da NF"/>
    <m/>
    <m/>
    <x v="1"/>
    <x v="0"/>
    <s v="1018 Financeiro | Desejo falar com o setor financeiro | Matheus | matheus.psilva@cielo.com.br"/>
    <x v="75"/>
    <d v="2026-05-20T00:00:00"/>
    <s v="mai/2026"/>
    <s v="ECOMMERCE BP SUPORTE FINANCEIRO N2"/>
    <s v="matheus.psilva@cielo.com.br"/>
    <s v=""/>
    <s v="Olá, segue formulário enviado para Cielo E-commerce:&lt;p&gt;&lt;strong&gt;Qual seu nome?:&lt;/strong&gt; Matheus&lt;/p&gt;&lt;p&gt;&lt;strong&gt;Endereço de e-mail:&lt;/strong&gt; matheus.psilva@cielo.com.br&lt;/p&gt;&lt;p&gt;&lt;strong&gt;CNPJ/CPF:&lt;/strong&gt; 14.011.614/0001-83&lt;/p&gt;&lt;p&gt;&lt;strong&gt;Telefone:&lt;/strong&gt; (13) 99140-2960&lt;/p&gt;&lt;p&gt;&lt;strong&gt;Assunto:&lt;/strong&gt; Emissão de NF&lt;/p&gt;&lt;p&gt;&lt;strong&gt;Merchant ID/Estabelecimento Comercial (EC):&lt;/strong&gt; 14.011.614/0001-83&lt;/p&gt;&lt;p&gt;&lt;strong&gt;Sobre qual produto ou área deseja falar?:&lt;/strong&gt; Financeiro&lt;/p&gt;&lt;p&gt;&lt;strong&gt;Como podemos te ajudar?:&lt;/strong&gt; Desejo falar com o setor financeiro&lt;/p&gt;&lt;p&gt;&lt;strong&gt;Descrição do problema:&lt;/strong&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lt;/p&gt;&lt;p&gt;&lt;strong&gt;GA Client ID:&lt;/strong&gt; 367522096.1751459838&lt;/p&gt;&lt;p&gt;&lt;"/>
    <s v="&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
  </r>
  <r>
    <x v="4"/>
    <s v="Pagamentos, Boletos e Recebimentos"/>
    <n v="22532509"/>
    <n v="0"/>
    <n v="2614009924039"/>
    <s v=""/>
    <m/>
    <s v="Reenvio de boleto / NF"/>
    <m/>
    <m/>
    <x v="0"/>
    <x v="0"/>
    <s v="RES: BOLETO ENVIADO"/>
    <x v="75"/>
    <d v="2026-05-20T00:00:00"/>
    <s v="mai/2026"/>
    <s v="ECOMMERCE BP SUPORTE FINANCEIRO N2"/>
    <s v="camila.basilio@wsa.com"/>
    <s v=""/>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_x000a__x000a__x000a__x000a_Atenciosamente,_x000a_Camila Basílio de Souza_x000a_Compras e Facilities_x000a__x000a_[X]_x000a_WS Audiology_x000a_Av. Francisco Matarazzo, 1500 – 10° e 16° Andar_x000a_CJ. 101, 102, 161 e 162 – Torre Los Angeles_x000a_05001-100 – São Paulo, SP – Brasil_x000a__x000a_www.wsa.com&lt;http://www.wsa.com/&gt;_x000a__x000a_[X]+55 11 3612 – 5864_x000a_             11 9 8928-3931"/>
    <s v="Bom dia,_x000a__x000a_Até o momento não recebi qualquer retorno dos chamados abertos para resolver nossos problemas com as notas emitidas incorretas e estamos sendo notificados da cobrança dessas notas que desde quando emitidas foram solicitadas as substituições."/>
  </r>
  <r>
    <x v="2"/>
    <s v="Faturamento e Obrigações Fiscais"/>
    <n v="23202351"/>
    <n v="0"/>
    <n v="2615912370986"/>
    <s v="FENG - FAN ENGAGEMENT MARKETING E INTELIGENCIA LTDA."/>
    <s v="29.815.956/0001-23"/>
    <s v="Dúvida sobre adiantamento"/>
    <m/>
    <m/>
    <x v="0"/>
    <x v="0"/>
    <s v="1018 Financeiro | Desejo falar com o setor financeiro | FENG - FAN ENGAGEMENT MARKETING E I NTELIGENCIA LTDA. | ariane.pasilva@cielo.com.br"/>
    <x v="76"/>
    <d v="2026-07-06T00:00:00"/>
    <s v="jun/2026"/>
    <s v="Emilly Maria Sousa Almeida"/>
    <s v="ariane.pasilva@cielo.com.br"/>
    <s v=""/>
    <s v="Olá, segue formulário enviado para Cielo E-commerce:&lt;p&gt;&lt;strong&gt;Endereço de e-mail:&lt;/strong&gt; ariane.pasilva@cielo.com.br&lt;/p&gt;&lt;p&gt;&lt;strong&gt;Qual seu nome?:&lt;/strong&gt; FENG - FAN ENGAGEMENT MARKETING E I NTELIGENCIA LTDA.&lt;/p&gt;&lt;p&gt;&lt;strong&gt;CNPJ/CPF:&lt;/strong&gt; 29.815.956/0001-23&lt;/p&gt;&lt;p&gt;&lt;strong&gt;Telefone:&lt;/strong&gt; (11) 97707-1602&lt;/p&gt;&lt;p&gt;&lt;strong&gt;Assunto:&lt;/strong&gt; Conciliação de pagamento 2024&lt;/p&gt;&lt;p&gt;&lt;strong&gt;Merchant ID/Estabelecimento Comercial (EC):&lt;/strong&gt; 29815956000123&lt;/p&gt;&lt;p&gt;&lt;strong&gt;Descrição do problema:&lt;/strong&gt; Por favor, esclarecer o que fizemos com o valor que o cliente pagou de 9.553,96, referente a nota 52959 que foi cancelada, conforme relatório encaminhado para o cliente em 2024. Em anexo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
    <s v="&gt; Por favor, esclarecer o que fizemos com o valor que o cliente pagou de 9.553,96, referente a nota 52959 que foi cancelada, conforme relatório encaminhado para o cliente em 2024. Em anexo evidências."/>
  </r>
  <r>
    <x v="2"/>
    <s v="Cancelamento e Reemissão de Nota Fiscal"/>
    <n v="24303316"/>
    <n v="0"/>
    <n v="0"/>
    <s v="MIC INDUSTRIA DE CONFECCAO LTDA"/>
    <s v="59.769.329/0001-64"/>
    <s v="Cancelamento de NF / reemissão"/>
    <m/>
    <m/>
    <x v="0"/>
    <x v="0"/>
    <s v="1018 Financeiro | Desejo falar com o setor financeiro | Júlia Angelozzi | julia.djesus@cielo.com.br"/>
    <x v="77"/>
    <d v="2026-07-06T00:00:00"/>
    <s v="jul/2026"/>
    <s v="ECOMMERCE BP SUPORTE FINANCEIRO N2"/>
    <s v="julia.djesus@cielo.com.br"/>
    <s v="MIC INDUSTRIA DE CONFECCAO LTDA"/>
    <s v="Olá, segue formulário enviado para Cielo E-commerce:&lt;p&gt;&lt;strong&gt;Qual seu nome?:&lt;/strong&gt; Júlia Angelozzi&lt;/p&gt;&lt;p&gt;&lt;strong&gt;Endereço de e-mail:&lt;/strong&gt; julia.djesus@cielo.com.br&lt;/p&gt;&lt;p&gt;&lt;strong&gt;CNPJ/CPF:&lt;/strong&gt; 59.769.329/0001-64&lt;/p&gt;&lt;p&gt;&lt;strong&gt;Telefone:&lt;/strong&gt; (11) 94452-6362&lt;/p&gt;&lt;p&gt;&lt;strong&gt;Assunto:&lt;/strong&gt; Correção de preço&lt;/p&gt;&lt;p&gt;&lt;strong&gt;Merchant ID/Estabelecimento Comercial (EC):&lt;/strong&gt; f7ca1380-9ec6-46fb-a194-eacf4aa700b2&lt;/p&gt;&lt;p&gt;&lt;strong&gt;Descrição do problema:&lt;/strong&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lt;/p&gt;&lt;p&gt;&lt;strong&gt;ID da transação:&lt;/strong&gt; &lt;/p&gt;&lt;p&gt;&lt;strong&gt;Código do erro:&lt;/strong&gt; &lt;/p&gt;&lt;p&gt;&lt;strong&gt;Sobre qual prod"/>
    <s v="&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
  </r>
  <r>
    <x v="3"/>
    <s v="Cancelamento e Reemissão de Nota Fiscal"/>
    <n v="24289294"/>
    <n v="0"/>
    <n v="2618414076373"/>
    <s v="VOLTATTO SUPRIMENTOS LTDA"/>
    <s v="59.557.054/0001-03"/>
    <s v="Cancelamento de Nota Fiscal"/>
    <m/>
    <s v="Financeiro"/>
    <x v="0"/>
    <x v="0"/>
    <s v="1018 Financeiro | Desejo falar com o setor financeiro | VOLTATTO SUPRIMENTOS LTDA | ariane.pasilva@cielo.com.br"/>
    <x v="77"/>
    <d v="2026-07-06T00:00:00"/>
    <s v="jul/2026"/>
    <s v="ECOMMERCE BP SUPORTE FINANCEIRO N2"/>
    <s v="ariane.pasilva@cielo.com.br"/>
    <s v=""/>
    <s v="Olá, segue formulário enviado para Cielo E-commerce:&lt;p&gt;&lt;strong&gt;Qual seu nome?:&lt;/strong&gt; VOLTATTO SUPRIMENTOS LTDA&lt;/p&gt;&lt;p&gt;&lt;strong&gt;Endereço de e-mail:&lt;/strong&gt; ariane.pasilva@cielo.com.br&lt;/p&gt;&lt;p&gt;&lt;strong&gt;CNPJ/CPF:&lt;/strong&gt; 59.557.054/0001-03&lt;/p&gt;&lt;p&gt;&lt;strong&gt;Telefone:&lt;/strong&gt; (11) 97707-1602&lt;/p&gt;&lt;p&gt;&lt;strong&gt;Assunto:&lt;/strong&gt; Cancelamento de NF&lt;/p&gt;&lt;p&gt;&lt;strong&gt;Merchant ID/Estabelecimento Comercial (EC):&lt;/strong&gt; 59.557.054/0001-03&lt;/p&gt;&lt;p&gt;&lt;strong&gt;Descrição do problema:&lt;/strong&gt; Cancelamento de notas emitidas de forma apartada:_x000a__x000a_117154_x0009_STELO - Velocity Check_x000a_117396_x0009_STELO - Pagador_x000a__x000a_No contrato está como pacote, ou seja uma única nota de R$ 244&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
    <s v="&gt; Cancelamento de notas emitidas de forma apartada:_x000a__x000a_117154_x0009_STELO - Velocity Check_x000a_117396_x0009_STELO - Pagador_x000a__x000a_No contrato está como pacote, ou seja uma única nota de R$ 244"/>
  </r>
  <r>
    <x v="0"/>
    <s v="Cobrança e Contestação"/>
    <n v="24852096"/>
    <n v="0"/>
    <n v="2619810441333"/>
    <s v="CLAUDINO S A LOJAS DE DEPARTAMENTOS"/>
    <s v="06.862.627/0001-38"/>
    <s v="Contestação de cobrança"/>
    <m/>
    <m/>
    <x v="0"/>
    <x v="0"/>
    <s v="1018 Financeiro | Desejo falar com o setor financeiro | Antonio Marcos | antonio.marcos@paraiba.email"/>
    <x v="78"/>
    <d v="2026-07-17T00:00:00"/>
    <s v="jul/2026"/>
    <s v="ECOMMERCE BP SUPORTE FINANCEIRO N2"/>
    <s v="antonio.marcos@paraiba.email"/>
    <s v=""/>
    <s v="Olá, segue formulário enviado para Cielo E-commerce:&lt;p&gt;&lt;strong&gt;Endereço de e-mail:&lt;/strong&gt; antonio.marcos@paraiba.email&lt;/p&gt;&lt;p&gt;&lt;strong&gt;Qual seu nome?:&lt;/strong&gt; Antonio Marcos&lt;/p&gt;&lt;p&gt;&lt;strong&gt;CNPJ/CPF:&lt;/strong&gt; 06.862.627/0001-38&lt;/p&gt;&lt;p&gt;&lt;strong&gt;Telefone:&lt;/strong&gt; (11) 94519-4834&lt;/p&gt;&lt;p&gt;&lt;strong&gt;Assunto:&lt;/strong&gt; Nota fiscal errada - antifraude&lt;/p&gt;&lt;p&gt;&lt;strong&gt;Merchant ID/Estabelecimento Comercial (EC):&lt;/strong&gt; 06.862.627/0001-38&lt;/p&gt;&lt;p&gt;&lt;strong&gt;Sobre qual produto ou área deseja falar?:&lt;/strong&gt; Financeiro&lt;/p&gt;&lt;p&gt;&lt;strong&gt;Como podemos te ajudar?:&lt;/strong&gt; Desejo falar com o setor financeiro&lt;/p&gt;&lt;p&gt;&lt;strong&gt;Descrição do problema:&lt;/strong&gt; recebemos a nota do antifraude em 16/07 - NF 0117721_x000a_com 6.170 transações mas não fizemos esse volume no mês de junho. Podem validar por favor?&lt;/p&gt;&lt;p&gt;&lt;strong&gt;GA Client ID:&lt;/strong&gt; 1403402793.1752501889&lt;/p&gt;&lt;p&gt;&lt;strong&gt;Lead Hash ID:&lt;/strong&gt; 555e773ed5f22fb240f2bc2de2a09363faa6016a48b9f2d3dd6be89db8d46ec0&lt;/p&gt;&lt;p&gt;&lt;strong&gt;Lead Form ID:&lt;/strong&gt; 555e773ed5f22fb240f2bc2de2"/>
    <s v="&gt; recebemos a nota do antifraude em 16/07 - NF 0117721_x000a_com 6.170 transações mas não fizemos esse volume no mês de junho. Podem validar por favor?"/>
  </r>
  <r>
    <x v="0"/>
    <s v="Cancelamento e Reemissão de Nota Fiscal"/>
    <n v="24820605"/>
    <n v="0"/>
    <n v="2619715420945"/>
    <s v="FRUITFY INTERMEDIACOES E PAGAMENTOS LTDA"/>
    <s v="57.315.333/0001-27"/>
    <s v="Cancelamento de Nota Fiscal"/>
    <m/>
    <s v="Comercial"/>
    <x v="2"/>
    <x v="0"/>
    <s v="1018 Financeiro | Desejo falar com o setor financeiro | FRUITFY INTERMEDIACOES E PAGAMENTOS LTDA | ariane.pasilva@cielo.com.br"/>
    <x v="79"/>
    <d v="2026-07-16T00:00:00"/>
    <s v="jul/2026"/>
    <s v="ECOMMERCE BP SUPORTE FINANCEIRO N2"/>
    <s v="ariane.pasilva@cielo.com.br"/>
    <s v="FRUITFY PAGAMENTOS"/>
    <s v="Olá, segue formulário enviado para Cielo E-commerce:&lt;p&gt;&lt;strong&gt;Qual seu nome?:&lt;/strong&gt; FRUITFY INTERMEDIACOES E PAGAMENTOS LTDA&lt;/p&gt;&lt;p&gt;&lt;strong&gt;Endereço de e-mail:&lt;/strong&gt; ariane.pasilva@cielo.com.br&lt;/p&gt;&lt;p&gt;&lt;strong&gt;CNPJ/CPF:&lt;/strong&gt; 57.315.333/0001-27&lt;/p&gt;&lt;p&gt;&lt;strong&gt;Telefone:&lt;/strong&gt; (11) 97707-1602&lt;/p&gt;&lt;p&gt;&lt;strong&gt;Assunto:&lt;/strong&gt; Cancelamento NF&lt;/p&gt;&lt;p&gt;&lt;strong&gt;Merchant ID/Estabelecimento Comercial (EC):&lt;/strong&gt; 57315333000127&lt;/p&gt;&lt;p&gt;&lt;strong&gt;Descrição do problema:&lt;/strong&gt; Prezados, por favor cancelar as notas emitidas para o cliente e já cancelar também as notas de multa contratual que vamos emitir. Já possuo o DA da comercial (Eliandra). Em anexo 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
    <s v="&gt; Prezados, por favor cancelar as notas emitidas para o cliente e já cancelar também as notas de multa contratual que vamos emitir. Já possuo o DA da comercial (Eliandra). Em anexo DA."/>
  </r>
  <r>
    <x v="4"/>
    <s v="Pagamentos, Boletos e Recebimentos"/>
    <n v="24793120"/>
    <n v="0"/>
    <n v="2619710403552"/>
    <s v="INBRANDS S.A"/>
    <s v="09.054.385/0001-44"/>
    <s v="Reenvio de boleto / NF"/>
    <m/>
    <m/>
    <x v="0"/>
    <x v="0"/>
    <s v="1018 Financeiro | Desejo falar com o setor financeiro | Leonardo Gonçalves de Noronha | leonardo.noronha@inbrands.com.br"/>
    <x v="79"/>
    <d v="2026-07-16T00:00:00"/>
    <s v="jul/2026"/>
    <s v="ECOMMERCE BP SUPORTE FINANCEIRO N2"/>
    <s v="leonardo.noronha@inbrands.com.br"/>
    <s v=""/>
    <s v="Olá, segue formulário enviado para Cielo E-commerce:&lt;p&gt;&lt;strong&gt;Qual seu nome?:&lt;/strong&gt; Leonardo Gonçalves de Noronha&lt;/p&gt;&lt;p&gt;&lt;strong&gt;Endereço de e-mail:&lt;/strong&gt; leonardo.noronha@inbrands.com.br&lt;/p&gt;&lt;p&gt;&lt;strong&gt;CNPJ/CPF:&lt;/strong&gt; 09.054.385/0001-44&lt;/p&gt;&lt;p&gt;&lt;strong&gt;Merchant ID/Estabelecimento Comercial (EC):&lt;/strong&gt; InBrands S.A.&lt;/p&gt;&lt;p&gt;&lt;strong&gt;Telefone:&lt;/strong&gt; (11) 99470-5562&lt;/p&gt;&lt;p&gt;&lt;strong&gt;Assunto:&lt;/strong&gt; Nota fiscal eletrônica e boleto do serviço Antifraude&lt;/p&gt;&lt;p&gt;&lt;strong&gt;Sobre qual produto ou área deseja falar?:&lt;/strong&gt; Financeiro&lt;/p&gt;&lt;p&gt;&lt;strong&gt;Descrição do problema:&lt;/strong&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lt;/p&gt;&lt;p&gt;&lt;strong&gt;Como podemos te ajudar?:&lt;/strong&gt; Desejo falar com o setor financeiro&lt;/p&gt;&lt;p&gt;&lt;strong&gt;GA Client"/>
    <s v="&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
  </r>
  <r>
    <x v="4"/>
    <s v="Pagamentos, Boletos e Recebimentos"/>
    <n v="24753144"/>
    <n v="0"/>
    <n v="2619614377755"/>
    <s v=""/>
    <s v="073.270.713-77"/>
    <s v="Alteração de vencimento / prorrogação"/>
    <m/>
    <m/>
    <x v="0"/>
    <x v="0"/>
    <s v="1018 Financeiro | Desejo falar com o setor financeiro | Sayra | sayra.martins@odontoprev.com.br"/>
    <x v="80"/>
    <d v="2026-07-16T00:00:00"/>
    <s v="jul/2026"/>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lt;/p&gt;&lt;p&gt;&lt;strong&gt;GA Client "/>
    <s v="&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
  </r>
  <r>
    <x v="0"/>
    <s v="Cancelamento e Reemissão de Nota Fiscal"/>
    <n v="24744497"/>
    <n v="0"/>
    <n v="2619612372077"/>
    <s v="HOLI4U LTDA"/>
    <s v="60.219.112/0001-60"/>
    <s v="Cancelamento de Nota Fiscal / Reemissão"/>
    <m/>
    <s v="Cliente"/>
    <x v="1"/>
    <x v="0"/>
    <s v="1003 Gateway de Pagamento | Criação de loja (Gateway de Pagamento) | Sirlene Moura | financeiro@holi4u.com"/>
    <x v="80"/>
    <d v="2026-07-16T00:00:00"/>
    <s v="jul/2026"/>
    <s v="ECOMMERCE BP SUPORTE FINANCEIRO N2"/>
    <s v="financeiro@holi4u.com"/>
    <s v="HOLI4U"/>
    <s v="Olá, segue formulário enviado para Cielo E-commerce:&lt;p&gt;&lt;strong&gt;Qual seu nome?:&lt;/strong&gt; Sirlene Moura&lt;/p&gt;&lt;p&gt;&lt;strong&gt;Endereço de e-mail:&lt;/strong&gt; financeiro@holi4u.com&lt;/p&gt;&lt;p&gt;&lt;strong&gt;CNPJ/CPF:&lt;/strong&gt; 60.219.112/0001-60&lt;/p&gt;&lt;p&gt;&lt;strong&gt;Telefone:&lt;/strong&gt; (11) 97618-3646&lt;/p&gt;&lt;p&gt;&lt;strong&gt;Assunto:&lt;/strong&gt; NOTA FISCAL SETUP&lt;/p&gt;&lt;p&gt;&lt;strong&gt;Merchant ID/Estabelecimento Comercial (EC):&lt;/strong&gt; 3000700880&lt;/p&gt;&lt;p&gt;&lt;strong&gt;Sobre qual produto ou área deseja falar?:&lt;/strong&gt; Gateway de Pagamento&lt;/p&gt;&lt;p&gt;&lt;strong&gt;Como podemos te ajudar?:&lt;/strong&gt; Criação de loja (Gateway de Pagamento)&lt;/p&gt;&lt;p&gt;&lt;strong&gt;Descrição do problema:&lt;/strong&gt; Precisamos de uma correção na nota fiscal emitida, enviei msg no email do financeiro e não recebemos retorno._x000a_Poderiam retornar o contato (11)97618-3646&lt;/p&gt;&lt;p&gt;&lt;strong&gt;Data e hora do erro:&lt;/strong&gt; 09-07-2026 12:00&lt;/p&gt;&lt;p&gt;&lt;strong&gt;GA Client ID:&lt;/strong&gt; 1465533623.1763993645&lt;/p&gt;&lt;p&gt;&lt;strong&gt;Lead Hash ID:&lt;/strong&gt; 2acb65e9b775eaf2b3e79548946894b90a60dc91a78e97eb5b6265a3ec8a1fec&lt;/p&gt;&lt;p&gt;&lt;str"/>
    <s v="&gt; Precisamos de uma correção na nota fiscal emitida, enviei msg no email do financeiro e não recebemos retorno._x000a_Poderiam retornar o contato (11)97618-3646"/>
  </r>
  <r>
    <x v="2"/>
    <s v="Contratos, Comercial e Cadastro"/>
    <n v="24744414"/>
    <n v="23784562"/>
    <n v="2619612371975"/>
    <s v=""/>
    <m/>
    <s v="Atualização cadastral"/>
    <m/>
    <m/>
    <x v="0"/>
    <x v="0"/>
    <s v="Alteração de e-mail"/>
    <x v="80"/>
    <d v="2026-07-15T00:00:00"/>
    <s v="jul/2026"/>
    <s v="ECOMMERCE BP SUPORTE FINANCEIRO N2"/>
    <s v=""/>
    <s v=""/>
    <s v="Alteração de e-mail"/>
    <s v="Alteração de e-mail"/>
  </r>
  <r>
    <x v="3"/>
    <s v="Contratos, Comercial e Cadastro"/>
    <n v="24738030"/>
    <n v="0"/>
    <n v="2619611368041"/>
    <s v="GRAN CICLO EMPREENDIMENTOS"/>
    <s v="22.475.070/0001-39"/>
    <s v="Renegociação comercial"/>
    <m/>
    <s v="Cliente"/>
    <x v="1"/>
    <x v="0"/>
    <s v="1018 Financeiro | Desejo falar com o setor financeiro | Caio Cesar Santos Pereira | grancicloap.vendas@gmail.com"/>
    <x v="80"/>
    <d v="2026-07-16T00:00:00"/>
    <s v="jul/2026"/>
    <s v="ECOMMERCE BP SUPORTE FINANCEIRO N2"/>
    <s v="grancicloap.vendas@gmail.com"/>
    <s v="GRAN CICLO EMPREENDIMENTOS"/>
    <s v="Olá, segue formulário enviado para Cielo E-commerce:&lt;p&gt;&lt;strong&gt;Qual seu nome?:&lt;/strong&gt; Caio Cesar Santos Pereira&lt;/p&gt;&lt;p&gt;&lt;strong&gt;Endereço de e-mail:&lt;/strong&gt; grancicloap.vendas@gmail.com&lt;/p&gt;&lt;p&gt;&lt;strong&gt;CNPJ/CPF:&lt;/strong&gt; 22.475.070/0001-39&lt;/p&gt;&lt;p&gt;&lt;strong&gt;Telefone:&lt;/strong&gt; (96) 98134-0002&lt;/p&gt;&lt;p&gt;&lt;strong&gt;Assunto:&lt;/strong&gt; Preciso de redução na taxa credito parcelado&lt;/p&gt;&lt;p&gt;&lt;strong&gt;Merchant ID/Estabelecimento Comercial (EC):&lt;/strong&gt; 3002210872&lt;/p&gt;&lt;p&gt;&lt;strong&gt;Sobre qual produto ou área deseja falar?:&lt;/strong&gt; Financeiro&lt;/p&gt;&lt;p&gt;&lt;strong&gt;Como podemos te ajudar?:&lt;/strong&gt; Desejo falar com o setor financeiro&lt;/p&gt;&lt;p&gt;&lt;strong&gt;Descrição do problema:&lt;/strong&gt; Preciso reduzir a taxa de credito parcelado, pois está muito acima da em que os concorrentes praticam. irei iniciar minhas operações na maquina e esta muito fora da realidade.&lt;/p&gt;&lt;p&gt;&lt;strong&gt;GA Client ID:&lt;/strong&gt; 178181346.1784125599&lt;/p&gt;&lt;p&gt;&lt;strong&gt;Lead Hash ID:&lt;/strong&gt; 7187ed284a856df2fbb211021b4d93fc476b127969ea51cc46a5815d09ea3fdb&lt;/p&gt;&lt;p&gt;&lt;strong&gt;Le"/>
    <s v="&gt; Preciso reduzir a taxa de credito parcelado, pois está muito acima da em que os concorrentes praticam. irei iniciar minhas operações na maquina e esta muito fora da realidade."/>
  </r>
  <r>
    <x v="0"/>
    <s v="Cancelamento e Reemissão de Nota Fiscal"/>
    <n v="24738012"/>
    <n v="0"/>
    <n v="2619611368035"/>
    <s v="SUPERMERCADO HORTIFRUTI VILA DAS FRUTAS LTDA"/>
    <s v="16.774.414/0001-08"/>
    <s v="Cancelamento de Nota Fiscal"/>
    <m/>
    <s v="Comercial"/>
    <x v="1"/>
    <x v="0"/>
    <s v="1018 Financeiro | Desejo falar com o setor financeiro | HORTIFRUTI VILA DAS FRUTAS | ariane.pasilva@cielo.com.br"/>
    <x v="80"/>
    <d v="2026-07-16T00:00:00"/>
    <s v="jul/2026"/>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lt;/p&gt;&lt;p&gt;&lt;strong&gt;ID da transação:&lt;/strong&gt; &lt;/p&gt;&lt;p&gt;&lt;strong&gt;Código do erro:&lt;/strong&gt; &lt;/p&gt;&lt;p&gt;&lt;strong&gt;Sobre qual produto ou área deseja falar?:&lt;/strong&gt; Financeiro&lt;"/>
    <s v="&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
  </r>
  <r>
    <x v="2"/>
    <s v="Cobrança e Contestação"/>
    <n v="24733530"/>
    <n v="0"/>
    <n v="2619610365169"/>
    <s v="DOM DIGITAL LTDA"/>
    <s v="52.711.237/0001-84"/>
    <s v="Estorno / Devolução financeira"/>
    <m/>
    <s v="Risco / Compliance (ou Interno Cielo) / Comercial"/>
    <x v="0"/>
    <x v="0"/>
    <s v="1018 Financeiro | Desejo falar com o setor financeiro | Raphael Felipe Palmeira | raphael.palmeira@cielo.com.br"/>
    <x v="80"/>
    <d v="2026-07-16T00:00:00"/>
    <s v="jul/2026"/>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CNPJ/CPF:&lt;/strong&gt; 52.711.237/0001-84&lt;/p&gt;&lt;p&gt;&lt;strong&gt;Telefone:&lt;/strong&gt; (11) 98774-0847&lt;/p&gt;&lt;p&gt;&lt;strong&gt;Assunto:&lt;/strong&gt; estorno setup DOM DIGITAL&lt;/p&gt;&lt;p&gt;&lt;strong&gt;Merchant ID/Estabelecimento Comercial (EC):&lt;/strong&gt; DOM DIGITAL&lt;/p&gt;&lt;p&gt;&lt;strong&gt;Descrição do problema:&lt;/strong&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lt;/p&gt;&lt;p&gt;&lt;strong&gt;ID da transação:&lt;/strong&gt; &lt;/p&gt;&lt;p&gt;"/>
    <s v="&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
  </r>
  <r>
    <x v="0"/>
    <s v="Pagamentos, Boletos e Recebimentos"/>
    <n v="24725908"/>
    <n v="0"/>
    <n v="2619609360212"/>
    <s v="COMERCIAL E IMPORTADORA DE PNEUS LTDA"/>
    <s v="61.234.985/0001-04"/>
    <s v="Consulta de débitos"/>
    <m/>
    <s v="Cliente"/>
    <x v="0"/>
    <x v="0"/>
    <s v="1018 Financeiro | Desejo falar com o setor financeiro | Yasmin Xavier Senhuk | yasmin.senhuk@pirelli.com"/>
    <x v="80"/>
    <d v="2026-07-16T00:00:00"/>
    <s v="jul/2026"/>
    <s v="ECOMMERCE BP SUPORTE FINANCEIRO N2"/>
    <s v="yasmin.senhuk@pirelli.com"/>
    <s v="PNEUAC"/>
    <s v="Olá, segue formulário enviado para Cielo E-commerce:&lt;p&gt;&lt;strong&gt;Qual seu nome?:&lt;/strong&gt; Yasmin Xavier Senhuk&lt;/p&gt;&lt;p&gt;&lt;strong&gt;Endereço de e-mail:&lt;/strong&gt; yasmin.senhuk@pirelli.com&lt;/p&gt;&lt;p&gt;&lt;strong&gt;CNPJ/CPF:&lt;/strong&gt; 61.234.985/0001-04&lt;/p&gt;&lt;p&gt;&lt;strong&gt;Telefone:&lt;/strong&gt; (11) 98108-2062&lt;/p&gt;&lt;p&gt;&lt;strong&gt;Assunto:&lt;/strong&gt; Acessos aos débitos pendentes&lt;/p&gt;&lt;p&gt;&lt;strong&gt;Merchant ID/Estabelecimento Comercial (EC):&lt;/strong&gt; MID: 40ce7a87-5798-49ec-98c4-8f8c674ac15&lt;/p&gt;&lt;p&gt;&lt;strong&gt;Sobre qual produto ou área deseja falar?:&lt;/strong&gt; Financeiro&lt;/p&gt;&lt;p&gt;&lt;strong&gt;Como podemos te ajudar?:&lt;/strong&gt; Desejo falar com o setor financeiro&lt;/p&gt;&lt;p&gt;&lt;strong&gt;Descrição do problema:&lt;/strong&gt; Preciso que me enviem todas as pendencias financeiras que temos, com a ref de mes, e notas fiscais.&lt;/p&gt;&lt;p&gt;&lt;strong&gt;GA Client ID:&lt;/strong&gt; 1209196378.1784118440&lt;/p&gt;&lt;p&gt;&lt;strong&gt;Lead Hash ID:&lt;/strong&gt; ec97e168ae0903e5a5b6787d356b5e023b1c8c5f8fefd825d3c9bdb3722d0506&lt;/p&gt;&lt;p&gt;&lt;strong&gt;Lead Form ID:&lt;/strong&gt; ec97e168ae0903e5a5b6787d356b5e023b1c8c5f8fefd82"/>
    <s v="&gt; Preciso que me enviem todas as pendencias financeiras que temos, com a ref de mes, e notas fiscais."/>
  </r>
  <r>
    <x v="3"/>
    <s v="Cancelamento e Reemissão de Nota Fiscal"/>
    <n v="24716711"/>
    <n v="23595875"/>
    <n v="2619518353748"/>
    <s v="ALFA OPERADORA"/>
    <s v="07.141.168/0001-66"/>
    <s v="Cancelamento de Nota Fiscal"/>
    <m/>
    <s v="Financeiro"/>
    <x v="1"/>
    <x v="0"/>
    <s v="RES: Recebemos sua solicitação &quot;1018 Financeiro | Desejo falar com o setor financeiro | ALFA AGENCIA DE VIAGENS LTDA | ariane.pasilva@cielo.com.br&quot;"/>
    <x v="81"/>
    <d v="2026-07-14T00:00:00"/>
    <s v="jul/2026"/>
    <s v="ECOMMERCE BP SUPORTE FINANCEIRO N2"/>
    <s v="ariane.pasilva@cielo.com.br"/>
    <s v="ALFA OPERADORA"/>
    <s v="Outros"/>
    <s v="Outros"/>
  </r>
  <r>
    <x v="3"/>
    <s v="Contratos, Comercial e Cadastro"/>
    <n v="24716261"/>
    <n v="23632412"/>
    <n v="2619518353404"/>
    <s v=""/>
    <m/>
    <s v="Alteração cadastral"/>
    <m/>
    <s v="Cliente"/>
    <x v="1"/>
    <x v="0"/>
    <s v="RES: Recebemos sua solicitação &quot;1018 Financeiro | Desejo falar com o setor financeiro | Fernanda Labes | fernanda.labes@mbrf.com&quot;"/>
    <x v="81"/>
    <d v="2026-07-14T00:00:00"/>
    <s v="jul/2026"/>
    <s v="ECOMMERCE BP SUPORTE FINANCEIRO N2"/>
    <s v="fernanda.labes@mbrf.com"/>
    <s v=""/>
    <s v="Outros"/>
    <s v="Outros"/>
  </r>
  <r>
    <x v="3"/>
    <s v="Cobrança e Contestação"/>
    <n v="24715652"/>
    <n v="23642685"/>
    <n v="2619517353058"/>
    <s v="OSTENSA"/>
    <m/>
    <s v="Cobrança de Setup"/>
    <m/>
    <s v="Comercial"/>
    <x v="1"/>
    <x v="0"/>
    <s v="RES: Recebemos sua solicitação &quot;1018 Financeiro | Desejo falar com o setor financeiro | Júlia Angelozzi | julia.djesus@cielo.com.br&quot;"/>
    <x v="81"/>
    <d v="2026-07-14T00:00:00"/>
    <s v="jul/2026"/>
    <s v="ECOMMERCE BP SUPORTE FINANCEIRO N2"/>
    <s v="julia.djesus@cielo.com.br"/>
    <s v="OSTENSA"/>
    <s v="Outros"/>
    <s v="Outros"/>
  </r>
  <r>
    <x v="3"/>
    <s v="Contratos, Comercial e Cadastro"/>
    <n v="24713901"/>
    <n v="23663062"/>
    <n v="2619517351980"/>
    <s v="EGR COMERCIO DE PRODUTOS DIVERSOS LTDA"/>
    <m/>
    <s v="Congelamento de contrato"/>
    <m/>
    <s v="Cliente"/>
    <x v="1"/>
    <x v="0"/>
    <s v="Congelamento de contrato"/>
    <x v="81"/>
    <d v="2026-07-14T00:00:00"/>
    <s v="jul/2026"/>
    <s v="ECOMMERCE BP SUPORTE FINANCEIRO N2"/>
    <s v="patricia.dlima@cielo.com.br"/>
    <s v="EGR COMERCIO DE PRODUTOS DIVERSOS LTDA"/>
    <s v="Congelamento de contrato"/>
    <s v="Congelamento de contrato"/>
  </r>
  <r>
    <x v="1"/>
    <s v="Faturamento e Obrigações Fiscais"/>
    <n v="24713448"/>
    <n v="23739607"/>
    <n v="2619517351689"/>
    <s v="FORMULA"/>
    <m/>
    <s v="Alteração de dados fiscais"/>
    <m/>
    <s v="Cliente"/>
    <x v="1"/>
    <x v="0"/>
    <s v="Notas com NBS"/>
    <x v="81"/>
    <d v="2026-07-14T00:00:00"/>
    <s v="jul/2026"/>
    <s v="ECOMMERCE BP SUPORTE FINANCEIRO N2"/>
    <s v=""/>
    <s v="FORMULA"/>
    <s v="Notas com NBS"/>
    <s v="Notas com NBS"/>
  </r>
  <r>
    <x v="0"/>
    <s v="Cobrança e Contestação"/>
    <n v="24708880"/>
    <n v="23837903"/>
    <n v="2619516348796"/>
    <s v=""/>
    <m/>
    <s v="Contestação de cobrança"/>
    <m/>
    <s v="Não identificado / Cliente"/>
    <x v="1"/>
    <x v="0"/>
    <s v="Valores indevidos"/>
    <x v="81"/>
    <d v="2026-07-14T00:00:00"/>
    <s v="jul/2026"/>
    <s v="ECOMMERCE BP SUPORTE FINANCEIRO N2"/>
    <s v=""/>
    <s v=""/>
    <s v="Valores indevidos"/>
    <s v="Valores indevidos"/>
  </r>
  <r>
    <x v="4"/>
    <s v="Pagamentos, Boletos e Recebimentos"/>
    <n v="24703893"/>
    <n v="23863833"/>
    <n v="2619515345563"/>
    <s v=""/>
    <m/>
    <s v="Reemissão de boleto"/>
    <m/>
    <m/>
    <x v="0"/>
    <x v="0"/>
    <s v="Reemissão de boleto"/>
    <x v="81"/>
    <d v="2026-07-14T00:00:00"/>
    <s v="jul/2026"/>
    <s v="ECOMMERCE BP SUPORTE FINANCEIRO N2"/>
    <s v=""/>
    <s v=""/>
    <s v="Reemissão de boleto"/>
    <s v="Reemissão de boleto"/>
  </r>
  <r>
    <x v="3"/>
    <s v="Cobrança e Contestação"/>
    <n v="24702890"/>
    <n v="23937053"/>
    <n v="2619515344942"/>
    <s v=""/>
    <m/>
    <s v="Estorno de cobrança"/>
    <m/>
    <s v="Billing / Financeiro (a confirmar)"/>
    <x v="1"/>
    <x v="0"/>
    <s v="RES: Recebemos sua solicitação &quot;1018 Financeiro | Desejo falar com o setor financeiro | Rodrigo Alves Costa | rodrigo@pousadaportomare.com.br&quot;"/>
    <x v="81"/>
    <d v="2026-07-14T00:00:00"/>
    <s v="jul/2026"/>
    <s v="ECOMMERCE BP SUPORTE FINANCEIRO N2"/>
    <s v="rodrigo@pousadaportomare.com.br"/>
    <s v=""/>
    <s v="Outros"/>
    <s v="Outros"/>
  </r>
  <r>
    <x v="1"/>
    <s v="Atendimento Administrativo e Suporte"/>
    <n v="24701700"/>
    <n v="23981755"/>
    <n v="2619515344194"/>
    <s v="SERASA SA"/>
    <m/>
    <s v="Carta de quitação"/>
    <m/>
    <s v="Cliente"/>
    <x v="1"/>
    <x v="0"/>
    <s v="Carta de quitação"/>
    <x v="81"/>
    <d v="2026-07-14T00:00:00"/>
    <s v="jul/2026"/>
    <s v="ECOMMERCE BP SUPORTE FINANCEIRO N2"/>
    <s v=""/>
    <s v="SERASA SA"/>
    <s v="Carta de quitação"/>
    <s v="Carta de quitação"/>
  </r>
  <r>
    <x v="3"/>
    <s v="Pagamentos, Boletos e Recebimentos"/>
    <n v="24700529"/>
    <n v="23981968"/>
    <n v="2619515343454"/>
    <s v=""/>
    <m/>
    <s v="Alteração de vencimento"/>
    <m/>
    <s v="Cliente"/>
    <x v="1"/>
    <x v="0"/>
    <s v="RES: Recebemos sua solicitação &quot;1018 Financeiro | Desejo falar com o setor financeiro | Francieli B. de Souza | francieli.souza@vulcabras.com&quot;"/>
    <x v="81"/>
    <d v="2026-07-14T00:00:00"/>
    <s v="jul/2026"/>
    <s v="ECOMMERCE BP SUPORTE FINANCEIRO N2"/>
    <s v="francieli.souza@vulcabras.com"/>
    <s v=""/>
    <s v="Outros"/>
    <s v="Outros"/>
  </r>
  <r>
    <x v="4"/>
    <s v="Pagamentos, Boletos e Recebimentos"/>
    <n v="24699726"/>
    <n v="23982723"/>
    <n v="2619515342914"/>
    <s v="EUROP ASSISTANCE"/>
    <m/>
    <s v="Reemissão de boleto"/>
    <m/>
    <m/>
    <x v="0"/>
    <x v="0"/>
    <s v="Reemissão de boleto"/>
    <x v="81"/>
    <d v="2026-07-14T00:00:00"/>
    <s v="jul/2026"/>
    <s v="ECOMMERCE BP SUPORTE FINANCEIRO N2"/>
    <s v=""/>
    <s v="EUROP ASSISTANCE"/>
    <s v="Reemissão de boleto"/>
    <s v="Reemissão de boleto"/>
  </r>
  <r>
    <x v="2"/>
    <s v="Pagamentos, Boletos e Recebimentos"/>
    <n v="24685955"/>
    <n v="24094797"/>
    <n v="2619512334010"/>
    <s v="CASAS PEDRO"/>
    <m/>
    <s v="Consulta financeira"/>
    <m/>
    <s v="Cliente"/>
    <x v="1"/>
    <x v="0"/>
    <s v="NF pendentes e boletos emitidos"/>
    <x v="81"/>
    <d v="2026-07-14T00:00:00"/>
    <s v="jul/2026"/>
    <s v="ECOMMERCE BP SUPORTE FINANCEIRO N2"/>
    <s v=""/>
    <s v="CASAS PEDRO"/>
    <s v="NF pendentes e boletos emitidos"/>
    <s v="NF pendentes e boletos emitidos"/>
  </r>
  <r>
    <x v="0"/>
    <s v="Pagamentos, Boletos e Recebimentos"/>
    <n v="24684359"/>
    <n v="24102558"/>
    <n v="2619512332994"/>
    <s v=""/>
    <m/>
    <s v="Cancelamento de boletos"/>
    <m/>
    <m/>
    <x v="0"/>
    <x v="0"/>
    <s v="Cancelamento de boleto"/>
    <x v="81"/>
    <d v="2026-07-14T00:00:00"/>
    <s v="jul/2026"/>
    <s v="ECOMMERCE BP SUPORTE FINANCEIRO N2"/>
    <s v=""/>
    <s v=""/>
    <s v="Cancelamento de boleto"/>
    <s v="Cancelamento de boleto"/>
  </r>
  <r>
    <x v="0"/>
    <s v="Pagamentos, Boletos e Recebimentos"/>
    <n v="24669412"/>
    <n v="23046096"/>
    <n v="2619510323604"/>
    <s v="INTER JAPAN VEICULOS"/>
    <m/>
    <s v="Cancelamento de boletos"/>
    <m/>
    <m/>
    <x v="0"/>
    <x v="0"/>
    <s v="Cancelamento de boletos"/>
    <x v="81"/>
    <d v="2026-07-14T00:00:00"/>
    <s v="jul/2026"/>
    <s v="ECOMMERCE BP SUPORTE FINANCEIRO N2"/>
    <s v=""/>
    <s v="INTER JAPAN VEICULOS"/>
    <s v="Cancelamento de boletos"/>
    <s v="Cancelamento de boletos"/>
  </r>
  <r>
    <x v="4"/>
    <s v="Pagamentos, Boletos e Recebimentos"/>
    <n v="24656252"/>
    <n v="0"/>
    <n v="2619418314852"/>
    <s v=""/>
    <m/>
    <s v="Alteração de prazo de pagamento"/>
    <m/>
    <s v="Cliente"/>
    <x v="1"/>
    <x v="0"/>
    <s v="1018 Financeiro | Desejo falar com o setor financeiro | Daiani Sopran | daiani.sopran@herval.com.br"/>
    <x v="82"/>
    <d v="2026-07-15T00:00:00"/>
    <s v="jul/2026"/>
    <s v="ECOMMERCE BP SUPORTE FINANCEIRO N2"/>
    <s v="daiani.sopran@herval.com.br"/>
    <s v=""/>
    <s v="Olá, segue formulário enviado para Cielo E-commerce:&lt;p&gt;&lt;strong&gt;Descrição do problema:&lt;/strong&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lt;/p&gt;&lt;p&gt;&lt;strong&gt;Endere"/>
    <s v="&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
  </r>
  <r>
    <x v="0"/>
    <s v="Cancelamento e Reemissão de Nota Fiscal"/>
    <n v="24651461"/>
    <n v="24143584"/>
    <n v="2619417312142"/>
    <s v=""/>
    <m/>
    <s v="Cancelamento de Nota Fiscal"/>
    <m/>
    <s v="Financeiro"/>
    <x v="1"/>
    <x v="0"/>
    <s v="Correção de nota fiscal"/>
    <x v="82"/>
    <d v="2026-07-13T00:00:00"/>
    <s v="jul/2026"/>
    <s v="ECOMMERCE BP SUPORTE FINANCEIRO N2"/>
    <s v=""/>
    <s v=""/>
    <s v="Correção de nota fiscal"/>
    <s v="Correção de nota fiscal"/>
  </r>
  <r>
    <x v="0"/>
    <s v="Cancelamento e Reemissão de Nota Fiscal"/>
    <n v="24650614"/>
    <n v="24163051"/>
    <n v="2619417311581"/>
    <s v=""/>
    <m/>
    <s v="Cancelamento de Nota Fiscal"/>
    <m/>
    <s v="Financeiro"/>
    <x v="1"/>
    <x v="0"/>
    <s v="Cancelamento de NF de 2024"/>
    <x v="82"/>
    <d v="2026-07-13T00:00:00"/>
    <s v="jul/2026"/>
    <s v="ECOMMERCE BP SUPORTE FINANCEIRO N2"/>
    <s v="ariane.pasilva@cielo.com.br"/>
    <s v=""/>
    <s v="Cancelamento de NF de 2024"/>
    <s v="Cancelamento de NF de 2024"/>
  </r>
  <r>
    <x v="0"/>
    <s v="Cancelamento e Reemissão de Nota Fiscal"/>
    <n v="24650288"/>
    <n v="23663601"/>
    <n v="2619417311385"/>
    <s v=""/>
    <m/>
    <s v="Cancelamento de Nota Fiscal / Reemissão"/>
    <m/>
    <s v="Cliente"/>
    <x v="1"/>
    <x v="0"/>
    <s v="Substituição de NFS"/>
    <x v="82"/>
    <d v="2026-07-13T00:00:00"/>
    <s v="jul/2026"/>
    <s v="ECOMMERCE BP SUPORTE FINANCEIRO N2"/>
    <s v=""/>
    <s v=""/>
    <s v="Substituição de NFS"/>
    <s v="Substituição de NFS"/>
  </r>
  <r>
    <x v="1"/>
    <s v="Cancelamento e Reemissão de Nota Fiscal"/>
    <n v="24649626"/>
    <n v="23875658"/>
    <n v="2619417310967"/>
    <s v="CENCOSUD"/>
    <m/>
    <s v="Cancelamento de Nota Fiscal / Reemissão"/>
    <m/>
    <s v="Financeiro"/>
    <x v="1"/>
    <x v="0"/>
    <s v="RE: Recebemos sua solicitação &quot;1018 Financeiro | Desejo falar com o setor financeiro | Mariane Oliveira dos Santos | mariane.santos@cielo.com.br&quot;"/>
    <x v="82"/>
    <d v="2026-07-13T00:00:00"/>
    <s v="jul/2026"/>
    <s v="ECOMMERCE BP SUPORTE FINANCEIRO N2"/>
    <s v="mariane.santos@cielo.com.br"/>
    <s v="CENCOSUD"/>
    <s v="RE: Recebemos sua solicitação &quot;1018 Financeiro | Desejo falar com o setor financeiro | Mariane Oliveira dos Santos | mariane.santos@cielo.com.br&quot;"/>
    <s v="Outros"/>
  </r>
  <r>
    <x v="0"/>
    <s v="Cancelamento e Reemissão de Nota Fiscal"/>
    <n v="24649394"/>
    <n v="24199383"/>
    <n v="2619417310816"/>
    <s v=""/>
    <m/>
    <s v="Cancelamento de Nota Fiscal"/>
    <m/>
    <s v="Não identificado"/>
    <x v="0"/>
    <x v="0"/>
    <s v="Cancelamento de notas"/>
    <x v="82"/>
    <d v="2026-07-13T00:00:00"/>
    <s v="jul/2026"/>
    <s v="ECOMMERCE BP SUPORTE FINANCEIRO N2"/>
    <s v=""/>
    <s v=""/>
    <s v="Cancelamento de notas"/>
    <s v="Cancelamento de notas"/>
  </r>
  <r>
    <x v="3"/>
    <s v="Cancelamento e Reemissão de Nota Fiscal"/>
    <n v="24648974"/>
    <n v="23880445"/>
    <n v="2619416310563"/>
    <s v="DSC PRODUCOES E EVENTOS LTDA"/>
    <s v="34.546.535/0001-84"/>
    <s v="Cancelamento de Nota Fiscal"/>
    <m/>
    <s v="Financeiro"/>
    <x v="1"/>
    <x v="0"/>
    <s v="RES: Recebemos sua solicitação &quot;1018 Financeiro | Desejo falar com o setor financeiro | DSC PRODUCOES E EVENTOS LTDA | ariane.pasilva@cielo.com.br&quot;"/>
    <x v="82"/>
    <d v="2026-07-13T00:00:00"/>
    <s v="jul/2026"/>
    <s v="ECOMMERCE BP SUPORTE FINANCEIRO N2"/>
    <s v="ariane.pasilva@cielo.com.br"/>
    <s v="Bloco do Urso DSC"/>
    <s v="Outros"/>
    <s v="Outros"/>
  </r>
  <r>
    <x v="3"/>
    <s v="Cancelamento e Reemissão de Nota Fiscal"/>
    <n v="24648419"/>
    <n v="24202566"/>
    <n v="2619416310186"/>
    <s v="DIAS FINANCE LTDA"/>
    <s v="55.861.253/0001-41"/>
    <s v="Cancelamento de Nota Fiscal"/>
    <m/>
    <s v="Comercial"/>
    <x v="1"/>
    <x v="0"/>
    <s v="RES: Recebemos sua solicitação &quot;1018 Financeiro | Desejo falar com o setor financeiro | DIAS FINANCE LTDA | ariane.pasilva@cielo.com.br&quot;"/>
    <x v="82"/>
    <d v="2026-07-13T00:00:00"/>
    <s v="jul/2026"/>
    <s v="ECOMMERCE BP SUPORTE FINANCEIRO N2"/>
    <s v="ariane.pasilva@cielo.com.br"/>
    <s v=""/>
    <s v="Outros"/>
    <s v="Outros"/>
  </r>
  <r>
    <x v="3"/>
    <s v="Cancelamento e Reemissão de Nota Fiscal"/>
    <n v="24648100"/>
    <n v="23958526"/>
    <n v="2619416309981"/>
    <s v="TEM NA TRENA LTDA"/>
    <s v="37.333.375/0001-83"/>
    <s v="Cancelamento de Nota Fiscal"/>
    <m/>
    <s v="Comercial"/>
    <x v="1"/>
    <x v="0"/>
    <s v="RES: Recebemos sua solicitação &quot;1018 Financeiro | Desejo falar com o setor financeiro | TEM NA TRENA LTDA | ariane.pasilva@cielo.com.br&quot;"/>
    <x v="82"/>
    <d v="2026-07-13T00:00:00"/>
    <s v="jul/2026"/>
    <s v="ECOMMERCE BP SUPORTE FINANCEIRO N2"/>
    <s v="ariane.pasilva@cielo.com.br"/>
    <s v="TEM NA TRENA LTDA"/>
    <s v="Outros"/>
    <s v="Outros"/>
  </r>
  <r>
    <x v="0"/>
    <s v="Cobrança e Contestação"/>
    <n v="24647952"/>
    <n v="24229680"/>
    <n v="2619416309879"/>
    <s v=""/>
    <m/>
    <s v="Cobrança Taxa Setup"/>
    <m/>
    <m/>
    <x v="1"/>
    <x v="0"/>
    <s v="Cobrança de chave de loja"/>
    <x v="82"/>
    <d v="2026-07-13T00:00:00"/>
    <s v="jul/2026"/>
    <s v="ECOMMERCE BP SUPORTE FINANCEIRO N2"/>
    <s v=""/>
    <s v=""/>
    <s v="Cobrança de chave de loja"/>
    <s v="Cobrança de chave de loja"/>
  </r>
  <r>
    <x v="3"/>
    <s v="Cancelamento e Reemissão de Nota Fiscal"/>
    <n v="24647455"/>
    <n v="24320970"/>
    <n v="2619416309583"/>
    <s v=""/>
    <m/>
    <s v="Cancelamento de Nota Fiscal"/>
    <m/>
    <s v="Comercial"/>
    <x v="0"/>
    <x v="0"/>
    <s v="RES: Recebemos sua solicitação &quot;1018 Financeiro | Desejo falar com o setor financeiro | A55 SOCIEDADE DE CREDITO DIRETO S.A | ariane.pasilva@cielo.com.br&quot;"/>
    <x v="82"/>
    <d v="2026-07-13T00:00:00"/>
    <s v="jul/2026"/>
    <s v="ECOMMERCE BP SUPORTE FINANCEIRO N2"/>
    <s v="ariane.pasilva@cielo.com.br"/>
    <s v=""/>
    <s v="Outros"/>
    <s v="Outros"/>
  </r>
  <r>
    <x v="3"/>
    <s v="Cancelamento e Reemissão de Nota Fiscal"/>
    <n v="24647219"/>
    <n v="23958938"/>
    <n v="2619416309423"/>
    <s v="PRO SECULO"/>
    <s v="20.736.476/0001-00"/>
    <s v="Cancelamento de Nota Fiscal"/>
    <m/>
    <s v="Comercial"/>
    <x v="1"/>
    <x v="0"/>
    <s v="RES: Recebemos sua solicitação &quot;1018 Financeiro | Desejo falar com o setor financeiro | PRO SECULO LTDA | ariane.pasilva@cielo.com.br&quot;"/>
    <x v="82"/>
    <d v="2026-07-13T00:00:00"/>
    <s v="jul/2026"/>
    <s v="ECOMMERCE BP SUPORTE FINANCEIRO N2"/>
    <s v="ariane.pasilva@cielo.com.br"/>
    <s v="PRO SECULO"/>
    <s v="Outros"/>
    <s v="Outros"/>
  </r>
  <r>
    <x v="0"/>
    <s v="Cancelamento e Reemissão de Nota Fiscal"/>
    <n v="24646897"/>
    <n v="24363897"/>
    <n v="2619416309213"/>
    <s v="PAGUE MENOS COMERCIO DE PRODUTOS"/>
    <m/>
    <s v="Cancelamento de Nota Fiscal / Reemissão"/>
    <m/>
    <s v="Cliente"/>
    <x v="1"/>
    <x v="0"/>
    <s v="Substituição de NF"/>
    <x v="82"/>
    <d v="2026-07-13T00:00:00"/>
    <s v="jul/2026"/>
    <s v="ECOMMERCE BP SUPORTE FINANCEIRO N2"/>
    <s v=""/>
    <s v="PAGUE MENOS COMERCIO DE PRODUTOS"/>
    <s v="Substituição de NF"/>
    <s v="Substituição de NF"/>
  </r>
  <r>
    <x v="0"/>
    <s v="Cancelamento e Reemissão de Nota Fiscal"/>
    <n v="24645572"/>
    <n v="23995421"/>
    <n v="2619416308316"/>
    <s v="XP FRANQUIAS LTDA"/>
    <m/>
    <s v="Cancelamento de Nota Fiscal"/>
    <m/>
    <s v="Financeiro"/>
    <x v="1"/>
    <x v="0"/>
    <s v="cancelamento de NT"/>
    <x v="82"/>
    <d v="2026-07-13T00:00:00"/>
    <s v="jul/2026"/>
    <s v="ECOMMERCE BP SUPORTE FINANCEIRO N2"/>
    <s v=""/>
    <s v="XP FRANQUIAS LTDA"/>
    <s v="cancelamento de NT"/>
    <s v="cancelamento de NT"/>
  </r>
  <r>
    <x v="0"/>
    <s v="Cancelamento e Reemissão de Nota Fiscal"/>
    <n v="24643306"/>
    <n v="24429946"/>
    <n v="2619416306891"/>
    <s v=""/>
    <m/>
    <s v="Cancelamento de Nota Fiscal / Reemissão"/>
    <m/>
    <s v="Financeiro"/>
    <x v="1"/>
    <x v="0"/>
    <s v="Correção de NF"/>
    <x v="82"/>
    <d v="2026-07-13T00:00:00"/>
    <s v="jul/2026"/>
    <s v="ECOMMERCE BP SUPORTE FINANCEIRO N2"/>
    <s v=""/>
    <s v=""/>
    <s v="Correção de NF"/>
    <s v="Correção de NF"/>
  </r>
  <r>
    <x v="0"/>
    <s v="Cobrança e Contestação"/>
    <n v="24642439"/>
    <n v="24475189"/>
    <n v="2619415306333"/>
    <s v="POUSADA PORTO MARE"/>
    <m/>
    <s v="Duplicidade De Cobrança"/>
    <m/>
    <m/>
    <x v="1"/>
    <x v="0"/>
    <s v="Notas cobradas em duplicidade"/>
    <x v="82"/>
    <d v="2026-07-13T00:00:00"/>
    <s v="jul/2026"/>
    <s v="ECOMMERCE BP SUPORTE FINANCEIRO N2"/>
    <s v="ariane.pasilva@cielo.com.br"/>
    <s v="POUSADA PORTO MARE"/>
    <s v="Notas cobradas em duplicidade"/>
    <s v="Notas cobradas em duplicidade"/>
  </r>
  <r>
    <x v="4"/>
    <s v="Cobrança e Contestação"/>
    <n v="24641345"/>
    <n v="24086122"/>
    <n v="2619415305683"/>
    <s v="DROGARIAS NISSEI"/>
    <m/>
    <s v="Contestação de cobrança"/>
    <m/>
    <m/>
    <x v="1"/>
    <x v="0"/>
    <s v="Alteração de boleto errado"/>
    <x v="82"/>
    <d v="2026-07-13T00:00:00"/>
    <s v="jul/2026"/>
    <s v="ECOMMERCE BP SUPORTE FINANCEIRO N2"/>
    <s v=""/>
    <s v="DROGARIAS NISSEI"/>
    <s v="Alteração de boleto errado"/>
    <s v="Alteração de boleto errado"/>
  </r>
  <r>
    <x v="3"/>
    <s v="Cobrança e Contestação"/>
    <n v="24641238"/>
    <n v="24477760"/>
    <n v="2619415305611"/>
    <s v=""/>
    <m/>
    <s v="Contestação de cobrança"/>
    <m/>
    <m/>
    <x v="1"/>
    <x v="0"/>
    <s v="RE: Recebemos sua solicitação &quot;1018 Financeiro | Desejo falar com o setor financeiro | Jessica | contastibrasil@assurant.com&quot;"/>
    <x v="82"/>
    <d v="2026-07-13T00:00:00"/>
    <s v="jul/2026"/>
    <s v="ECOMMERCE BP SUPORTE FINANCEIRO N2"/>
    <s v="contastibrasil@assurant.com"/>
    <s v=""/>
    <s v="RE: Recebemos sua solicitação &quot;1018 Financeiro | Desejo falar com o setor financeiro | Jessica | contastibrasil@assurant.com&quot;"/>
    <s v="Outros"/>
  </r>
  <r>
    <x v="0"/>
    <s v="Cancelamento e Reemissão de Nota Fiscal"/>
    <n v="24640504"/>
    <n v="24481056"/>
    <n v="2619415305171"/>
    <s v="PAGUE MENOS COMERCIO DE PRODUTOS"/>
    <m/>
    <s v="Cancelamento de Nota Fiscal / Reemissão"/>
    <m/>
    <s v="Cliente"/>
    <x v="1"/>
    <x v="0"/>
    <s v="Substituição de NF"/>
    <x v="82"/>
    <d v="2026-07-13T00:00:00"/>
    <s v="jul/2026"/>
    <s v="ECOMMERCE BP SUPORTE FINANCEIRO N2"/>
    <s v=""/>
    <s v="PAGUE MENOS COMERCIO DE PRODUTOS"/>
    <s v="Substituição de NF"/>
    <s v="Substituição de NF"/>
  </r>
  <r>
    <x v="3"/>
    <s v="Cobrança e Contestação"/>
    <n v="24639267"/>
    <n v="24093861"/>
    <n v="0"/>
    <s v="UNIDADE DE EDUCACAO PROF A DIST"/>
    <m/>
    <s v="Contestação de cobrança"/>
    <m/>
    <m/>
    <x v="0"/>
    <x v="0"/>
    <s v="RE: Recebemos sua solicitação &quot;1018 Financeiro | Desejo falar com o setor financeiro | Mariane Oliveira dos Santos | mariane.santos@cielo.com.br&quot;"/>
    <x v="82"/>
    <d v="2026-07-13T00:00:00"/>
    <s v="jul/2026"/>
    <s v="Fatima Tavares Da Silva Dos Santos"/>
    <s v="mariane.santos@cielo.com.br"/>
    <s v="UNIDADE DE EDUCACAO PROF A DIST"/>
    <s v="RE: Recebemos sua solicitação &quot;1018 Financeiro | Desejo falar com o setor financeiro | Mariane Oliveira dos Santos | mariane.santos@cielo.com.br&quot;"/>
    <s v="Outros"/>
  </r>
  <r>
    <x v="0"/>
    <s v="Cancelamento e Reemissão de Nota Fiscal"/>
    <n v="24638627"/>
    <n v="24481840"/>
    <n v="2619415303909"/>
    <s v=""/>
    <m/>
    <s v="Cancelamento de Nota Fiscal / Reemissão"/>
    <m/>
    <s v="Cliente"/>
    <x v="1"/>
    <x v="0"/>
    <s v="Substituição de nota"/>
    <x v="82"/>
    <d v="2026-07-13T00:00:00"/>
    <s v="jul/2026"/>
    <s v="ECOMMERCE BP SUPORTE FINANCEIRO N2"/>
    <s v=""/>
    <s v=""/>
    <s v="Substituição de nota"/>
    <s v="Substituição de nota"/>
  </r>
  <r>
    <x v="0"/>
    <s v="Cancelamento e Reemissão de Nota Fiscal"/>
    <n v="24610762"/>
    <n v="0"/>
    <n v="2619410286276"/>
    <s v="FG DROGARIA LTDA"/>
    <s v="03.373.748/0001-28"/>
    <s v="Cancelamento de Nota Fiscal"/>
    <m/>
    <s v="Comercial"/>
    <x v="1"/>
    <x v="0"/>
    <s v="1018 Financeiro | Desejo falar com o setor financeiro | FG DROGARIA LTDA | ariane.pasilva@cielo.com.br"/>
    <x v="82"/>
    <d v="2026-07-15T00:00:00"/>
    <s v="jul/2026"/>
    <s v="ECOMMERCE BP SUPORTE FINANCEIRO N2"/>
    <s v="ariane.pasilva@cielo.com.br"/>
    <s v="FG DROGARIA LTDA"/>
    <s v="Olá, segue formulário enviado para Cielo E-commerce:&lt;p&gt;&lt;strong&gt;Qual seu nome?:&lt;/strong&gt; FG DROGARIA LTDA&lt;/p&gt;&lt;p&gt;&lt;strong&gt;Endereço de e-mail:&lt;/strong&gt; ariane.pasilva@cielo.com.br&lt;/p&gt;&lt;p&gt;&lt;strong&gt;CNPJ/CPF:&lt;/strong&gt; 03.373.748/0001-28&lt;/p&gt;&lt;p&gt;&lt;strong&gt;Telefone:&lt;/strong&gt; (11) 97707-1602&lt;/p&gt;&lt;p&gt;&lt;strong&gt;Assunto:&lt;/strong&gt; Cancelamento NF&lt;/p&gt;&lt;p&gt;&lt;strong&gt;Merchant ID/Estabelecimento Comercial (EC):&lt;/strong&gt; 03373748000128&lt;/p&gt;&lt;p&gt;&lt;strong&gt;Descrição do problema:&lt;/strong&gt; Prezados, por favor cancelar as notas emitidas para o CNPJ._x000a__x000a_Em anexo, segue DA para cancelament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
    <s v="&gt; Prezados, por favor cancelar as notas emitidas para o CNPJ._x000a__x000a_Em anexo, segue DA para cancelamento da comercial."/>
  </r>
  <r>
    <x v="0"/>
    <s v="Cancelamento e Reemissão de Nota Fiscal"/>
    <n v="24558378"/>
    <n v="0"/>
    <n v="2619113251350"/>
    <s v="DMC CONSULTORIA E GESTAO DE PROJ"/>
    <s v="36.719.374/0001-09"/>
    <s v="Cancelamento de Nota Fiscal"/>
    <m/>
    <s v="Financeiro"/>
    <x v="0"/>
    <x v="0"/>
    <s v="1018 Financeiro | Desejo falar com o setor financeiro | COMERC FINANCIAL TRADING COMERCIALIZADORA DE ENERGIA LTDA | ariane.pasilva@cielo.com.br"/>
    <x v="83"/>
    <d v="2026-07-15T00:00:00"/>
    <s v="jul/2026"/>
    <s v="ECOMMERCE BP SUPORTE FINANCEIRO N2"/>
    <s v="ariane.pasilva@cielo.com.br"/>
    <s v="DMC CONSULTORIA E GESTAO DE PROJ"/>
    <s v="Olá, segue formulário enviado para Cielo E-commerce:&lt;p&gt;&lt;strong&gt;Qual seu nome?:&lt;/strong&gt; COMERC FINANCIAL TRADING COMERCIALIZADORA DE ENERGIA LTDA&lt;/p&gt;&lt;p&gt;&lt;strong&gt;Endereço de e-mail:&lt;/strong&gt; ariane.pasilva@cielo.com.br&lt;/p&gt;&lt;p&gt;&lt;strong&gt;CNPJ/CPF:&lt;/strong&gt; 36.719.374/0001-09&lt;/p&gt;&lt;p&gt;&lt;strong&gt;Telefone:&lt;/strong&gt; (11) 97707-1602&lt;/p&gt;&lt;p&gt;&lt;strong&gt;Assunto:&lt;/strong&gt; Cancelamento NF&lt;/p&gt;&lt;p&gt;&lt;strong&gt;Merchant ID/Estabelecimento Comercial (EC):&lt;/strong&gt; 36.719.374/0001-09&lt;/p&gt;&lt;p&gt;&lt;strong&gt;Descrição do problema:&lt;/strong&gt; Por favor, cancelar a nota fiscal 0093693. _x000a__x000a_Nota indevida sobre SETUP, não existe contrato nesse CNPJ._x000a__x000a_O contrato correto é o 39.987.885/0001-08, que inclusive o cliente já pagou o SETUP na nota: 009369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
    <s v="&gt; Por favor, cancelar a nota fiscal 0093693. _x000a__x000a_Nota indevida sobre SETUP, não existe contrato nesse CNPJ._x000a__x000a_O contrato correto é o 39.987.885/0001-08, que inclusive o cliente já pagou o SETUP na nota: 0093696"/>
  </r>
  <r>
    <x v="0"/>
    <s v="Cancelamento e Reemissão de Nota Fiscal"/>
    <n v="24545440"/>
    <n v="0"/>
    <n v="2619110243508"/>
    <s v="DBDC - DISTRIBUIDORA BRASILEIRA DE COSMETICOS E PARTICIPACOES LTDA"/>
    <s v="36.148.685/0004-08"/>
    <s v="Cancelamento de Nota Fiscal"/>
    <m/>
    <s v="Comercial"/>
    <x v="1"/>
    <x v="0"/>
    <s v="1018 Financeiro | Desejo falar com o setor financeiro | DBDC - DISTRIBUIDORA BRASILEIRA DE | ariane.pasilva@cielo.com.br"/>
    <x v="83"/>
    <d v="2026-07-15T00:00:00"/>
    <s v="jul/2026"/>
    <s v="ECOMMERCE BP SUPORTE FINANCEIRO N2"/>
    <s v="ariane.pasilva@cielo.com.br"/>
    <s v="DBDCDISTRIBUIDORA BRASILEIRA DE COSMETICOS E PARTICIPACOES LTDA"/>
    <s v="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Substituição NF&lt;/p&gt;&lt;p&gt;&lt;strong&gt;Merchant ID/Estabelecimento Comercial (EC):&lt;/strong&gt; 36.148.685/0004-08&lt;/p&gt;&lt;p&gt;&lt;strong&gt;Descrição do problema:&lt;/strong&gt; Prezados, bom dia. Solicito substituição de todas as notas emitidas para o CNPJ 36.148.685/0004-08. As notas precisam ser emitidas no CNPJ correto: CNPJ: 36.148.685/0001-65._x000a__x000a_O time de Hunting já realização a cessão de CNPJ, no S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
    <s v="&gt; Prezados, bom dia. Solicito substituição de todas as notas emitidas para o CNPJ 36.148.685/0004-08. As notas precisam ser emitidas no CNPJ correto: CNPJ: 36.148.685/0001-65._x000a__x000a_O time de Hunting já realização a cessão de CNPJ, no SF"/>
  </r>
  <r>
    <x v="2"/>
    <s v="Contratos, Comercial e Cadastro"/>
    <n v="24501427"/>
    <n v="0"/>
    <n v="2619009214022"/>
    <s v="LOJAS SIMONETTI LTDA"/>
    <s v="31.743.818/0022-52"/>
    <s v="Atualização cadastral"/>
    <m/>
    <m/>
    <x v="0"/>
    <x v="0"/>
    <s v="1018 Financeiro | Desejo falar com o setor financeiro | Marcelo Manuel Quádrio Raposo | raposo@simonetti.com.br"/>
    <x v="84"/>
    <d v="2026-07-15T00:00:00"/>
    <s v="jul/2026"/>
    <s v="ECOMMERCE BP SUPORTE FINANCEIRO N2"/>
    <s v="raposo@simonetti.com.br"/>
    <s v="MOVEIS SIMONETTI"/>
    <s v="Olá, segue formulário enviado para Cielo E-commerce:&lt;p&gt;&lt;strong&gt;Qual seu nome?:&lt;/strong&gt; Marcelo Manuel Quádrio Raposo&lt;/p&gt;&lt;p&gt;&lt;strong&gt;Endereço de e-mail:&lt;/strong&gt; raposo@simonetti.com.br&lt;/p&gt;&lt;p&gt;&lt;strong&gt;CNPJ/CPF:&lt;/strong&gt; 31.743.818/0022-52&lt;/p&gt;&lt;p&gt;&lt;strong&gt;Telefone:&lt;/strong&gt; (27) 99766-5804&lt;/p&gt;&lt;p&gt;&lt;strong&gt;Assunto:&lt;/strong&gt; Adicionar e-mail ao faturamento Cielo&lt;/p&gt;&lt;p&gt;&lt;strong&gt;Merchant ID/Estabelecimento Comercial (EC):&lt;/strong&gt; F455D8DE-91B1-4273-9AC8-EC05CD4DDCF6&lt;/p&gt;&lt;p&gt;&lt;strong&gt;Sobre qual produto ou área deseja falar?:&lt;/strong&gt; Financeiro&lt;/p&gt;&lt;p&gt;&lt;strong&gt;Como podemos te ajudar?:&lt;/strong&gt; Desejo falar com o setor financeiro&lt;/p&gt;&lt;p&gt;&lt;strong&gt;Descrição do problema:&lt;/strong&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s v="&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r>
  <r>
    <x v="0"/>
    <s v="Cobrança e Contestação"/>
    <n v="24491673"/>
    <n v="0"/>
    <n v="2618917207316"/>
    <s v="ECCO BARI CONFECCOES SOB MEDIDA LTDA."/>
    <s v="18.580.601/0001-86"/>
    <s v="Contestação de cobrança"/>
    <m/>
    <m/>
    <x v="1"/>
    <x v="0"/>
    <s v="1018 Financeiro | Desejo falar com o setor financeiro | Suely Farias | suely@brnc.com.br"/>
    <x v="85"/>
    <d v="2026-07-15T00:00:00"/>
    <s v="jul/2026"/>
    <s v="ECOMMERCE BP SUPORTE FINANCEIRO N2"/>
    <s v="suely@brnc.com.br"/>
    <s v="BRNC ALFAIATARIA"/>
    <s v="Olá, segue formulário enviado para Cielo E-commerce:&lt;p&gt;&lt;strong&gt;Qual seu nome?:&lt;/strong&gt; Suely Farias&lt;/p&gt;&lt;p&gt;&lt;strong&gt;Endereço de e-mail:&lt;/strong&gt; suely@brnc.com.br&lt;/p&gt;&lt;p&gt;&lt;strong&gt;Telefone:&lt;/strong&gt; (11) 98601-4104&lt;/p&gt;&lt;p&gt;&lt;strong&gt;CNPJ/CPF:&lt;/strong&gt; 18.580.601/0001-86&lt;/p&gt;&lt;p&gt;&lt;strong&gt;Assunto:&lt;/strong&gt; COBRANÇA INDEVIDA&lt;/p&gt;&lt;p&gt;&lt;strong&gt;Merchant ID/Estabelecimento Comercial (EC):&lt;/strong&gt; 2890305044&lt;/p&gt;&lt;p&gt;&lt;strong&gt;Descrição do problema:&lt;/strong&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s v="&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r>
  <r>
    <x v="0"/>
    <s v="Cobrança e Contestação"/>
    <n v="24477760"/>
    <n v="0"/>
    <n v="2618915198436"/>
    <s v="ASSURANT SEGURADORA S.A."/>
    <s v="03.823.704/0001-52"/>
    <s v="Contestação de cobrança"/>
    <m/>
    <m/>
    <x v="1"/>
    <x v="0"/>
    <s v="1018 Financeiro | Desejo falar com o setor financeiro | Jessica | contastibrasil@assurant.com"/>
    <x v="85"/>
    <d v="2026-07-15T00:00:00"/>
    <s v="jul/2026"/>
    <s v="ECOMMERCE BP SUPORTE FINANCEIRO N2"/>
    <s v="contastibrasil@assurant.com"/>
    <s v=""/>
    <s v="Olá, segue formulário enviado para Cielo E-commerce:&lt;p&gt;&lt;strong&gt;Qual seu nome?:&lt;/strong&gt; Jessica&lt;/p&gt;&lt;p&gt;&lt;strong&gt;Endereço de e-mail:&lt;/strong&gt; contastibrasil@assurant.com&lt;/p&gt;&lt;p&gt;&lt;strong&gt;CNPJ/CPF:&lt;/strong&gt; 03.823.704/0001-52&lt;/p&gt;&lt;p&gt;&lt;strong&gt;Telefone:&lt;/strong&gt; (11) 98369-4383&lt;/p&gt;&lt;p&gt;&lt;strong&gt;Assunto:&lt;/strong&gt; Duvidas sobre o valor da NF 116241&lt;/p&gt;&lt;p&gt;&lt;strong&gt;Merchant ID/Estabelecimento Comercial (EC):&lt;/strong&gt; Assurant Seguradora&lt;/p&gt;&lt;p&gt;&lt;strong&gt;Sobre qual produto ou área deseja falar?:&lt;/strong&gt; Financeiro&lt;/p&gt;&lt;p&gt;&lt;strong&gt;Como podemos te ajudar?:&lt;/strong&gt; Desejo falar com o setor financeiro&lt;/p&gt;&lt;p&gt;&lt;strong&gt;Descrição do problema:&lt;/strong&gt; Boa tarde. Gostaria de entender o motivo do aumento nas cobranças referente ao pagador+estorno. As notas fiscais estavam no valor de R$ 1.920,62 e agora está com o valor de R$ 1.931,38. O que acarretou esse aumento? _x000a_Obrigada.&lt;/p&gt;&lt;p&gt;&lt;strong&gt;GA Client ID:&lt;/strong&gt; 2127394109.1752684423&lt;/p&gt;&lt;p&gt;&lt;strong&gt;Lead Hash ID:&lt;/strong&gt; 5a2993fc8b624ec607de1969ca7a3aa62b031356ad46785a5"/>
    <s v="&gt; Boa tarde. Gostaria de entender o motivo do aumento nas cobranças referente ao pagador+estorno. As notas fiscais estavam no valor de R$ 1.920,62 e agora está com o valor de R$ 1.931,38. O que acarretou esse aumento? _x000a_Obrigada."/>
  </r>
  <r>
    <x v="2"/>
    <s v="Cancelamento e Reemissão de Nota Fiscal"/>
    <n v="24433061"/>
    <n v="0"/>
    <n v="2618818169611"/>
    <s v="SUPER BEAL"/>
    <s v="78.116.670/0011-37"/>
    <s v="Cancelamento de Nota Fiscal"/>
    <m/>
    <s v="Comercial"/>
    <x v="1"/>
    <x v="0"/>
    <s v="1018 Financeiro | Desejo falar com o setor financeiro | Mariane Oliveira dos Santos | mariane.santos@cielo.com.br"/>
    <x v="86"/>
    <d v="2026-07-15T00:00:00"/>
    <s v="jul/2026"/>
    <s v="ECOMMERCE BP SUPORTE FINANCEIRO N2"/>
    <s v="mariane.santos@cielo.com.br"/>
    <s v="SUPER BEAL"/>
    <s v="Olá, segue formulário enviado para Cielo E-commerce:&lt;p&gt;&lt;strong&gt;Qual seu nome?:&lt;/strong&gt; Mariane Oliveira dos Santos&lt;/p&gt;&lt;p&gt;&lt;strong&gt;Endereço de e-mail:&lt;/strong&gt; mariane.santos@cielo.com.br&lt;/p&gt;&lt;p&gt;&lt;strong&gt;CNPJ/CPF:&lt;/strong&gt; 78.116.670/0011-37&lt;/p&gt;&lt;p&gt;&lt;strong&gt;Telefone:&lt;/strong&gt; (11) 98407-1789&lt;/p&gt;&lt;p&gt;&lt;strong&gt;Assunto:&lt;/strong&gt; Cancelamento NF&lt;/p&gt;&lt;p&gt;&lt;strong&gt;Merchant ID/Estabelecimento Comercial (EC):&lt;/strong&gt; 78.116.670/0011-37&lt;/p&gt;&lt;p&gt;&lt;strong&gt;Descrição do problema:&lt;/strong&gt; Boa tarde, time! _x000a_Fizemos a Cessão contratual deste cliente para o CNPJ 78.116.670/0005-99. Com isso precisamos cancelar a NF gerada no CNPJ anteri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
    <s v="&gt; Boa tarde, time! _x000a_Fizemos a Cessão contratual deste cliente para o CNPJ 78.116.670/0005-99. Com isso precisamos cancelar a NF gerada no CNPJ anterior."/>
  </r>
  <r>
    <x v="3"/>
    <s v="Contratos, Comercial e Cadastro"/>
    <n v="24354227"/>
    <n v="0"/>
    <n v="2618714118937"/>
    <s v="APP MESA LTDA"/>
    <s v="59.078.413/0001-31"/>
    <s v="Atualização cadastral (email)"/>
    <m/>
    <m/>
    <x v="0"/>
    <x v="0"/>
    <s v="1018 Financeiro | Desejo falar com o setor financeiro | Diogo Lach | diogo@appmesa.com.br"/>
    <x v="87"/>
    <d v="2026-07-15T00:00:00"/>
    <s v="jul/2026"/>
    <s v="ECOMMERCE BP SUPORTE FINANCEIRO N2"/>
    <s v="diogo@appmesa.com.br"/>
    <s v="APP MESA LTDA"/>
    <s v="Olá, segue formulário enviado para Cielo E-commerce:&lt;p&gt;&lt;strong&gt;Qual seu nome?:&lt;/strong&gt; Diogo Lach&lt;/p&gt;&lt;p&gt;&lt;strong&gt;Endereço de e-mail:&lt;/strong&gt; diogo@appmesa.com.br&lt;/p&gt;&lt;p&gt;&lt;strong&gt;CNPJ/CPF:&lt;/strong&gt; 59.078.413/0001-31&lt;/p&gt;&lt;p&gt;&lt;strong&gt;Telefone:&lt;/strong&gt; (47) 99970-5728&lt;/p&gt;&lt;p&gt;&lt;strong&gt;Assunto:&lt;/strong&gt; Endereço e-mail NF e Boletos&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lt;/p&gt;&lt;p&gt;&lt;strong&gt;GA Client ID:&lt;/strong&gt; 736288307.1781529806&lt;/p&gt;&lt;p&gt;&lt;strong&gt;Lead Hash ID:&lt;/strong&gt; 2fd3c5bcfa5730a712"/>
    <s v="&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
  </r>
  <r>
    <x v="4"/>
    <s v="Contratos, Comercial e Cadastro"/>
    <n v="24137862"/>
    <n v="0"/>
    <n v="2618208979541"/>
    <s v="DENTAL S. SEBASTIAO LTDA"/>
    <s v="09.228.091/0001-91"/>
    <s v="Congelamento de contrato"/>
    <m/>
    <m/>
    <x v="0"/>
    <x v="0"/>
    <s v="1018 Financeiro | Desejo falar com o setor financeiro | DENTAL S. SEBASTIAO LTDA | ariane.pasilva@cielo.com.br"/>
    <x v="88"/>
    <d v="2026-07-15T00:00:00"/>
    <s v="jul/2026"/>
    <s v="ECOMMERCE BP SUPORTE FINANCEIRO N2"/>
    <s v="ariane.pasilva@cielo.com.br"/>
    <s v="DENTAL SAO SEBASTIAO"/>
    <s v="Olá, segue formulário enviado para Cielo E-commerce:&lt;p&gt;&lt;strong&gt;Endereço de e-mail:&lt;/strong&gt; ariane.pasilva@cielo.com.br&lt;/p&gt;&lt;p&gt;&lt;strong&gt;Qual seu nome?:&lt;/strong&gt; DENTAL S. SEBASTIAO LTDA&lt;/p&gt;&lt;p&gt;&lt;strong&gt;CNPJ/CPF:&lt;/strong&gt; 09.228.091/0001-91&lt;/p&gt;&lt;p&gt;&lt;strong&gt;Telefone:&lt;/strong&gt; (11) 9770-7160&lt;/p&gt;&lt;p&gt;&lt;strong&gt;Assunto:&lt;/strong&gt; Congelamento de contrato&lt;/p&gt;&lt;p&gt;&lt;strong&gt;Merchant ID/Estabelecimento Comercial (EC):&lt;/strong&gt; 09.228.091/0001-91&lt;/p&gt;&lt;p&gt;&lt;strong&gt;Descrição do problema:&lt;/strong&gt; Prezados, bom dia. Tudo bem? Segue em anexo, aditivo de congelamento do cliente: 09228091000191 Não podemos emitir notas fiscais até 29/09/202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
    <s v="&gt; Prezados, bom dia. Tudo bem? Segue em anexo, aditivo de congelamento do cliente: 09228091000191 Não podemos emitir notas fiscais até 29/09/2026"/>
  </r>
  <r>
    <x v="4"/>
    <s v="Pagamentos, Boletos e Recebimentos"/>
    <n v="24102558"/>
    <n v="0"/>
    <n v="2618112957235"/>
    <s v="FORTALEZA DE SANTA TERESINHA AGRICULTURA E PECUARIA S.A."/>
    <s v="11.606.543/0002-54"/>
    <s v="Prorrogação / Reenvio de boleto"/>
    <m/>
    <m/>
    <x v="0"/>
    <x v="0"/>
    <s v="1018 Financeiro | Desejo falar com o setor financeiro | LARISSA RODRIGUES DE MORAES | larissa.moraes@carapreta.com.br"/>
    <x v="89"/>
    <d v="2026-07-15T00:00:00"/>
    <s v="jun/2026"/>
    <s v="ECOMMERCE BP SUPORTE FINANCEIRO N2"/>
    <s v="larissa.moraes@carapreta.com.br"/>
    <s v=""/>
    <s v="Olá, segue formulário enviado para Cielo E-commerce:&lt;p&gt;&lt;strong&gt;Qual seu nome?:&lt;/strong&gt; LARISSA RODRIGUES DE MORAES&lt;/p&gt;&lt;p&gt;&lt;strong&gt;Endereço de e-mail:&lt;/strong&gt; larissa.moraes@carapreta.com.br&lt;/p&gt;&lt;p&gt;&lt;strong&gt;CNPJ/CPF:&lt;/strong&gt; 11.606.543/0002-54&lt;/p&gt;&lt;p&gt;&lt;strong&gt;Telefone:&lt;/strong&gt; (31) 99950-2477&lt;/p&gt;&lt;p&gt;&lt;strong&gt;Assunto:&lt;/strong&gt; Solicitação de prorrogação do vencimento do boleto – NF 116144&lt;/p&gt;&lt;p&gt;&lt;strong&gt;Merchant ID/Estabelecimento Comercial (EC):&lt;/strong&gt; EC: 2823007320&lt;/p&gt;&lt;p&gt;&lt;strong&gt;Sobre qual produto ou área deseja falar?:&lt;/strong&gt; Financeiro&lt;/p&gt;&lt;p&gt;&lt;strong&gt;Como podemos te ajudar?:&lt;/strong&gt; Desejo falar com o setor financeiro&lt;/p&gt;&lt;p&gt;&lt;strong&gt;Descrição do problema:&lt;/strong&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s v="&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r>
  <r>
    <x v="0"/>
    <s v="Cobrança e Contestação"/>
    <n v="24100662"/>
    <n v="0"/>
    <n v="2618112956151"/>
    <s v="T F L COMERCIO DE VESTUARIO LTDA."/>
    <s v="10.495.056/0057-72"/>
    <s v="Contestação de cobrança"/>
    <m/>
    <m/>
    <x v="1"/>
    <x v="0"/>
    <s v="1018 Financeiro | Desejo falar com o setor financeiro | HAYRA RAMOS | hayra.vieira@skazi.com.br"/>
    <x v="89"/>
    <d v="2026-07-16T00:00:00"/>
    <s v="jun/2026"/>
    <s v="ECOMMERCE BP SUPORTE FINANCEIRO N2"/>
    <s v="hayra.vieira@skazi.com.br"/>
    <s v="T F L COMERCIO DE VESTUARIO LTDA"/>
    <s v="Olá, segue formulário enviado para Cielo E-commerce:&lt;p&gt;&lt;strong&gt;Qual seu nome?:&lt;/strong&gt; HAYRA RAMOS&lt;/p&gt;&lt;p&gt;&lt;strong&gt;Endereço de e-mail:&lt;/strong&gt; hayra.vieira@skazi.com.br&lt;/p&gt;&lt;p&gt;&lt;strong&gt;CNPJ/CPF:&lt;/strong&gt; 10.495.056/0057-72&lt;/p&gt;&lt;p&gt;&lt;strong&gt;Telefone:&lt;/strong&gt; (31) 3314-1050&lt;/p&gt;&lt;p&gt;&lt;strong&gt;Assunto:&lt;/strong&gt; Dúvida sobre cobrança&lt;/p&gt;&lt;p&gt;&lt;strong&gt;Merchant ID/Estabelecimento Comercial (EC):&lt;/strong&gt; 26/00.001.100.214-3&lt;/p&gt;&lt;p&gt;&lt;strong&gt;Descrição do problema:&lt;/strong&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
    <s v="&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
  </r>
  <r>
    <x v="0"/>
    <s v="Cancelamento e Reemissão de Nota Fiscal"/>
    <n v="24041087"/>
    <n v="0"/>
    <n v="2618008919419"/>
    <s v="FISIA COMERCIO DE PRODUTOS ESPORTIVOS S.A."/>
    <s v="59.546.515/0001-34"/>
    <s v="Reemissão de NF (incluir PO)"/>
    <m/>
    <m/>
    <x v="0"/>
    <x v="0"/>
    <s v="1018 Financeiro | Desejo falar com o setor financeiro | FISIA COMERCIO DE PRODUTOS ESPORTIV | bruno.bbarbosa@gruposbf.com.br"/>
    <x v="90"/>
    <d v="2026-07-15T00:00:00"/>
    <s v="jun/2026"/>
    <s v="ECOMMERCE BP SUPORTE FINANCEIRO N2"/>
    <s v="bruno.bbarbosa@gruposbf.com.br"/>
    <s v=""/>
    <s v="Olá, segue formulário enviado para Cielo E-commerce:&lt;p&gt;&lt;strong&gt;Qual seu nome?:&lt;/strong&gt; FISIA COMERCIO DE PRODUTOS ESPORTIV&lt;/p&gt;&lt;p&gt;&lt;strong&gt;Endereço de e-mail:&lt;/strong&gt; bruno.bbarbosa@gruposbf.com.br&lt;/p&gt;&lt;p&gt;&lt;strong&gt;CNPJ/CPF:&lt;/strong&gt; 59.546.515/0001-34&lt;/p&gt;&lt;p&gt;&lt;strong&gt;Telefone:&lt;/strong&gt; (11) 9770-7160&lt;/p&gt;&lt;p&gt;&lt;strong&gt;Assunto:&lt;/strong&gt; PO notas fiscais&lt;/p&gt;&lt;p&gt;&lt;strong&gt;Merchant ID/Estabelecimento Comercial (EC):&lt;/strong&gt; 59546515000134&lt;/p&gt;&lt;p&gt;&lt;strong&gt;Descrição do problema:&lt;/strong&gt; Time financeiro, bom dia. Tudo bem?_x000a_Solicito que as próximas notas fiscais do CNPJ 59546515000134, conste o número da po NO corpo da nota._x000a_PO 4700081337&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3be48345143046aaa0f2867"/>
    <s v="&gt; Time financeiro, bom dia. Tudo bem?_x000a_Solicito que as próximas notas fiscais do CNPJ 59546515000134, conste o número da po NO corpo da nota._x000a_PO 4700081337"/>
  </r>
  <r>
    <x v="0"/>
    <s v="Cancelamento e Reemissão de Nota Fiscal"/>
    <n v="24041048"/>
    <n v="0"/>
    <n v="2618007919377"/>
    <s v="SBF COMERCIO DE PRODUTOS ESPORTIVOS S.A."/>
    <s v="06.347.409/0001-65"/>
    <s v="Reemissão de NF (incluir PO)"/>
    <m/>
    <m/>
    <x v="0"/>
    <x v="0"/>
    <s v="1018 Financeiro | Desejo falar com o setor financeiro | SBF COMERCIO DE PRODUTOS ESPORTIVOS | bruno.bbarbosa@gruposbf.com.br"/>
    <x v="90"/>
    <d v="2026-07-15T00:00:00"/>
    <s v="jun/2026"/>
    <s v="ECOMMERCE BP SUPORTE FINANCEIRO N2"/>
    <s v="bruno.bbarbosa@gruposbf.com.br"/>
    <s v="CENTAURO ESPORTES 25"/>
    <s v="Olá, segue formulário enviado para Cielo E-commerce:&lt;p&gt;&lt;strong&gt;Qual seu nome?:&lt;/strong&gt; SBF COMERCIO DE PRODUTOS ESPORTIVOS&lt;/p&gt;&lt;p&gt;&lt;strong&gt;Endereço de e-mail:&lt;/strong&gt; bruno.bbarbosa@gruposbf.com.br&lt;/p&gt;&lt;p&gt;&lt;strong&gt;CNPJ/CPF:&lt;/strong&gt; 06.347.409/0001-65&lt;/p&gt;&lt;p&gt;&lt;strong&gt;Telefone:&lt;/strong&gt; (11) 9770-7160&lt;/p&gt;&lt;p&gt;&lt;strong&gt;Assunto:&lt;/strong&gt; PO notas fiscais&lt;/p&gt;&lt;p&gt;&lt;strong&gt;Merchant ID/Estabelecimento Comercial (EC):&lt;/strong&gt; 06347409000165&lt;/p&gt;&lt;p&gt;&lt;strong&gt;Descrição do problema:&lt;/strong&gt; Time financeiro, bom dia. Tudo bem?_x000a__x000a_Preciso que as próximas notas fiscais emitidas para o CNPJ 06347409000165, constem o número da po NO CORPO DA NOTA FISCAL:_x000a__x000a_PO: 450043691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
    <s v="&gt; Time financeiro, bom dia. Tudo bem?_x000a__x000a_Preciso que as próximas notas fiscais emitidas para o CNPJ 06347409000165, constem o número da po NO CORPO DA NOTA FISCAL:_x000a__x000a_PO: 4500436913"/>
  </r>
  <r>
    <x v="0"/>
    <s v="Cancelamento e Reemissão de Nota Fiscal"/>
    <n v="23831268"/>
    <n v="0"/>
    <n v="2617410785778"/>
    <s v="SUPERMERCADO HORTIFRUTI VILA DAS FRUTAS LTDA"/>
    <s v="16.774.414/0001-08"/>
    <s v="Cancelamento de NF"/>
    <m/>
    <m/>
    <x v="1"/>
    <x v="0"/>
    <s v="1018 Financeiro | Desejo falar com o setor financeiro | Júlia Angelozzi | julia.djesus@cielo.com.br"/>
    <x v="91"/>
    <d v="2026-07-15T00:00:00"/>
    <s v="jun/2026"/>
    <s v="ECOMMERCE BP SUPORTE FINANCEIRO N2"/>
    <s v="julia.djesus@cielo.com.br"/>
    <s v=""/>
    <s v="Olá, segue formulário enviado para Cielo E-commerce:&lt;p&gt;&lt;strong&gt;Qual seu nome?:&lt;/strong&gt; Júlia Angelozzi&lt;/p&gt;&lt;p&gt;&lt;strong&gt;Endereço de e-mail:&lt;/strong&gt; julia.djesus@cielo.com.br&lt;/p&gt;&lt;p&gt;&lt;strong&gt;Telefone:&lt;/strong&gt; (11) 94452-6362&lt;/p&gt;&lt;p&gt;&lt;strong&gt;CNPJ/CPF:&lt;/strong&gt; 16.774.414/0001-08&lt;/p&gt;&lt;p&gt;&lt;strong&gt;Assunto:&lt;/strong&gt; Cobrança de setup&lt;/p&gt;&lt;p&gt;&lt;strong&gt;Merchant ID/Estabelecimento Comercial (EC):&lt;/strong&gt; f9bdffa8-9b60-4df1-89ed-e46358719dde&lt;/p&gt;&lt;p&gt;&lt;strong&gt;Descrição do problema:&lt;/strong&gt; Time, sou a gerente comercial Braspag responsável pelo cliente SUPERMERCADO HORTIFRUTI VILA DAS FRUTAS LTDA, CNPJ 16.774.414/0001-08. Estamos gerando cobranças indevidas para essa empresa, pois o mesmo nunca conseguiu implantar os serviços contratados por falta de integração.&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Time, sou a gerente comercial Braspag responsável pelo cliente SUPERMERCADO HORTIFRUTI VILA DAS FRUTAS LTDA, CNPJ 16.774.414/0001-08. Estamos gerando cobranças indevidas para essa empresa, pois o mesmo nunca conseguiu implantar os serviços contratados por falta de integração."/>
  </r>
  <r>
    <x v="4"/>
    <s v="Pagamentos, Boletos e Recebimentos"/>
    <n v="23794591"/>
    <n v="0"/>
    <n v="2617314761933"/>
    <s v="CIA BEAL DE ALIMENTOS"/>
    <s v="78.116.670/0005-99"/>
    <s v="Informação sobre forma de pagamento"/>
    <m/>
    <m/>
    <x v="1"/>
    <x v="0"/>
    <s v="1018 Financeiro | Desejo falar com o setor financeiro | Ana Paula Barbosa | ana.barbosa@superfestval.com.br"/>
    <x v="92"/>
    <d v="2026-07-15T00:00:00"/>
    <s v="jun/2026"/>
    <s v="ECOMMERCE BP SUPORTE FINANCEIRO N2"/>
    <s v="ana.barbosa@superfestval.com.br"/>
    <s v="SUPER FESTVAL"/>
    <s v="Olá, segue formulário enviado para Cielo E-commerce:&lt;p&gt;&lt;strong&gt;Qual seu nome?:&lt;/strong&gt; Ana Paula Barbosa&lt;/p&gt;&lt;p&gt;&lt;strong&gt;Endereço de e-mail:&lt;/strong&gt; ana.barbosa@superfestval.com.br&lt;/p&gt;&lt;p&gt;&lt;strong&gt;CNPJ/CPF:&lt;/strong&gt; 78.116.670/0005-99&lt;/p&gt;&lt;p&gt;&lt;strong&gt;Telefone:&lt;/strong&gt; (41) 99678-0080&lt;/p&gt;&lt;p&gt;&lt;strong&gt;Assunto:&lt;/strong&gt; Mudar de Boleto para depósito&lt;/p&gt;&lt;p&gt;&lt;strong&gt;Merchant ID/Estabelecimento Comercial (EC):&lt;/strong&gt; 78.116.670.0028-85&lt;/p&gt;&lt;p&gt;&lt;strong&gt;Descrição do problema:&lt;/strong&gt; Minha empresa está mudando a forma de pagamento. _x000a_Preciso que seja alterado de boleto para depósito em conta._x000a_Por gentileza, como devo proceder?&lt;/p&gt;&lt;p&gt;&lt;strong&gt;Sobre qual produto ou área deseja falar?:&lt;/strong&gt; Financeiro&lt;/p&gt;&lt;p&gt;&lt;strong&gt;Como podemos te ajudar?:&lt;/strong&gt; Desejo falar com o setor financeiro&lt;/p&gt;&lt;p&gt;&lt;strong&gt;GA Client ID:&lt;/strong&gt; 1924767096.1782137939&lt;/p&gt;&lt;p&gt;&lt;strong&gt;Lead Hash ID:&lt;/strong&gt; af8d9276ecaf1d9cf995a2b585cd426d6a99fa0e8b8b8b6bd6b45e71f8dee36f&lt;/p&gt;&lt;p&gt;&lt;strong&gt;Lead Form ID:&lt;/strong&gt; af8d9276ecaf1d9cf995a"/>
    <s v="&gt; Minha empresa está mudando a forma de pagamento. _x000a_Preciso que seja alterado de boleto para depósito em conta._x000a_Por gentileza, como devo proceder?"/>
  </r>
  <r>
    <x v="2"/>
    <s v="Cancelamento e Reemissão de Nota Fiscal"/>
    <n v="23788626"/>
    <n v="0"/>
    <n v="2617313757986"/>
    <s v="GOODSTORAGE HOLDING PARTICIPACOES S.A."/>
    <s v="18.897.459/0001-03"/>
    <s v="Cancelamento de NF / reemissão"/>
    <m/>
    <m/>
    <x v="1"/>
    <x v="0"/>
    <s v="1018 Financeiro | Desejo falar com o setor financeiro | Giulia | giuliac@cielo.com.br"/>
    <x v="92"/>
    <d v="2026-07-15T00:00:00"/>
    <s v="jun/2026"/>
    <s v="ECOMMERCE BP SUPORTE FINANCEIRO N2"/>
    <s v="giuliac@cielo.com.br"/>
    <s v="GOODSTORAGE HOLDING PARTICIPACOES SA"/>
    <s v="Olá, segue formulário enviado para Cielo E-commerce:&lt;p&gt;&lt;strong&gt;Endereço de e-mail:&lt;/strong&gt; giuliac@cielo.com.br&lt;/p&gt;&lt;p&gt;&lt;strong&gt;Qual seu nome?:&lt;/strong&gt; Giulia&lt;/p&gt;&lt;p&gt;&lt;strong&gt;CNPJ/CPF:&lt;/strong&gt; 18.897.459/0001-03&lt;/p&gt;&lt;p&gt;&lt;strong&gt;Telefone:&lt;/strong&gt; (11) 99104-1320&lt;/p&gt;&lt;p&gt;&lt;strong&gt;Assunto:&lt;/strong&gt; Alteração Prazo de Cobrança&lt;/p&gt;&lt;p&gt;&lt;strong&gt;Merchant ID/Estabelecimento Comercial (EC):&lt;/strong&gt; 18.897.459/0001-03&lt;/p&gt;&lt;p&gt;&lt;strong&gt;Descrição do problema:&lt;/strong&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s v="&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r>
  <r>
    <x v="4"/>
    <s v="Contratos, Comercial e Cadastro"/>
    <n v="23763676"/>
    <n v="0"/>
    <n v="2617309741839"/>
    <s v="ALDO MAIS SERVICOS ADMINISTRATIVOS LTDA"/>
    <s v="35.738.131/0001-55"/>
    <s v="Atualização cadastral (email)"/>
    <m/>
    <m/>
    <x v="0"/>
    <x v="0"/>
    <s v="1018 Financeiro | Desejo falar com o setor financeiro | Alessandro Dos santos pinheiro | Alessandro.pinheiro@grupoaldo.com.br"/>
    <x v="92"/>
    <d v="2026-07-15T00:00:00"/>
    <s v="jun/2026"/>
    <s v="ECOMMERCE BP SUPORTE FINANCEIRO N2"/>
    <s v="alessandro.pinheiro@grupoaldo.com.br"/>
    <s v="ALDO MAIS SERVICOS ADMINISTRATIVOS LTDA"/>
    <s v="Olá, segue formulário enviado para Cielo E-commerce:&lt;p&gt;&lt;strong&gt;Endereço de e-mail:&lt;/strong&gt; Alessandro.pinheiro@grupoaldo.com.br&lt;/p&gt;&lt;p&gt;&lt;strong&gt;Qual seu nome?:&lt;/strong&gt; Alessandro Dos santos pinheiro&lt;/p&gt;&lt;p&gt;&lt;strong&gt;Telefone:&lt;/strong&gt; (41) 99766-0001&lt;/p&gt;&lt;p&gt;&lt;strong&gt;CNPJ/CPF:&lt;/strong&gt; 35.738.131/0001-55&lt;/p&gt;&lt;p&gt;&lt;strong&gt;Merchant ID/Estabelecimento Comercial (EC):&lt;/strong&gt; D1853623-BAD2-4A77-8DE3-8D903BD73680&lt;/p&gt;&lt;p&gt;&lt;strong&gt;Assunto:&lt;/strong&gt; CADASTRAR NOVOS EMAILS&lt;/p&gt;&lt;p&gt;&lt;strong&gt;Sobre qual produto ou área deseja falar?:&lt;/strong&gt; Financeiro&lt;/p&gt;&lt;p&gt;&lt;strong&gt;Descrição do problema:&lt;/strong&gt; Cadastrar o e-mail paulo.cunha@grupoaldo.com.br e danieli.silva@grupoaldo.com.br para receber o e-mail diário de relatório de conciliação.&lt;/p&gt;&lt;p&gt;&lt;strong&gt;Como podemos te ajudar?:&lt;/strong&gt; Desejo falar com o setor financeiro&lt;/p&gt;&lt;p&gt;&lt;strong&gt;Data e hora do erro:&lt;/strong&gt; 22-06-2026 08:03&lt;/p&gt;&lt;p&gt;&lt;strong&gt;GA Client ID:&lt;/strong&gt; 969345480.1767705071&lt;/p&gt;&lt;p&gt;&lt;strong&gt;Lead Hash ID:&lt;/strong&gt; addd87aa19026a5d23c2a238edab71c3f4758014"/>
    <s v="&gt; Cadastrar o e-mail paulo.cunha@grupoaldo.com.br e danieli.silva@grupoaldo.com.br para receber o e-mail diário de relatório de conciliação."/>
  </r>
  <r>
    <x v="0"/>
    <s v="Cobrança e Contestação"/>
    <n v="23763272"/>
    <n v="0"/>
    <n v="2617308741539"/>
    <s v="MARISA COM BR"/>
    <s v="491.888.758-90"/>
    <s v="Conciliação / divergência simples"/>
    <m/>
    <m/>
    <x v="1"/>
    <x v="0"/>
    <s v="1018 Financeiro | Desejo falar com o setor financeiro | Giovana Gonçalves Bello | giovana.gbello@marisa.com.br"/>
    <x v="92"/>
    <d v="2026-07-16T00:00:00"/>
    <s v="jun/2026"/>
    <s v="ECOMMERCE BP SUPORTE FINANCEIRO N2"/>
    <s v="giovana.gbello@marisa.com.br"/>
    <s v="MARISA COM BR"/>
    <s v="Olá, segue formulário enviado para Cielo E-commerce:&lt;p&gt;&lt;strong&gt;Qual seu nome?:&lt;/strong&gt; Giovana Gonçalves Bello&lt;/p&gt;&lt;p&gt;&lt;strong&gt;Endereço de e-mail:&lt;/strong&gt; giovana.gbello@marisa.com.br&lt;/p&gt;&lt;p&gt;&lt;strong&gt;CNPJ/CPF:&lt;/strong&gt; 491.888.758-90&lt;/p&gt;&lt;p&gt;&lt;strong&gt;Telefone:&lt;/strong&gt; (11) 99545-5335&lt;/p&gt;&lt;p&gt;&lt;strong&gt;Assunto:&lt;/strong&gt; Ajustes Conciliador Cielo&lt;/p&gt;&lt;p&gt;&lt;strong&gt;Merchant ID/Estabelecimento Comercial (EC):&lt;/strong&gt; Marisa S.A&lt;/p&gt;&lt;p&gt;&lt;strong&gt;Sobre qual produto ou área deseja falar?:&lt;/strong&gt; Financeiro&lt;/p&gt;&lt;p&gt;&lt;strong&gt;Como podemos te ajudar?:&lt;/strong&gt; Desejo falar com o setor financeiro&lt;/p&gt;&lt;p&gt;&lt;strong&gt;Descrição do problema:&lt;/strong&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lt;/p&gt;&lt;p&gt;&lt;strong&gt;G"/>
    <s v="&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
  </r>
  <r>
    <x v="2"/>
    <s v="Cancelamento e Reemissão de Nota Fiscal"/>
    <n v="23663601"/>
    <n v="0"/>
    <n v="2616911676297"/>
    <s v=""/>
    <s v="424.759.828-70"/>
    <s v="Reemissão de NF (incluir PO)"/>
    <m/>
    <m/>
    <x v="0"/>
    <x v="0"/>
    <s v="1018 Financeiro | Desejo falar com o setor financeiro | Sara Ordeno | sara.maozita@dasa.com.br"/>
    <x v="93"/>
    <d v="2026-07-15T00:00:00"/>
    <s v="jun/2026"/>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Substituição de NFS&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m dia!_x000a__x000a_No último chamado não tivemos retorno, por gentileza precisamos da substituição das NFS:_x000a__x000a_NF 110104_x000a_NF 109897_x000a_NF 112023_x000a_NF 112258_x000a_NF 114407_x000a__x000a_Inserir o pedido: C000617754&lt;/p&gt;&lt;p&gt;&lt;strong&gt;ID da transação:&lt;/strong&gt; x&lt;/p&gt;&lt;p&gt;&lt;strong&gt;Código do erro:&lt;/strong&gt; x&lt;/p&gt;&lt;p&gt;&lt;strong&gt;Data e hora do erro:&lt;/strong&gt; 18-06-2026 11:21&lt;/p&gt;&lt;p&gt;&lt;strong&gt;GA Client ID:&lt;/strong&gt; &lt;/p&gt;&lt;p&gt;&lt;strong&gt;Lead Hash ID:&lt;/strong&gt;"/>
    <s v="&gt; Prezados, bom dia!_x000a__x000a_No último chamado não tivemos retorno, por gentileza precisamos da substituição das NFS:_x000a__x000a_NF 110104_x000a_NF 109897_x000a_NF 112023_x000a_NF 112258_x000a_NF 114407_x000a__x000a_Inserir o pedido: C000617754"/>
  </r>
  <r>
    <x v="1"/>
    <s v="Faturamento e Obrigações Fiscais"/>
    <n v="23622236"/>
    <n v="0"/>
    <n v="2616814648438"/>
    <s v="METROPOLITAN LIFE SEGUROS E PREVIDENCIA PRIVADA SA"/>
    <s v="02.102.498/0001-29"/>
    <s v="Confirmação Dados Fatura"/>
    <m/>
    <m/>
    <x v="0"/>
    <x v="0"/>
    <s v="1017 Comercial | Desejo falar com a área de vendas | Jessica Ferreira | jessica.ferreira@metlife.com"/>
    <x v="94"/>
    <d v="2026-07-15T00:00:00"/>
    <s v="jun/2026"/>
    <s v="ECOMMERCE BP SUPORTE FINANCEIRO N2"/>
    <s v="jessica.ferreira@metlife.com"/>
    <s v=""/>
    <s v="Olá, segue formulário enviado para Cielo E-commerce:&lt;p&gt;&lt;strong&gt;Qual seu nome?:&lt;/strong&gt; Jessica Ferreira&lt;/p&gt;&lt;p&gt;&lt;strong&gt;Endereço de e-mail:&lt;/strong&gt; jessica.ferreira@metlife.com&lt;/p&gt;&lt;p&gt;&lt;strong&gt;CNPJ/CPF:&lt;/strong&gt; 02.102.498/0001-29&lt;/p&gt;&lt;p&gt;&lt;strong&gt;Merchant ID/Estabelecimento Comercial (EC):&lt;/strong&gt; MetLife&lt;/p&gt;&lt;p&gt;&lt;strong&gt;Telefone:&lt;/strong&gt; (11) 95382-5149&lt;/p&gt;&lt;p&gt;&lt;strong&gt;Assunto:&lt;/strong&gt; Nome de Fatura Metlife&lt;/p&gt;&lt;p&gt;&lt;strong&gt;Sobre qual produto ou área deseja falar?:&lt;/strong&gt; Comercial&lt;/p&gt;&lt;p&gt;&lt;strong&gt;Como podemos te ajudar?:&lt;/strong&gt; Desejo falar com a área de vendas&lt;/p&gt;&lt;p&gt;&lt;strong&gt;Descrição do problema:&lt;/strong&gt; Boa tarde,_x000a__x000a_Gostaria de confirmar como esta hoje o nome de Fatura da Metlife para os ramos Vida e Dental._x000a__x000a_cnpj :_x000a__x000a_02.102.498/0001-29 - Vida_x000a_ _x000a_03273825000178 - Odonto&lt;/p&gt;&lt;p&gt;&lt;strong&gt;GA Client ID:&lt;/strong&gt; 606104812.1781715524&lt;/p&gt;&lt;p&gt;&lt;strong&gt;Lead Hash ID:&lt;/strong&gt; 883a99c546172acc1dd8af3aaae75afaacbe9444c9df975d63d67d01d2d73677&lt;/p&gt;&lt;p&gt;&lt;strong&gt;Lead Form ID:&lt;/strong&gt; 883a99c546172acc1dd8af3aa"/>
    <s v="&gt; Boa tarde,_x000a__x000a_Gostaria de confirmar como esta hoje o nome de Fatura da Metlife para os ramos Vida e Dental._x000a__x000a_cnpj :_x000a__x000a_02.102.498/0001-29 - Vida_x000a_ _x000a_03273825000178 - Odonto"/>
  </r>
  <r>
    <x v="2"/>
    <s v="Cancelamento e Reemissão de Nota Fiscal"/>
    <n v="23540305"/>
    <n v="0"/>
    <n v="2616709593884"/>
    <s v="RIO POTY BT FITNESS LTDA"/>
    <s v="21.988.733/0001-56"/>
    <s v="Cancelamento de NF / reemissão"/>
    <m/>
    <m/>
    <x v="0"/>
    <x v="0"/>
    <s v="1018 Financeiro | Desejo falar com o setor financeiro | Socorro Abreu | maria.abreu@sacavalcante.com.br"/>
    <x v="95"/>
    <d v="2026-07-15T00:00:00"/>
    <s v="jun/2026"/>
    <s v="ECOMMERCE BP SUPORTE FINANCEIRO N2"/>
    <s v="maria.abreu@sacavalcante.com.br"/>
    <s v=""/>
    <s v="Olá, segue formulário enviado para Cielo E-commerce:&lt;p&gt;&lt;strong&gt;Qual seu nome?:&lt;/strong&gt; Socorro Abreu&lt;/p&gt;&lt;p&gt;&lt;strong&gt;Endereço de e-mail:&lt;/strong&gt; maria.abreu@sacavalcante.com.br&lt;/p&gt;&lt;p&gt;&lt;strong&gt;CNPJ/CPF:&lt;/strong&gt; 21.988.733/0001-56&lt;/p&gt;&lt;p&gt;&lt;strong&gt;Telefone:&lt;/strong&gt; (86) 99972-9411&lt;/p&gt;&lt;p&gt;&lt;strong&gt;Assunto:&lt;/strong&gt; NFs não costa NBS&lt;/p&gt;&lt;p&gt;&lt;strong&gt;Merchant ID/Estabelecimento Comercial (EC):&lt;/strong&gt; b&lt;/p&gt;&lt;p&gt;&lt;strong&gt;Descrição do problema:&lt;/strong&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
    <s v="&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
  </r>
  <r>
    <x v="4"/>
    <s v="Pagamentos, Boletos e Recebimentos"/>
    <n v="23535073"/>
    <n v="0"/>
    <n v="2616708590389"/>
    <s v=""/>
    <s v="073.270.713-77"/>
    <s v="Prorrogação / Reenvio de boleto"/>
    <m/>
    <m/>
    <x v="0"/>
    <x v="0"/>
    <s v="1018 Financeiro | Desejo falar com o setor financeiro | Sayra | sayra.martins@odontoprev.com.br"/>
    <x v="95"/>
    <d v="2026-07-15T00:00:00"/>
    <s v="jun/2026"/>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or gentileza nos enviar os boletos referente as notas 0114187 e 0114725 com vencimento prorrogado para o dia 22/06/2026, com isenção de juros e multas._x000a_Pois tivemos um impacto nesse mês e por esse motivos estamos pedindo a isenção.&lt;/p&gt;&lt;p&gt;&lt;strong&gt;GA Client ID:&lt;/strong&gt; 1949032608.1755038032&lt;/p&gt;&lt;p&gt;&lt;strong&gt;Lead Hash ID:&lt;/strong&gt; 48ab7a2a2a9a2a3d8d9709dc6b871c9ed8e7"/>
    <s v="&gt; Por gentileza nos enviar os boletos referente as notas 0114187 e 0114725 com vencimento prorrogado para o dia 22/06/2026, com isenção de juros e multas._x000a_Pois tivemos um impacto nesse mês e por esse motivos estamos pedindo a isenção."/>
  </r>
  <r>
    <x v="0"/>
    <s v="Pagamentos, Boletos e Recebimentos"/>
    <n v="23487098"/>
    <n v="0"/>
    <n v="2616610558966"/>
    <s v="APP MESA LTDA"/>
    <s v="59.078.413/0001-31"/>
    <s v="Reenvio de boleto"/>
    <m/>
    <m/>
    <x v="0"/>
    <x v="0"/>
    <s v="1018 Financeiro | Desejo falar com o setor financeiro | Diogo Lach | diogo@appmesa.com.br"/>
    <x v="96"/>
    <d v="2026-07-15T00:00:00"/>
    <s v="jun/2026"/>
    <s v="ECOMMERCE BP SUPORTE FINANCEIRO N2"/>
    <s v="diogo@appmesa.com.br"/>
    <s v=""/>
    <s v="Olá, segue formulário enviado para Cielo E-commerce:&lt;p&gt;&lt;strong&gt;Qual seu nome?:&lt;/strong&gt; Diogo Lach&lt;/p&gt;&lt;p&gt;&lt;strong&gt;Endereço de e-mail:&lt;/strong&gt; diogo@appmesa.com.br&lt;/p&gt;&lt;p&gt;&lt;strong&gt;Telefone:&lt;/strong&gt; (47) 99970-5728&lt;/p&gt;&lt;p&gt;&lt;strong&gt;CNPJ/CPF:&lt;/strong&gt; 59.078.413/0001-31&lt;/p&gt;&lt;p&gt;&lt;strong&gt;Assunto:&lt;/strong&gt; Novo Boleto&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lt;/p&gt;&lt;p&gt;&lt;strong&gt;GA Client ID:&lt;/strong&gt; 736288307.1781529806&lt;/p&gt;&lt;p&gt;&lt;strong&gt;Lead Hash ID:&lt;/strong&gt; 2fd3c5bcfa573"/>
    <s v="&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
  </r>
  <r>
    <x v="2"/>
    <s v="Cobrança e Contestação"/>
    <n v="23457203"/>
    <n v="0"/>
    <n v="2616316538121"/>
    <s v=""/>
    <s v="00.776.574/2019-92"/>
    <s v="Ajuste de cobrança / faturamento"/>
    <s v="O Comercial negociou a cessão contratual considerando que não haveria faturamento pelo CNPJ antigo até fevereiro. Entretanto, os prazos necessários para a conclusão das etapas jurídicas não foram considerados, resultando em atraso na efetivação da cessão e na geração de cobranças indevidas ao cliente, em desacordo com o acordo comercial feito com o cliente."/>
    <m/>
    <x v="0"/>
    <x v="1"/>
    <s v="1018 Financeiro | Desejo falar com o setor financeiro | Fernanda Camarneira | fernanda.scamarneira@cielo.com.br"/>
    <x v="97"/>
    <d v="2026-07-15T00:00:00"/>
    <s v="jun/2026"/>
    <s v="ECOMMERCE BP SUPORTE FINANCEIRO N2"/>
    <s v="fernanda.scamarneira@cielo.com.br"/>
    <s v=""/>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00.776.574/2019-92&lt;/p&gt;&lt;p&gt;&lt;strong&gt;Assunto:&lt;/strong&gt; Hortifruti - Termo de cessão&lt;/p&gt;&lt;p&gt;&lt;strong&gt;Merchant ID/Estabelecimento Comercial (EC):&lt;/strong&gt; 00.776.574/2019-92&lt;/p&gt;&lt;p&gt;&lt;strong&gt;Sobre qual produto ou área deseja falar?:&lt;/strong&gt; Financeiro&lt;/p&gt;&lt;p&gt;&lt;strong&gt;Como podemos te ajudar?:&lt;/strong&gt; Desejo falar com o setor financeiro&lt;/p&gt;&lt;p&gt;&lt;strong&gt;Descrição do problema:&lt;/strong&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s v="&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r>
  <r>
    <x v="4"/>
    <s v="Pagamentos, Boletos e Recebimentos"/>
    <n v="23451522"/>
    <n v="0"/>
    <n v="2616315534591"/>
    <s v="TB COMERCIO DE PRESENTES S.A."/>
    <s v="08.613.254/0001-97"/>
    <s v="Alteração de vencimento / Prorrogação / Reenvio de boleto"/>
    <m/>
    <m/>
    <x v="1"/>
    <x v="0"/>
    <s v="1018 Financeiro | Desejo falar com o setor financeiro | Daniela Sato | daniela.sato@taniabulhoes.com.br"/>
    <x v="97"/>
    <d v="2026-07-15T00:00:00"/>
    <s v="jun/2026"/>
    <s v="ECOMMERCE BP SUPORTE FINANCEIRO N2"/>
    <s v="daniela.sato@taniabulhoes.com.br"/>
    <s v=""/>
    <s v="Olá, segue formulário enviado para Cielo E-commerce:&lt;p&gt;&lt;strong&gt;Qual seu nome?:&lt;/strong&gt; Daniela Sato&lt;/p&gt;&lt;p&gt;&lt;strong&gt;Endereço de e-mail:&lt;/strong&gt; daniela.sato@taniabulhoes.com.br&lt;/p&gt;&lt;p&gt;&lt;strong&gt;CNPJ/CPF:&lt;/strong&gt; 08.613.254/0001-97&lt;/p&gt;&lt;p&gt;&lt;strong&gt;Telefone:&lt;/strong&gt; (11) 99786-9972&lt;/p&gt;&lt;p&gt;&lt;strong&gt;Assunto:&lt;/strong&gt; Boleto atualizado&lt;/p&gt;&lt;p&gt;&lt;strong&gt;Merchant ID/Estabelecimento Comercial (EC):&lt;/strong&gt; TB COMERCIO DE PRESENTES S.A.&lt;/p&gt;&lt;p&gt;&lt;strong&gt;Sobre qual produto ou área deseja falar?:&lt;/strong&gt; Financeiro&lt;/p&gt;&lt;p&gt;&lt;strong&gt;Como podemos te ajudar?:&lt;/strong&gt; Desejo falar com o setor financeiro&lt;/p&gt;&lt;p&gt;&lt;strong&gt;Descrição do problema:&lt;/strong&gt; Olá, preciso de um boleto com data de vencimento atualizada. (Referente NF 115297)_x000a_Todos os boletos devem ter vencimento pelo menos 20 dias após a data de emissão da NF.&lt;/p&gt;&lt;p&gt;&lt;strong&gt;GA Client ID:&lt;/strong&gt; &lt;/p&gt;&lt;p&gt;&lt;strong&gt;Lead Hash ID:&lt;/strong&gt; 2cdafc468b131d50634e18329bea6599215f9ef0ca2f5e5feb9da3ae59915435&lt;/p&gt;&lt;p&gt;&lt;strong&gt;Lead Form ID:&lt;/strong&gt; 2cdafc468b131d50634e18"/>
    <s v="&gt; Olá, preciso de um boleto com data de vencimento atualizada. (Referente NF 115297)_x000a_Todos os boletos devem ter vencimento pelo menos 20 dias após a data de emissão da NF."/>
  </r>
  <r>
    <x v="2"/>
    <s v="Contratos, Comercial e Cadastro"/>
    <n v="23445561"/>
    <n v="0"/>
    <n v="2616313530814"/>
    <s v="AMWAY DO BRASIL LIMITADA"/>
    <s v="58.473.398/0001-63"/>
    <s v="Atualização cadastral"/>
    <m/>
    <m/>
    <x v="0"/>
    <x v="0"/>
    <s v="1018 Financeiro | Desejo falar com o setor financeiro | Paula Maldonado Nishiwaki | paula.nishiwaki@amway.com"/>
    <x v="97"/>
    <d v="2026-07-15T00:00:00"/>
    <s v="jun/2026"/>
    <s v="ECOMMERCE BP SUPORTE FINANCEIRO N2"/>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Cadastro E-mails Faturas&lt;/p&gt;&lt;p&gt;&lt;strong&gt;Merchant ID/Estabelecimento Comercial (EC):&lt;/strong&gt; 1104332733&lt;/p&gt;&lt;p&gt;&lt;strong&gt;Descrição do problema:&lt;/strong&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lt;/p&gt;&lt;p&gt;&lt;strong&gt;ID da transação:&lt;/strong&gt; &lt;/p&gt;&lt;p&gt;&lt;strong&gt;Código do erro:&lt;/strong&gt; &lt;/p&gt;&lt;p&gt;&lt;strong&gt;Sobre qual produto ou área deseja falar?:&lt;/strong&gt; Financeiro&lt;/p&gt;&lt;p&gt;&lt;strong&gt;Como podemos te a"/>
    <s v="&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
  </r>
  <r>
    <x v="4"/>
    <s v="Pagamentos, Boletos e Recebimentos"/>
    <n v="23441731"/>
    <n v="0"/>
    <n v="2616312528207"/>
    <s v="VENANCIO PRODUTOS FARMACEUTICOS LTDA."/>
    <s v="00.285.753/0001-90"/>
    <s v="Alteração de vencimento / Prorrogação / Reenvio de boleto"/>
    <m/>
    <m/>
    <x v="1"/>
    <x v="0"/>
    <s v="1018 Financeiro | Desejo falar com o setor financeiro | Ana Carolina Da Silva | ana.barcellos@venancio.com.br"/>
    <x v="97"/>
    <d v="2026-07-15T00:00:00"/>
    <s v="jun/2026"/>
    <s v="ECOMMERCE BP SUPORTE FINANCEIRO N2"/>
    <s v="ana.barcellos@venancio.com.br"/>
    <s v=""/>
    <s v="Olá, segue formulário enviado para Cielo E-commerce:&lt;p&gt;&lt;strong&gt;Qual seu nome?:&lt;/strong&gt; Ana Carolina Da Silva&lt;/p&gt;&lt;p&gt;&lt;strong&gt;Endereço de e-mail:&lt;/strong&gt; ana.barcellos@venancio.com.br&lt;/p&gt;&lt;p&gt;&lt;strong&gt;CNPJ/CPF:&lt;/strong&gt; 00.285.753/0001-90&lt;/p&gt;&lt;p&gt;&lt;strong&gt;Telefone:&lt;/strong&gt; (21) 99502-4729&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a tarde,_x000a__x000a_Solicito prorrogação da nf.115433, para o dia 22/06._x000a_Atenciosamente,_x000a_Ana Lopes&lt;/p&gt;&lt;p&gt;&lt;strong&gt;GA Client ID:&lt;/strong&gt; 1460195179.1695924963&lt;/p&gt;&lt;p&gt;&lt;strong&gt;Lead Hash ID:&lt;/strong&gt; 9f7f8919ef268145bb58307ea719637694a314e3a3b02c152e53d624791eee79&lt;/p&gt;&lt;p&gt;&lt;strong&gt;Lead Form ID:&lt;/strong&gt; 9f7f8919ef268145bb58307ea719637694a314e3a3b02c152e53d624791eee79.1781279579222&lt;/p&gt;&lt;br&gt;-js"/>
    <s v="&gt; Boa tarde,_x000a__x000a_Solicito prorrogação da nf.115433, para o dia 22/06._x000a_Atenciosamente,_x000a_Ana Lopes"/>
  </r>
  <r>
    <x v="2"/>
    <s v="Cancelamento e Reemissão de Nota Fiscal"/>
    <n v="23441424"/>
    <n v="0"/>
    <n v="2616312528001"/>
    <s v="AMERICANAS SAEM RECUPERACAO JUDICIAL"/>
    <s v="00.776.574/2019-92"/>
    <s v="Cancelamento de NF"/>
    <m/>
    <m/>
    <x v="0"/>
    <x v="0"/>
    <s v="1018 Financeiro | Desejo falar com o setor financeiro | AMERICANAS S.A - EM RECUPERACAO JUD | ariane.pasilva@cielo.com.br"/>
    <x v="97"/>
    <d v="2026-07-15T00:00:00"/>
    <s v="jun/2026"/>
    <s v="ECOMMERCE BP SUPORTE FINANCEIRO N2"/>
    <s v="ariane.pasilva@cielo.com.br"/>
    <s v="AMERICANAS SAEM RECUPERACAO JUDICIAL"/>
    <s v="Olá, segue formulário enviado para Cielo E-commerce:&lt;p&gt;&lt;strong&gt;Assunto:&lt;/strong&gt; Substituição cessão de CNPJ&lt;/p&gt;&lt;p&gt;&lt;strong&gt;Qual seu nome?:&lt;/strong&gt; AMERICANAS S.A - EM RECUPERACAO JUD&lt;/p&gt;&lt;p&gt;&lt;strong&gt;CNPJ/CPF:&lt;/strong&gt; 00.776.574/2019-92&lt;/p&gt;&lt;p&gt;&lt;strong&gt;Merchant ID/Estabelecimento Comercial (EC):&lt;/strong&gt; 00776574201992&lt;/p&gt;&lt;p&gt;&lt;strong&gt;Endereço de e-mail:&lt;/strong&gt; ariane.pasilva@cielo.com.br&lt;/p&gt;&lt;p&gt;&lt;strong&gt;Telefone:&lt;/strong&gt; (11) 97707-1602&lt;/p&gt;&lt;p&gt;&lt;strong&gt;Descrição do problema:&lt;/strong&gt; Prezados, boa tarde. Por favor realizar a substituição das notas dos clientes, acabou de finalizar o aditivo de cessão de CNPJ. Segue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
    <s v="&gt; Prezados, boa tarde. Por favor realizar a substituição das notas dos clientes, acabou de finalizar o aditivo de cessão de CNPJ. Segue em anexo."/>
  </r>
  <r>
    <x v="2"/>
    <s v="Cancelamento e Reemissão de Nota Fiscal"/>
    <n v="23438056"/>
    <n v="0"/>
    <n v="2616312525846"/>
    <s v=""/>
    <s v="057.479.637-16"/>
    <s v="Cancelamento de NF / Reemissão"/>
    <m/>
    <m/>
    <x v="1"/>
    <x v="0"/>
    <s v="1018 Financeiro | Desejo falar com o setor financeiro | Alexandre Câmara | alexandre.camara@casaspedro.com.br"/>
    <x v="97"/>
    <d v="2026-07-15T00:00:00"/>
    <s v="jun/2026"/>
    <s v="ECOMMERCE BP SUPORTE FINANCEIRO N2"/>
    <s v="alexandre.camara@casaspedro.com.br"/>
    <s v=""/>
    <s v="Olá, segue formulário enviado para Cielo E-commerce:&lt;p&gt;&lt;strong&gt;Qual seu nome?:&lt;/strong&gt; Alexandre Câmara&lt;/p&gt;&lt;p&gt;&lt;strong&gt;Endereço de e-mail:&lt;/strong&gt; alexandre.camara@casaspedro.com.br&lt;/p&gt;&lt;p&gt;&lt;strong&gt;CNPJ/CPF:&lt;/strong&gt; 057.479.637-16&lt;/p&gt;&lt;p&gt;&lt;strong&gt;Telefone:&lt;/strong&gt; (21) 98201-2643&lt;/p&gt;&lt;p&gt;&lt;strong&gt;Assunto:&lt;/strong&gt; Padronização de Nota fiscal&lt;/p&gt;&lt;p&gt;&lt;strong&gt;Merchant ID/Estabelecimento Comercial (EC):&lt;/strong&gt; Casas Pedro (ecommerce)&lt;/p&gt;&lt;p&gt;&lt;strong&gt;Sobre qual produto ou área deseja falar?:&lt;/strong&gt; Financeiro&lt;/p&gt;&lt;p&gt;&lt;strong&gt;Como podemos te ajudar?:&lt;/strong&gt; Desejo falar com o setor financeiro&lt;/p&gt;&lt;p&gt;&lt;strong&gt;Descrição do problema:&lt;/strong&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s v="&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r>
  <r>
    <x v="5"/>
    <s v="Contratos, Comercial e Cadastro"/>
    <n v="23419942"/>
    <n v="0"/>
    <n v="2616307514024"/>
    <s v="GUEDES &amp; PAIXAO LTDA"/>
    <s v="16.928.871/0036-30"/>
    <s v="Alteração de cadastro (e-mail) / Reenvio de NF"/>
    <m/>
    <m/>
    <x v="0"/>
    <x v="0"/>
    <s v="1003 Gateway de Pagamento | Criação de loja (Gateway de Pagamento) | Rafael de Freitas Veloso | contasapagar@drogariaminasbrasil.com.br"/>
    <x v="97"/>
    <d v="2026-07-15T00:00:00"/>
    <s v="jun/2026"/>
    <s v="ECOMMERCE BP SUPORTE FINANCEIRO N2"/>
    <s v="contasapagar@drogariaminasbrasil.com.br"/>
    <s v="DROGARIA MINAS BRASIL"/>
    <s v="Olá, segue formulário enviado para Cielo E-commerce:&lt;p&gt;&lt;strong&gt;Qual seu nome?:&lt;/strong&gt; Rafael de Freitas Veloso&lt;/p&gt;&lt;p&gt;&lt;strong&gt;Endereço de e-mail:&lt;/strong&gt; contasapagar@drogariaminasbrasil.com.br&lt;/p&gt;&lt;p&gt;&lt;strong&gt;CNPJ/CPF:&lt;/strong&gt; 16.928.871/0036-30&lt;/p&gt;&lt;p&gt;&lt;strong&gt;Telefone:&lt;/strong&gt; (38) 99822-0837&lt;/p&gt;&lt;p&gt;&lt;strong&gt;Assunto:&lt;/strong&gt; ENVIO DE NOTA FISCAL&lt;/p&gt;&lt;p&gt;&lt;strong&gt;Merchant ID/Estabelecimento Comercial (EC):&lt;/strong&gt; 16928871003630&lt;/p&gt;&lt;p&gt;&lt;strong&gt;Sobre qual produto ou área deseja falar?:&lt;/strong&gt; Gateway de Pagamento&lt;/p&gt;&lt;p&gt;&lt;strong&gt;Como podemos te ajudar?:&lt;/strong&gt; Criação de loja (Gateway de Pagamento)&lt;/p&gt;&lt;p&gt;&lt;strong&gt;Descrição do problema:&lt;/strong&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s v="&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r>
  <r>
    <x v="2"/>
    <s v="Cobrança e Contestação"/>
    <n v="23405230"/>
    <n v="0"/>
    <n v="2616216504812"/>
    <s v="CENCOSUD BRASIL COMERCIAL LTDA."/>
    <s v="39.346.861/0350-38"/>
    <s v="Ajuste de cobrança / faturamento"/>
    <m/>
    <m/>
    <x v="2"/>
    <x v="0"/>
    <s v="1018 Financeiro | Desejo falar com o setor financeiro | Mariane Oliveira dos Santos | mariane.santos@cielo.com.br"/>
    <x v="98"/>
    <d v="2026-07-15T00:00:00"/>
    <s v="jun/2026"/>
    <s v="ECOMMERCE BP SUPORTE FINANCEIRO N2"/>
    <s v="mariane.santos@cielo.com.br"/>
    <s v="CENCOSUD"/>
    <s v="Olá, segue formulário enviado para Cielo E-commerce:&lt;p&gt;&lt;strong&gt;Qual seu nome?:&lt;/strong&gt; Mariane Oliveira dos Santos&lt;/p&gt;&lt;p&gt;&lt;strong&gt;Endereço de e-mail:&lt;/strong&gt; mariane.santos@cielo.com.br&lt;/p&gt;&lt;p&gt;&lt;strong&gt;CNPJ/CPF:&lt;/strong&gt; 39.346.861/0350-38&lt;/p&gt;&lt;p&gt;&lt;strong&gt;Telefone:&lt;/strong&gt; (11) 98407-1789&lt;/p&gt;&lt;p&gt;&lt;strong&gt;Assunto:&lt;/strong&gt; Data de emissão NFs&lt;/p&gt;&lt;p&gt;&lt;strong&gt;Merchant ID/Estabelecimento Comercial (EC):&lt;/strong&gt; 39.346.861/0350-38&lt;/p&gt;&lt;p&gt;&lt;strong&gt;Descrição do problema:&lt;/strong&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lt;/p&gt;&lt;p&gt;&lt;strong&gt;ID da transação:&lt;/strong&gt; &lt;/p&gt;&lt;p&gt;&lt;strong&gt;Código do erro:&lt;/strong&gt; &lt;/p&gt;&lt;p&gt;&lt;strong&gt;Sobre qual produto ou área deseja falar?:&lt;/strong&gt; Financeiro&lt;/p&gt;&lt;p&gt;&lt;strong&gt;Como podemos te ajudar?:&lt;/st"/>
    <s v="&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
  </r>
  <r>
    <x v="2"/>
    <s v="Contratos, Comercial e Cadastro"/>
    <n v="23403160"/>
    <n v="0"/>
    <n v="2616215503456"/>
    <s v="WHITE MARTINS GASES INDUSTRIAIS LTDA"/>
    <s v="35.820.448/0001-36"/>
    <s v="Congelamento de contrato"/>
    <m/>
    <m/>
    <x v="0"/>
    <x v="0"/>
    <s v="1018 Financeiro | Desejo falar com o setor financeiro | Fernanda Camarneira | fernanda.scamarneira@cielo.com.br"/>
    <x v="98"/>
    <d v="2026-07-15T00:00:00"/>
    <s v="jun/2026"/>
    <s v="ECOMMERCE BP SUPORTE FINANCEIRO N2"/>
    <s v="fernanda.scamarneira@cielo.com.br"/>
    <s v="WHITE MARTINS GASES INDUSTRIAIS LTDA"/>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35.820.448/0001-36&lt;/p&gt;&lt;p&gt;&lt;strong&gt;Assunto:&lt;/strong&gt; Congelamento de contrato - White Martins&lt;/p&gt;&lt;p&gt;&lt;strong&gt;Merchant ID/Estabelecimento Comercial (EC):&lt;/strong&gt; 35.820.448/0001-36&lt;/p&gt;&lt;p&gt;&lt;strong&gt;Sobre qual produto ou área deseja falar?:&lt;/strong&gt; Financeiro&lt;/p&gt;&lt;p&gt;&lt;strong&gt;Como podemos te ajudar?:&lt;/strong&gt; Desejo falar com o setor financeiro&lt;/p&gt;&lt;p&gt;&lt;strong&gt;Descrição do problema:&lt;/strong&gt; Vou enviar o anexo o congelamento de contrato por 2 meses do cliente White Martins - junho e julho. _x000a_as cobranças voltam em agosto&lt;/p&gt;&lt;p&gt;&lt;strong&gt;GA Client ID:&lt;/strong&gt; 1403402793.1752501889&lt;/p&gt;&lt;p&gt;&lt;strong&gt;Lead Hash ID:&lt;/strong&gt; 36dd63d400823d05da2aa803d2f8723af0e196fe94ec65dc49b06779a279c85c&lt;/p&gt;&lt;p&gt;&lt;strong&gt;Lead Form ID:&lt;/strong&gt; 36dd63d400823d05da2a"/>
    <s v="&gt; Vou enviar o anexo o congelamento de contrato por 2 meses do cliente White Martins - junho e julho. _x000a_as cobranças voltam em agosto"/>
  </r>
  <r>
    <x v="4"/>
    <s v="Faturamento e Obrigações Fiscais"/>
    <n v="23402960"/>
    <n v="0"/>
    <n v="2616215503322"/>
    <s v="DROGARIA MINAS BRASIL"/>
    <m/>
    <s v="Reenvio de NF"/>
    <m/>
    <m/>
    <x v="0"/>
    <x v="0"/>
    <s v="1001 Split de Pagamento | Portal Split | Kelly Rodrigues de Campos | kellyro@cielo.com.br"/>
    <x v="98"/>
    <d v="2026-07-15T00:00:00"/>
    <s v="jun/2026"/>
    <s v="ECOMMERCE BP SUPORTE FINANCEIRO N2"/>
    <s v="kellyro@cielo.com.br"/>
    <s v="DROGARIA MINAS BRASIL"/>
    <s v="Olá, segue formulário enviado para Cielo E-commerce:&lt;p&gt;&lt;strong&gt;Qual seu nome?:&lt;/strong&gt; Kelly Rodrigues de Campos&lt;/p&gt;&lt;p&gt;&lt;strong&gt;Endereço de e-mail:&lt;/strong&gt; kellyro@cielo.com.br&lt;/p&gt;&lt;p&gt;&lt;strong&gt;Telefone:&lt;/strong&gt; (11) 99123-6267&lt;/p&gt;&lt;p&gt;&lt;strong&gt;Merchant ID/Estabelecimento Comercial (EC):&lt;/strong&gt; 2896550245&lt;/p&gt;&lt;p&gt;&lt;strong&gt;Sobre qual produto ou área deseja falar?:&lt;/strong&gt; Split de Pagamento&lt;/p&gt;&lt;p&gt;&lt;strong&gt;Descrição do problema:&lt;/strong&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lt;/p&gt;&lt;p&gt;&lt;strong&gt;Como podemos te ajudar?:&lt;/strong&gt; Portal Split&lt;/p&gt;&lt;p&gt;&lt;strong&gt;Assunto:&lt;/strong&gt; Envio de nota fiscal&lt;/p&gt;&lt;p&gt;&lt;strong&gt;GA Client ID:&lt;/strong&gt; 600874753.1726142434&lt;/p&gt;&lt;p&gt;&lt;strong&gt;Lead Hash ID:&lt;/strong&gt; 1e33eb70ffc77ed09ffd8301b9e1eb6503039ef23fc0c0e1ae770ffe933c9aec&lt;/p&gt;&lt;p&gt;"/>
    <s v="&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
  </r>
  <r>
    <x v="2"/>
    <s v="Cancelamento e Reemissão de Nota Fiscal"/>
    <n v="23401430"/>
    <n v="0"/>
    <n v="2616215502404"/>
    <s v=""/>
    <s v="07.061.124/0003-98"/>
    <s v="Cancelamento de NF"/>
    <m/>
    <m/>
    <x v="0"/>
    <x v="0"/>
    <s v="1018 Financeiro | Desejo falar com o setor financeiro | Giulia | giuliac@cielo.com.br"/>
    <x v="98"/>
    <d v="2026-07-15T00:00:00"/>
    <s v="jun/2026"/>
    <s v="ECOMMERCE BP SUPORTE FINANCEIRO N2"/>
    <s v="giuliac@cielo.com.br"/>
    <s v=""/>
    <s v="Olá, segue formulário enviado para Cielo E-commerce:&lt;p&gt;&lt;strong&gt;Qual seu nome?:&lt;/strong&gt; Giulia&lt;/p&gt;&lt;p&gt;&lt;strong&gt;Endereço de e-mail:&lt;/strong&gt; giuliac@cielo.com.br&lt;/p&gt;&lt;p&gt;&lt;strong&gt;CNPJ/CPF:&lt;/strong&gt; 07.061.124/0003-98&lt;/p&gt;&lt;p&gt;&lt;strong&gt;Telefone:&lt;/strong&gt; (11) 99104-1320&lt;/p&gt;&lt;p&gt;&lt;strong&gt;Assunto:&lt;/strong&gt; Cessao de CNPJ - Camaqua&lt;/p&gt;&lt;p&gt;&lt;strong&gt;Merchant ID/Estabelecimento Comercial (EC):&lt;/strong&gt; 07.061.124/0003-98&lt;/p&gt;&lt;p&gt;&lt;strong&gt;Descrição do problema:&lt;/strong&gt; O cliente Camaqua precisa realizar a cessão de CNPJ. O termo de cessão foi assinado, e preciso que as cobranças emitidas anteriormente sejam canceladas e reemitidas no novo CNPJ._x000a__x000a_CNPJ antigo: 07.061.124/0003-98_x000a_CNPJ novo: 07.061.124/0001-26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029237705.175528265"/>
    <s v="&gt; O cliente Camaqua precisa realizar a cessão de CNPJ. O termo de cessão foi assinado, e preciso que as cobranças emitidas anteriormente sejam canceladas e reemitidas no novo CNPJ._x000a__x000a_CNPJ antigo: 07.061.124/0003-98_x000a_CNPJ novo: 07.061.124/0001-26_x000a__x000a_Obrigada!"/>
  </r>
  <r>
    <x v="0"/>
    <s v="Cobrança e Contestação"/>
    <n v="23399799"/>
    <n v="0"/>
    <n v="2616215501375"/>
    <s v=""/>
    <m/>
    <s v="Contestação de cobrança"/>
    <m/>
    <m/>
    <x v="1"/>
    <x v="0"/>
    <s v="1018 Financeiro | Desejo falar com o setor financeiro | Nathalie Freitas | nathalie@febrafar.com.br"/>
    <x v="98"/>
    <d v="2026-07-15T00:00:00"/>
    <s v="jun/2026"/>
    <s v="ECOMMERCE BP SUPORTE FINANCEIRO N2"/>
    <s v="nathalie@febrafar.com.br"/>
    <s v=""/>
    <s v="Olá, segue formulário enviado para Cielo E-commerce:&lt;p&gt;&lt;strong&gt;Qual seu nome?:&lt;/strong&gt; Nathalie Freitas&lt;/p&gt;&lt;p&gt;&lt;strong&gt;Endereço de e-mail:&lt;/strong&gt; nathalie@febrafar.com.br&lt;/p&gt;&lt;p&gt;&lt;strong&gt;Telefone:&lt;/strong&gt; (11) 98305-5865&lt;/p&gt;&lt;p&gt;&lt;strong&gt;Assunto:&lt;/strong&gt; Cobrança indevida - Antifraude&lt;/p&gt;&lt;p&gt;&lt;strong&gt;Merchant ID/Estabelecimento Comercial (EC):&lt;/strong&gt; 80c3439d-951d-42c1-b755-01dad4802932&lt;/p&gt;&lt;p&gt;&lt;strong&gt;Sobre qual produto ou área deseja falar?:&lt;/strong&gt; Financeiro&lt;/p&gt;&lt;p&gt;&lt;strong&gt;Como podemos te ajudar?:&lt;/strong&gt; Desejo falar com o setor financeiro&lt;/p&gt;&lt;p&gt;&lt;strong&gt;Descrição do problema:&lt;/strong&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s v="&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r>
  <r>
    <x v="0"/>
    <s v="Cobrança e Contestação"/>
    <n v="23388127"/>
    <n v="0"/>
    <n v="2616213493833"/>
    <s v=""/>
    <s v="27.421.763/0001-62"/>
    <s v="Duplicidade De Cobrança"/>
    <m/>
    <m/>
    <x v="1"/>
    <x v="0"/>
    <s v="1018 Financeiro | Desejo falar com o setor financeiro | Jéssica | jessica.abreu@bateriasmoura.com"/>
    <x v="98"/>
    <d v="2026-07-15T00:00:00"/>
    <s v="jun/2026"/>
    <s v="ECOMMERCE BP SUPORTE FINANCEIRO N2"/>
    <s v="jessica.abreu@bateriasmoura.com"/>
    <s v=""/>
    <s v="Olá, segue formulário enviado para Cielo E-commerce:&lt;p&gt;&lt;strong&gt;Endereço de e-mail:&lt;/strong&gt; jessica.abreu@bateriasmoura.com&lt;/p&gt;&lt;p&gt;&lt;strong&gt;Qual seu nome?:&lt;/strong&gt; Jéssica&lt;/p&gt;&lt;p&gt;&lt;strong&gt;CNPJ/CPF:&lt;/strong&gt; 27.421.763/0001-62&lt;/p&gt;&lt;p&gt;&lt;strong&gt;Telefone:&lt;/strong&gt; (73) 99143-7429&lt;/p&gt;&lt;p&gt;&lt;strong&gt;Assunto:&lt;/strong&gt; COBRANÇA DUPLICADA DE ALUGUEL DA MAQUINA&lt;/p&gt;&lt;p&gt;&lt;strong&gt;Merchant ID/Estabelecimento Comercial (EC):&lt;/strong&gt; 245777F3-0BE1-4DD2-A9E2-30F21AE3E3CE&lt;/p&gt;&lt;p&gt;&lt;strong&gt;Descrição do problema:&lt;/strong&gt; Olá, boa tarde!_x000a_O subordinado MICASSIA GOMES TEIXEIRA (merchan id: 245777F3-0BE1-4DD2-A9E2-30F21AE3E3CE) informou que foi cobrado em duplicidade pelo aluguel do terminal. _x000a_Por gentileza, pode verifica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978866963.1773693070&lt;/p"/>
    <s v="&gt; Olá, boa tarde!_x000a_O subordinado MICASSIA GOMES TEIXEIRA (merchan id: 245777F3-0BE1-4DD2-A9E2-30F21AE3E3CE) informou que foi cobrado em duplicidade pelo aluguel do terminal. _x000a_Por gentileza, pode verificar?"/>
  </r>
  <r>
    <x v="2"/>
    <s v="Pagamentos, Boletos e Recebimentos"/>
    <n v="23357234"/>
    <n v="0"/>
    <n v="2616118473784"/>
    <s v="PAYAMIGO BRASIL MEIOS DE PAGAMENTO LTDA"/>
    <s v="26.183.032/0001-63"/>
    <s v="Mudança conta recebimento"/>
    <m/>
    <m/>
    <x v="0"/>
    <x v="0"/>
    <s v="1018 Financeiro | Desejo falar com o setor financeiro | Marcio | msanpoli@payamigo.com"/>
    <x v="99"/>
    <d v="2026-07-15T00:00:00"/>
    <s v="jun/2026"/>
    <s v="ECOMMERCE BP SUPORTE FINANCEIRO N2"/>
    <s v="msanpoli@payamigo.com"/>
    <s v=""/>
    <s v="Olá, segue formulário enviado para Cielo E-commerce:&lt;p&gt;&lt;strong&gt;Qual seu nome?:&lt;/strong&gt; Marcio&lt;/p&gt;&lt;p&gt;&lt;strong&gt;Endereço de e-mail:&lt;/strong&gt; msanpoli@payamigo.com&lt;/p&gt;&lt;p&gt;&lt;strong&gt;CNPJ/CPF:&lt;/strong&gt; 26.183.032/0001-63&lt;/p&gt;&lt;p&gt;&lt;strong&gt;Telefone:&lt;/strong&gt; (11) 99590-4440&lt;/p&gt;&lt;p&gt;&lt;strong&gt;Assunto:&lt;/strong&gt; Mudança do domicilio bancario para depositos&lt;/p&gt;&lt;p&gt;&lt;strong&gt;Merchant ID/Estabelecimento Comercial (EC):&lt;/strong&gt; 1086969941&lt;/p&gt;&lt;p&gt;&lt;strong&gt;Sobre qual produto ou área deseja falar?:&lt;/strong&gt; Financeiro&lt;/p&gt;&lt;p&gt;&lt;strong&gt;Descrição do problema:&lt;/strong&gt; solicitamos a mudança das credenciais bancarias para deposito dos recebiveis de cartao_x000a_Banco Santander_x000a_ag 4251 cc 13.007246-3&lt;/p&gt;&lt;p&gt;&lt;strong&gt;Data e hora do erro:&lt;/strong&gt; 10-06-2026 18:26&lt;/p&gt;&lt;p&gt;&lt;strong&gt;Como podemos te ajudar?:&lt;/strong&gt; Desejo falar com o setor financeiro&lt;/p&gt;&lt;p&gt;&lt;strong&gt;GA Client ID:&lt;/strong&gt; 1551101285.1747059164&lt;/p&gt;&lt;p&gt;&lt;strong&gt;Lead Hash ID:&lt;/strong&gt; 37b1d3bd109112093f7f583104457812b0a43f9b6419b1eaecf2611f60f70c22&lt;/p&gt;&lt;p&gt;&lt;strong&gt;Lead Form ID:&lt;/s"/>
    <s v="&gt; solicitamos a mudança das credenciais bancarias para deposito dos recebiveis de cartao_x000a_Banco Santander_x000a_ag 4251 cc 13.007246-3"/>
  </r>
  <r>
    <x v="3"/>
    <s v="Contratos, Comercial e Cadastro"/>
    <n v="23343714"/>
    <n v="0"/>
    <n v="2616115465482"/>
    <s v=""/>
    <s v="22.301.988/0001-61"/>
    <s v="Atualização cadastral (email)"/>
    <m/>
    <m/>
    <x v="0"/>
    <x v="0"/>
    <s v="1018 Financeiro | Desejo falar com o setor financeiro | MAITE VITÓRIA (PROMETEON) | maite.silva@prometeon.com"/>
    <x v="99"/>
    <d v="2026-07-15T00:00:00"/>
    <s v="jun/2026"/>
    <s v="ECOMMERCE BP SUPORTE FINANCEIRO N2"/>
    <s v="maite.silva@prometeon.com"/>
    <s v=""/>
    <s v="Olá, segue formulário enviado para Cielo E-commerce:&lt;p&gt;&lt;strong&gt;Endereço de e-mail:&lt;/strong&gt; maite.silva@prometeon.com&lt;/p&gt;&lt;p&gt;&lt;strong&gt;Qual seu nome?:&lt;/strong&gt; MAITE VITÓRIA (PROMETEON)&lt;/p&gt;&lt;p&gt;&lt;strong&gt;Telefone:&lt;/strong&gt; (11) 99398-5329&lt;/p&gt;&lt;p&gt;&lt;strong&gt;CNPJ/CPF:&lt;/strong&gt; 22.301.988/0001-61&lt;/p&gt;&lt;p&gt;&lt;strong&gt;Merchant ID/Estabelecimento Comercial (EC):&lt;/strong&gt; a226bd3a-fe5e-4d51-aef0-e0dd8f8d0825&lt;/p&gt;&lt;p&gt;&lt;strong&gt;Assunto:&lt;/strong&gt; Mudança de Email Financeiro&lt;/p&gt;&lt;p&gt;&lt;strong&gt;Sobre qual produto ou área deseja falar?:&lt;/strong&gt; Financeiro&lt;/p&gt;&lt;p&gt;&lt;strong&gt;Como podemos te ajudar?:&lt;/strong&gt; Desejo falar com o setor financeiro&lt;/p&gt;&lt;p&gt;&lt;strong&gt;Descrição do problema:&lt;/strong&gt; O email com o boleto e avisos de vencimento esta vindo para o meu e-mail mas sou analista TI. O responsável é o Guerra Rodrigo Humberto, BR &amp;lt;rodrigo.guerra@prometeon.com&amp;gt;&lt;/p&gt;&lt;p&gt;&lt;strong&gt;GA Client ID:&lt;/strong&gt; 575762119.1773336843&lt;/p&gt;&lt;p&gt;&lt;strong&gt;Lead Hash ID:&lt;/strong&gt; 5ddd625fc559662553de3d3ad6d663653806ec2b817bf39fc6dbf901edb92ddc&lt;/p&gt;&lt;p&gt;&lt;st"/>
    <s v="&gt; O email com o boleto e avisos de vencimento esta vindo para o meu e-mail mas sou analista TI. O responsável é o Guerra Rodrigo Humberto, BR &amp;lt;rodrigo.guerra@prometeon.com&amp;gt;"/>
  </r>
  <r>
    <x v="4"/>
    <s v="Atendimento Administrativo e Suporte"/>
    <n v="23306536"/>
    <n v="0"/>
    <n v="2616109441135"/>
    <s v="PARQUE DO CARACOL"/>
    <s v="14.625.224/0001-01"/>
    <s v="Sem ação, encerrar"/>
    <m/>
    <m/>
    <x v="0"/>
    <x v="0"/>
    <s v="1018 Financeiro | Desejo falar com o setor financeiro | Matheus Frade | matheus.frade@iter.com.br"/>
    <x v="99"/>
    <d v="2026-07-15T00:00:00"/>
    <s v="jun/2026"/>
    <s v="ECOMMERCE BP SUPORTE FINANCEIRO N2"/>
    <s v="matheus.frade@iter.com.br"/>
    <s v="PARQUE DO CARACOL"/>
    <s v="Olá, segue formulário enviado para Cielo E-commerce:&lt;p&gt;&lt;strong&gt;Endereço de e-mail:&lt;/strong&gt; matheus.frade@iter.com.br&lt;/p&gt;&lt;p&gt;&lt;strong&gt;Qual seu nome?:&lt;/strong&gt; Matheus Frade&lt;/p&gt;&lt;p&gt;&lt;strong&gt;CNPJ/CPF:&lt;/strong&gt; 14.625.224/0001-01&lt;/p&gt;&lt;p&gt;&lt;strong&gt;Telefone:&lt;/strong&gt; (21) 2546-8426&lt;/p&gt;&lt;p&gt;&lt;strong&gt;Assunto:&lt;/strong&gt; Emissão notas fiscais&lt;/p&gt;&lt;p&gt;&lt;strong&gt;Merchant ID/Estabelecimento Comercial (EC):&lt;/strong&gt; 1012686636&lt;/p&gt;&lt;p&gt;&lt;strong&gt;Sobre qual produto ou área deseja falar?:&lt;/strong&gt; Financeiro&lt;/p&gt;&lt;p&gt;&lt;strong&gt;Como podemos te ajudar?:&lt;/strong&gt; Desejo falar com o setor financeiro&lt;/p&gt;&lt;p&gt;&lt;strong&gt;Descrição do problema:&lt;/strong&gt; Prezados, _x000a_Solicito o envio das notas fiscais emitidas em junho/26 para pagamento. Até o momento não recebemos os documentos. _x000a__x000a_Tomador do Serviço  _x000a_NOVO CARACOL E TAINHAS S.A. _x000a_48.255.552/0001-77&lt;/p&gt;&lt;p&gt;&lt;strong&gt;GA Client ID:&lt;/strong&gt; 2019939404.1755715981&lt;/p&gt;&lt;p&gt;&lt;strong&gt;Lead Hash ID:&lt;/strong&gt; 561b6c58c7163d17ac9508eb5069cf8a4372713e2d8779d827e5082ad0e8e496&lt;/p&gt;&lt;p&gt;&lt;strong&gt;Lead Form ID:&lt;/stro"/>
    <s v="&gt; Prezados, _x000a_Solicito o envio das notas fiscais emitidas em junho/26 para pagamento. Até o momento não recebemos os documentos. _x000a__x000a_Tomador do Serviço  _x000a_NOVO CARACOL E TAINHAS S.A. _x000a_48.255.552/0001-77"/>
  </r>
  <r>
    <x v="0"/>
    <s v="Cobrança e Contestação"/>
    <n v="23195519"/>
    <n v="0"/>
    <n v="2615911366904"/>
    <s v="DROGARIA SOUZA E ROSA LTDA"/>
    <s v="13.032.018/0001-17"/>
    <s v="Contestação de cobrança"/>
    <m/>
    <m/>
    <x v="1"/>
    <x v="0"/>
    <s v="1002 Portais E-commerce | Estou com um problema em produção e preciso de ajuda | Nathiele Freitas | nathalie@febrafar.com.br"/>
    <x v="76"/>
    <d v="2026-07-15T00:00:00"/>
    <s v="jun/2026"/>
    <s v="ECOMMERCE BP SUPORTE FINANCEIRO N2"/>
    <s v="nathalie@febrafar.com.br"/>
    <s v="DROGARIA AGAPEAMA"/>
    <s v="Olá, segue formulário enviado para Cielo E-commerce:&lt;p&gt;&lt;strong&gt;CNPJ/CPF:&lt;/strong&gt; 13.032.018/0001-17&lt;/p&gt;&lt;p&gt;&lt;strong&gt;Endereço de e-mail:&lt;/strong&gt; nathalie@febrafar.com.br&lt;/p&gt;&lt;p&gt;&lt;strong&gt;Qual seu nome?:&lt;/strong&gt; Nathiele Freitas&lt;/p&gt;&lt;p&gt;&lt;strong&gt;Telefone:&lt;/strong&gt; (11) 94250-2894&lt;/p&gt;&lt;p&gt;&lt;strong&gt;Assunto:&lt;/strong&gt; Busca de transações no portal&lt;/p&gt;&lt;p&gt;&lt;strong&gt;Merchant ID/Estabelecimento Comercial (EC):&lt;/strong&gt; 80c3439d-951d-42c1-b755-01dad480293&lt;/p&gt;&lt;p&gt;&lt;strong&gt;Sobre qual produto ou área deseja falar?:&lt;/strong&gt; Portais E-commerce&lt;/p&gt;&lt;p&gt;&lt;strong&gt;Como podemos te ajudar?:&lt;/strong&gt; Estou com um problema em produção e preciso de ajuda&lt;/p&gt;&lt;p&gt;&lt;strong&gt;Descrição do problema:&lt;/strong&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s v="&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r>
  <r>
    <x v="3"/>
    <s v="Pagamentos, Boletos e Recebimentos"/>
    <n v="23060590"/>
    <n v="0"/>
    <n v="2615410276736"/>
    <s v="MADEIRANIT MATERIAIS PARA CONSTRUCAO LTDA"/>
    <s v="22.655.614/0005-78"/>
    <s v="Regularização Pendências Financeiras"/>
    <m/>
    <m/>
    <x v="1"/>
    <x v="0"/>
    <s v="1018 Financeiro | Desejo falar com o setor financeiro | Leonardo Meira | leonardomeira@madeiranit.com.br"/>
    <x v="100"/>
    <d v="2026-07-15T00:00:00"/>
    <s v="jun/2026"/>
    <s v="ECOMMERCE BP SUPORTE FINANCEIRO N2"/>
    <s v="leonardomeira@madeiranit.com.br"/>
    <s v="MADEIRANIT MATERIAIS PARA CONSTRUCAO LTDA"/>
    <s v="Olá, segue formulário enviado para Cielo E-commerce:&lt;p&gt;&lt;strong&gt;Qual seu nome?:&lt;/strong&gt; Leonardo Meira&lt;/p&gt;&lt;p&gt;&lt;strong&gt;Endereço de e-mail:&lt;/strong&gt; leonardomeira@madeiranit.com.br&lt;/p&gt;&lt;p&gt;&lt;strong&gt;CNPJ/CPF:&lt;/strong&gt; 22.655.614/0005-78&lt;/p&gt;&lt;p&gt;&lt;strong&gt;Telefone:&lt;/strong&gt; (19) 99939-7250&lt;/p&gt;&lt;p&gt;&lt;strong&gt;Assunto:&lt;/strong&gt; Madeiranit - Madeiranit Itajaí [Bloqueada por inadimplência em 03/10/2022 10:11:43]&lt;/p&gt;&lt;p&gt;&lt;strong&gt;Merchant ID/Estabelecimento Comercial (EC):&lt;/strong&gt; 945f9098-f067-422f-b25a-523810f1b37e&lt;/p&gt;&lt;p&gt;&lt;strong&gt;Sobre qual produto ou área deseja falar?:&lt;/strong&gt; Financeiro&lt;/p&gt;&lt;p&gt;&lt;strong&gt;Como podemos te ajudar?:&lt;/strong&gt; Desejo falar com o setor financeiro&lt;/p&gt;&lt;p&gt;&lt;strong&gt;Descrição do problema:&lt;/strong&gt; Está constando bloqueio por inadimplência, gostaríamos de saber o motivo e o que ocorreu._x000a__x000a_Vamos precisar iniciar novamente o uso, entretanto queremos entender o que motivou esse bloqueio e como resolver&lt;/p&gt;&lt;p&gt;&lt;strong&gt;GA Client ID:&lt;/strong&gt; &lt;/p&gt;&lt;p&gt;&lt;strong&gt;Lead Hash ID:&lt;/strong&gt; 7eacf38cad582e4c"/>
    <s v="&gt; Está constando bloqueio por inadimplência, gostaríamos de saber o motivo e o que ocorreu._x000a__x000a_Vamos precisar iniciar novamente o uso, entretanto queremos entender o que motivou esse bloqueio e como resolver"/>
  </r>
  <r>
    <x v="0"/>
    <s v="Cobrança e Contestação"/>
    <n v="22927989"/>
    <n v="0"/>
    <n v="2614916186114"/>
    <s v="RIQUENA NETO AR CONDICIONADO LTDA"/>
    <s v="08.382.929/0001-34"/>
    <s v="Contestação de cobrança"/>
    <m/>
    <m/>
    <x v="1"/>
    <x v="0"/>
    <s v="1018 Financeiro | Desejo falar com o setor financeiro | Amanda David | amanda.xavier@grupocapiau.com.br"/>
    <x v="101"/>
    <d v="2026-07-15T00:00:00"/>
    <s v="mai/2026"/>
    <s v="ECOMMERCE BP SUPORTE FINANCEIRO N2"/>
    <s v="amanda.xavier@grupocapiau.com.br"/>
    <s v=""/>
    <s v="Olá, segue formulário enviado para Cielo E-commerce:&lt;p&gt;&lt;strong&gt;Endereço de e-mail:&lt;/strong&gt; amanda.xavier@grupocapiau.com.br&lt;/p&gt;&lt;p&gt;&lt;strong&gt;Qual seu nome?:&lt;/strong&gt; Amanda David&lt;/p&gt;&lt;p&gt;&lt;strong&gt;CNPJ/CPF:&lt;/strong&gt; 08.382.929/0001-34&lt;/p&gt;&lt;p&gt;&lt;strong&gt;Sobre qual produto ou área deseja falar?:&lt;/strong&gt; Financeiro&lt;/p&gt;&lt;p&gt;&lt;strong&gt;Telefone:&lt;/strong&gt; (18) 99628-4558&lt;/p&gt;&lt;p&gt;&lt;strong&gt;Assunto:&lt;/strong&gt; Divergencia relatório x NF&lt;/p&gt;&lt;p&gt;&lt;strong&gt;Merchant ID/Estabelecimento Comercial (EC):&lt;/strong&gt; 08.382.929/0001-34&lt;/p&gt;&lt;p&gt;&lt;strong&gt;Como podemos te ajudar?:&lt;/strong&gt; Desejo falar com o setor financeiro&lt;/p&gt;&lt;p&gt;&lt;strong&gt;Descrição do problema:&lt;/strong&gt; Boa tarde!_x000a_Recebi a NF 0114908 informando ter 4280 transações, ao extrair o relatório dentro do portal, identifiquei apenas 4262._x000a_Poderiam verificar essa divergência?&lt;/p&gt;&lt;p&gt;&lt;strong&gt;GA Client ID:&lt;/strong&gt; 71553294.1763995029&lt;/p&gt;&lt;p&gt;&lt;strong&gt;Lead Hash ID:&lt;/strong&gt; 79004c78924da60f242c6207efd45b87cff8886e771e8ca9017578b2f8d3e060&lt;/p&gt;&lt;p&gt;&lt;strong&gt;Lead Form ID:&lt;/strong&gt; 79004c78"/>
    <s v="&gt; Boa tarde!_x000a_Recebi a NF 0114908 informando ter 4280 transações, ao extrair o relatório dentro do portal, identifiquei apenas 4262._x000a_Poderiam verificar essa divergência?"/>
  </r>
  <r>
    <x v="2"/>
    <s v="Cancelamento e Reemissão de Nota Fiscal"/>
    <n v="22906012"/>
    <n v="0"/>
    <n v="2614911171796"/>
    <s v="INOVE ONLINE LTDA"/>
    <s v="59.515.022/0001-37"/>
    <s v="Cancelamento de NF / reemissão"/>
    <m/>
    <m/>
    <x v="0"/>
    <x v="0"/>
    <s v="1018 Financeiro | Desejo falar com o setor financeiro | INOVE ONLINE LTDA | ariane.pasilva@cielo.com.br"/>
    <x v="101"/>
    <d v="2026-07-14T00:00:00"/>
    <s v="mai/2026"/>
    <s v="ECOMMERCE BP SUPORTE FINANCEIRO N2"/>
    <s v="ariane.pasilva@cielo.com.br"/>
    <s v=""/>
    <s v="Olá, segue formulário enviado para Cielo E-commerce:&lt;p&gt;&lt;strong&gt;Qual seu nome?:&lt;/strong&gt; INOVE ONLINE LTDA&lt;/p&gt;&lt;p&gt;&lt;strong&gt;Endereço de e-mail:&lt;/strong&gt; ariane.pasilva@cielo.com.br&lt;/p&gt;&lt;p&gt;&lt;strong&gt;CNPJ/CPF:&lt;/strong&gt; 59.515.022/0001-37&lt;/p&gt;&lt;p&gt;&lt;strong&gt;Telefone:&lt;/strong&gt; (11) 97707-1602&lt;/p&gt;&lt;p&gt;&lt;strong&gt;Assunto:&lt;/strong&gt; Cancelamento NF&lt;/p&gt;&lt;p&gt;&lt;strong&gt;Merchant ID/Estabelecimento Comercial (EC):&lt;/strong&gt; 59515022000137&lt;/p&gt;&lt;p&gt;&lt;strong&gt;Descrição do problema:&lt;/strong&gt; Por favor, seguir com o cancelamento da nota emitida em 28/05/2025, referente ao produto 3DS, gerente abriu solicitação e o contrato foi cancelado em 11/05/2026, com de acordo também para não cobrar multa._x000a__x000a_Chamado:2178253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
    <s v="&gt; Por favor, seguir com o cancelamento da nota emitida em 28/05/2025, referente ao produto 3DS, gerente abriu solicitação e o contrato foi cancelado em 11/05/2026, com de acordo também para não cobrar multa._x000a__x000a_Chamado:21782532"/>
  </r>
  <r>
    <x v="2"/>
    <s v="Cancelamento e Reemissão de Nota Fiscal"/>
    <n v="22902586"/>
    <n v="0"/>
    <n v="2614911169550"/>
    <s v="99 TECNOLOGIA LTDA"/>
    <s v="18.033.552/0001-61"/>
    <s v="Cancelamento de NF / Reemissão (Incluir PO)"/>
    <m/>
    <m/>
    <x v="0"/>
    <x v="0"/>
    <s v="1018 Financeiro | Desejo falar com o setor financeiro | 18033552000161 | ariane.pasilva@gmail.com.br"/>
    <x v="101"/>
    <d v="2026-07-14T00:00:00"/>
    <s v="mai/2026"/>
    <s v="ECOMMERCE BP SUPORTE FINANCEIRO N2"/>
    <s v="ariane.pasilva@gmail.com.br"/>
    <s v="99 TAXIS DESENVOLVIMENTO DE SOFT"/>
    <s v="Olá, segue formulário enviado para Cielo E-commerce:&lt;p&gt;&lt;strong&gt;Qual seu nome?:&lt;/strong&gt; 18033552000161&lt;/p&gt;&lt;p&gt;&lt;strong&gt;Sobre qual produto ou área deseja falar?:&lt;/strong&gt; Financeiro&lt;/p&gt;&lt;p&gt;&lt;strong&gt;Como podemos te ajudar?:&lt;/strong&gt; Desejo falar com o setor financeiro&lt;/p&gt;&lt;p&gt;&lt;strong&gt;Descrição do problema:&lt;/strong&gt; Pessoal, bom dia. Tudo bem?_x000a__x000a_Por gentileza, substituir a nota:104908_x000a__x000a_NR DA PO:  POI202605270076, QUE PRECISA constar na nota.&lt;/p&gt;&lt;p&gt;&lt;strong&gt;Endereço de e-mail:&lt;/strong&gt; ariane.pasilva@gmail.com.br&lt;/p&gt;&lt;p&gt;&lt;strong&gt;CNPJ/CPF:&lt;/strong&gt; 18.033.552/0001-61&lt;/p&gt;&lt;p&gt;&lt;strong&gt;Telefone:&lt;/strong&gt; (11) 97707-1602&lt;/p&gt;&lt;p&gt;&lt;strong&gt;Assunto:&lt;/strong&gt; Substituição NF&lt;/p&gt;&lt;p&gt;&lt;strong&gt;Merchant ID/Estabelecimento Comercial (EC):&lt;/strong&gt; 18033552000161&lt;/p&gt;&lt;p&gt;&lt;strong&gt;GA Client ID:&lt;/strong&gt; 1260128902.1780005144&lt;/p&gt;&lt;p&gt;&lt;strong&gt;Lead Hash ID:&lt;/strong&gt; cf637fbc8c76f02480788970a673a596fb249fc3f4e144b45964c7feb3f64559&lt;/p&gt;&lt;p&gt;&lt;strong&gt;Lead Form ID:&lt;/strong&gt; cf637fbc8c76f02480788970a673a596fb249fc3f4e144b45964c7feb3f64559"/>
    <s v="&gt; Pessoal, bom dia. Tudo bem?_x000a__x000a_Por gentileza, substituir a nota:104908_x000a__x000a_NR DA PO:  POI202605270076, QUE PRECISA constar na nota."/>
  </r>
  <r>
    <x v="0"/>
    <s v="Cancelamento e Reemissão de Nota Fiscal"/>
    <n v="22899316"/>
    <n v="0"/>
    <n v="2614910167401"/>
    <s v="SONDA SUPERMERCADOS EXPORTACAO E IMPORTACAO S.A."/>
    <s v="01.937.635/0029-83"/>
    <s v="Cancelamento de NF / reemissão"/>
    <m/>
    <m/>
    <x v="0"/>
    <x v="1"/>
    <s v="1018 Financeiro | Desejo falar com o setor financeiro | Damiana Barbosa | damiana.barbosa@sondadelivery.com.br"/>
    <x v="101"/>
    <d v="2026-07-14T00:00:00"/>
    <s v="mai/2026"/>
    <s v="ECOMMERCE BP SUPORTE FINANCEIRO N2"/>
    <s v="damiana.barbosa@sondadelivery.com.br"/>
    <s v=""/>
    <s v="Olá, segue formulário enviado para Cielo E-commerce:&lt;p&gt;&lt;strong&gt;Endereço de e-mail:&lt;/strong&gt; damiana.barbosa@sondadelivery.com.br&lt;/p&gt;&lt;p&gt;&lt;strong&gt;Qual seu nome?:&lt;/strong&gt; Damiana Barbosa&lt;/p&gt;&lt;p&gt;&lt;strong&gt;CNPJ/CPF:&lt;/strong&gt; 01.937.635/0029-83&lt;/p&gt;&lt;p&gt;&lt;strong&gt;Telefone:&lt;/strong&gt; (11) 2145-6308&lt;/p&gt;&lt;p&gt;&lt;strong&gt;Assunto:&lt;/strong&gt; Nota Fiscal&lt;/p&gt;&lt;p&gt;&lt;strong&gt;Merchant ID/Estabelecimento Comercial (EC):&lt;/strong&gt; 1034018776&lt;/p&gt;&lt;p&gt;&lt;strong&gt;Sobre qual produto ou área deseja falar?:&lt;/strong&gt; Financeiro&lt;/p&gt;&lt;p&gt;&lt;strong&gt;Como podemos te ajudar?:&lt;/strong&gt; Desejo falar com o setor financeiro&lt;/p&gt;&lt;p&gt;&lt;strong&gt;Descrição do problema:&lt;/strong&gt; Estamos em processo de fechamento financeiro e houve a emissão da nota de vocês antecipadamente._x000a_Preciso do cancelamento deste documento e emissão da nova nota a partir do dia 01.&lt;/p&gt;&lt;p&gt;&lt;strong&gt;GA Client ID:&lt;/strong&gt; 1294385126.1780060754&lt;/p&gt;&lt;p&gt;&lt;strong&gt;Lead Hash ID:&lt;/strong&gt; 9413b283a23472543c8dc0bf8c2967c88c2876f4b582f5129fcd6d1193125597&lt;/p&gt;&lt;p&gt;&lt;strong&gt;Lead Form ID:&lt;/strong&gt; 9413b283a2"/>
    <s v="&gt; Estamos em processo de fechamento financeiro e houve a emissão da nota de vocês antecipadamente._x000a_Preciso do cancelamento deste documento e emissão da nova nota a partir do dia 01."/>
  </r>
  <r>
    <x v="2"/>
    <s v="Cancelamento e Reemissão de Nota Fiscal"/>
    <n v="22891770"/>
    <n v="0"/>
    <n v="2614908162289"/>
    <s v="PAGUE MENOS COMERCIO DE PRODUTOS ALIMENTICIOS LTDA"/>
    <s v="60.494.416/0033-12"/>
    <s v="Cancelamento de NF / reemissão"/>
    <m/>
    <m/>
    <x v="0"/>
    <x v="1"/>
    <s v="1018 Financeiro | Desejo falar com o setor financeiro | felipe alvarez de carvalho sanches | felipe.sanches@supermercadospaguemenos.com.br"/>
    <x v="101"/>
    <d v="2026-07-14T00:00:00"/>
    <s v="mai/2026"/>
    <s v="ECOMMERCE BP SUPORTE FINANCEIRO N2"/>
    <s v="felipe.sanches@supermercadospaguemenos.com.br"/>
    <s v=""/>
    <s v="Olá, segue formulário enviado para Cielo E-commerce:&lt;p&gt;&lt;strong&gt;Endereço de e-mail:&lt;/strong&gt; felipe.sanches@supermercadospaguemenos.com.br&lt;/p&gt;&lt;p&gt;&lt;strong&gt;Qual seu nome?:&lt;/strong&gt; felipe alvarez de carvalho sanches&lt;/p&gt;&lt;p&gt;&lt;strong&gt;CNPJ/CPF:&lt;/strong&gt; 60.494.416/0033-12&lt;/p&gt;&lt;p&gt;&lt;strong&gt;Telefone:&lt;/strong&gt; (19) 97123-1847&lt;/p&gt;&lt;p&gt;&lt;strong&gt;Assunto:&lt;/strong&gt; NOTA FISCAL DE SERVIÇO -Emissão todo dia 01 do mes&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Bom dia,_x000a_Nossa data de corte é dia 20, então as notas fiscais precisam ser emitidas até essa data para conseguirmos lançar dentro do mesmo mês._x000a__x000a_Nesse caso, seria possível cancelar a nota fiscal 115225, emitida em 26/05?&lt;/p&gt;&lt;p&gt;&lt;strong&gt;GA Client ID:&lt;/strong&gt; 645834960.1767633360&lt;/p&gt;&lt;p&gt;&lt;strong&gt;Lead Hash ID:&lt;/strong"/>
    <s v="&gt; Bom dia,_x000a_Nossa data de corte é dia 20, então as notas fiscais precisam ser emitidas até essa data para conseguirmos lançar dentro do mesmo mês._x000a__x000a_Nesse caso, seria possível cancelar a nota fiscal 115225, emitida em 26/05?"/>
  </r>
  <r>
    <x v="3"/>
    <s v="Contratos, Comercial e Cadastro"/>
    <n v="22888561"/>
    <n v="0"/>
    <n v="2614818160038"/>
    <s v=""/>
    <s v="108.031.826-78"/>
    <s v="Dúvidas sobre contrato / cobrança"/>
    <m/>
    <m/>
    <x v="0"/>
    <x v="0"/>
    <s v="1003 Gateway de Pagamento | Estou em produção e tenho uma dúvida | Ronierison Sena | ronierison.sena@ext-onfly.com"/>
    <x v="102"/>
    <d v="2026-07-15T00:00:00"/>
    <s v="mai/2026"/>
    <s v="ECOMMERCE BP SUPORTE FINANCEIRO N2"/>
    <s v="ronierison.sena@ext-onfly.com"/>
    <s v=""/>
    <s v="Olá, segue formulário enviado para Cielo E-commerce:&lt;p&gt;&lt;strong&gt;Qual seu nome?:&lt;/strong&gt; Ronierison Sena&lt;/p&gt;&lt;p&gt;&lt;strong&gt;Endereço de e-mail:&lt;/strong&gt; ronierison.sena@ext-onfly.com&lt;/p&gt;&lt;p&gt;&lt;strong&gt;CNPJ/CPF:&lt;/strong&gt; 108.031.826-78&lt;/p&gt;&lt;p&gt;&lt;strong&gt;Telefone:&lt;/strong&gt; (31) 99487-8185&lt;/p&gt;&lt;p&gt;&lt;strong&gt;Assunto:&lt;/strong&gt; Taxas&lt;/p&gt;&lt;p&gt;&lt;strong&gt;Merchant ID/Estabelecimento Comercial (EC):&lt;/strong&gt; 8facdbcb-ca0a-401f-8603-43039fff54d6&lt;/p&gt;&lt;p&gt;&lt;strong&gt;Sobre qual produto ou área deseja falar?:&lt;/strong&gt; Gateway de Pagamento&lt;/p&gt;&lt;p&gt;&lt;strong&gt;Como podemos te ajudar?:&lt;/strong&gt; Estou em produção e tenho uma dúvida&lt;/p&gt;&lt;p&gt;&lt;strong&gt;Descrição do problema:&lt;/strong&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lt;/p&gt;&lt;p&gt;&lt;strong&gt;GA Client ID:&lt;/strong&gt; &lt;/p&gt;&lt;p&gt;&lt;strong&gt;Lead Hash ID:&lt;/strong&gt; e3b000c5a441060133ae2444dd4b1d491"/>
    <s v="&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
  </r>
  <r>
    <x v="4"/>
    <s v="Contratos, Comercial e Cadastro"/>
    <n v="22886625"/>
    <n v="0"/>
    <n v="2614817158985"/>
    <s v="ENGEPECAS EQUIPAMENTOS LTDA."/>
    <s v="05.063.653/0013-77"/>
    <s v="Atualização cadastral (email)"/>
    <m/>
    <m/>
    <x v="0"/>
    <x v="0"/>
    <s v="1018 Financeiro | Desejo falar com o setor financeiro | Wesley | ecommerce3@engepecas.com.br"/>
    <x v="102"/>
    <d v="2026-07-15T00:00:00"/>
    <s v="mai/2026"/>
    <s v="ECOMMERCE BP SUPORTE FINANCEIRO N2"/>
    <s v="ecommerce3@engepecas.com.br"/>
    <s v=""/>
    <s v="Olá, segue formulário enviado para Cielo E-commerce:&lt;p&gt;&lt;strong&gt;Qual seu nome?:&lt;/strong&gt; Wesley&lt;/p&gt;&lt;p&gt;&lt;strong&gt;Endereço de e-mail:&lt;/strong&gt; ecommerce3@engepecas.com.br&lt;/p&gt;&lt;p&gt;&lt;strong&gt;CNPJ/CPF:&lt;/strong&gt; 05.063.653/0013-77&lt;/p&gt;&lt;p&gt;&lt;strong&gt;Telefone:&lt;/strong&gt; (41) 3380-8836&lt;/p&gt;&lt;p&gt;&lt;strong&gt;Assunto:&lt;/strong&gt; ADICIONAR E-MAIL PARA RECEBIMENTO DE BOLETO&lt;/p&gt;&lt;p&gt;&lt;strong&gt;Merchant ID/Estabelecimento Comercial (EC):&lt;/strong&gt; 101dfff5-07c9-4efa-88b3-615c4b697860&lt;/p&gt;&lt;p&gt;&lt;strong&gt;Sobre qual produto ou área deseja falar?:&lt;/strong&gt; Financeiro&lt;/p&gt;&lt;p&gt;&lt;strong&gt;Como podemos te ajudar?:&lt;/strong&gt; Desejo falar com o setor financeiro&lt;/p&gt;&lt;p&gt;&lt;strong&gt;Descrição do problema:&lt;/strong&gt; Boa tarde,_x000a__x000a_Gostaria de adicionar mais um e-mail de recebimento de boletos, segue a baixo.  _x000a__x000a_ecommerce3@engepecas.com.br&lt;/p&gt;&lt;p&gt;&lt;strong&gt;GA Client ID:&lt;/strong&gt; 1594511533.1770136581&lt;/p&gt;&lt;p&gt;&lt;strong&gt;Lead Hash ID:&lt;/strong&gt; 13bff4e385842439b4b77fc67ae199aef7b13da49e359ffa88b3d5c2acfcfaca&lt;/p&gt;&lt;p&gt;&lt;strong&gt;Lead Form ID:&lt;/strong&gt; 13bff4e385842439b4b77fc67ae1"/>
    <s v="&gt; Boa tarde,_x000a__x000a_Gostaria de adicionar mais um e-mail de recebimento de boletos, segue a baixo.  _x000a__x000a_ecommerce3@engepecas.com.br"/>
  </r>
  <r>
    <x v="0"/>
    <s v="Cancelamento e Reemissão de Nota Fiscal"/>
    <n v="22884811"/>
    <n v="0"/>
    <n v="2614817157845"/>
    <s v="BEMOL SERVICOS FINANCEIROS LTDA."/>
    <s v="35.410.271/0001-08"/>
    <s v="Cancelamento de NF / reemissão"/>
    <s v="A nota foi substituida e cliente incluido na lista de exceções. Chamado encerrado"/>
    <m/>
    <x v="0"/>
    <x v="1"/>
    <s v="1018 Financeiro | Desejo falar com o setor financeiro | André Menezes | andremenezes@bemol.com.br"/>
    <x v="102"/>
    <d v="2026-07-15T00:00:00"/>
    <s v="mai/2026"/>
    <s v="ECOMMERCE BP SUPORTE FINANCEIRO N2"/>
    <s v="andremenezes@bemol.com.br"/>
    <s v="BEMOL"/>
    <s v="Olá, segue formulário enviado para Cielo E-commerce:&lt;p&gt;&lt;strong&gt;Qual seu nome?:&lt;/strong&gt; André Menezes&lt;/p&gt;&lt;p&gt;&lt;strong&gt;Endereço de e-mail:&lt;/strong&gt; andremenezes@bemol.com.br&lt;/p&gt;&lt;p&gt;&lt;strong&gt;CNPJ/CPF:&lt;/strong&gt; 35.410.271/0001-08&lt;/p&gt;&lt;p&gt;&lt;strong&gt;Telefone:&lt;/strong&gt; (11) 99125-6238&lt;/p&gt;&lt;p&gt;&lt;strong&gt;Assunto:&lt;/strong&gt; Cancelamento de Nota Fiscal&lt;/p&gt;&lt;p&gt;&lt;strong&gt;Sobre qual produto ou área deseja falar?:&lt;/strong&gt; Financeiro&lt;/p&gt;&lt;p&gt;&lt;strong&gt;Como podemos te ajudar?:&lt;/strong&gt; Desejo falar com o setor financeiro&lt;/p&gt;&lt;p&gt;&lt;strong&gt;Descrição do problema:&lt;/strong&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s v="&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r>
  <r>
    <x v="2"/>
    <s v="Contratos, Comercial e Cadastro"/>
    <n v="22884282"/>
    <n v="0"/>
    <n v="2614817157508"/>
    <s v=""/>
    <s v="340.720.088-93"/>
    <s v="Alteração cadastral (telefone)"/>
    <m/>
    <m/>
    <x v="0"/>
    <x v="0"/>
    <s v="1003 Gateway de Pagamento | Estou com um problema em produção e preciso de ajuda | Graciliene Borges da Silva | graciliene.silva@mbrf.com"/>
    <x v="102"/>
    <d v="2026-07-15T00:00:00"/>
    <s v="mai/2026"/>
    <s v="ECOMMERCE BP SUPORTE FINANCEIRO N2"/>
    <s v="graciliene.silva@mbrf.com"/>
    <s v=""/>
    <s v="Olá, segue formulário enviado para Cielo E-commerce:&lt;p&gt;&lt;strong&gt;Qual seu nome?:&lt;/strong&gt; Graciliene Borges da Silva&lt;/p&gt;&lt;p&gt;&lt;strong&gt;Endereço de e-mail:&lt;/strong&gt; graciliene.silva@mbrf.com&lt;/p&gt;&lt;p&gt;&lt;strong&gt;CNPJ/CPF:&lt;/strong&gt; 340.720.088-93&lt;/p&gt;&lt;p&gt;&lt;strong&gt;Telefone:&lt;/strong&gt; (11) 98945-5479&lt;/p&gt;&lt;p&gt;&lt;strong&gt;Assunto:&lt;/strong&gt; Atualização de telefone no boleto&lt;/p&gt;&lt;p&gt;&lt;strong&gt;Merchant ID/Estabelecimento Comercial (EC):&lt;/strong&gt; 8bcc67dc-f899-41cd-bbe2-903b0febf122&lt;/p&gt;&lt;p&gt;&lt;strong&gt;Sobre qual produto ou área deseja falar?:&lt;/strong&gt; Gateway de Pagamento&lt;/p&gt;&lt;p&gt;&lt;strong&gt;Como podemos te ajudar?:&lt;/strong&gt; Estou com um problema em produção e preciso de ajuda&lt;/p&gt;&lt;p&gt;&lt;strong&gt;Descrição do problema:&lt;/strong&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s v="&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r>
  <r>
    <x v="4"/>
    <s v="Pagamentos, Boletos e Recebimentos"/>
    <n v="22878539"/>
    <n v="0"/>
    <n v="2614816153717"/>
    <s v="PANDURATA ALIMENTOS LTDA"/>
    <s v="70.940.994/0001-01"/>
    <s v="Alteração de vencimento / Prorrogação / Reenvio de boleto"/>
    <m/>
    <m/>
    <x v="1"/>
    <x v="1"/>
    <s v="1018 Financeiro | Desejo falar com o setor financeiro | Fabio Novais | fabiobn@bauducco.com.br"/>
    <x v="102"/>
    <d v="2026-07-14T00:00:00"/>
    <s v="mai/2026"/>
    <s v="ECOMMERCE BP SUPORTE FINANCEIRO N2"/>
    <s v="fabiobn@bauducco.com.br"/>
    <s v=""/>
    <s v="Olá, segue formulário enviado para Cielo E-commerce:&lt;p&gt;&lt;strong&gt;Qual seu nome?:&lt;/strong&gt; Fabio Novais&lt;/p&gt;&lt;p&gt;&lt;strong&gt;Endereço de e-mail:&lt;/strong&gt; fabiobn@bauducco.com.br&lt;/p&gt;&lt;p&gt;&lt;strong&gt;CNPJ/CPF:&lt;/strong&gt; 70.940.994/0001-01&lt;/p&gt;&lt;p&gt;&lt;strong&gt;Telefone:&lt;/strong&gt; (11) 9300-0344&lt;/p&gt;&lt;p&gt;&lt;strong&gt;Assunto:&lt;/strong&gt; Alteração de Vencimento de Boleto&lt;/p&gt;&lt;p&gt;&lt;strong&gt;Merchant ID/Estabelecimento Comercial (EC):&lt;/strong&gt; 70.940.994/0001-01&lt;/p&gt;&lt;p&gt;&lt;strong&gt;Sobre qual produto ou área deseja falar?:&lt;/strong&gt; Financeiro&lt;/p&gt;&lt;p&gt;&lt;strong&gt;Como podemos te ajudar?:&lt;/strong&gt; Desejo falar com o setor financeiro&lt;/p&gt;&lt;p&gt;&lt;strong&gt;Descrição do problema:&lt;/strong&gt; Boa tarde, pessoal! Tudo bem?_x000a__x000a_As regras de emissão de boleto são sempre até dia 10 do mês, e é necessário ter o vencimento de 45 dias._x000a__x000a_Conseguem nos ajudar, por favor?_x000a__x000a_Obrigado!&lt;/p&gt;&lt;p&gt;&lt;strong&gt;GA Client ID:&lt;/strong&gt; 1324974709.1764694782&lt;/p&gt;&lt;p&gt;&lt;strong&gt;Lead Hash ID:&lt;/strong&gt; 5828d74843488e39d266c193758669792138bf534ef02c79f4d9f9a668f498a9&lt;/p&gt;&lt;p&gt;&lt;strong&gt;Lead Form ID:&lt;/str"/>
    <s v="&gt; Boa tarde, pessoal! Tudo bem?_x000a__x000a_As regras de emissão de boleto são sempre até dia 10 do mês, e é necessário ter o vencimento de 45 dias._x000a__x000a_Conseguem nos ajudar, por favor?_x000a__x000a_Obrigado!"/>
  </r>
  <r>
    <x v="0"/>
    <s v="Cobrança e Contestação"/>
    <n v="22877934"/>
    <n v="0"/>
    <n v="2614816153291"/>
    <s v="13A INFORMATICA E MATE"/>
    <s v="13.328.409/0001-83"/>
    <s v="Contestação de cobrança"/>
    <m/>
    <m/>
    <x v="0"/>
    <x v="0"/>
    <s v="1018 Financeiro | Desejo falar com o setor financeiro | Vanessa | vanessa@sixpel.com.br"/>
    <x v="102"/>
    <d v="2026-07-15T00:00:00"/>
    <s v="mai/2026"/>
    <s v="ECOMMERCE BP SUPORTE FINANCEIRO N2"/>
    <s v="vanessa@sixpel.com.br"/>
    <s v="13A INFORMATICA E MATE"/>
    <s v="Olá, segue formulário enviado para Cielo E-commerce:&lt;p&gt;&lt;strong&gt;Endereço de e-mail:&lt;/strong&gt; vanessa@sixpel.com.br&lt;/p&gt;&lt;p&gt;&lt;strong&gt;Qual seu nome?:&lt;/strong&gt; Vanessa&lt;/p&gt;&lt;p&gt;&lt;strong&gt;CNPJ/CPF:&lt;/strong&gt; 13.328.409/0001-83&lt;/p&gt;&lt;p&gt;&lt;strong&gt;Telefone:&lt;/strong&gt; (11) 93456-7135&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O cancelamento total dos serviços vinculados com Braspag foi feito em 14/05/2026, mas recebi o boleto referente ao mês completo.&lt;/p&gt;&lt;p&gt;&lt;strong&gt;GA Client ID:&lt;/strong&gt; 1748044628.1765558654&lt;/p&gt;&lt;p&gt;&lt;strong&gt;Lead Hash ID:&lt;/strong&gt; 1c3d75b77d527375e55597588698dc2dfba4fc3f83b95b0c1d46d14fbcfab31c&lt;/p&gt;&lt;p&gt;&lt;strong&gt;Lead Form ID:&lt;/strong&gt; 1c3d75b77d527375e55597588698dc2dfba4fc3f83b95b0c1d46d14fbcfab31c.1779995031258&lt;/p&gt;&lt;b"/>
    <s v="&gt; O cancelamento total dos serviços vinculados com Braspag foi feito em 14/05/2026, mas recebi o boleto referente ao mês completo."/>
  </r>
  <r>
    <x v="0"/>
    <s v="Pagamentos, Boletos e Recebimentos"/>
    <n v="22831321"/>
    <n v="0"/>
    <n v="2614717122471"/>
    <s v="GM COMERCIO DE CONFECCOES LTDA"/>
    <s v="62.090.265/0001-85"/>
    <s v="Reenvio de boleto"/>
    <m/>
    <m/>
    <x v="0"/>
    <x v="0"/>
    <s v="1018 Financeiro | Desejo falar com o setor financeiro | Mitchel | mitchel.lima92@gmail.com"/>
    <x v="103"/>
    <d v="2026-07-14T00:00:00"/>
    <s v="mai/2026"/>
    <s v="ECOMMERCE BP SUPORTE FINANCEIRO N2"/>
    <s v="mitchel.lima92@gmail.com"/>
    <s v=""/>
    <s v="Olá, segue formulário enviado para Cielo E-commerce:&lt;p&gt;&lt;strong&gt;Qual seu nome?:&lt;/strong&gt; Mitchel&lt;/p&gt;&lt;p&gt;&lt;strong&gt;Endereço de e-mail:&lt;/strong&gt; mitchel.lima92@gmail.com&lt;/p&gt;&lt;p&gt;&lt;strong&gt;CNPJ/CPF:&lt;/strong&gt; 62.090.265/0001-85&lt;/p&gt;&lt;p&gt;&lt;strong&gt;Telefone:&lt;/strong&gt; (88) 99947-6979&lt;/p&gt;&lt;p&gt;&lt;strong&gt;Assunto:&lt;/strong&gt; Não recebemos o boleto de pagamento com vencimento em maio&lt;/p&gt;&lt;p&gt;&lt;strong&gt;Merchant ID/Estabelecimento Comercial (EC):&lt;/strong&gt; 84995d4c-4b72-4a76-8d60-f37df4b33dc1&lt;/p&gt;&lt;p&gt;&lt;strong&gt;Sobre qual produto ou área deseja falar?:&lt;/strong&gt; Financeiro&lt;/p&gt;&lt;p&gt;&lt;strong&gt;Como podemos te ajudar?:&lt;/strong&gt; Desejo falar com o setor financeiro&lt;/p&gt;&lt;p&gt;&lt;strong&gt;Descrição do problema:&lt;/strong&gt; Consegue nos encaminhar o boleto/fatura que vence no mês de maio?&lt;/p&gt;&lt;p&gt;&lt;strong&gt;GA Client ID:&lt;/strong&gt; 1618657158.1774962799&lt;/p&gt;&lt;p&gt;&lt;strong&gt;Lead Hash ID:&lt;/strong&gt; 72cba8a2e5c99727e6f56e83d8aaa749ee55784bfd6d4447231497fc6a6772a3&lt;/p&gt;&lt;p&gt;&lt;strong&gt;Lead Form ID:&lt;/strong&gt; 72cba8a2e5c99727e6f56e83d8aaa749ee55784bfd6d4447231497fc6a6772a3.17799"/>
    <s v="&gt; Consegue nos encaminhar o boleto/fatura que vence no mês de maio?"/>
  </r>
  <r>
    <x v="3"/>
    <s v="Pagamentos, Boletos e Recebimentos"/>
    <n v="22819696"/>
    <n v="0"/>
    <n v="2614714114917"/>
    <s v=""/>
    <s v="56.002.183/0001-39"/>
    <s v="Mudança conta recebimento"/>
    <m/>
    <m/>
    <x v="1"/>
    <x v="0"/>
    <s v="1018 Financeiro | Desejo falar com o setor financeiro | Francielle dos Santos Pereira | sac.millionspay@gmail.com"/>
    <x v="103"/>
    <d v="2026-07-15T00:00:00"/>
    <s v="mai/2026"/>
    <s v="ECOMMERCE BP SUPORTE FINANCEIRO N2"/>
    <s v="sac.millionspay@gmail.com"/>
    <s v=""/>
    <s v="Olá, segue formulário enviado para Cielo E-commerce:&lt;p&gt;&lt;strong&gt;Qual seu nome?:&lt;/strong&gt; Francielle dos Santos Pereira&lt;/p&gt;&lt;p&gt;&lt;strong&gt;Endereço de e-mail:&lt;/strong&gt; sac.millionspay@gmail.com&lt;/p&gt;&lt;p&gt;&lt;strong&gt;Telefone:&lt;/strong&gt; (41) 99949-6152&lt;/p&gt;&lt;p&gt;&lt;strong&gt;CNPJ/CPF:&lt;/strong&gt; 56.002.183/0001-39&lt;/p&gt;&lt;p&gt;&lt;strong&gt;Assunto:&lt;/strong&gt; trocar a conta bancaria de recebimento de sellers e repasse ainda não feito&lt;/p&gt;&lt;p&gt;&lt;strong&gt;Merchant ID/Estabelecimento Comercial (EC):&lt;/strong&gt; 4853056b-3c92-4a00-9418-f00350ff7941&lt;/p&gt;&lt;p&gt;&lt;strong&gt;Sobre qual produto ou área deseja falar?:&lt;/strong&gt; Financeiro&lt;/p&gt;&lt;p&gt;&lt;strong&gt;Como podemos te ajudar?:&lt;/strong&gt; Desejo falar com o setor financeiro&lt;/p&gt;&lt;p&gt;&lt;strong&gt;Descrição do problema:&lt;/strong&gt; trocar a conta bancaria de recebimento de sellers e repasse ainda não feito, estão atrasados.&lt;/p&gt;&lt;p&gt;&lt;strong&gt;GA Client ID:&lt;/strong&gt; 2090772583.1778623540&lt;/p&gt;&lt;p&gt;&lt;strong&gt;Lead Hash ID:&lt;/strong&gt; 59bdd3d7f2fa43be0bf743cbc05533afece86c603662202f0dca0160c6b84ee9&lt;/p&gt;&lt;p&gt;&lt;strong&gt;Lead Form ID:&lt;/strong&gt; 59"/>
    <s v="&gt; trocar a conta bancaria de recebimento de sellers e repasse ainda não feito, estão atrasados."/>
  </r>
  <r>
    <x v="2"/>
    <s v="Cancelamento e Reemissão de Nota Fiscal"/>
    <n v="22722766"/>
    <n v="0"/>
    <n v="2614516051755"/>
    <s v="PAGUE MENOS COMERCIO DE PRODUTOS ALIMENTICIOS LTDA"/>
    <s v="60.494.416/0033-12"/>
    <s v="Cancelamento de NF / reemissão"/>
    <m/>
    <m/>
    <x v="0"/>
    <x v="1"/>
    <s v="1018 Financeiro | Desejo falar com o setor financeiro | Felipe Alvarez de Carvalho Sanches | felipe.sanches@supermercadospaguemenos.com.br"/>
    <x v="104"/>
    <d v="2026-07-14T00:00:00"/>
    <s v="mai/2026"/>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60.494.416/0033-12&lt;/p&gt;&lt;p&gt;&lt;strong&gt;Telefone:&lt;/strong&gt; (19) 97123-1847&lt;/p&gt;&lt;p&gt;&lt;strong&gt;Assunto:&lt;/strong&gt; DATA FATURAMENTO NF SERVIÇO 01.03.01&lt;/p&gt;&lt;p&gt;&lt;strong&gt;Merchant ID/Estabelecimento Comercial (EC):&lt;/strong&gt; 60.494.416/0033-12&lt;/p&gt;&lt;p&gt;&lt;strong&gt;Sobre qual produto ou área deseja falar?:&lt;/strong&gt; Financeiro&lt;/p&gt;&lt;p&gt;&lt;strong&gt;Como podemos te ajudar?:&lt;/strong&gt; Desejo falar com o setor financeiro&lt;/p&gt;&lt;p&gt;&lt;strong&gt;Descrição do problema:&lt;/strong&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s v="&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r>
  <r>
    <x v="2"/>
    <s v="Contratos, Comercial e Cadastro"/>
    <n v="22696395"/>
    <n v="0"/>
    <n v="2614511034778"/>
    <s v=""/>
    <m/>
    <s v="Atualização cadastral"/>
    <m/>
    <m/>
    <x v="2"/>
    <x v="0"/>
    <s v="1018 Financeiro | Desejo falar com o setor financeiro | MV INFORMATICA NORDESTE LTDA | bordini@cielo.com.br"/>
    <x v="104"/>
    <d v="2026-07-14T00:00:00"/>
    <s v="mai/2026"/>
    <s v="ECOMMERCE BP SUPORTE FINANCEIRO N2"/>
    <s v="bordini@cielo.com.br"/>
    <s v=""/>
    <s v="Olá, segue formulário enviado para Cielo E-commerce:&lt;p&gt;&lt;strong&gt;Qual seu nome?:&lt;/strong&gt; MV INFORMATICA NORDESTE LTDA&lt;/p&gt;&lt;p&gt;&lt;strong&gt;Descrição do problema:&lt;/strong&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s v="&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r>
  <r>
    <x v="4"/>
    <s v="Pagamentos, Boletos e Recebimentos"/>
    <n v="22692172"/>
    <n v="0"/>
    <n v="2614510031891"/>
    <s v="CIA CAMINHO AEREO PAO DE ACUCAR"/>
    <s v="33.229.410/0001-68"/>
    <s v="Reenvio de boleto"/>
    <m/>
    <m/>
    <x v="0"/>
    <x v="0"/>
    <s v="1018 Financeiro | Desejo falar com o setor financeiro | Matheus Frade | matheus.frade@iter.com.br"/>
    <x v="104"/>
    <d v="2026-07-13T00:00:00"/>
    <s v="mai/2026"/>
    <s v="ECOMMERCE BP SUPORTE FINANCEIRO N2"/>
    <s v="matheus.frade@iter.com.br"/>
    <s v="BONDINHO PAO DE ACUCAR"/>
    <s v="Olá, segue formulário enviado para Cielo E-commerce:&lt;p&gt;&lt;strong&gt;Qual seu nome?:&lt;/strong&gt; Matheus Frade&lt;/p&gt;&lt;p&gt;&lt;strong&gt;Endereço de e-mail:&lt;/strong&gt; matheus.frade@iter.com.br&lt;/p&gt;&lt;p&gt;&lt;strong&gt;CNPJ/CPF:&lt;/strong&gt; 33.229.410/0001-68&lt;/p&gt;&lt;p&gt;&lt;strong&gt;Telefone:&lt;/strong&gt; (21) 2546-8426&lt;/p&gt;&lt;p&gt;&lt;strong&gt;Assunto:&lt;/strong&gt; Emissão notas fiscais&lt;/p&gt;&lt;p&gt;&lt;strong&gt;Merchant ID/Estabelecimento Comercial (EC):&lt;/strong&gt; 2884685655&lt;/p&gt;&lt;p&gt;&lt;strong&gt;Sobre qual produto ou área deseja falar?:&lt;/strong&gt; Financeiro&lt;/p&gt;&lt;p&gt;&lt;strong&gt;Como podemos te ajudar?:&lt;/strong&gt; Desejo falar com o setor financeiro&lt;/p&gt;&lt;p&gt;&lt;strong&gt;Descrição do problema:&lt;/strong&gt; Solicito boleto atualizado para amanhã 26.05 para regularização da NF 98857 que temos em aberto.&lt;/p&gt;&lt;p&gt;&lt;strong&gt;GA Client ID:&lt;/strong&gt; 2019939404.1755715981&lt;/p&gt;&lt;p&gt;&lt;strong&gt;Lead Hash ID:&lt;/strong&gt; 561b6c58c7163d17ac9508eb5069cf8a4372713e2d8779d827e5082ad0e8e496&lt;/p&gt;&lt;p&gt;&lt;strong&gt;Lead Form ID:&lt;/strong&gt; 561b6c58c7163d17ac9508eb5069cf8a4372713e2d8779d827e5082ad0e8e496.1779716540507&lt;/p&gt;&lt;br&gt;-json-{_x000a_  "/>
    <s v="&gt; Solicito boleto atualizado para amanhã 26.05 para regularização da NF 98857 que temos em aberto."/>
  </r>
  <r>
    <x v="1"/>
    <s v="Atendimento Administrativo e Suporte"/>
    <n v="22682610"/>
    <n v="0"/>
    <n v="2614508025411"/>
    <s v="MARIA EDUARDA FERNANDES DE MORAI"/>
    <s v="707.538.874-60"/>
    <s v="Restrição no Serasa"/>
    <m/>
    <m/>
    <x v="1"/>
    <x v="0"/>
    <s v="1018 Financeiro | Desejo falar com o setor financeiro | Maria Eduarda Fernandes de Morais | igorramon_25@icloud.com"/>
    <x v="104"/>
    <d v="2026-07-16T00:00:00"/>
    <s v="mai/2026"/>
    <s v="ECOMMERCE BP SUPORTE FINANCEIRO N2"/>
    <s v="igorramon_25@icloud.com"/>
    <s v="MARIA EDUARDA FERNANDES DE MORAI"/>
    <s v="Olá, segue formulário enviado para Cielo E-commerce:&lt;p&gt;&lt;strong&gt;Qual seu nome?:&lt;/strong&gt; Maria Eduarda Fernandes de Morais&lt;/p&gt;&lt;p&gt;&lt;strong&gt;Endereço de e-mail:&lt;/strong&gt; igorramon_25@icloud.com&lt;/p&gt;&lt;p&gt;&lt;strong&gt;CNPJ/CPF:&lt;/strong&gt; 707.538.874-60&lt;/p&gt;&lt;p&gt;&lt;strong&gt;Telefone:&lt;/strong&gt; (84) 92166-0958&lt;/p&gt;&lt;p&gt;&lt;strong&gt;Assunto:&lt;/strong&gt; Dívida paga , e não saiu do Serasa&lt;/p&gt;&lt;p&gt;&lt;strong&gt;Sobre qual produto ou área deseja falar?:&lt;/strong&gt; Financeiro&lt;/p&gt;&lt;p&gt;&lt;strong&gt;Descrição do problema:&lt;/strong&gt; paguei uma dívida existente , e ainda não saiu do Serasa&lt;/p&gt;&lt;p&gt;&lt;strong&gt;Como podemos te ajudar?:&lt;/strong&gt; Desejo falar com o setor financeiro&lt;/p&gt;&lt;p&gt;&lt;strong&gt;Merchant ID/Estabelecimento Comercial (EC):&lt;/strong&gt; Jmstore&lt;/p&gt;&lt;p&gt;&lt;strong&gt;GA Client ID:&lt;/strong&gt; 2046430972.1779708505&lt;/p&gt;&lt;p&gt;&lt;strong&gt;Lead Hash ID:&lt;/strong&gt; 5f6dc504acaf57b6735ededf7ac706904af800bc66c8121a0dceecddc41742a9&lt;/p&gt;&lt;p&gt;&lt;strong&gt;Lead Form ID:&lt;/strong&gt; 5f6dc504acaf57b6735ededf7ac706904af800bc66c8121a0dceecddc41742a9.1779708676525&lt;/p&gt;&lt;br&gt;-json-{_x000a_    &quot;infoClientes"/>
    <s v="&gt; paguei uma dívida existente , e ainda não saiu do Serasa"/>
  </r>
  <r>
    <x v="0"/>
    <s v="Cobrança e Contestação"/>
    <n v="22677747"/>
    <n v="0"/>
    <n v="2614312021526"/>
    <s v=""/>
    <s v="57.535.099/0001-43"/>
    <s v="Contestação de cobrança"/>
    <m/>
    <m/>
    <x v="0"/>
    <x v="0"/>
    <s v="1018 Financeiro | Desejo falar com o setor financeiro | ANA CAROLINA FERREIRA | afontebrands@gmail.com"/>
    <x v="105"/>
    <d v="2026-07-14T00:00:00"/>
    <s v="mai/2026"/>
    <s v="ECOMMERCE BP SUPORTE FINANCEIRO N2"/>
    <s v="afontebrands@gmail.com"/>
    <s v=""/>
    <s v="Olá, segue formulário enviado para Cielo E-commerce:&lt;p&gt;&lt;strong&gt;Qual seu nome?:&lt;/strong&gt; ANA CAROLINA FERREIRA&lt;/p&gt;&lt;p&gt;&lt;strong&gt;Endereço de e-mail:&lt;/strong&gt; afontebrands@gmail.com&lt;/p&gt;&lt;p&gt;&lt;strong&gt;Telefone:&lt;/strong&gt; (54) 99977-6356&lt;/p&gt;&lt;p&gt;&lt;strong&gt;CNPJ/CPF:&lt;/strong&gt; 57.535.099/0001-43&lt;/p&gt;&lt;p&gt;&lt;strong&gt;Assunto:&lt;/strong&gt; COBRANÇAS INDEVIDAS&lt;/p&gt;&lt;p&gt;&lt;strong&gt;Merchant ID/Estabelecimento Comercial (EC):&lt;/strong&gt; 2898223390&lt;/p&gt;&lt;p&gt;&lt;strong&gt;Sobre qual produto ou área deseja falar?:&lt;/strong&gt; Financeiro&lt;/p&gt;&lt;p&gt;&lt;strong&gt;Como podemos te ajudar?:&lt;/strong&gt; Desejo falar com o setor financeiro&lt;/p&gt;&lt;p&gt;&lt;strong&gt;Descrição do problema:&lt;/strong&gt; COBRANÇAS DE MENSALIDADES INDEVIDAS_x000a_JA FOI RELATADO TODA A SITUAÇÃO VIA E-MAIL, VIA WHATSAPP, MAS ATÉ O MOMONTE NÃO TEVE SOLUÇÃO.&lt;/p&gt;&lt;p&gt;&lt;strong&gt;GA Client ID:&lt;/strong&gt; 17734264.1779550846&lt;/p&gt;&lt;p&gt;&lt;strong&gt;Lead Hash ID:&lt;/strong&gt; 375f6fb285786bde3892fe4680b75eec9e70cb35658e1426fc54bf8555ca7b6b&lt;/p&gt;&lt;p&gt;&lt;strong&gt;Lead Form ID:&lt;/strong&gt; 375f6fb285786bde3892fe4680b75eec9e70cb35658e1426fc54bf8555ca7"/>
    <s v="&gt; COBRANÇAS DE MENSALIDADES INDEVIDAS_x000a_JA FOI RELATADO TODA A SITUAÇÃO VIA E-MAIL, VIA WHATSAPP, MAS ATÉ O MOMONTE NÃO TEVE SOLUÇÃO."/>
  </r>
  <r>
    <x v="1"/>
    <s v="Atendimento Administrativo e Suporte"/>
    <n v="22447668"/>
    <n v="0"/>
    <n v="2613813866530"/>
    <s v="ATP S A"/>
    <s v="38.059.846/0001-70"/>
    <s v="Carta de quitação / circularização"/>
    <m/>
    <m/>
    <x v="0"/>
    <x v="0"/>
    <s v="1018 Financeiro | Desejo falar com o setor financeiro | ATP TECNOLOGIA E PRODUTOS S/A | faturasgetec@datalinkbpo.com.br"/>
    <x v="74"/>
    <d v="2026-07-13T00:00:00"/>
    <s v="mai/2026"/>
    <s v="ECOMMERCE BP SUPORTE FINANCEIRO N2"/>
    <s v="faturasgetec@datalinkbpo.com.br"/>
    <s v="ATP S A"/>
    <s v="Olá, segue formulário enviado para Cielo E-commerce:&lt;p&gt;&lt;strong&gt;Endereço de e-mail:&lt;/strong&gt; faturasgetec@datalinkbpo.com.br&lt;/p&gt;&lt;p&gt;&lt;strong&gt;Qual seu nome?:&lt;/strong&gt; ATP TECNOLOGIA E PRODUTOS S/A&lt;/p&gt;&lt;p&gt;&lt;strong&gt;CNPJ/CPF:&lt;/strong&gt; 38.059.846/0001-70&lt;/p&gt;&lt;p&gt;&lt;strong&gt;Telefone:&lt;/strong&gt; (61) 2108-8933&lt;/p&gt;&lt;p&gt;&lt;strong&gt;Assunto:&lt;/strong&gt; Carta de quitação&lt;/p&gt;&lt;p&gt;&lt;strong&gt;Merchant ID/Estabelecimento Comercial (EC):&lt;/strong&gt; 38.059.846/0001-70&lt;/p&gt;&lt;p&gt;&lt;strong&gt;Descrição do problema:&lt;/strong&gt; Por favor, emitir uma carta de quitação para me CNPJ 38.059.846/0001-70. Quitei a negociação no dia 14/05/2026.&lt;/p&gt;&lt;p&gt;&lt;strong&gt;Sobre qual produto ou área deseja falar?:&lt;/strong&gt; Financeiro&lt;/p&gt;&lt;p&gt;&lt;strong&gt;Como podemos te ajudar?:&lt;/strong&gt; Desejo falar com o setor financeiro&lt;/p&gt;&lt;p&gt;&lt;strong&gt;GA Client ID:&lt;/strong&gt; 2021977531.1779119646&lt;/p&gt;&lt;p&gt;&lt;strong&gt;Lead Hash ID:&lt;/strong&gt; fce28c18cf49461b6bbb589235fd4e8b15af8cb9e6f15582e3cce2c74bfdb572&lt;/p&gt;&lt;p&gt;&lt;strong&gt;Lead Form ID:&lt;/strong&gt; fce28c18cf49461b6bbb589235fd4e8b15af8cb9e6f15582e3cce2c"/>
    <s v="&gt; Por favor, emitir uma carta de quitação para me CNPJ 38.059.846/0001-70. Quitei a negociação no dia 14/05/2026."/>
  </r>
  <r>
    <x v="3"/>
    <s v="Cancelamento e Reemissão de Nota Fiscal"/>
    <n v="25085849"/>
    <n v="22457206"/>
    <n v="2620409593623"/>
    <s v="pluxeegroup"/>
    <s v="69.034.668/0001-56"/>
    <s v="Cancelamento de Nota Fiscal / Reemissão"/>
    <m/>
    <s v="Cliente"/>
    <x v="1"/>
    <x v="0"/>
    <s v="1018 Financeiro | Desejo falar com o setor financeiro | Jonas Mussa da Silva | jonas.silva@pluxeegroup.com"/>
    <x v="106"/>
    <d v="2026-07-23T00:00:00"/>
    <s v="jul/2026"/>
    <s v="ECOMMERCE BP SUPORTE FINANCEIRO N2"/>
    <s v=""/>
    <s v=""/>
    <s v="Outros "/>
    <s v="Outros "/>
  </r>
  <r>
    <x v="2"/>
    <s v="Pagamentos, Boletos e Recebimentos"/>
    <n v="25067405"/>
    <n v="0"/>
    <n v="2620316581441"/>
    <s v="MADEIRAMADEIRA COMERCIO ELETRONICO S/A"/>
    <s v="10.490.181/0001-35"/>
    <s v="Alteração de vencimento"/>
    <s v="Comercial solicitou avaliação do Financeiro para essa tratativa. Solicitamos ajuste contratual e DA da Supex para seguir com exceção."/>
    <m/>
    <x v="0"/>
    <x v="1"/>
    <s v="1018 Financeiro | Desejo falar com o setor financeiro | Mariane Oliveira dos Santos | mariane.santos@cielo.com.br"/>
    <x v="107"/>
    <d v="2026-07-22T00:00:00"/>
    <s v="jul/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10.490.181/0001-35&lt;/p&gt;&lt;p&gt;&lt;strong&gt;Telefone:&lt;/strong&gt; (11) 98407-1789&lt;/p&gt;&lt;p&gt;&lt;strong&gt;Assunto:&lt;/strong&gt; Alteração prazo de recebimento&lt;/p&gt;&lt;p&gt;&lt;strong&gt;Merchant ID/Estabelecimento Comercial (EC):&lt;/strong&gt; 10.490.181/0001-35&lt;/p&gt;&lt;p&gt;&lt;strong&gt;Sobre qual produto ou área deseja falar?:&lt;/strong&gt; Financeiro&lt;/p&gt;&lt;p&gt;&lt;strong&gt;Como podemos te ajudar?:&lt;/strong&gt; Desejo falar com o setor financeiro&lt;/p&gt;&lt;p&gt;&lt;strong&gt;Descrição do problema:&lt;/strong&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lt;/p&gt;&lt;p&gt;&lt;stron"/>
    <s v="&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
  </r>
  <r>
    <x v="3"/>
    <s v="Cancelamento e Reemissão de Nota Fiscal"/>
    <n v="25065394"/>
    <n v="22801322"/>
    <n v="2620316580073"/>
    <s v="CORIS BRASIL TURISMO VIAGENS E ASSISTENCIA INTERNACIONAL LTDA"/>
    <s v="04.789.159/0001-98"/>
    <s v="Cancelamento de Nota Fiscal"/>
    <m/>
    <s v="Comercial"/>
    <x v="1"/>
    <x v="0"/>
    <s v="RES: Recebemos sua solicitação &quot;1018 Financeiro | Desejo falar com o setor financeiro | Joice Rosa | joice.dsilva@cielo.com.br&quot;"/>
    <x v="107"/>
    <d v="2026-07-22T00:00:00"/>
    <s v="jul/2026"/>
    <s v="ECOMMERCE BP SUPORTE FINANCEIRO N2"/>
    <s v="joice.dsilva@cielo.com.br"/>
    <s v=""/>
    <s v="Outros "/>
    <s v="Outros "/>
  </r>
  <r>
    <x v="0"/>
    <s v="Cancelamento e Reemissão de Nota Fiscal"/>
    <n v="25001569"/>
    <n v="0"/>
    <n v="2620215538552"/>
    <s v="BERTOLINI S/A"/>
    <s v="87.556.650/0015-00"/>
    <s v="Alterar data de emissão da NF"/>
    <m/>
    <m/>
    <x v="1"/>
    <x v="0"/>
    <s v="1018 Financeiro | Desejo falar com o setor financeiro | Suelen Thums | suelen.thums@bertolini.com.br"/>
    <x v="108"/>
    <d v="2026-07-21T00:00:00"/>
    <s v="jul/2026"/>
    <s v="ECOMMERCE BP SUPORTE FINANCEIRO N2"/>
    <s v="suelen.thums@bertolini.com.br"/>
    <s v=""/>
    <s v="Olá, segue formulário enviado para Cielo E-commerce:&lt;p&gt;&lt;strong&gt;Assunto:&lt;/strong&gt; Emissão de NFS&lt;/p&gt;&lt;p&gt;&lt;strong&gt;Qual seu nome?:&lt;/strong&gt; Suelen Thums&lt;/p&gt;&lt;p&gt;&lt;strong&gt;Endereço de e-mail:&lt;/strong&gt; suelen.thums@bertolini.com.br&lt;/p&gt;&lt;p&gt;&lt;strong&gt;CNPJ/CPF:&lt;/strong&gt; 87.556.650/0015-00&lt;/p&gt;&lt;p&gt;&lt;strong&gt;Telefone:&lt;/strong&gt; (54) 99164-8560&lt;/p&gt;&lt;p&gt;&lt;strong&gt;Merchant ID/Estabelecimento Comercial (EC):&lt;/strong&gt; cda4bb7b-2b8c-4798-a223-37f388e6e6d3&lt;/p&gt;&lt;p&gt;&lt;strong&gt;Descrição do problema:&lt;/strong&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lt;/p&gt;&lt;p&gt;&lt;strong&gt;ID da tra"/>
    <s v="&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
  </r>
  <r>
    <x v="2"/>
    <s v="Contratos, Comercial e Cadastro"/>
    <n v="25000127"/>
    <n v="0"/>
    <n v="2620215537614"/>
    <s v="BRF S.A."/>
    <s v="01.838.723/0001-27"/>
    <s v="Atualização cadastral"/>
    <m/>
    <m/>
    <x v="0"/>
    <x v="0"/>
    <s v="1003 Gateway de Pagamento | Estou com um problema em produção e preciso de ajuda | Fernanda Labes | fernanda.labes@mbrf.com"/>
    <x v="108"/>
    <d v="2026-07-22T00:00:00"/>
    <s v="jul/2026"/>
    <s v="ECOMMERCE BP SUPORTE FINANCEIRO N2"/>
    <s v="fernanda.labes@mbrf.com"/>
    <s v="EMPORIO CHAP"/>
    <s v="Olá, segue formulário enviado para Cielo E-commerce:&lt;p&gt;&lt;strong&gt;Qual seu nome?:&lt;/strong&gt; Fernanda Labes&lt;/p&gt;&lt;p&gt;&lt;strong&gt;Endereço de e-mail:&lt;/strong&gt; fernanda.labes@mbrf.com&lt;/p&gt;&lt;p&gt;&lt;strong&gt;CNPJ/CPF:&lt;/strong&gt; 01.838.723/0001-27&lt;/p&gt;&lt;p&gt;&lt;strong&gt;Telefone:&lt;/strong&gt; (47) 3249-4403&lt;/p&gt;&lt;p&gt;&lt;strong&gt;Descrição do problema:&lt;/strong&gt; Favor alterar o destinatário de envio das notas fiscais de 3DS para tairine.peixoto@mbrf.com&lt;/p&gt;&lt;p&gt;&lt;strong&gt;Sobre qual produto ou área deseja falar?:&lt;/strong&gt; Gateway de Pagamento&lt;/p&gt;&lt;p&gt;&lt;strong&gt;Assunto:&lt;/strong&gt; E-mail envio NFS&lt;/p&gt;&lt;p&gt;&lt;strong&gt;Merchant ID/Estabelecimento Comercial (EC):&lt;/strong&gt; 01.838.723/0001-27&lt;/p&gt;&lt;p&gt;&lt;strong&gt;Como podemos te ajudar?:&lt;/strong&gt; Estou com um problema em produção e preciso de ajuda&lt;/p&gt;&lt;p&gt;&lt;strong&gt;GA Client ID:&lt;/strong&gt; 621325006.1784315733&lt;/p&gt;&lt;p&gt;&lt;strong&gt;Lead Hash ID:&lt;/strong&gt; 83f019afb00caa14617a5047aa4b5c5afca10a604e6a03434f450ddfac36f70e&lt;/p&gt;&lt;p&gt;&lt;strong&gt;Lead Form ID:&lt;/strong&gt; 83f019afb00caa14617a5047aa4b5c5afca10a604e6a03434f450ddfac36f70e.1784657"/>
    <s v="&gt; Favor alterar o destinatário de envio das notas fiscais de 3DS para tairine.peixoto@mbrf.com"/>
  </r>
  <r>
    <x v="4"/>
    <s v="Pagamentos, Boletos e Recebimentos"/>
    <n v="24967125"/>
    <n v="0"/>
    <n v="2620209516381"/>
    <s v="MINERVA S.A."/>
    <s v="67.620.377/0001-14"/>
    <s v="Alteração de vencimento"/>
    <m/>
    <m/>
    <x v="1"/>
    <x v="0"/>
    <s v="1018 Financeiro | Desejo falar com o setor financeiro | Monique Carvalho | monique.carvalho@minervafoods.com"/>
    <x v="108"/>
    <d v="2026-07-21T00:00:00"/>
    <s v="jul/2026"/>
    <s v="ECOMMERCE BP SUPORTE FINANCEIRO N2"/>
    <s v="monique.carvalho@minervafoods.com"/>
    <s v=""/>
    <s v="Olá, segue formulário enviado para Cielo E-commerce:&lt;p&gt;&lt;strong&gt;Qual seu nome?:&lt;/strong&gt; Monique Carvalho&lt;/p&gt;&lt;p&gt;&lt;strong&gt;Endereço de e-mail:&lt;/strong&gt; monique.carvalho@minervafoods.com&lt;/p&gt;&lt;p&gt;&lt;strong&gt;CNPJ/CPF:&lt;/strong&gt; 67.620.377/0001-14&lt;/p&gt;&lt;p&gt;&lt;strong&gt;Telefone:&lt;/strong&gt; (17) 99116-6500&lt;/p&gt;&lt;p&gt;&lt;strong&gt;Assunto:&lt;/strong&gt; Aumento no prazo de paga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_x000a_Solicito o aumento no prazo para pagamento que temos hoje, podem ver a possibilidade de 60 dias após a emissao da NF? Lembrando que os pagamentos da Minerva sempre ocorrem as quartas feiras.&lt;/p&gt;&lt;p&gt;&lt;strong&gt;Data e hora do erro:&lt;/strong&gt; 21-07-2026 09:38&lt;/p&gt;&lt;p&gt;&lt;strong&gt;GA Client ID:&lt;/strong&gt; 1901590615.1784637302&lt;/p&gt;&lt;p&gt;&lt;strong&gt;Lead Hash ID:&lt;/strong&gt; 37a9270c9da59edae57fc"/>
    <s v="&gt; Bom dia, _x000a_Solicito o aumento no prazo para pagamento que temos hoje, podem ver a possibilidade de 60 dias após a emissao da NF? Lembrando que os pagamentos da Minerva sempre ocorrem as quartas feiras."/>
  </r>
  <r>
    <x v="0"/>
    <s v="Cancelamento e Reemissão de Nota Fiscal"/>
    <n v="24965285"/>
    <n v="0"/>
    <n v="2620209515150"/>
    <s v="VIDA FARMACIAS COLINA SORRISO COMERCIO DE MEDICAMENTOS LTDA"/>
    <s v="07.750.733/0001-92"/>
    <s v="Cancelamento de Nota Fiscal"/>
    <m/>
    <s v="Comercial"/>
    <x v="1"/>
    <x v="0"/>
    <s v="1018 Financeiro | Desejo falar com o setor financeiro | Joice Rosa | joice.dsilva@cielo.com.br"/>
    <x v="108"/>
    <d v="2026-07-21T00:00:00"/>
    <s v="jul/2026"/>
    <s v="ECOMMERCE BP SUPORTE FINANCEIRO N2"/>
    <s v="joice.dsilva@cielo.com.br"/>
    <s v=""/>
    <s v="Olá, segue formulário enviado para Cielo E-commerce:&lt;p&gt;&lt;strong&gt;Qual seu nome?:&lt;/strong&gt; Joice Rosa&lt;/p&gt;&lt;p&gt;&lt;strong&gt;Endereço de e-mail:&lt;/strong&gt; joice.dsilva@cielo.com.br&lt;/p&gt;&lt;p&gt;&lt;strong&gt;CNPJ/CPF:&lt;/strong&gt; 07.750.733/0001-92&lt;/p&gt;&lt;p&gt;&lt;strong&gt;Telefone:&lt;/strong&gt; (11) 99526-4876&lt;/p&gt;&lt;p&gt;&lt;strong&gt;Assunto:&lt;/strong&gt; DA para cancelamento de notas&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Segue o DA para o cancelamento dos produtos e das  notas._x000a__x000a_CANCELAMENTO# 00001826&lt;/p&gt;&lt;p&gt;&lt;strong&gt;GA Client ID:&lt;/strong&gt; 1399705651.1768504352&lt;/p&gt;&lt;p&gt;&lt;strong&gt;Lead Hash ID:&lt;/strong&gt; 5e64847c3d2b573ff63770f69d658c8491e6e780a5ac31e560744c0b8c14f725&lt;/p&gt;&lt;p&gt;&lt;strong&gt;Lead Form ID:&lt;/strong&gt; 5e64847c3d2b573ff63770f69d658c8491e6e780a5ac31e560744c0b8c14f725.1784636244127&lt;/p&gt;&lt;br&gt;-json-{_x000a_    &quot;infoClien"/>
    <s v="&gt; Segue o DA para o cancelamento dos produtos e das  notas._x000a__x000a_CANCELAMENTO# 00001826"/>
  </r>
  <r>
    <x v="0"/>
    <s v="Cancelamento e Reemissão de Nota Fiscal"/>
    <n v="24962733"/>
    <n v="0"/>
    <n v="2620208513329"/>
    <s v=""/>
    <s v="20.061.438/0001-97"/>
    <s v="Cancelamento de Nota Fiscal"/>
    <m/>
    <s v="Comercial"/>
    <x v="1"/>
    <x v="0"/>
    <s v="1018 Financeiro | Desejo falar com o setor financeiro | DROGARIA SAO GONCALO LTDA | ariane.pasilva@cielo.com.br"/>
    <x v="108"/>
    <d v="2026-07-21T00:00:00"/>
    <s v="jul/2026"/>
    <s v="ECOMMERCE BP SUPORTE FINANCEIRO N2"/>
    <s v="ariane.pasilva@cielo.com.br"/>
    <s v=""/>
    <s v="Olá, segue formulário enviado para Cielo E-commerce:&lt;p&gt;&lt;strong&gt;Qual seu nome?:&lt;/strong&gt; DROGARIA SAO GONCALO LTDA&lt;/p&gt;&lt;p&gt;&lt;strong&gt;Endereço de e-mail:&lt;/strong&gt; ariane.pasilva@cielo.com.br&lt;/p&gt;&lt;p&gt;&lt;strong&gt;CNPJ/CPF:&lt;/strong&gt; 20.061.438/0001-97&lt;/p&gt;&lt;p&gt;&lt;strong&gt;Telefone:&lt;/strong&gt; (11) 97707-1602&lt;/p&gt;&lt;p&gt;&lt;strong&gt;Assunto:&lt;/strong&gt; Cancelamento NF&lt;/p&gt;&lt;p&gt;&lt;strong&gt;Merchant ID/Estabelecimento Comercial (EC):&lt;/strong&gt; 20.061.438/0001-97&lt;/p&gt;&lt;p&gt;&lt;strong&gt;Descrição do problema:&lt;/strong&gt; Prezados, bom dia. Favor cancelar todas as notas do CNPJ.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
    <s v="&gt; Prezados, bom dia. Favor cancelar todas as notas do CNPJ._x000a__x000a_Da comercial em anexo."/>
  </r>
  <r>
    <x v="0"/>
    <s v="Cancelamento e Reemissão de Nota Fiscal"/>
    <n v="24962638"/>
    <n v="0"/>
    <n v="2620208513261"/>
    <s v="VIDA FARMACIAS COLINA SORRISO COMERCIO DE MEDICAMENTOS LTDA"/>
    <s v="07.750.733/0001-92"/>
    <s v="Cancelamento de Nota Fiscal"/>
    <m/>
    <s v="Comercial"/>
    <x v="1"/>
    <x v="0"/>
    <s v="1018 Financeiro | Desejo falar com o setor financeiro | VIDA FARMACIAS COLINA SORRISO COMERCIO DE MEDICAMENTOS LTDA | ariane.pasilva@cielo.com.br"/>
    <x v="108"/>
    <d v="2026-07-21T00:00:00"/>
    <s v="jul/2026"/>
    <s v="ECOMMERCE BP SUPORTE FINANCEIRO N2"/>
    <s v="ariane.pasilva@cielo.com.br"/>
    <s v=""/>
    <s v="Olá, segue formulário enviado para Cielo E-commerce:&lt;p&gt;&lt;strong&gt;Qual seu nome?:&lt;/strong&gt; VIDA FARMACIAS COLINA SORRISO COMERCIO DE MEDICAMENTOS LTDA&lt;/p&gt;&lt;p&gt;&lt;strong&gt;Endereço de e-mail:&lt;/strong&gt; ariane.pasilva@cielo.com.br&lt;/p&gt;&lt;p&gt;&lt;strong&gt;CNPJ/CPF:&lt;/strong&gt; 07.750.733/0001-92&lt;/p&gt;&lt;p&gt;&lt;strong&gt;Telefone:&lt;/strong&gt; (11) 97707-1602&lt;/p&gt;&lt;p&gt;&lt;strong&gt;Assunto:&lt;/strong&gt; Cancelamento NF&lt;/p&gt;&lt;p&gt;&lt;strong&gt;Merchant ID/Estabelecimento Comercial (EC):&lt;/strong&gt; 07.750.733/0001-92&lt;/p&gt;&lt;p&gt;&lt;strong&gt;Descrição do problema:&lt;/strong&gt; Prezados, bom dia. Por favor cancelar todas as notas do CNPJ. _x000a__x000a_Em anexo DA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
    <s v="&gt; Prezados, bom dia. Por favor cancelar todas as notas do CNPJ. _x000a__x000a_Em anexo DA da comercial."/>
  </r>
  <r>
    <x v="0"/>
    <s v="Cobrança e Contestação"/>
    <n v="24930082"/>
    <n v="0"/>
    <n v="2620113492394"/>
    <s v=""/>
    <s v="14.933.258/0001-55"/>
    <s v="Contestação de cobrança"/>
    <m/>
    <m/>
    <x v="0"/>
    <x v="0"/>
    <s v="1018 Financeiro | Desejo falar com o setor financeiro | APARECIDA SOARES BARBAIS | evertonbarbaismarques@yahoo.com.br"/>
    <x v="109"/>
    <d v="2026-07-20T00:00:00"/>
    <s v="jul/2026"/>
    <s v="ECOMMERCE BP SUPORTE FINANCEIRO N2"/>
    <s v="evertonbarbaismarques@yahoo.com.br"/>
    <s v=""/>
    <s v="Olá, segue formulário enviado para Cielo E-commerce:&lt;p&gt;&lt;strong&gt;Qual seu nome?:&lt;/strong&gt; APARECIDA SOARES BARBAIS&lt;/p&gt;&lt;p&gt;&lt;strong&gt;Endereço de e-mail:&lt;/strong&gt; evertonbarbaismarques@yahoo.com.br&lt;/p&gt;&lt;p&gt;&lt;strong&gt;CNPJ/CPF:&lt;/strong&gt; 14.933.258/0001-55&lt;/p&gt;&lt;p&gt;&lt;strong&gt;Telefone:&lt;/strong&gt; (19) 99199-2418&lt;/p&gt;&lt;p&gt;&lt;strong&gt;Assunto:&lt;/strong&gt; COBRANÇA&lt;/p&gt;&lt;p&gt;&lt;strong&gt;Merchant ID/Estabelecimento Comercial (EC):&lt;/strong&gt; Nao sei essa informação&lt;/p&gt;&lt;p&gt;&lt;strong&gt;Sobre qual produto ou área deseja falar?:&lt;/strong&gt; Financeiro&lt;/p&gt;&lt;p&gt;&lt;strong&gt;Como podemos te ajudar?:&lt;/strong&gt; Desejo falar com o setor financeiro&lt;/p&gt;&lt;p&gt;&lt;strong&gt;Descrição do problema:&lt;/strong&gt; Esta sendo cobrado em minha conta empresarial no cnpj 14.933.258/0001-55 BANCO SANTANDER ag 3808 cc 13-001999-7 um valor de R$ 39,17 mensal. Eu não tenho nenhum vinculo com a CIELO há muito anos e por que estão retirando de minha conta ?&lt;/p&gt;&lt;p&gt;&lt;strong&gt;Data e hora do erro:&lt;/strong&gt; 20-07-2026 13:30&lt;/p&gt;&lt;p&gt;&lt;strong&gt;GA Client ID:&lt;/strong&gt; 1639495706.1784550274&lt;/p&gt;&lt;p&gt;&lt;stron"/>
    <s v="&gt; Esta sendo cobrado em minha conta empresarial no cnpj 14.933.258/0001-55 BANCO SANTANDER ag 3808 cc 13-001999-7 um valor de R$ 39,17 mensal. Eu não tenho nenhum vinculo com a CIELO há muito anos e por que estão retirando de minha conta ?"/>
  </r>
  <r>
    <x v="0"/>
    <s v="Cancelamento e Reemissão de Nota Fiscal"/>
    <n v="24912277"/>
    <n v="0"/>
    <n v="2620110481154"/>
    <s v="GIORDANI TURISMO LTDA"/>
    <s v="94.929.734/0001-01"/>
    <s v="Cancelamento de Nota Fiscal"/>
    <m/>
    <s v="Financeiro"/>
    <x v="0"/>
    <x v="1"/>
    <s v="1018 Financeiro | Desejo falar com o setor financeiro | GIORDANI TURISMO LTDA | ariane.pasilva@cielo.com.br"/>
    <x v="109"/>
    <d v="2026-07-20T00:00:00"/>
    <s v="jul/2026"/>
    <s v="ECOMMERCE BP SUPORTE FINANCEIRO N2"/>
    <s v="ariane.pasilva@cielo.com.br"/>
    <s v=""/>
    <s v="Olá, segue formulário enviado para Cielo E-commerce:&lt;p&gt;&lt;strong&gt;Qual seu nome?:&lt;/strong&gt; GIORDANI TURISMO LTDA&lt;/p&gt;&lt;p&gt;&lt;strong&gt;Endereço de e-mail:&lt;/strong&gt; ariane.pasilva@cielo.com.br&lt;/p&gt;&lt;p&gt;&lt;strong&gt;CNPJ/CPF:&lt;/strong&gt; 94.929.734/0001-01&lt;/p&gt;&lt;p&gt;&lt;strong&gt;Telefone:&lt;/strong&gt; (11) 97707-1602&lt;/p&gt;&lt;p&gt;&lt;strong&gt;Assunto:&lt;/strong&gt; Cancelamento NF&lt;/p&gt;&lt;p&gt;&lt;strong&gt;Merchant ID/Estabelecimento Comercial (EC):&lt;/strong&gt; 94929734000101&lt;/p&gt;&lt;p&gt;&lt;strong&gt;Descrição do problema:&lt;/strong&gt; Pessoal, bom dia.  Tudo bem? _x000a_Por favor cancelar a nota fiscal 0118088, emitimos de forma duplicada, a NF correta é a NF 011800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
    <s v="&gt; Pessoal, bom dia.  Tudo bem? _x000a_Por favor cancelar a nota fiscal 0118088, emitimos de forma duplicada, a NF correta é a NF 0118002."/>
  </r>
  <r>
    <x v="2"/>
    <s v="Cobrança e Contestação"/>
    <n v="24873432"/>
    <n v="0"/>
    <n v="2619814455032"/>
    <s v="GIORDANI TURISMO LTDA"/>
    <s v="94.929.734/0001-01"/>
    <s v="Contestação de cobrança"/>
    <m/>
    <m/>
    <x v="1"/>
    <x v="0"/>
    <s v="1018 Financeiro | Desejo falar com o setor financeiro | Bruna Tatielli da Silva | contasapagar@giordaniturismo.com.br"/>
    <x v="78"/>
    <d v="2026-07-17T00:00:00"/>
    <s v="jul/2026"/>
    <s v="ECOMMERCE BP SUPORTE FINANCEIRO N2"/>
    <s v="contasapagar@giordaniturismo.com.br"/>
    <s v=""/>
    <s v="Olá, segue formulário enviado para Cielo E-commerce:&lt;p&gt;&lt;strong&gt;Qual seu nome?:&lt;/strong&gt; Bruna Tatielli da Silva&lt;/p&gt;&lt;p&gt;&lt;strong&gt;Endereço de e-mail:&lt;/strong&gt; contasapagar@giordaniturismo.com.br&lt;/p&gt;&lt;p&gt;&lt;strong&gt;CNPJ/CPF:&lt;/strong&gt; 94.929.734/0001-01&lt;/p&gt;&lt;p&gt;&lt;strong&gt;Telefone:&lt;/strong&gt; (54) 3455-2767&lt;/p&gt;&lt;p&gt;&lt;strong&gt;Assunto:&lt;/strong&gt; Solicitação de cancelamento de NF&lt;/p&gt;&lt;p&gt;&lt;strong&gt;Merchant ID/Estabelecimento Comercial (EC):&lt;/strong&gt; -&lt;/p&gt;&lt;p&gt;&lt;strong&gt;Sobre qual produto ou área deseja falar?:&lt;/strong&gt; Financeiro&lt;/p&gt;&lt;p&gt;&lt;strong&gt;Como podemos te ajudar?:&lt;/strong&gt; Desejo falar com o setor financeiro&lt;/p&gt;&lt;p&gt;&lt;strong&gt;Descrição do problema:&lt;/strong&gt; Recebemos a nf 118088 juntamente com o boleto. Mas esta nf é indevida._x000a_A nf correta é a 118002._x000a_Solicito a anulação da nf 118088 e bem como a baixa do boleto de valor R$5.881,43.&lt;/p&gt;&lt;p&gt;&lt;strong&gt;Data e hora do erro:&lt;/strong&gt; 16-07-2026 17:00&lt;/p&gt;&lt;p&gt;&lt;strong&gt;GA Client ID:&lt;/strong&gt; 1828125135.1782128533&lt;/p&gt;&lt;p&gt;&lt;strong&gt;Lead Hash ID:&lt;/strong&gt; 1a40356500125c3504ec1c85807f3262"/>
    <s v="&gt; Recebemos a nf 118088 juntamente com o boleto. Mas esta nf é indevida._x000a_A nf correta é a 118002._x000a_Solicito a anulação da nf 118088 e bem como a baixa do boleto de valor R$5.881,43."/>
  </r>
  <r>
    <x v="2"/>
    <s v="Atendimento Administrativo e Suporte"/>
    <n v="24208444"/>
    <n v="0"/>
    <n v="2618310025090"/>
    <s v="KOCH SUPERMERCADOS"/>
    <m/>
    <s v="Solicitação de documentos (contrato, NF, histórico)"/>
    <m/>
    <m/>
    <x v="2"/>
    <x v="0"/>
    <s v="1018 Financeiro | Desejo falar com o setor financeiro | Robson Serafini | leonardo.bicca.roseira@gmail.com"/>
    <x v="110"/>
    <d v="2026-07-20T00:00:00"/>
    <s v="jul/2026"/>
    <s v="ECOMMERCE BP SUPORTE FINANCEIRO N2"/>
    <s v="leonardo.bicca.roseira@gmail.com"/>
    <s v="KOCH SUPERMERCADOS"/>
    <s v="Olá, segue formulário enviado para Cielo E-commerce:&lt;p&gt;&lt;strong&gt;Qual seu nome?:&lt;/strong&gt; Robson Serafini&lt;/p&gt;&lt;p&gt;&lt;strong&gt;Endereço de e-mail:&lt;/strong&gt; leonardo.bicca.roseira@gmail.com&lt;/p&gt;&lt;p&gt;&lt;strong&gt;Descrição do problema:&lt;/strong&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s v="&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r>
  <r>
    <x v="0"/>
    <s v="Cobrança e Contestação"/>
    <n v="23032472"/>
    <n v="0"/>
    <n v="2615315258153"/>
    <s v=""/>
    <s v="37.030.090/0001-73"/>
    <s v="Contestação de cobrança"/>
    <m/>
    <m/>
    <x v="0"/>
    <x v="0"/>
    <s v="1018 Financeiro | Desejo falar com o setor financeiro | Júlia Angelozzi | julia.djesus@cielo.com.br"/>
    <x v="111"/>
    <d v="2026-07-20T00:00:00"/>
    <s v="jun/2026"/>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lt;/p&gt;&lt;p&gt;&lt;strong&gt;GA Client ID:&lt;/strong&gt; 1748044628.1765558654&lt;/p&gt;&lt;p&gt;&lt;strong&gt;Lead Hash ID:&lt;/strong&gt; 3dc5c78ff78"/>
    <s v="&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
  </r>
  <r>
    <x v="2"/>
    <s v="Cancelamento e Reemissão de Nota Fiscal"/>
    <n v="22599187"/>
    <n v="0"/>
    <n v="2614112968781"/>
    <s v="METALURGICA MOR SA"/>
    <s v="95.422.218/0001-40"/>
    <s v="Cancelamento de NF"/>
    <m/>
    <m/>
    <x v="1"/>
    <x v="0"/>
    <s v="1018 Financeiro | Desejo falar com o setor financeiro | Joice Rosa | joice.dsilva@cielo.com.br"/>
    <x v="112"/>
    <d v="2026-07-22T00:00:00"/>
    <s v="mai/2026"/>
    <s v="ECOMMERCE BP SUPORTE FINANCEIRO N2"/>
    <s v="joice.dsilva@cielo.com.br"/>
    <s v="Lojas MOR"/>
    <s v="Olá, segue formulário enviado para Cielo E-commerce:&lt;p&gt;&lt;strong&gt;Endereço de e-mail:&lt;/strong&gt; joice.dsilva@cielo.com.br&lt;/p&gt;&lt;p&gt;&lt;strong&gt;Qual seu nome?:&lt;/strong&gt; Joice Rosa&lt;/p&gt;&lt;p&gt;&lt;strong&gt;CNPJ/CPF:&lt;/strong&gt; 95.422.218/0001-40&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para cancelamento das notas referentes aos meses de setembro e outubro de 2025 e emissão do boleto com tempo hábil para pagamento referente ao mês de agosto/202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
    <s v="&gt; Bom dia, Time!_x000a__x000a_Segue o DA para cancelamento das notas referentes aos meses de setembro e outubro de 2025 e emissão do boleto com tempo hábil para pagamento referente ao mês de agosto/2025."/>
  </r>
  <r>
    <x v="2"/>
    <s v="Contratos, Comercial e Cadastro"/>
    <n v="22571428"/>
    <n v="0"/>
    <n v="2614017949937"/>
    <s v="ION DISTRIBUIDORA"/>
    <s v="58.364.521/0001-08"/>
    <s v="Cancelamento de contrato"/>
    <m/>
    <m/>
    <x v="0"/>
    <x v="0"/>
    <s v="1018 Financeiro | Desejo falar com o setor financeiro | Giulia | giuliac@cielo.com.br"/>
    <x v="75"/>
    <d v="2026-07-22T00:00:00"/>
    <s v="mai/2026"/>
    <s v="ECOMMERCE BP SUPORTE FINANCEIRO N2"/>
    <s v="giuliac@cielo.com.br"/>
    <s v="ION DISTRIBUIDORA"/>
    <s v="Olá, segue formulário enviado para Cielo E-commerce:&lt;p&gt;&lt;strong&gt;Qual seu nome?:&lt;/strong&gt; Giulia&lt;/p&gt;&lt;p&gt;&lt;strong&gt;Endereço de e-mail:&lt;/strong&gt; giuliac@cielo.com.br&lt;/p&gt;&lt;p&gt;&lt;strong&gt;CNPJ/CPF:&lt;/strong&gt; 58.364.521/0001-08&lt;/p&gt;&lt;p&gt;&lt;strong&gt;Telefone:&lt;/strong&gt; (11) 99104-1320&lt;/p&gt;&lt;p&gt;&lt;strong&gt;Assunto:&lt;/strong&gt; Cancelamento sem cobrança de multa&lt;/p&gt;&lt;p&gt;&lt;strong&gt;Merchant ID/Estabelecimento Comercial (EC):&lt;/strong&gt; 58.364.521/0001-08&lt;/p&gt;&lt;p&gt;&lt;strong&gt;Descrição do problema:&lt;/strong&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lt;/p&gt;&lt;p&gt;&lt;strong&gt;ID da transação:&lt;/strong&gt; &lt;/p&gt;&lt;p&gt;&lt;strong&gt;Código do erro:&lt;/strong&gt; &lt;/p&gt;&lt;p&gt;&lt;strong&gt;Sobre qual produto ou área deseja falar?:&lt;/strong&gt; Financeiro&lt;/p&gt;&lt;p&gt;&lt;strong&gt;Como podemos te ajudar?:&lt;/strong&gt; "/>
    <s v="&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
  </r>
  <r>
    <x v="3"/>
    <s v="Atendimento Administrativo e Suporte"/>
    <n v="22536738"/>
    <n v="0"/>
    <n v="2614010926918"/>
    <s v="FITEX INDUSTRIAL DE MODA LTDA"/>
    <s v="54.795.314/0001-57"/>
    <s v="Dúvida acesso ao portal"/>
    <m/>
    <m/>
    <x v="1"/>
    <x v="0"/>
    <s v="1002 Portais E-commerce | Estou com um problema em produção e preciso de ajuda | Guilherme Libman | guilherme.libman@lojatres.com"/>
    <x v="75"/>
    <d v="2026-07-20T00:00:00"/>
    <s v="mai/2026"/>
    <s v="ECOMMERCE BP SUPORTE FINANCEIRO N2"/>
    <s v="guilherme.libman@lojatres.com"/>
    <s v="FITEX"/>
    <s v="Olá, segue formulário enviado para Cielo E-commerce:&lt;p&gt;&lt;strong&gt;Qual seu nome?:&lt;/strong&gt; Guilherme Libman&lt;/p&gt;&lt;p&gt;&lt;strong&gt;Endereço de e-mail:&lt;/strong&gt; guilherme.libman@lojatres.com&lt;/p&gt;&lt;p&gt;&lt;strong&gt;CNPJ/CPF:&lt;/strong&gt; 54.795.314/0001-57&lt;/p&gt;&lt;p&gt;&lt;strong&gt;Telefone:&lt;/strong&gt; (21) 99873-6073&lt;/p&gt;&lt;p&gt;&lt;strong&gt;Assunto:&lt;/strong&gt; Ajuda com a gestão e visão de faturas – Portal Braspag&lt;/p&gt;&lt;p&gt;&lt;strong&gt;Merchant ID/Estabelecimento Comercial (EC):&lt;/strong&gt; MID: 1df69312-44e4-46c6-820c-7d0cb85440f&lt;/p&gt;&lt;p&gt;&lt;strong&gt;Descrição do problema:&lt;/strong&gt; Eu não consigo consultar a parte financeira das faturas da empresa. O link que consta no e-mail de faturas (assunto: boleto enviado) não funciona (https://hub.braspag.com.br/financeiro/faturas). Como resolver? Onde visualizo essa gestão financeira de faturas?&lt;/p&gt;&lt;p&gt;&lt;strong&gt;Sobre qual produto ou área deseja falar?:&lt;/strong&gt; Portais E-commerce&lt;/p&gt;&lt;p&gt;&lt;strong&gt;Como podemos te ajudar?:&lt;/strong&gt; Estou com um problema em produção e preciso de ajuda&lt;/p&gt;&lt;p&gt;&lt;strong&gt;GA Client ID:&lt;/strong"/>
    <s v="&gt; Eu não consigo consultar a parte financeira das faturas da empresa. O link que consta no e-mail de faturas (assunto: boleto enviado) não funciona (https://hub.braspag.com.br/financeiro/faturas). Como resolver? Onde visualizo essa gestão financeira de faturas?"/>
  </r>
  <r>
    <x v="4"/>
    <s v="Cobrança e Contestação"/>
    <n v="14547065"/>
    <n v="0"/>
    <n v="2521711051108"/>
    <s v="QUOD"/>
    <m/>
    <s v="Cobrança retroativa"/>
    <m/>
    <m/>
    <x v="1"/>
    <x v="0"/>
    <s v="1018 Financeiro | Desejo falar com o setor financeiro | larissa | larissa.souza@quod.com.br"/>
    <x v="113"/>
    <d v="2026-07-22T00:00:00"/>
    <s v="ago/2025"/>
    <s v="ECOMMERCE BP SUPORTE FINANCEIRO N2"/>
    <s v="larissa.souza@quod.com.br"/>
    <s v="QUOD"/>
    <s v="Olá, segue form enviado pela página de Ticket Braspag:&lt;p&gt;&lt;strong&gt;Qual seu nome?:&lt;/strong&gt; larissa&lt;/p&gt;&lt;p&gt;&lt;strong&gt;Endereço de e-mail:&lt;/strong&gt; larissa.souza@quod.com.br&lt;/p&gt;&lt;p&gt;&lt;strong&gt;CNPJ:&lt;/strong&gt; 28.042.871/0001-97&lt;/p&gt;&lt;p&gt;&lt;strong&gt;Telefone:&lt;/strong&gt; (11) 3472-7999&lt;/p&gt;&lt;p&gt;&lt;strong&gt;Assunto:&lt;/strong&gt; NF&lt;/p&gt;&lt;p&gt;&lt;strong&gt;Merchant ID/Estabelecimento Comercial (EC)*:&lt;/strong&gt; GESTORA DE INTELIGENCIA DE CRÉDITO S.A&lt;/p&gt;&lt;p&gt;&lt;strong&gt;Sobre qual produto ou área deseja falar?:&lt;/strong&gt; Financeiro&lt;/p&gt;&lt;p&gt;&lt;strong&gt;Como podemos te ajudar?:&lt;/strong&gt; Desejo falar com o setor financeiro&lt;/p&gt;&lt;p&gt;&lt;strong&gt;Descrição do problema:&lt;/strong&gt; Não recebemos a NF do mês 07/2025 no valor de R$1.262,94&lt;/p&gt;&lt;p&gt;&lt;strong&gt;GA Client ID:&lt;/strong&gt; 2017090439.1754401527&lt;/p&gt;&lt;p&gt;&lt;strong&gt;Lead Hash ID:&lt;/strong&gt; 76dc4cb9cf3a2482fb99aa486073dbd6a222464cc64e697cba4b055a9953225f&lt;/p&gt;&lt;p&gt;&lt;strong&gt;Lead Form ID:&lt;/strong&gt; 76dc4cb9cf3a2482fb99aa486073dbd6a222464cc64e697cba4b055a9953225f.1754402413884&lt;/p&gt;&lt;br&gt;-json-{_x000a_    &quot;infoClientes&quot;: [_x000a_        {_x000a_        "/>
    <s v="&gt; Não recebemos a NF do mês 07/2025 no valor de R$1.262,94"/>
  </r>
  <r>
    <x v="0"/>
    <s v="Pagamentos, Boletos e Recebimentos"/>
    <n v="25169684"/>
    <n v="0"/>
    <s v="2620514646989"/>
    <s v=""/>
    <s v="419.720.948-74"/>
    <s v="Reenvio de boleto"/>
    <m/>
    <m/>
    <x v="0"/>
    <x v="0"/>
    <s v="1018 Financeiro | Desejo falar com o setor financeiro | Jelifer de Araujo Neves | jelifer.neves@jflrealty.com.br"/>
    <x v="114"/>
    <d v="2026-07-24T00:00:00"/>
    <s v="jul/2026"/>
    <s v="ECOMMERCE BP SUPORTE FINANCEIRO N2"/>
    <s v="jelifer.neves@jflrealty.com.br"/>
    <s v=""/>
    <s v="Olá, segue formulário enviado para Cielo E-commerce:&lt;p&gt;&lt;strong&gt;Endereço de e-mail:&lt;/strong&gt; jelifer.neves@jflrealty.com.br&lt;/p&gt;&lt;p&gt;&lt;strong&gt;Qual seu nome?:&lt;/strong&gt; Jelifer de Araujo Neves&lt;/p&gt;&lt;p&gt;&lt;strong&gt;Telefone:&lt;/strong&gt; (11) 95804-8046&lt;/p&gt;&lt;p&gt;&lt;strong&gt;CNPJ/CPF:&lt;/strong&gt; 419.720.948-74&lt;/p&gt;&lt;p&gt;&lt;strong&gt;Assunto:&lt;/strong&gt; Segunda via de boleto Braspag - vcto dia 29&lt;/p&gt;&lt;p&gt;&lt;strong&gt;Merchant ID/Estabelecimento Comercial (EC):&lt;/strong&gt; 769501e6-abfd-42fd-a875-3a6c50778c99&lt;/p&gt;&lt;p&gt;&lt;strong&gt;Sobre qual produto ou área deseja falar?:&lt;/strong&gt; Financeiro&lt;/p&gt;&lt;p&gt;&lt;strong&gt;Como podemos te ajudar?:&lt;/strong&gt; Desejo falar com o setor financeiro&lt;/p&gt;&lt;p&gt;&lt;strong&gt;Descrição do problema:&lt;/strong&gt; Olá,_x000a__x000a_Precisamos da segunda via do boleto atualizada com vencimento para dia 29/07, por favor._x000a__x000a_CNPJ do contrato: 31.093.563/0001-03_x000a_Razão Social:JFL HOLDING S.A._x000a_NF em aberto: 0117025_x000a__x000a_No aguardo_x000a_Obrigada&lt;/p&gt;&lt;p&gt;&lt;strong&gt;GA Client ID:&lt;/strong&gt; 880189090.1765807463&lt;/p&gt;&lt;p&gt;&lt;strong&gt;Lead Hash ID:&lt;/strong&gt; 65cd61f27afec52dd5d7f91ed9d53e"/>
    <s v="&gt; Olá,_x000a__x000a_Precisamos da segunda via do boleto atualizada com vencimento para dia 29/07, por favor._x000a__x000a_CNPJ do contrato: 31.093.563/0001-03_x000a_Razão Social:JFL HOLDING S.A._x000a_NF em aberto: 0117025_x000a__x000a_No aguardo_x000a_Obrigada"/>
  </r>
  <r>
    <x v="2"/>
    <s v="Cancelamento e Reemissão de Nota Fiscal"/>
    <n v="25159172"/>
    <n v="0"/>
    <s v="2620512640445"/>
    <s v="VENTUREPAV SISTEMAS LTDA"/>
    <s v="53.768.953/0001-60"/>
    <s v="Cancelamento de Nota Fiscal"/>
    <m/>
    <s v="Comercial"/>
    <x v="1"/>
    <x v="0"/>
    <s v="1018 Financeiro | Desejo falar com o setor financeiro | VENTUREPAV SISTEMAS LTDA | ariane.pasilva@cielo.com.br"/>
    <x v="114"/>
    <d v="2026-07-24T00:00:00"/>
    <s v="jul/2026"/>
    <s v="ECOMMERCE BP SUPORTE FINANCEIRO N2"/>
    <s v="ariane.pasilva@cielo.com.br"/>
    <s v="VENTURE PAY"/>
    <s v="Olá, segue formulário enviado para Cielo E-commerce:&lt;p&gt;&lt;strong&gt;Qual seu nome?:&lt;/strong&gt; VENTUREPAV SISTEMAS LTDA&lt;/p&gt;&lt;p&gt;&lt;strong&gt;Endereço de e-mail:&lt;/strong&gt; ariane.pasilva@cielo.com.br&lt;/p&gt;&lt;p&gt;&lt;strong&gt;CNPJ/CPF:&lt;/strong&gt; 53.768.953/0001-60&lt;/p&gt;&lt;p&gt;&lt;strong&gt;Telefone:&lt;/strong&gt; (11) 97707-1602&lt;/p&gt;&lt;p&gt;&lt;strong&gt;Assunto:&lt;/strong&gt; Cancelamento NF&lt;/p&gt;&lt;p&gt;&lt;strong&gt;Merchant ID/Estabelecimento Comercial (EC):&lt;/strong&gt; 53768953000160&lt;/p&gt;&lt;p&gt;&lt;strong&gt;Descrição do problema:&lt;/strong&gt; Prezados, seguir com o cancelamento dessa nota._x000a__x000a_Em anexo, segue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c9ca782c"/>
    <s v="&gt; Prezados, seguir com o cancelamento dessa nota._x000a__x000a_Em anexo, segue DA comercial."/>
  </r>
  <r>
    <x v="0"/>
    <s v="Pagamentos, Boletos e Recebimentos"/>
    <n v="25152431"/>
    <n v="0"/>
    <s v="2620511636321"/>
    <s v="MFC ACADEMIA LTDA"/>
    <s v="15.767.893/0001-72"/>
    <s v="Reenvio de boleto"/>
    <m/>
    <m/>
    <x v="0"/>
    <x v="0"/>
    <s v="1018 Financeiro | Desejo falar com o setor financeiro | Sandra De Oliveira Ferreira | sandra.ferreira@bodytech.com.br"/>
    <x v="114"/>
    <d v="2026-07-24T00:00:00"/>
    <s v="jul/2026"/>
    <s v="ECOMMERCE BP SUPORTE FINANCEIRO N2"/>
    <s v="sandra.ferreira@bodytech.com.br"/>
    <s v=""/>
    <s v="Olá, segue formulário enviado para Cielo E-commerce:&lt;p&gt;&lt;strong&gt;Qual seu nome?:&lt;/strong&gt; Sandra De Oliveira Ferreira&lt;/p&gt;&lt;p&gt;&lt;strong&gt;Endereço de e-mail:&lt;/strong&gt; sandra.ferreira@bodytech.com.br&lt;/p&gt;&lt;p&gt;&lt;strong&gt;CNPJ/CPF:&lt;/strong&gt; 15.767.893/0001-72&lt;/p&gt;&lt;p&gt;&lt;strong&gt;Telefone:&lt;/strong&gt; (65) 98155-0735&lt;/p&gt;&lt;p&gt;&lt;strong&gt;Assunto:&lt;/strong&gt; BOLETO JULHO&lt;/p&gt;&lt;p&gt;&lt;strong&gt;Sobre qual produto ou área deseja falar?:&lt;/strong&gt; Financeiro&lt;/p&gt;&lt;p&gt;&lt;strong&gt;Como podemos te ajudar?:&lt;/strong&gt; Desejo falar com o setor financeiro&lt;/p&gt;&lt;p&gt;&lt;strong&gt;Descrição do problema:&lt;/strong&gt; BOLETO JULHO&lt;/p&gt;&lt;p&gt;&lt;strong&gt;Merchant ID/Estabelecimento Comercial (EC):&lt;/strong&gt; 1047426037&lt;/p&gt;&lt;p&gt;&lt;strong&gt;GA Client ID:&lt;/strong&gt; 586344432.1780062605&lt;/p&gt;&lt;p&gt;&lt;strong&gt;Lead Hash ID:&lt;/strong&gt; 5930584206e09a7ce6306b866696ea597ec4b4d04a8dba482032b3ede4977184&lt;/p&gt;&lt;p&gt;&lt;strong&gt;Lead Form ID:&lt;/strong&gt; 5930584206e09a7ce6306b866696ea597ec4b4d04a8dba482032b3ede4977184.1784902032131&lt;/p&gt;&lt;br&gt;-json-{_x000a_    &quot;infoClientes&quot;: [_x000a_        {_x000a_            &quot;nomeCliente&quot;: &quot;Sandra De Olive"/>
    <s v="&gt; BOLETO JULHO"/>
  </r>
  <r>
    <x v="2"/>
    <s v="Cancelamento e Reemissão de Nota Fiscal"/>
    <n v="25149720"/>
    <n v="0"/>
    <s v="2620510634643"/>
    <s v="SUPERMERCADO HORTIFRUTI VILA DAS FRUTAS LTDA"/>
    <s v="16.774.414/0001-08"/>
    <s v="Cancelamento de Nota Fiscal"/>
    <m/>
    <s v="Comercial"/>
    <x v="1"/>
    <x v="0"/>
    <s v="1018 Financeiro | Desejo falar com o setor financeiro | HORTIFRUTI VILA DAS FRUTAS | ariane.pasilva@cielo.com.br"/>
    <x v="114"/>
    <d v="2026-07-24T00:00:00"/>
    <s v="jul/2026"/>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favor realizar o cancelamento total de todas as notas fiscais do cliente._x000a__x000a_D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
    <s v="&gt; Prezados, favor realizar o cancelamento total de todas as notas fiscais do cliente._x000a__x000a_DA em anexo."/>
  </r>
  <r>
    <x v="3"/>
    <s v="Contratos, Comercial e Cadastro"/>
    <n v="25120824"/>
    <n v="0"/>
    <s v="2620415616122"/>
    <s v="KASA MOTORS LTDA"/>
    <s v="05.471.879/0004-16"/>
    <s v="Atualização cadastral (email)"/>
    <m/>
    <m/>
    <x v="0"/>
    <x v="0"/>
    <s v="1018 Financeiro | Desejo falar com o setor financeiro | Erick | erick.faraujo@gruposaga.com.br"/>
    <x v="106"/>
    <d v="2026-07-23T00:00:00"/>
    <s v="jul/2026"/>
    <s v="ECOMMERCE BP SUPORTE FINANCEIRO N2"/>
    <s v="erick.faraujo@gruposaga.com.br"/>
    <s v=""/>
    <s v="Olá, segue formulário enviado para Cielo E-commerce:&lt;p&gt;&lt;strong&gt;Endereço de e-mail:&lt;/strong&gt; erick.faraujo@gruposaga.com.br&lt;/p&gt;&lt;p&gt;&lt;strong&gt;CNPJ/CPF:&lt;/strong&gt; 05.471.879/0004-16&lt;/p&gt;&lt;p&gt;&lt;strong&gt;Assunto:&lt;/strong&gt; KASA MOTORS LTDA - recebimento notas&lt;/p&gt;&lt;p&gt;&lt;strong&gt;Telefone:&lt;/strong&gt; (11) 94519-4834&lt;/p&gt;&lt;p&gt;&lt;strong&gt;Merchant ID/Estabelecimento Comercial (EC):&lt;/strong&gt; 05.471.879/0004-16&lt;/p&gt;&lt;p&gt;&lt;strong&gt;Sobre qual produto ou área deseja falar?:&lt;/strong&gt; Financeiro&lt;/p&gt;&lt;p&gt;&lt;strong&gt;Como podemos te ajudar?:&lt;/strong&gt; Desejo falar com o setor financeiro&lt;/p&gt;&lt;p&gt;&lt;strong&gt;Descrição do problema:&lt;/strong&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s v="&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r>
  <r>
    <x v="4"/>
    <s v="Contratos, Comercial e Cadastro"/>
    <n v="25018289"/>
    <n v="0"/>
    <s v="2620218549022"/>
    <s v="COSTA CRUZEIROS SSA"/>
    <m/>
    <s v="Cancelamento de contrato"/>
    <m/>
    <m/>
    <x v="0"/>
    <x v="0"/>
    <s v="1003 Cancelamento de Contrato: COSTA CRUZEIROS"/>
    <x v="108"/>
    <d v="2026-07-24T00:00:00"/>
    <s v="jul/2026"/>
    <s v="ECOMMERCE BP SUPORTE FINANCEIRO N2"/>
    <s v="jlisboa@cielo.com.br"/>
    <s v="COSTA CRUZEIROS SSA"/>
    <s v="-json-{&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s v="{&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r>
  <r>
    <x v="3"/>
    <s v="Atendimento Administrativo e Suporte"/>
    <n v="25253452"/>
    <n v="0"/>
    <n v="2620817700439"/>
    <s v=""/>
    <m/>
    <s v="Outros"/>
    <m/>
    <m/>
    <x v="0"/>
    <x v="0"/>
    <s v="1009 Checkout | Erro para finalização do pagamento do Checkout Cielo pelo portador | Lucas Chaves Ricarte | lucas.ricarte@beachpark.com.br"/>
    <x v="115"/>
    <d v="2026-07-27T00:00:00"/>
    <s v="jul/2026"/>
    <s v="ECOMMERCE BP SUPORTE FINANCEIRO N2"/>
    <s v="lucas.ricarte@beachpark.com.br"/>
    <s v=""/>
    <s v="Olá, segue formulário enviado para Cielo E-commerce:&lt;p&gt;&lt;strong&gt;Qual seu nome?:&lt;/strong&gt; Lucas Chaves Ricarte&lt;/p&gt;&lt;p&gt;&lt;strong&gt;Endereço de e-mail:&lt;/strong&gt; lucas.ricarte@beachpark.com.br&lt;/p&gt;&lt;p&gt;&lt;strong&gt;Telefone:&lt;/strong&gt; (85) 99814-6212&lt;/p&gt;&lt;p&gt;&lt;strong&gt;Assunto:&lt;/strong&gt; Correção da configuração 3DS 2.0&lt;/p&gt;&lt;p&gt;&lt;strong&gt;Merchant ID/Estabelecimento Comercial (EC):&lt;/strong&gt; 00cd027e-0e06-4dfb-874d-8e49b145a6ea&lt;/p&gt;&lt;p&gt;&lt;strong&gt;Descrição do problema:&lt;/strong&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s v="&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r>
  <r>
    <x v="0"/>
    <s v="Cobrança e Contestação"/>
    <n v="25248760"/>
    <n v="0"/>
    <n v="2620816697623"/>
    <s v="GOODSTORAGE HOLDING PARTICIPACOES S.A."/>
    <s v="18.897.459/0001-03"/>
    <s v="Contestação de cobrança"/>
    <m/>
    <m/>
    <x v="0"/>
    <x v="0"/>
    <s v="1018 Financeiro | Desejo falar com o setor financeiro | GOODSTORAGE HOLDING PARTICIPACOES S | ariane.pasilva@cielo.com.br"/>
    <x v="115"/>
    <d v="2026-07-27T00:00:00"/>
    <s v="jul/2026"/>
    <s v="ECOMMERCE BP SUPORTE FINANCEIRO N2"/>
    <s v="ariane.pasilva@cielo.com.br"/>
    <s v="GOODSTORAGE HOLDING PARTICIPACOES SA"/>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Por favor preciso do detalhamento transacional referente as transações cobradas na nota fiscal: 11832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
    <s v="&gt; Time financeiro, boa tarde. Tudo bem?_x000a__x000a_Por favor preciso do detalhamento transacional referente as transações cobradas na nota fiscal: 118329"/>
  </r>
  <r>
    <x v="2"/>
    <s v="Cancelamento e Reemissão de Nota Fiscal"/>
    <n v="25248269"/>
    <n v="0"/>
    <n v="2620816697314"/>
    <s v="GOODSTORAGE HOLDING PARTICIPACOES S.A."/>
    <s v="18.897.459/0001-03"/>
    <s v="Cancelamento de NF / reemissão"/>
    <m/>
    <s v="Financeiro"/>
    <x v="0"/>
    <x v="0"/>
    <s v="1018 Financeiro | Desejo falar com o setor financeiro | GOODSTORAGE HOLDING PARTICIPACOES S | ariane.pasilva@cielo.com.br"/>
    <x v="115"/>
    <d v="2026-07-27T00:00:00"/>
    <s v="jul/2026"/>
    <s v="ECOMMERCE BP SUPORTE FINANCEIRO N2"/>
    <s v="ariane.pasilva@cielo.com.br"/>
    <s v=""/>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Solicito cancelamento da NF 118329, preciso que seja reemitido com o valor correto._x000a__x000a_O Antifraude só pode ser cobrado a partir de novembro/2025 até a presente dat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
    <s v="&gt; Time financeiro, boa tarde. Tudo bem?_x000a__x000a_Solicito cancelamento da NF 118329, preciso que seja reemitido com o valor correto._x000a__x000a_O Antifraude só pode ser cobrado a partir de novembro/2025 até a presente data:"/>
  </r>
  <r>
    <x v="2"/>
    <s v="Cancelamento e Reemissão de Nota Fiscal"/>
    <n v="25247817"/>
    <n v="0"/>
    <n v="2620816697033"/>
    <s v=""/>
    <s v="34.383.831/0001-01"/>
    <s v="Cancelamento de NF / reemissão"/>
    <m/>
    <m/>
    <x v="0"/>
    <x v="0"/>
    <s v="1018 Financeiro | Desejo falar com o setor financeiro | LUX INVEST CAPITAL LTDA | ariane.pasilva@cielo.com.br"/>
    <x v="115"/>
    <d v="2026-07-27T00:00:00"/>
    <s v="jul/2026"/>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lt;/p&gt;&lt;p&gt;&lt;strong&gt;ID da transação:&lt;/strong&gt; &lt;/p&gt;&lt;p&gt;&lt;strong&gt;Código do erro:&lt;/strong&gt; &lt;/p&gt;&lt;p&gt;&lt;strong&gt;Sobre qual produto ou área deseja falar?:&lt;/strong&gt; Financeiro&lt;/p&gt;&lt;p&gt;&lt;strong&gt;Como pode"/>
    <s v="&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
  </r>
  <r>
    <x v="2"/>
    <s v="Cancelamento e Reemissão de Nota Fiscal"/>
    <n v="25221967"/>
    <n v="0"/>
    <n v="2620812680732"/>
    <s v=""/>
    <s v="02.890.199/0001-04"/>
    <s v="Cancelamento de Nota Fiscal"/>
    <m/>
    <s v="Comercial"/>
    <x v="1"/>
    <x v="0"/>
    <s v="1018 Financeiro | Desejo falar com o setor financeiro | NIMBI S.A. | ariane.pasilva@cielo.com.br"/>
    <x v="115"/>
    <d v="2026-07-27T00:00:00"/>
    <s v="jul/2026"/>
    <s v="ECOMMERCE BP SUPORTE FINANCEIRO N2"/>
    <s v="ariane.pasilva@cielo.com.br"/>
    <s v=""/>
    <s v="Olá, segue formulário enviado para Cielo E-commerce:&lt;p&gt;&lt;strong&gt;Qual seu nome?:&lt;/strong&gt; NIMBI S.A.&lt;/p&gt;&lt;p&gt;&lt;strong&gt;Endereço de e-mail:&lt;/strong&gt; ariane.pasilva@cielo.com.br&lt;/p&gt;&lt;p&gt;&lt;strong&gt;CNPJ/CPF:&lt;/strong&gt; 02.890.199/0001-04&lt;/p&gt;&lt;p&gt;&lt;strong&gt;Telefone:&lt;/strong&gt; (11) 97707-1602&lt;/p&gt;&lt;p&gt;&lt;strong&gt;Assunto:&lt;/strong&gt; Cancelamento NF&lt;/p&gt;&lt;p&gt;&lt;strong&gt;Merchant ID/Estabelecimento Comercial (EC):&lt;/strong&gt; 02890199000104&lt;/p&gt;&lt;p&gt;&lt;strong&gt;Descrição do problema:&lt;/strong&gt; Prezados, bom dia. Tudo bem?_x000a_Por favor realizar o cancelamento de todas as notas fiscais do cliente: 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
    <s v="&gt; Prezados, bom dia. Tudo bem?_x000a_Por favor realizar o cancelamento de todas as notas fiscais do cliente: _x000a_DA comercial em anexo."/>
  </r>
  <r>
    <x v="2"/>
    <s v="Cancelamento e Reemissão de Nota Fiscal"/>
    <n v="25299212"/>
    <n v="0"/>
    <n v="2620915729640"/>
    <s v="FARMAVILAS COMERCIO DE MEDICAMEN"/>
    <s v="59.878.420/0001-18"/>
    <s v="Cancelamento de Nota Fiscal"/>
    <m/>
    <s v="Comercial"/>
    <x v="1"/>
    <x v="0"/>
    <s v="1018 Financeiro | Desejo falar com o setor financeiro | FARMAVILAS COMERCIO DE MEDICAMENTOS | ariane.pasilva@cielo.com.br"/>
    <x v="116"/>
    <d v="2026-07-28T00:00:00"/>
    <s v="jul/2026"/>
    <s v="ECOMMERCE BP SUPORTE FINANCEIRO N2"/>
    <s v="ariane.pasilva@cielo.com.br"/>
    <s v="FARMAVILAS COMERCIO DE MEDICAMEN"/>
    <s v="Olá, segue formulário enviado para Cielo E-commerce:&lt;p&gt;&lt;strong&gt;Qual seu nome?:&lt;/strong&gt; FARMAVILAS COMERCIO DE MEDICAMENTOS&lt;/p&gt;&lt;p&gt;&lt;strong&gt;Endereço de e-mail:&lt;/strong&gt; ariane.pasilva@cielo.com.br&lt;/p&gt;&lt;p&gt;&lt;strong&gt;CNPJ/CPF:&lt;/strong&gt; 59.878.420/0001-18&lt;/p&gt;&lt;p&gt;&lt;strong&gt;Telefone:&lt;/strong&gt; (11) 97707-1602&lt;/p&gt;&lt;p&gt;&lt;strong&gt;Assunto:&lt;/strong&gt; Cancelamento NF&lt;/p&gt;&lt;p&gt;&lt;strong&gt;Merchant ID/Estabelecimento Comercial (EC):&lt;/strong&gt; 59.878.420/0001-18&lt;/p&gt;&lt;p&gt;&lt;strong&gt;Descrição do problema:&lt;/strong&gt; Financeiro, boa trade._x000a__x000a_Favor cancelar as notas do cliente: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
    <s v="&gt; Financeiro, boa trade._x000a__x000a_Favor cancelar as notas do cliente:_x000a__x000a_Da comercial em anexo"/>
  </r>
  <r>
    <x v="0"/>
    <s v="Cancelamento e Reemissão de Nota Fiscal"/>
    <n v="25296859"/>
    <n v="0"/>
    <n v="2620915728194"/>
    <s v="CONSTRUDECOR S/A"/>
    <s v="03.439.316/0001-72"/>
    <s v="Cancelamento de Nota Fiscal"/>
    <m/>
    <s v="Comercial"/>
    <x v="2"/>
    <x v="0"/>
    <s v="1018 Financeiro | Desejo falar com o setor financeiro | CONSTRUDECOR S/A | ariane.pasilva@cielo.com.br"/>
    <x v="116"/>
    <d v="2026-07-28T00:00:00"/>
    <s v="jul/2026"/>
    <s v="ECOMMERCE BP SUPORTE FINANCEIRO N2"/>
    <s v="ariane.pasilva@cielo.com.br"/>
    <s v="DICICO"/>
    <s v="Olá, segue formulário enviado para Cielo E-commerce:&lt;p&gt;&lt;strong&gt;Qual seu nome?:&lt;/strong&gt; CONSTRUDECOR S/A&lt;/p&gt;&lt;p&gt;&lt;strong&gt;Endereço de e-mail:&lt;/strong&gt; ariane.pasilva@cielo.com.br&lt;/p&gt;&lt;p&gt;&lt;strong&gt;CNPJ/CPF:&lt;/strong&gt; 03.439.316/0001-72&lt;/p&gt;&lt;p&gt;&lt;strong&gt;Telefone:&lt;/strong&gt; (11) 97707-1602&lt;/p&gt;&lt;p&gt;&lt;strong&gt;Assunto:&lt;/strong&gt; Cancelamento NF&lt;/p&gt;&lt;p&gt;&lt;strong&gt;Merchant ID/Estabelecimento Comercial (EC):&lt;/strong&gt; 03439316000172&lt;/p&gt;&lt;p&gt;&lt;strong&gt;Descrição do problema:&lt;/strong&gt; Time financeiro, boa tarde. Tudo bem?_x000a__x000a_Favor cancelar as seguintes notas fiscais do cliente:_x000a_051172_x000a_051638_x000a_051648_x000a_051663_x000a_052712_x000a_058505_x000a_117765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
    <s v="&gt; Time financeiro, boa tarde. Tudo bem?_x000a__x000a_Favor cancelar as seguintes notas fiscais do cliente:_x000a_051172_x000a_051638_x000a_051648_x000a_051663_x000a_052712_x000a_058505_x000a_117765_x000a_DA comercial em anexo."/>
  </r>
  <r>
    <x v="4"/>
    <s v="Pagamentos, Boletos e Recebimentos"/>
    <n v="25277161"/>
    <n v="0"/>
    <n v="2620911715829"/>
    <s v="MAIS VENDAS TECNOLOGIA LTDA"/>
    <s v="64.484.980/0001-28"/>
    <s v="Alteração de vencimento / Prorrogação / Reenvio de boleto"/>
    <m/>
    <m/>
    <x v="1"/>
    <x v="0"/>
    <s v="1018 Financeiro | Desejo falar com o setor financeiro | Rodrigo Rossi | rodrigomrossi@gmail.com"/>
    <x v="116"/>
    <d v="2026-07-28T00:00:00"/>
    <s v="jul/2026"/>
    <s v="ECOMMERCE BP SUPORTE FINANCEIRO N2"/>
    <s v="rodrigomrossi@gmail.com"/>
    <s v="MAIS VENDAS TECNOLOGIA LTDA"/>
    <s v="Olá, segue formulário enviado para Cielo E-commerce:&lt;p&gt;&lt;strong&gt;Qual seu nome?:&lt;/strong&gt; Rodrigo Rossi&lt;/p&gt;&lt;p&gt;&lt;strong&gt;Endereço de e-mail:&lt;/strong&gt; rodrigomrossi@gmail.com&lt;/p&gt;&lt;p&gt;&lt;strong&gt;Telefone:&lt;/strong&gt; (16) 99604-4100&lt;/p&gt;&lt;p&gt;&lt;strong&gt;Assunto:&lt;/strong&gt; Prorrogação de pagamentos – Boleto de Setup&lt;/p&gt;&lt;p&gt;&lt;strong&gt;CNPJ/CPF:&lt;/strong&gt; 64.484.980/0001-28&lt;/p&gt;&lt;p&gt;&lt;strong&gt;Merchant ID/Estabelecimento Comercial (EC):&lt;/strong&gt; 310bfb72-7339-4b9c-9872-5e4ca50c758e&lt;/p&gt;&lt;p&gt;&lt;strong&gt;Descrição do problema:&lt;/strong&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s v="&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r>
  <r>
    <x v="3"/>
    <s v="Contratos, Comercial e Cadastro"/>
    <n v="25276254"/>
    <n v="0"/>
    <n v="2620911715219"/>
    <s v=""/>
    <s v="07.220.448/0001-60"/>
    <s v="Dúvidas sobre contrato / cobrança"/>
    <m/>
    <m/>
    <x v="1"/>
    <x v="0"/>
    <s v="1018 Financeiro | Desejo falar com o setor financeiro | Fernanda | fernanda.scamarneira@cielo.com.br"/>
    <x v="116"/>
    <d v="2026-07-28T00:00:00"/>
    <s v="jul/2026"/>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7.220.448/0001-60&lt;/p&gt;&lt;p&gt;&lt;strong&gt;Telefone:&lt;/strong&gt; (11) 94519-4834&lt;/p&gt;&lt;p&gt;&lt;strong&gt;Assunto:&lt;/strong&gt; Cliente sem cobrança&lt;/p&gt;&lt;p&gt;&lt;strong&gt;Merchant ID/Estabelecimento Comercial (EC):&lt;/strong&gt; 07.220.448/0001-60&lt;/p&gt;&lt;p&gt;&lt;strong&gt;Sobre qual produto ou área deseja falar?:&lt;/strong&gt; Financeiro&lt;/p&gt;&lt;p&gt;&lt;strong&gt;Como podemos te ajudar?:&lt;/strong&gt; Desejo falar com o setor financeiro&lt;/p&gt;&lt;p&gt;&lt;strong&gt;Descrição do problema:&lt;/strong&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lt;/p&gt;&lt;p&gt;&lt;strong&gt;GA Client ID:&lt;/strong&gt; 1403402793.1752501889&lt;/p&gt;&lt;p&gt;&lt;strong&gt;Lead Hash ID"/>
    <s v="&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
  </r>
  <r>
    <x v="0"/>
    <s v="Pagamentos, Boletos e Recebimentos"/>
    <n v="25272654"/>
    <n v="0"/>
    <n v="2620910712922"/>
    <s v="OBRAS SOCIAIS DA ARQUIDIOCESE DE APARECIDA"/>
    <s v="45.201.019/0001-34"/>
    <s v="Reenvio de boleto / NF"/>
    <m/>
    <m/>
    <x v="0"/>
    <x v="0"/>
    <s v="1018 Financeiro | Desejo falar com o setor financeiro | João Paulo | adm.ecommerce@santuarionacional.com"/>
    <x v="116"/>
    <d v="2026-07-28T00:00:00"/>
    <s v="jul/2026"/>
    <s v="ECOMMERCE BP SUPORTE FINANCEIRO N2"/>
    <s v="adm.ecommerce@santuarionacional.com"/>
    <s v=""/>
    <s v="Olá, segue formulário enviado para Cielo E-commerce:&lt;p&gt;&lt;strong&gt;Qual seu nome?:&lt;/strong&gt; João Paulo&lt;/p&gt;&lt;p&gt;&lt;strong&gt;Endereço de e-mail:&lt;/strong&gt; adm.ecommerce@santuarionacional.com&lt;/p&gt;&lt;p&gt;&lt;strong&gt;CNPJ/CPF:&lt;/strong&gt; 45.201.019/0001-34&lt;/p&gt;&lt;p&gt;&lt;strong&gt;Telefone:&lt;/strong&gt; (12) 3104-1200&lt;/p&gt;&lt;p&gt;&lt;strong&gt;Assunto:&lt;/strong&gt; Segunda Via do Boleto&lt;/p&gt;&lt;p&gt;&lt;strong&gt;Sobre qual produto ou área deseja falar?:&lt;/strong&gt; Financeiro&lt;/p&gt;&lt;p&gt;&lt;strong&gt;Como podemos te ajudar?:&lt;/strong&gt; Desejo falar com o setor financeiro&lt;/p&gt;&lt;p&gt;&lt;strong&gt;Descrição do problema:&lt;/strong&gt; Preciso da Segunda via do Boleto referente a nota fiscal 0114949, o link que está no e-mail retonra erro 401, não permitindo a abertura do boleto._x000a_Se for possível mandar um número de conta para depósito para agilizar o pagamento, também será uma boa opção._x000a_At.te.&lt;/p&gt;&lt;p&gt;&lt;strong&gt;Merchant ID/Estabelecimento Comercial (EC):&lt;/strong&gt; 010301220&lt;/p&gt;&lt;p&gt;&lt;strong&gt;GA Client ID:&lt;/strong&gt; 183900941.1785243361&lt;/p&gt;&lt;p&gt;&lt;strong&gt;Lead Hash ID:&lt;/strong&gt; 71a5aa6d03caeb964324f9cde0"/>
    <s v="&gt; Preciso da Segunda via do Boleto referente a nota fiscal 0114949, o link que está no e-mail retonra erro 401, não permitindo a abertura do boleto._x000a_Se for possível mandar um número de conta para depósito para agilizar o pagamento, também será uma boa opção._x000a_At.te."/>
  </r>
  <r>
    <x v="2"/>
    <s v="Cancelamento e Reemissão de Nota Fiscal"/>
    <n v="25264548"/>
    <n v="0"/>
    <n v="2620909707808"/>
    <s v=""/>
    <s v="34.383.831/0001-01"/>
    <s v="Cancelamento de NF / reemissão"/>
    <m/>
    <m/>
    <x v="0"/>
    <x v="0"/>
    <s v="1018 Financeiro | Desejo falar com o setor financeiro | LUX INVEST CAPITAL LTDA | ariane.pasilva@cielo.com.br"/>
    <x v="116"/>
    <d v="2026-07-28T00:00:00"/>
    <s v="jul/2026"/>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lt;/p&gt;&lt;p&gt;&lt;strong&gt;ID da transação:&lt;/strong&gt; &lt;/p&gt;&lt;p&gt;&lt;strong&gt;Código do erro:&lt;/"/>
    <s v="&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
  </r>
  <r>
    <x v="4"/>
    <s v="Contratos, Comercial e Cadastro"/>
    <n v="25189739"/>
    <n v="0"/>
    <n v="2620518659166"/>
    <s v="AVATIM"/>
    <m/>
    <s v="Cancelamento de contrato"/>
    <m/>
    <m/>
    <x v="0"/>
    <x v="0"/>
    <s v="1003 Cancelamento de Contrato: AVATIM CHEIROS DA TERRA PATRIMONIAL E ROYALTIES LTDA"/>
    <x v="114"/>
    <d v="2026-07-28T00:00:00"/>
    <s v="jul/2026"/>
    <s v="ECOMMERCE BP SUPORTE FINANCEIRO N2"/>
    <s v="jlisboa@cielo.com.br"/>
    <s v="AVATIM"/>
    <s v="-json-{&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s v="{&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x v="0"/>
    <x v="0"/>
    <n v="12555846"/>
    <n v="0"/>
    <n v="2512611298969"/>
    <s v="SUPERMERCADOS BOA LJ01"/>
    <m/>
    <s v="Ajuste de cobrança / faturamento"/>
    <m/>
    <m/>
    <x v="0"/>
    <s v="Médio"/>
    <s v="Análise e Ajuste Condições | Boa Supermercado e Superpão | 1018 | 213299"/>
    <d v="2025-05-06T00:00:00"/>
    <d v="2025-12-12T00:00:00"/>
    <s v="mai/2025"/>
    <s v="Vanessa dos Santos Araujo"/>
    <s v="support@braspag.zendesk.com"/>
    <s v="SUPERMERCADOS BOA LJ01"/>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 Não escreva abaixo desta linha -##_x000a__x000a_Você está registrado como CC nesta solicitação de suporte (213299). Responda este email para adicionar um comentário à solicitação._x000a__x000a_[https://braspag.zendesk.com/images/2016/default-avatar-80.png]_x000a__x000a_Vanessa dos Santos Araujo (Cielo e-commerce)_x000a__x000a_6 de mai. de 2025, 11:16 BRT_x000a__x000a_Observação privada_x000a__x000a_Gabriela_x000a_gabrielao@cielo.com.br_x000a__x000a_  *   Empresa: Braspag_x000a_  *   CNPJ: Gabriela_x000a_  *   Causa raiz financeiro: Gabriela_x000a_  *   Responsável pela demanda: Vanessa dos Santos Araujo_x000a__x000a_[https://braspag.zendesk.com/images/201"/>
    <s v="Sem descrição"/>
    <s v="125558460"/>
    <x v="0"/>
    <s v="Encerrado"/>
    <n v="462"/>
    <s v=""/>
  </r>
  <r>
    <x v="0"/>
    <x v="0"/>
    <n v="13696702"/>
    <n v="0"/>
    <n v="2517719314576"/>
    <s v="www soares com br"/>
    <m/>
    <s v="Ajuste de cobrança / faturamento"/>
    <m/>
    <m/>
    <x v="0"/>
    <s v="Médio"/>
    <s v="1018 Financeiro | Desejo falar com o setor financeiro | Fernanda Camarneira | fernanda.scamarneira@cielo.com.br"/>
    <d v="2025-06-26T00:00:00"/>
    <d v="2025-10-17T00:00:00"/>
    <s v="jun/2025"/>
    <s v="Vanessa dos Santos Araujo"/>
    <s v="fernanda.scamarneira@cielo.com.br"/>
    <s v="www soares com br"/>
    <s v="Olá, segue form enviado pela página de Ticket Braspag:&lt;p&gt;&lt;strong&gt;Qual seu nome?:&lt;/strong&gt; Fernanda Camarneira&lt;/p&gt;&lt;p&gt;&lt;strong&gt;Endereço de e-mail:&lt;/strong&gt; fernanda.scamarneira@cielo.com.br&lt;/p&gt;&lt;p&gt;&lt;strong&gt;Telefone:&lt;/strong&gt; (11) 94519-4834&lt;/p&gt;&lt;p&gt;&lt;strong&gt;Assunto:&lt;/strong&gt; Fast Solution - Reajuste Analista Advanced&lt;/p&gt;&lt;p&gt;&lt;strong&gt;Sobre qual produto ou área deseja falar?:&lt;/strong&gt; Financeiro&lt;/p&gt;&lt;p&gt;&lt;strong&gt;Merchant ID/Estabelecimento Comercial (EC)*:&lt;/strong&gt; 03.738.295/0001-96&lt;/p&gt;&lt;p&gt;&lt;strong&gt;CNPJ:&lt;/strong&gt; 03.738.295/0001-96&lt;/p&gt;&lt;p&gt;&lt;strong&gt;Como podemos te ajudar?:&lt;/strong&gt; Desejo falar com o setor financeiro&lt;/p&gt;&lt;p&gt;&lt;strong&gt;Descrição do problema:&lt;/strong&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s v="&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s v="136967020"/>
    <x v="0"/>
    <s v="Encerrado"/>
    <n v="411"/>
    <s v=""/>
  </r>
  <r>
    <x v="0"/>
    <x v="0"/>
    <n v="13768449"/>
    <n v="0"/>
    <n v="2518211378652"/>
    <s v="CIELO SAINSTITUICAO DE PAGAMENTO"/>
    <m/>
    <s v="Ajuste de cobrança / faturamento"/>
    <m/>
    <m/>
    <x v="0"/>
    <s v="Médio"/>
    <s v="1018 Financeiro | Desejo falar com o setor financeiro | Danilo | danilo_nunes@carrefour.com"/>
    <d v="2025-07-01T00:00:00"/>
    <d v="2025-10-15T00:00:00"/>
    <s v="jul/2025"/>
    <s v="Vanessa dos Santos Araujo"/>
    <s v="danilo_nunes@carrefour.com"/>
    <s v="CIELO SAINSTITUICAO DE PAGAMENTO"/>
    <s v="Olá, segue form enviado pela página de Ticket Braspag:&lt;p&gt;&lt;strong&gt;Qual seu nome?:&lt;/strong&gt; Danilo&lt;/p&gt;&lt;p&gt;&lt;strong&gt;Endereço de e-mail:&lt;/strong&gt; danilo_nunes@carrefour.com&lt;/p&gt;&lt;p&gt;&lt;strong&gt;CNPJ:&lt;/strong&gt; 45.543.915/0001-81&lt;/p&gt;&lt;p&gt;&lt;strong&gt;Telefone:&lt;/strong&gt; (11) 96363-2779&lt;/p&gt;&lt;p&gt;&lt;strong&gt;Assunto:&lt;/strong&gt; Carrefour | Faturamento Braspag Junho/2025&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ata e hora do erro:&lt;/strong&gt; 01-07-2025 11:22&lt;/p&gt;&lt;p&gt;&lt;strong&gt;Descrição do problema:&lt;/strong&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s v="&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s v="137684490"/>
    <x v="0"/>
    <s v="Encerrado"/>
    <n v="406"/>
    <s v=""/>
  </r>
  <r>
    <x v="1"/>
    <x v="1"/>
    <n v="13810507"/>
    <n v="0"/>
    <n v="2518315414788"/>
    <s v="CIELO SAINSTITUICAO DE PAGAMENTO"/>
    <m/>
    <s v="Cancelamento de contrato"/>
    <m/>
    <m/>
    <x v="0"/>
    <s v="Médio"/>
    <s v="1003 Cancelamento de Contrato: Contábil Hub"/>
    <d v="2025-07-02T00:00:00"/>
    <d v="2026-06-25T00:00:00"/>
    <s v="jul/2025"/>
    <s v="Emilly Maria Sousa Almeida"/>
    <s v="joiceo@cielo.com.br"/>
    <s v="CIELO SAINSTITUICAO DE PAGAMENTO"/>
    <s v="-json-{&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s v="{&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s v="138105070"/>
    <x v="1"/>
    <s v="Encerrado"/>
    <n v="387"/>
    <s v=""/>
  </r>
  <r>
    <x v="0"/>
    <x v="0"/>
    <n v="15816740"/>
    <n v="0"/>
    <n v="2526910101742"/>
    <s v="HOSTGATOR BRASIL LTDA."/>
    <s v="15.754.475/0001-40"/>
    <s v="Dúvidas sobre cobrança"/>
    <m/>
    <m/>
    <x v="0"/>
    <s v="Médio"/>
    <s v="1011 Velocity Check | Estou em produção e tenho uma dúvida | Monica Murer | monica.murer@newfold.com"/>
    <d v="2025-09-26T00:00:00"/>
    <d v="2026-01-06T00:00:00"/>
    <s v="set/2025"/>
    <s v="STEPHANY LIMA DE LISBOA"/>
    <s v="monica.murer@newfold.com"/>
    <s v="HOSTGATOR HOSP SITES"/>
    <s v="Olá, segue formulário enviado para Cielo E-commerce:&lt;p&gt;&lt;strong&gt;Qual seu nome?:&lt;/strong&gt; Monica Murer&lt;/p&gt;&lt;p&gt;&lt;strong&gt;Endereço de e-mail:&lt;/strong&gt; monica.murer@newfold.com&lt;/p&gt;&lt;p&gt;&lt;strong&gt;CNPJ/CPF:&lt;/strong&gt; 15.754.475/0001-40&lt;/p&gt;&lt;p&gt;&lt;strong&gt;Telefone:&lt;/strong&gt; (48) 9943-0204&lt;/p&gt;&lt;p&gt;&lt;strong&gt;Assunto:&lt;/strong&gt; Velocity Check - Divergência nos valores faturados x Contrato.&lt;/p&gt;&lt;p&gt;&lt;strong&gt;Merchant ID/Estabelecimento Comercial (EC):&lt;/strong&gt; 1055024074&lt;/p&gt;&lt;p&gt;&lt;strong&gt;Sobre qual produto ou área deseja falar?:&lt;/strong&gt; Velocity Check&lt;/p&gt;&lt;p&gt;&lt;strong&gt;Descrição do problema:&lt;/strong&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s v="&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s v="158167400"/>
    <x v="0"/>
    <s v="Encerrado"/>
    <n v="319"/>
    <s v=""/>
  </r>
  <r>
    <x v="0"/>
    <x v="2"/>
    <n v="16424808"/>
    <n v="0"/>
    <n v="2529414584699"/>
    <s v="OBRAS SOCIAIS DA ARQUIDIOCESE DE APARECIDA"/>
    <s v="45.201.019/0001-34"/>
    <s v="Cancelamento de NF"/>
    <m/>
    <m/>
    <x v="0"/>
    <s v="Médio"/>
    <s v="1018 Financeiro | Desejo falar com o setor financeiro | Pâmela | pamela.cristina@santuarionacional.com"/>
    <d v="2025-10-21T00:00:00"/>
    <d v="2026-06-29T00:00:00"/>
    <s v="out/2025"/>
    <s v="Vanessa dos Santos Araujo"/>
    <s v="pamela.cristina@santuarionacional.com"/>
    <s v="SANTUARIO CV1"/>
    <s v="Olá, segue formulário enviado para Cielo E-commerce:&lt;p&gt;&lt;strong&gt;Qual seu nome?:&lt;/strong&gt; Pâmela&lt;/p&gt;&lt;p&gt;&lt;strong&gt;Endereço de e-mail:&lt;/strong&gt; pamela.cristina@santuarionacional.com&lt;/p&gt;&lt;p&gt;&lt;strong&gt;CNPJ/CPF:&lt;/strong&gt; 45.201.019/0001-34&lt;/p&gt;&lt;p&gt;&lt;strong&gt;Telefone:&lt;/strong&gt; (12) 3104-1820&lt;/p&gt;&lt;p&gt;&lt;strong&gt;Assunto:&lt;/strong&gt; Boletos&lt;/p&gt;&lt;p&gt;&lt;strong&gt;Merchant ID/Estabelecimento Comercial (EC):&lt;/strong&gt; OBRAS SOCIAIS DA ARQUIDIOCESE DE AP&lt;/p&gt;&lt;p&gt;&lt;strong&gt;Sobre qual produto ou área deseja falar?:&lt;/strong&gt; Financeiro&lt;/p&gt;&lt;p&gt;&lt;strong&gt;Como podemos te ajudar?:&lt;/strong&gt; Desejo falar com o setor financeiro&lt;/p&gt;&lt;p&gt;&lt;strong&gt;Descrição do problema:&lt;/strong&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lt;/p&gt;&lt;p&gt;&lt;strong&gt;GA Cli"/>
    <s v="&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
    <s v="164248080"/>
    <x v="2"/>
    <s v="Encerrado"/>
    <n v="295"/>
    <s v=""/>
  </r>
  <r>
    <x v="0"/>
    <x v="0"/>
    <n v="17076598"/>
    <n v="0"/>
    <n v="2531710061695"/>
    <s v="COVABRA SUPERMERCADOS LTDA"/>
    <s v="61.233.151/0016-60"/>
    <s v="Cobrança retroativa"/>
    <m/>
    <m/>
    <x v="0"/>
    <s v="Médio"/>
    <s v="1018 Financeiro | Desejo falar com o setor financeiro | Caroline Mendes | carolineal@cielo.com.br"/>
    <d v="2025-11-13T00:00:00"/>
    <d v="2025-12-11T00:00:00"/>
    <s v="nov/2025"/>
    <s v="STEPHANY LIMA DE LISBOA"/>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16-60&lt;/p&gt;&lt;p&gt;&lt;strong&gt;Telefone:&lt;/strong&gt; (11) 94503-1458&lt;/p&gt;&lt;p&gt;&lt;strong&gt;Assunto:&lt;/strong&gt; Ajuste de cobrança - Velocity Check&lt;/p&gt;&lt;p&gt;&lt;strong&gt;Merchant ID/Estabelecimento Comercial (EC):&lt;/strong&gt; 61.233.151/0016-60&lt;/p&gt;&lt;p&gt;&lt;strong&gt;Descrição do problema:&lt;/strong&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s v="&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s v="170765980"/>
    <x v="2"/>
    <s v="Encerrado"/>
    <n v="272"/>
    <s v=""/>
  </r>
  <r>
    <x v="1"/>
    <x v="3"/>
    <n v="17118848"/>
    <n v="0"/>
    <n v="2531812093794"/>
    <s v="MAFE ACESSORIOS SEMIJOIAS LTDA"/>
    <s v="38.356.562/0001-45"/>
    <s v="Reenvio de boleto / NF"/>
    <m/>
    <m/>
    <x v="0"/>
    <s v="Médio"/>
    <s v="1018 Financeiro | Desejo falar com o setor financeiro | Giulia | giuliac@cielo.com.br"/>
    <d v="2025-11-14T00:00:00"/>
    <d v="2026-02-19T00:00:00"/>
    <s v="nov/2025"/>
    <s v="STEPHANY LIMA DE LISBOA"/>
    <s v="giuliac@cielo.com.br"/>
    <s v="MAFE ACESSORIOS"/>
    <s v="Olá, segue formulário enviado para Cielo E-commerce:&lt;p&gt;&lt;strong&gt;CNPJ/CPF:&lt;/strong&gt; 38.356.562/0001-45&lt;/p&gt;&lt;p&gt;&lt;strong&gt;Qual seu nome?:&lt;/strong&gt; Giulia&lt;/p&gt;&lt;p&gt;&lt;strong&gt;Endereço de e-mail:&lt;/strong&gt; giuliac@cielo.com.br&lt;/p&gt;&lt;p&gt;&lt;strong&gt;Telefone:&lt;/strong&gt; (11) 99104-1320&lt;/p&gt;&lt;p&gt;&lt;strong&gt;Assunto:&lt;/strong&gt; Cobrança Indevida - Erro de Billing&lt;/p&gt;&lt;p&gt;&lt;strong&gt;Merchant ID/Estabelecimento Comercial (EC):&lt;/strong&gt; 38.356.562/0001-45&lt;/p&gt;&lt;p&gt;&lt;strong&gt;Descrição do problema:&lt;/strong&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lt;/p&gt;&lt;p&gt;&lt;strong&gt;ID da transação:&lt;/strong&gt; &lt;/p&gt;&lt;p&gt;&lt;strong&gt;Código do erro:&lt;/strong&gt; &lt;/p&gt;&lt;p&gt;&lt;strong&gt;Sobre qual produto ou área desej"/>
    <s v="&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
    <s v="171188480"/>
    <x v="3"/>
    <s v="Encerrado"/>
    <n v="256"/>
    <s v=""/>
  </r>
  <r>
    <x v="2"/>
    <x v="1"/>
    <n v="17218498"/>
    <n v="0"/>
    <n v="2532215161936"/>
    <s v="STYLO FARMA CURITIBA"/>
    <m/>
    <s v="Cancelamento de contrato"/>
    <m/>
    <m/>
    <x v="0"/>
    <s v="Médio"/>
    <s v="Cancelamento Braspag"/>
    <d v="2025-11-18T00:00:00"/>
    <d v="2026-06-26T00:00:00"/>
    <s v="nov/2025"/>
    <s v="Emilly Maria Sousa Almeida"/>
    <s v="denderadrugstore@gmail.com"/>
    <s v="STYLO FARMA CURITIB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Atenciosamente,_x000a_Dendera"/>
    <s v="Bom dia,_x000a__x000a_Até o momento não recebi qualquer retorno dos chamados abertos para resolver nossos problemas com as notas emitidas incorretas e estamos sendo notificados da cobrança dessas notas que desde quando emitidas foram solicitadas as substituições."/>
    <s v="172184980"/>
    <x v="4"/>
    <s v="Encerrado"/>
    <n v="255"/>
    <s v=""/>
  </r>
  <r>
    <x v="0"/>
    <x v="2"/>
    <n v="17351325"/>
    <n v="0"/>
    <n v="2532815256004"/>
    <s v="PMZ DISTRIBUIDORA S.A"/>
    <s v="22.763.502/0017-74"/>
    <s v="Cancelamento de NF"/>
    <m/>
    <m/>
    <x v="0"/>
    <s v="Médio"/>
    <s v="1018 Financeiro | Desejo falar com o setor financeiro | Clarissa Rissi | clarissa.rissi@cielo.com.br"/>
    <d v="2025-11-24T00:00:00"/>
    <d v="2026-01-08T00:00:00"/>
    <s v="nov/2025"/>
    <s v="STEPHANY LIMA DE LISBOA"/>
    <s v="clarissa.rissi@cielo.com.br"/>
    <s v="PEMAZA"/>
    <s v="Olá, segue formulário enviado para Cielo E-commerce:&lt;p&gt;&lt;strong&gt;Qual seu nome?:&lt;/strong&gt; Clarissa Rissi&lt;/p&gt;&lt;p&gt;&lt;strong&gt;Endereço de e-mail:&lt;/strong&gt; clarissa.rissi@cielo.com.br&lt;/p&gt;&lt;p&gt;&lt;strong&gt;CNPJ/CPF:&lt;/strong&gt; 22.763.502/0017-74&lt;/p&gt;&lt;p&gt;&lt;strong&gt;Telefone:&lt;/strong&gt; (11) 97261-4151&lt;/p&gt;&lt;p&gt;&lt;strong&gt;Assunto:&lt;/strong&gt; Cancelamento de Notas&lt;/p&gt;&lt;p&gt;&lt;strong&gt;Merchant ID/Estabelecimento Comercial (EC):&lt;/strong&gt; 22.763.502/0017-74&lt;/p&gt;&lt;p&gt;&lt;strong&gt;Descrição do problema:&lt;/strong&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lt;/p&gt;&lt;p&gt;&lt;strong&gt;ID da t"/>
    <s v="&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
    <s v="173513250"/>
    <x v="2"/>
    <s v="Encerrado"/>
    <n v="261"/>
    <s v=""/>
  </r>
  <r>
    <x v="0"/>
    <x v="0"/>
    <n v="17584342"/>
    <n v="0"/>
    <n v="2533610419559"/>
    <s v="MOMENTUM EMPREENDIMENTOS IMOBILIARIOS LTDA"/>
    <s v="47.686.555/0001-00"/>
    <s v="Contestação de cobrança"/>
    <m/>
    <m/>
    <x v="0"/>
    <s v="Médio"/>
    <s v="1018 Financeiro | Desejo falar com o setor financeiro | GIOVANNA | giovannabellotto@momentum.com.br"/>
    <d v="2025-12-02T00:00:00"/>
    <d v="2025-12-09T00:00:00"/>
    <s v="dez/2025"/>
    <s v="STEPHANY LIMA DE LISBOA"/>
    <s v="giovannabellotto@momentum.com.br"/>
    <s v="MOMENTUM EMPREEND IMOB"/>
    <s v="Olá, segue formulário enviado para Cielo E-commerce:&lt;p&gt;&lt;strong&gt;Qual seu nome?:&lt;/strong&gt; GIOVANNA&lt;/p&gt;&lt;p&gt;&lt;strong&gt;Endereço de e-mail:&lt;/strong&gt; giovannabellotto@momentum.com.br&lt;/p&gt;&lt;p&gt;&lt;strong&gt;CNPJ/CPF:&lt;/strong&gt; 47.686.555/0001-00&lt;/p&gt;&lt;p&gt;&lt;strong&gt;Telefone:&lt;/strong&gt; (11) 5039-8533&lt;/p&gt;&lt;p&gt;&lt;strong&gt;Assunto:&lt;/strong&gt; Divergência de Reajuste – Solicitação de Correção dos Valores Aplicados&lt;/p&gt;&lt;p&gt;&lt;strong&gt;Merchant ID/Estabelecimento Comercial (EC):&lt;/strong&gt; MOMENTUM EMPREEENDIMENTOS IMOBILIARIOS L&lt;/p&gt;&lt;p&gt;&lt;strong&gt;Descrição do problema:&lt;/strong&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s v="&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s v="175843420"/>
    <x v="2"/>
    <s v="Encerrado"/>
    <n v="253"/>
    <s v=""/>
  </r>
  <r>
    <x v="0"/>
    <x v="1"/>
    <n v="17677815"/>
    <n v="0"/>
    <n v="2533814485145"/>
    <s v="WHITE MARTINS GASES INDUSTRIAIS LTDA"/>
    <s v="35.820.448/0001-36"/>
    <s v="Renegociação contrato"/>
    <m/>
    <m/>
    <x v="0"/>
    <s v="Médio"/>
    <s v="1018 Financeiro | Desejo falar com o setor financeiro | Caroline Mendes | carolineal@cielo.com.br"/>
    <d v="2025-12-04T00:00:00"/>
    <d v="2026-02-02T00:00:00"/>
    <s v="dez/2025"/>
    <s v="STEPHANY LIMA DE LISBOA"/>
    <s v="carolineal@cielo.com.br"/>
    <s v="WHITE MARTINS GASES INDUSTRIAIS LTDA"/>
    <s v="Olá, segue formulário enviado para Cielo E-commerce:&lt;p&gt;&lt;strong&gt;Qual seu nome?:&lt;/strong&gt; Caroline Mendes&lt;/p&gt;&lt;p&gt;&lt;strong&gt;Endereço de e-mail:&lt;/strong&gt; carolineal@cielo.com.br&lt;/p&gt;&lt;p&gt;&lt;strong&gt;CNPJ/CPF:&lt;/strong&gt; 35.820.448/0001-36&lt;/p&gt;&lt;p&gt;&lt;strong&gt;Telefone:&lt;/strong&gt; (11) 94503-1458&lt;/p&gt;&lt;p&gt;&lt;strong&gt;Assunto:&lt;/strong&gt; Atualização/renegociação de preço - analista advanced&lt;/p&gt;&lt;p&gt;&lt;strong&gt;Merchant ID/Estabelecimento Comercial (EC):&lt;/strong&gt; 35.820.448/0001-36&lt;/p&gt;&lt;p&gt;&lt;strong&gt;Descrição do problema:&lt;/strong&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lt;/p&gt;&lt;p&gt;&lt;stro"/>
    <s v="&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
    <s v="176778150"/>
    <x v="2"/>
    <s v="Encerrado"/>
    <n v="251"/>
    <s v=""/>
  </r>
  <r>
    <x v="1"/>
    <x v="4"/>
    <n v="17839281"/>
    <n v="0"/>
    <n v="2534413598590"/>
    <s v="PROPARTS COMERCIO DE ARTIGOS ESPORTIVOS E TECNOLOGIA LTDA"/>
    <s v="68.365.501/0001-05"/>
    <s v="Verificação Faturamento"/>
    <m/>
    <m/>
    <x v="0"/>
    <s v="Médio"/>
    <s v="1018 Financeiro | Desejo falar com o setor financeiro | Larissa Venancio | larissave@cielo.com.br"/>
    <d v="2025-12-10T00:00:00"/>
    <d v="2025-12-12T00:00:00"/>
    <s v="dez/2025"/>
    <s v="Larissa QUIRINO CANUTO"/>
    <s v="larissave@cielo.com.br"/>
    <s v="Garmin  Loja Moema 01 POS2 Fisic"/>
    <s v="Olá, segue formulário enviado para Cielo E-commerce:&lt;p&gt;&lt;strong&gt;Qual seu nome?:&lt;/strong&gt; Larissa Venancio&lt;/p&gt;&lt;p&gt;&lt;strong&gt;Endereço de e-mail:&lt;/strong&gt; larissave@cielo.com.br&lt;/p&gt;&lt;p&gt;&lt;strong&gt;CNPJ/CPF:&lt;/strong&gt; 68.365.501/0001-05&lt;/p&gt;&lt;p&gt;&lt;strong&gt;Telefone:&lt;/strong&gt; (11) 97622-8821&lt;/p&gt;&lt;p&gt;&lt;strong&gt;Assunto:&lt;/strong&gt; Cliente não está sendo faturado pelo produto 3ds&lt;/p&gt;&lt;p&gt;&lt;strong&gt;Merchant ID/Estabelecimento Comercial (EC):&lt;/strong&gt; 68.365.501/0001-05&lt;/p&gt;&lt;p&gt;&lt;strong&gt;Sobre qual produto ou área deseja falar?:&lt;/strong&gt; Financeiro&lt;/p&gt;&lt;p&gt;&lt;strong&gt;Como podemos te ajudar?:&lt;/strong&gt; Desejo falar com o setor financeiro&lt;/p&gt;&lt;p&gt;&lt;strong&gt;Descrição do problema:&lt;/strong&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s v="&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s v="178392810"/>
    <x v="5"/>
    <s v="Encerrado"/>
    <n v="282"/>
    <s v=""/>
  </r>
  <r>
    <x v="1"/>
    <x v="2"/>
    <n v="18039556"/>
    <n v="0"/>
    <n v="2535111741853"/>
    <s v="PASSARELA CALCADOS VIRTUAL"/>
    <s v="45.512.555/0024-47"/>
    <s v="Cancelamento de NF"/>
    <m/>
    <m/>
    <x v="0"/>
    <s v="Médio"/>
    <s v="1018 Financeiro | Desejo falar com o setor financeiro | PASSARELA MODAS LTDA EM RECUPERACAO | ariane.pasilva@cielo.com.br"/>
    <d v="2025-12-17T00:00:00"/>
    <d v="2026-01-20T00:00:00"/>
    <s v="dez/2025"/>
    <s v="STEPHANY LIMA DE LISBOA"/>
    <s v="ariane.pasilva@cielo.com.br"/>
    <s v="PASSARELA CALCADOS VIRTUAL"/>
    <s v="Olá, segue formulário enviado para Cielo E-commerce:&lt;p&gt;&lt;strong&gt;Qual seu nome?:&lt;/strong&gt; PASSARELA MODAS LTDA EM RECUPERACAO&lt;/p&gt;&lt;p&gt;&lt;strong&gt;Endereço de e-mail:&lt;/strong&gt; ariane.pasilva@cielo.com.br&lt;/p&gt;&lt;p&gt;&lt;strong&gt;CNPJ/CPF:&lt;/strong&gt; 45.512.555/0024-47&lt;/p&gt;&lt;p&gt;&lt;strong&gt;Telefone:&lt;/strong&gt; (11) 97707-1602&lt;/p&gt;&lt;p&gt;&lt;strong&gt;Assunto:&lt;/strong&gt; Notas indevida&lt;/p&gt;&lt;p&gt;&lt;strong&gt;Merchant ID/Estabelecimento Comercial (EC):&lt;/strong&gt; 45512555002447&lt;/p&gt;&lt;p&gt;&lt;strong&gt;Descrição do problema:&lt;/strong&gt; notas emitidas indevidamente, após o cancelamento do contrato em junho/2024 - Chamado de cancelamento no Salesforce: Ticket #195541_x000a_Demanda precisa ser tratada pelo N2 -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
    <s v="&gt; notas emitidas indevidamente, após o cancelamento do contrato em junho/2024 - Chamado de cancelamento no Salesforce: Ticket #195541_x000a_Demanda precisa ser tratada pelo N2 - Financeiro"/>
    <s v="180395560"/>
    <x v="6"/>
    <s v="Encerrado"/>
    <n v="252"/>
    <s v=""/>
  </r>
  <r>
    <x v="3"/>
    <x v="0"/>
    <n v="18108887"/>
    <n v="0"/>
    <n v="2535310790641"/>
    <s v="TAM LINHAS AEREAS S/A."/>
    <s v="02.012.862/0001-60"/>
    <s v="Dúvidas sobre cobrança"/>
    <m/>
    <m/>
    <x v="0"/>
    <s v="Alta"/>
    <s v="1018 Financeiro | Desejo falar com o setor financeiro | Mariane Oliveira dos Santos | mariane.santos@cielo.com.br"/>
    <d v="2025-12-19T00:00:00"/>
    <d v="2026-01-21T00:00:00"/>
    <s v="dez/2025"/>
    <s v="Larissa QUIRINO CANUTO"/>
    <s v="mariane.santos@cielo.com.br"/>
    <s v="LATAM ALLEGRO XPSP"/>
    <s v="Olá, segue formulário enviado para Cielo E-commerce:&lt;p&gt;&lt;strong&gt;Qual seu nome?:&lt;/strong&gt; Mariane Oliveira dos Santos&lt;/p&gt;&lt;p&gt;&lt;strong&gt;Endereço de e-mail:&lt;/strong&gt; mariane.santos@cielo.com.br&lt;/p&gt;&lt;p&gt;&lt;strong&gt;CNPJ/CPF:&lt;/strong&gt; 02.012.862/0001-60&lt;/p&gt;&lt;p&gt;&lt;strong&gt;Telefone:&lt;/strong&gt; (11) 98407-1789&lt;/p&gt;&lt;p&gt;&lt;strong&gt;Assunto:&lt;/strong&gt; Reajuste anual&lt;/p&gt;&lt;p&gt;&lt;strong&gt;Sobre qual produto ou área deseja falar?:&lt;/strong&gt; Financeiro&lt;/p&gt;&lt;p&gt;&lt;strong&gt;Como podemos te ajudar?:&lt;/strong&gt; Desejo falar com o setor financeiro&lt;/p&gt;&lt;p&gt;&lt;strong&gt;Descrição do problema:&lt;/strong&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s v="&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s v="181088870"/>
    <x v="7"/>
    <s v="Encerrado"/>
    <n v="277"/>
    <s v=""/>
  </r>
  <r>
    <x v="0"/>
    <x v="0"/>
    <n v="18167620"/>
    <n v="0"/>
    <n v="2535616833624"/>
    <s v="LIMFI COMERCIO DE MODA FEMININA"/>
    <s v="08.518.361/0001-36"/>
    <s v="Contestação de cobrança"/>
    <s v="Resolvido "/>
    <m/>
    <x v="0"/>
    <s v="Alta"/>
    <s v="1018 Financeiro | Desejo falar com o setor financeiro | Aria | ariane.pasilva@cielo.com.br"/>
    <d v="2025-12-22T00:00:00"/>
    <d v="2026-02-05T00:00:00"/>
    <s v="dez/2025"/>
    <s v="Larissa QUIRINO CANUTO"/>
    <s v="ariane.pasilva@cielo.com.br"/>
    <s v="LIMFI COMERCIO DE MODA FEMININA"/>
    <s v="Olá, segue formulário enviado para Cielo E-commerce:&lt;p&gt;&lt;strong&gt;Qual seu nome?:&lt;/strong&gt; Aria&lt;/p&gt;&lt;p&gt;&lt;strong&gt;Endereço de e-mail:&lt;/strong&gt; ariane.pasilva@cielo.com.br&lt;/p&gt;&lt;p&gt;&lt;strong&gt;CNPJ/CPF:&lt;/strong&gt; 08.518.361/0001-36&lt;/p&gt;&lt;p&gt;&lt;strong&gt;Telefone:&lt;/strong&gt; (11) 97707-1602&lt;/p&gt;&lt;p&gt;&lt;strong&gt;Assunto:&lt;/strong&gt; Baixa de NF&lt;/p&gt;&lt;p&gt;&lt;strong&gt;Merchant ID/Estabelecimento Comercial (EC):&lt;/strong&gt; 08518361000136&lt;/p&gt;&lt;p&gt;&lt;strong&gt;Descrição do problema:&lt;/strong&gt; Por favor, transfira esse chamado para o N2, financeiro._x000a__x000a_Foram emitido notas indevidas para o cliente. Houve cancelamento de antifraude + analista em 02/10/2024 e emitimos notas após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
    <s v="&gt; Por favor, transfira esse chamado para o N2, financeiro._x000a__x000a_Foram emitido notas indevidas para o cliente. Houve cancelamento de antifraude + analista em 02/10/2024 e emitimos notas após o cancelamento."/>
    <s v="181676200"/>
    <x v="8"/>
    <s v="Encerrado"/>
    <n v="275"/>
    <s v=""/>
  </r>
  <r>
    <x v="1"/>
    <x v="3"/>
    <n v="18201926"/>
    <n v="0"/>
    <n v="2535717858088"/>
    <s v="REBORN TECNOLOGIA E SERVICOS LTDA"/>
    <s v="59.627.567/0001-35"/>
    <s v="Prorrogação / Reenvio de boleto"/>
    <m/>
    <m/>
    <x v="0"/>
    <s v="Médio"/>
    <s v="1018 Financeiro | Desejo falar com o setor financeiro | Giulia | giuliac@cielo.com.br"/>
    <d v="2025-12-23T00:00:00"/>
    <d v="2026-02-09T00:00:00"/>
    <s v="dez/2025"/>
    <s v="ECOMMERCE BP SUPORTE FINANCEIRO N2"/>
    <s v="giuliac@cielo.com.br"/>
    <s v="REBORN"/>
    <s v="Olá, segue formulário enviado para Cielo E-commerce:&lt;p&gt;&lt;strong&gt;Qual seu nome?:&lt;/strong&gt; Giulia&lt;/p&gt;&lt;p&gt;&lt;strong&gt;Endereço de e-mail:&lt;/strong&gt; giuliac@cielo.com.br&lt;/p&gt;&lt;p&gt;&lt;strong&gt;CNPJ/CPF:&lt;/strong&gt; 59.627.567/0001-35&lt;/p&gt;&lt;p&gt;&lt;strong&gt;Telefone:&lt;/strong&gt; (11) 99104-1320&lt;/p&gt;&lt;p&gt;&lt;strong&gt;Assunto:&lt;/strong&gt; Reemissao de boleto sem multa&lt;/p&gt;&lt;p&gt;&lt;strong&gt;Merchant ID/Estabelecimento Comercial (EC):&lt;/strong&gt; 59.627.567/0001-35&lt;/p&gt;&lt;p&gt;&lt;strong&gt;Descrição do problema:&lt;/strong&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lt;/p&gt;&lt;p&gt;&lt;strong&gt;ID da transação:&lt;/strong&gt; &lt;/p&gt;&lt;p&gt;&lt;strong&gt;Código do erro:&lt;/strong&gt; &lt;/p&gt;&lt;p&gt;&lt;strong&gt;Sobre qual produto ou área deseja falar?:&lt;/"/>
    <s v="&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
    <s v="182019260"/>
    <x v="9"/>
    <s v="Encerrado"/>
    <n v="230"/>
    <s v=""/>
  </r>
  <r>
    <x v="2"/>
    <x v="1"/>
    <n v="18271042"/>
    <n v="0"/>
    <n v="2536318908852"/>
    <s v="4 BIO MEDICAMENTOS S.A."/>
    <s v="07.015.691/0001-46"/>
    <s v="Atualização Condições Comerciais"/>
    <m/>
    <m/>
    <x v="0"/>
    <s v="Alta"/>
    <s v="1018 Financeiro | Desejo falar com o setor financeiro | Mariane Oliveira dos Santos | mariane.santos@cielo.com.br"/>
    <d v="2025-12-29T00:00:00"/>
    <d v="2026-02-09T00:00:00"/>
    <s v="dez/2025"/>
    <s v="Larissa QUIRINO CANUTO"/>
    <s v="mariane.santos@cielo.com.br"/>
    <s v="4 BIO MEDICAMENTOS SA"/>
    <s v="Olá, segue formulário enviado para Cielo E-commerce:&lt;p&gt;&lt;strong&gt;Qual seu nome?:&lt;/strong&gt; Mariane Oliveira dos Santos&lt;/p&gt;&lt;p&gt;&lt;strong&gt;Endereço de e-mail:&lt;/strong&gt; mariane.santos@cielo.com.br&lt;/p&gt;&lt;p&gt;&lt;strong&gt;CNPJ/CPF:&lt;/strong&gt; 07.015.691/0001-46&lt;/p&gt;&lt;p&gt;&lt;strong&gt;Telefone:&lt;/strong&gt; (11) 98407-1789&lt;/p&gt;&lt;p&gt;&lt;strong&gt;Assunto:&lt;/strong&gt; Atualização das Condições Comerciais&lt;/p&gt;&lt;p&gt;&lt;strong&gt;Merchant ID/Estabelecimento Comercial (EC):&lt;/strong&gt; 07.015.691/0001-46&lt;/p&gt;&lt;p&gt;&lt;strong&gt;Descrição do problema:&lt;/strong&gt; Boa tarde, pessoal! Tudo bem?_x000a__x000a_Poderiam atualizar as condições comerciais do cliente 4Bio, segue em anexo o contrato assina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
    <s v="&gt; Boa tarde, pessoal! Tudo bem?_x000a__x000a_Poderiam atualizar as condições comerciais do cliente 4Bio, segue em anexo o contrato assinado."/>
    <s v="182710420"/>
    <x v="7"/>
    <s v="Encerrado"/>
    <n v="267"/>
    <s v=""/>
  </r>
  <r>
    <x v="0"/>
    <x v="2"/>
    <n v="18252534"/>
    <n v="0"/>
    <n v="2536311895901"/>
    <s v="AFINZ INSTITUICAO DE PAGAMENTO S.A."/>
    <s v="60.114.865/0001-00"/>
    <s v="Cancelamento de NF"/>
    <s v="Aguardando o Gerente comercial ajustar com o time de salesforce o cadastro do cliente no sap"/>
    <m/>
    <x v="1"/>
    <s v="Alta"/>
    <s v="1018 Financeiro | Desejo falar com o setor financeiro | Joice Rosa | joice.dsilva@cielo.com.br"/>
    <d v="2025-12-29T00:00:00"/>
    <d v="2026-01-09T00:00:00"/>
    <s v="dez/2025"/>
    <s v="STEPHANY LIMA DE LISBOA"/>
    <s v="joice.dsilva@cielo.com.br"/>
    <s v="PAGOLIVRE"/>
    <s v="Olá, segue formulário enviado para Cielo E-commerce:&lt;p&gt;&lt;strong&gt;Qual seu nome?:&lt;/strong&gt; Joice Rosa&lt;/p&gt;&lt;p&gt;&lt;strong&gt;Endereço de e-mail:&lt;/strong&gt; joice.dsilva@cielo.com.br&lt;/p&gt;&lt;p&gt;&lt;strong&gt;CNPJ/CPF:&lt;/strong&gt; 60.114.865/0001-00&lt;/p&gt;&lt;p&gt;&lt;strong&gt;Telefone:&lt;/strong&gt; (11) 99526-4876&lt;/p&gt;&lt;p&gt;&lt;strong&gt;Assunto:&lt;/strong&gt; Cessão contratual&lt;/p&gt;&lt;p&gt;&lt;strong&gt;Merchant ID/Estabelecimento Comercial (EC):&lt;/strong&gt; não tem&lt;/p&gt;&lt;p&gt;&lt;strong&gt;Descrição do problema:&lt;/strong&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707146309"/>
    <s v="&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
    <s v="182525340"/>
    <x v="10"/>
    <s v="Aberto"/>
    <n v="270"/>
    <n v="270.00022999999999"/>
  </r>
  <r>
    <x v="1"/>
    <x v="2"/>
    <n v="18250972"/>
    <n v="0"/>
    <n v="0"/>
    <s v="PRODUTO SH"/>
    <s v="19.112.842/0002-44"/>
    <s v="Cancelamento de NF / reemissão"/>
    <m/>
    <m/>
    <x v="0"/>
    <s v="Médio"/>
    <s v="1018 Financeiro | Desejo falar com o setor financeiro | INFRACOMMERCE TATIX COMERCIO E PARTICIPACOES LTDA | ariane.pasilva@cielo.com.br"/>
    <d v="2025-12-29T00:00:00"/>
    <d v="2026-01-08T00:00:00"/>
    <s v="dez/2025"/>
    <s v="STEPHANY LIMA DE LISBOA"/>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o financeiro. _x000a_Bloqueio temporário de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
    <s v="&gt; Transferir chamado para o financeiro. _x000a_Bloqueio temporário de serviços."/>
    <s v="182509720"/>
    <x v="11"/>
    <s v="Encerrado"/>
    <n v="194"/>
    <s v=""/>
  </r>
  <r>
    <x v="3"/>
    <x v="2"/>
    <n v="18250214"/>
    <n v="0"/>
    <n v="2536310894312"/>
    <s v=""/>
    <s v="19.112.842/0002-44"/>
    <s v="Cancelamento de NF"/>
    <m/>
    <m/>
    <x v="0"/>
    <s v="Alta"/>
    <s v="1018 Financeiro | Desejo falar com o setor financeiro | INFRACOMMERCE TATIX COMERCIO E PARTICIPACOES LTDA | ariane.pasilva@cielo.com.br"/>
    <d v="2025-12-29T00:00:00"/>
    <d v="2025-12-29T00:00:00"/>
    <s v="dez/2025"/>
    <s v="ECOMMERCE BP SUPORTE FINANCEIRO N2"/>
    <s v="ariane.pasilva@cielo.com.br"/>
    <s v=""/>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N2._x000a__x000a_Substituição de NF antig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
    <s v="&gt; Transferir chamado para N2._x000a__x000a_Substituição de NF antiga."/>
    <s v="182502140"/>
    <x v="12"/>
    <s v="Encerrado"/>
    <n v="269"/>
    <s v=""/>
  </r>
  <r>
    <x v="0"/>
    <x v="2"/>
    <n v="18245555"/>
    <n v="0"/>
    <n v="2536309891162"/>
    <s v="PARDO SERVICOS IMOBILIARIOS E ADMINISTRACAO HOTELEIRA S/A"/>
    <s v="30.050.246/0001-39"/>
    <s v="Cancelamento de NF"/>
    <s v="Aguardando a verificação do Everton ou da Vanessa se já enviamos o DA para o Calil"/>
    <m/>
    <x v="1"/>
    <s v="Alta"/>
    <s v="1018 Financeiro | Desejo falar com o setor financeiro | Ariane de Paula Silva | ariane.pasilva@cielo.com.br"/>
    <d v="2025-12-29T00:00:00"/>
    <d v="2026-06-22T00:00:00"/>
    <s v="dez/2025"/>
    <s v="STEPHANY LIMA DE LISBOA"/>
    <s v="ariane.pasilva@cielo.com.br"/>
    <s v=""/>
    <s v="Olá, segue formulário enviado para Cielo E-commerce:&lt;p&gt;&lt;strong&gt;Endereço de e-mail:&lt;/strong&gt; ariane.pasilva@cielo.com.br&lt;/p&gt;&lt;p&gt;&lt;strong&gt;Qual seu nome?:&lt;/strong&gt; Ariane de Paula Silva&lt;/p&gt;&lt;p&gt;&lt;strong&gt;CNPJ/CPF:&lt;/strong&gt; 30.050.246/0001-39&lt;/p&gt;&lt;p&gt;&lt;strong&gt;Telefone:&lt;/strong&gt; (11) 97707-1602&lt;/p&gt;&lt;p&gt;&lt;strong&gt;Assunto:&lt;/strong&gt; Cancelar FS&lt;/p&gt;&lt;p&gt;&lt;strong&gt;Merchant ID/Estabelecimento Comercial (EC):&lt;/strong&gt; 30050246000139&lt;/p&gt;&lt;p&gt;&lt;strong&gt;Descrição do problema:&lt;/strong&gt; Transferir esse chamado para N2._x000a__x000a_Cancelamento de NFS.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
    <s v="&gt; Transferir esse chamado para N2._x000a__x000a_Cancelamento de NFS. DAS em anexo."/>
    <s v="182455550"/>
    <x v="10"/>
    <s v="Aberto"/>
    <n v="270"/>
    <n v="270.00026000000003"/>
  </r>
  <r>
    <x v="2"/>
    <x v="2"/>
    <n v="18245159"/>
    <n v="0"/>
    <n v="2536308890842"/>
    <s v=""/>
    <s v="09.509.776/0001-06"/>
    <s v="Cancelamento de NF"/>
    <m/>
    <m/>
    <x v="0"/>
    <s v="Alta"/>
    <s v="1018 Financeiro | Desejo falar com o setor financeiro | Ariane de Paula Silva | ariane.pasilva@cielo.com.br"/>
    <d v="2025-12-29T00:00:00"/>
    <d v="2025-12-29T00:00:00"/>
    <s v="dez/2025"/>
    <s v="ECOMMERCE BP SUPORTE FINANCEIRO N2"/>
    <s v="ariane.pasilva@cielo.com.br"/>
    <s v=""/>
    <s v="Olá, segue formulário enviado para Cielo E-commerce:&lt;p&gt;&lt;strong&gt;Qual seu nome?:&lt;/strong&gt; Ariane de Paula Silva&lt;/p&gt;&lt;p&gt;&lt;strong&gt;Endereço de e-mail:&lt;/strong&gt; ariane.pasilva@cielo.com.br&lt;/p&gt;&lt;p&gt;&lt;strong&gt;CNPJ/CPF:&lt;/strong&gt; 09.509.776/0001-06&lt;/p&gt;&lt;p&gt;&lt;strong&gt;Telefone:&lt;/strong&gt; (11) 97707-1602&lt;/p&gt;&lt;p&gt;&lt;strong&gt;Assunto:&lt;/strong&gt; Cancelar FS&lt;/p&gt;&lt;p&gt;&lt;strong&gt;Merchant ID/Estabelecimento Comercial (EC):&lt;/strong&gt; 09509776000106&lt;/p&gt;&lt;p&gt;&lt;strong&gt;Descrição do problema:&lt;/strong&gt; Transferir chamado para N2, time financeiro._x000a__x000a_Cancelamento de NF.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
    <s v="&gt; Transferir chamado para N2, time financeiro._x000a__x000a_Cancelamento de NF. DAS em anexo."/>
    <s v="182451590"/>
    <x v="7"/>
    <s v="Encerrado"/>
    <n v="267"/>
    <s v=""/>
  </r>
  <r>
    <x v="4"/>
    <x v="2"/>
    <n v="18244519"/>
    <n v="0"/>
    <n v="2536308890373"/>
    <s v="EDITORA SANAR"/>
    <s v="18.990.682/0001-92"/>
    <s v="Cancelamento de NF"/>
    <m/>
    <m/>
    <x v="1"/>
    <s v="Alta"/>
    <s v="1018 Financeiro | Desejo falar com o setor financeiro | Ariane de Paula Silva | ariane.pasilva@cielo.com.br"/>
    <d v="2025-12-29T00:00:00"/>
    <d v="2026-05-19T00:00:00"/>
    <s v="dez/2025"/>
    <s v="STEPHANY LIMA DE LISBOA"/>
    <s v="ariane.pasilva@cielo.com.br"/>
    <s v="EDITORA SANAR"/>
    <s v="Olá, segue formulário enviado para Cielo E-commerce:&lt;p&gt;&lt;strong&gt;Qual seu nome?:&lt;/strong&gt; Ariane de Paula Silva&lt;/p&gt;&lt;p&gt;&lt;strong&gt;Endereço de e-mail:&lt;/strong&gt; ariane.pasilva@cielo.com.br&lt;/p&gt;&lt;p&gt;&lt;strong&gt;CNPJ/CPF:&lt;/strong&gt; 18.990.682/0001-92&lt;/p&gt;&lt;p&gt;&lt;strong&gt;Telefone:&lt;/strong&gt; (11) 97707-1602&lt;/p&gt;&lt;p&gt;&lt;strong&gt;Assunto:&lt;/strong&gt; Cancelar FS&lt;/p&gt;&lt;p&gt;&lt;strong&gt;Merchant ID/Estabelecimento Comercial (EC):&lt;/strong&gt; 18990682000192&lt;/p&gt;&lt;p&gt;&lt;strong&gt;Sobre qual produto ou área deseja falar?:&lt;/strong&gt; Financeiro&lt;/p&gt;&lt;p&gt;&lt;strong&gt;Como podemos te ajudar?:&lt;/strong&gt; Desejo falar com o setor financeiro&lt;/p&gt;&lt;p&gt;&lt;strong&gt;Descrição do problema:&lt;/strong&gt; Por favor, transferir esse chamado para N2, time financeiro. _x000a__x000a_Solicitação: Cancelar a prejuízo PDD, todas as NFS em aberto para cliente EDITORA SANAR S.A.&lt;/p&gt;&lt;p&gt;&lt;strong&gt;GA Client ID:&lt;/strong&gt; 1401063149.1757524286&lt;/p&gt;&lt;p&gt;&lt;strong&gt;Lead Hash ID:&lt;/strong&gt; 2a07344672c93c9ca782cc07cf9dc37d0cd4c270e817a83b9f87f9b32f0130a9&lt;/p&gt;&lt;p&gt;&lt;strong&gt;Lead Form ID:&lt;/strong&gt; 2a07344672c93c9ca782cc07cf9dc37d"/>
    <s v="&gt; Por favor, transferir esse chamado para N2, time financeiro. _x000a__x000a_Solicitação: Cancelar a prejuízo PDD, todas as NFS em aberto para cliente EDITORA SANAR S.A."/>
    <s v="182445190"/>
    <x v="10"/>
    <s v="Aberto"/>
    <n v="270"/>
    <n v="270.00027999999998"/>
  </r>
  <r>
    <x v="3"/>
    <x v="2"/>
    <n v="18273616"/>
    <n v="0"/>
    <n v="2536408910812"/>
    <s v="COVABRA SUPERMERCADOS LTDA"/>
    <s v="61.233.151/0005-08"/>
    <s v="Cancelamento de NF"/>
    <m/>
    <m/>
    <x v="0"/>
    <s v="Alta"/>
    <s v="1018 Financeiro | Desejo falar com o setor financeiro | COVABRA SUPERMERCADOS LTDA | ariane.pasilva@cielo.com.br"/>
    <d v="2025-12-30T00:00:00"/>
    <d v="2026-05-22T00:00:00"/>
    <s v="dez/2025"/>
    <s v="STEPHANY LIMA DE LISBOA"/>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Baixar NF&lt;/p&gt;&lt;p&gt;&lt;strong&gt;Merchant ID/Estabelecimento Comercial (EC):&lt;/strong&gt; 61.233.151/0005-08&lt;/p&gt;&lt;p&gt;&lt;strong&gt;Descrição do problema:&lt;/strong&gt; Transferir chamado para N2._x000a_Caso onde precisam baixar a NF conforme todo o histórico tratado com a cliente em novembro/2025. irei anexar as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
    <s v="&gt; Transferir chamado para N2._x000a_Caso onde precisam baixar a NF conforme todo o histórico tratado com a cliente em novembro/2025. irei anexar as evidências."/>
    <s v="182736160"/>
    <x v="8"/>
    <s v="Encerrado"/>
    <n v="267"/>
    <s v=""/>
  </r>
  <r>
    <x v="0"/>
    <x v="2"/>
    <n v="18345627"/>
    <n v="0"/>
    <n v="0"/>
    <s v="SOLEAH"/>
    <s v="18.539.846/0001-60"/>
    <s v="Cancelamento de NF / reemissão"/>
    <m/>
    <m/>
    <x v="0"/>
    <s v="Médio"/>
    <s v="1018 Financeiro | Desejo falar com o setor financeiro | M.P. IDALGO INDUSTRIA E COMERCIO DE ACESSORIOS DE MODA LTDA | ariane.pasilva@cielo.com.br"/>
    <d v="2026-01-05T00:00:00"/>
    <d v="2026-01-30T00:00:00"/>
    <s v="jan/2026"/>
    <s v="Larissa QUIRINO CANUTO"/>
    <s v="ariane.pasilva@cielo.com.br"/>
    <s v="SOLEAH"/>
    <s v="Olá, segue formulário enviado para Cielo E-commerce:&lt;p&gt;&lt;strong&gt;Qual seu nome?:&lt;/strong&gt; M.P. IDALGO INDUSTRIA E COMERCIO DE ACESSORIOS DE MODA LTDA&lt;/p&gt;&lt;p&gt;&lt;strong&gt;Endereço de e-mail:&lt;/strong&gt; ariane.pasilva@cielo.com.br&lt;/p&gt;&lt;p&gt;&lt;strong&gt;CNPJ/CPF:&lt;/strong&gt; 18.539.846/0001-60&lt;/p&gt;&lt;p&gt;&lt;strong&gt;Telefone:&lt;/strong&gt; (11) 97707-1602&lt;/p&gt;&lt;p&gt;&lt;strong&gt;Assunto:&lt;/strong&gt; Cancelar NFS&lt;/p&gt;&lt;p&gt;&lt;strong&gt;Merchant ID/Estabelecimento Comercial (EC):&lt;/strong&gt; 18.539.846/0001-60&lt;/p&gt;&lt;p&gt;&lt;strong&gt;Descrição do problema:&lt;/strong&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s v="&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s v="183456270"/>
    <x v="13"/>
    <s v="Encerrado"/>
    <n v="197"/>
    <s v=""/>
  </r>
  <r>
    <x v="4"/>
    <x v="5"/>
    <n v="18438855"/>
    <n v="0"/>
    <n v="2600717028611"/>
    <s v="GLOBO COMUNICACAO E PARTICIPACOES S/A"/>
    <s v="27.865.757/0069-92"/>
    <s v="Sem solicitação encerrar"/>
    <m/>
    <m/>
    <x v="0"/>
    <s v="Médio"/>
    <s v="1018 Financeiro | Desejo falar com o setor financeiro | Fernanda Santana Camarneira | fernanda.scamarneira@cielo.com.br"/>
    <d v="2026-01-07T00:00:00"/>
    <d v="2026-01-22T00:00:00"/>
    <s v="jan/2026"/>
    <s v="Larissa QUIRINO CANUTO"/>
    <s v="fernanda.scamarneira@cielo.com.br"/>
    <s v="GLOBO"/>
    <s v="Olá, segue formulário enviado para Cielo E-commerce:&lt;p&gt;&lt;strong&gt;Endereço de e-mail:&lt;/strong&gt; fernanda.scamarneira@cielo.com.br&lt;/p&gt;&lt;p&gt;&lt;strong&gt;Qual seu nome?:&lt;/strong&gt; Fernanda Santana Camarneira&lt;/p&gt;&lt;p&gt;&lt;strong&gt;CNPJ/CPF:&lt;/strong&gt; 27.865.757/0069-92&lt;/p&gt;&lt;p&gt;&lt;strong&gt;Telefone:&lt;/strong&gt; (11) 94519-4834&lt;/p&gt;&lt;p&gt;&lt;strong&gt;Assunto:&lt;/strong&gt; Contrato Globo: Ajustes e Cancelamento de nota&lt;/p&gt;&lt;p&gt;&lt;strong&gt;Merchant ID/Estabelecimento Comercial (EC):&lt;/strong&gt; 27.865.757/0069-92&lt;/p&gt;&lt;p&gt;&lt;strong&gt;Sobre qual produto ou área deseja falar?:&lt;/strong&gt; Financeiro&lt;/p&gt;&lt;p&gt;&lt;strong&gt;Como podemos te ajudar?:&lt;/strong&gt; Desejo falar com o setor financeiro&lt;/p&gt;&lt;p&gt;&lt;strong&gt;Descrição do problema:&lt;/strong&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s v="&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s v="184388550"/>
    <x v="14"/>
    <s v="Encerrado"/>
    <n v="213"/>
    <s v=""/>
  </r>
  <r>
    <x v="2"/>
    <x v="5"/>
    <n v="18470317"/>
    <n v="0"/>
    <n v="2600815050333"/>
    <s v="KALUNGA SA"/>
    <s v="43.283.811/0001-50"/>
    <s v="Sem solicitação encerrar"/>
    <m/>
    <m/>
    <x v="0"/>
    <s v="Médio"/>
    <s v="1018 Financeiro | Desejo falar com o setor financeiro | KALUNGA SA | ariane.pasilva@cielo.com.br"/>
    <d v="2026-01-08T00:00:00"/>
    <d v="2026-03-13T00:00:00"/>
    <s v="jan/2026"/>
    <s v="Vanessa dos Santos Araujo"/>
    <s v="ariane.pasilva@cielo.com.br"/>
    <s v="KALUNGACOM"/>
    <s v="Olá, segue formulário enviado para Cielo E-commerce:&lt;p&gt;&lt;strong&gt;Qual seu nome?:&lt;/strong&gt; KALUNGA SA&lt;/p&gt;&lt;p&gt;&lt;strong&gt;Endereço de e-mail:&lt;/strong&gt; ariane.pasilva@cielo.com.br&lt;/p&gt;&lt;p&gt;&lt;strong&gt;CNPJ/CPF:&lt;/strong&gt; 43.283.811/0001-50&lt;/p&gt;&lt;p&gt;&lt;strong&gt;Telefone:&lt;/strong&gt; (11) 97707-1602&lt;/p&gt;&lt;p&gt;&lt;strong&gt;Assunto:&lt;/strong&gt; Cancelar NF&lt;/p&gt;&lt;p&gt;&lt;strong&gt;Merchant ID/Estabelecimento Comercial (EC):&lt;/strong&gt; 43283811000150&lt;/p&gt;&lt;p&gt;&lt;strong&gt;Descrição do problema:&lt;/strong&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s v="&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s v="184703170"/>
    <x v="15"/>
    <s v="Encerrado"/>
    <n v="210"/>
    <s v=""/>
  </r>
  <r>
    <x v="2"/>
    <x v="5"/>
    <n v="18507331"/>
    <n v="0"/>
    <n v="2600916075566"/>
    <s v="COVABRA SUPERMERCADOS LTDA"/>
    <s v="61.233.151/0005-08"/>
    <s v="Outros"/>
    <m/>
    <m/>
    <x v="0"/>
    <s v="Médio"/>
    <s v="1018 Financeiro | Desejo falar com o setor financeiro | Caroline Mendes | carolineal@cielo.com.br"/>
    <d v="2026-01-09T00:00:00"/>
    <d v="2026-01-13T00:00:00"/>
    <s v="jan/2026"/>
    <s v="Larissa QUIRINO CANUTO"/>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05-08&lt;/p&gt;&lt;p&gt;&lt;strong&gt;Telefone:&lt;/strong&gt; (11) 94503-1458&lt;/p&gt;&lt;p&gt;&lt;strong&gt;Assunto:&lt;/strong&gt; Taxas divergente + Cobrança Incorreta&lt;/p&gt;&lt;p&gt;&lt;strong&gt;Merchant ID/Estabelecimento Comercial (EC):&lt;/strong&gt; 61.233.151/0005-08&lt;/p&gt;&lt;p&gt;&lt;strong&gt;Descrição do problema:&lt;/strong&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s v="&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s v="185073310"/>
    <x v="15"/>
    <s v="Encerrado"/>
    <n v="209"/>
    <s v=""/>
  </r>
  <r>
    <x v="0"/>
    <x v="2"/>
    <n v="18493953"/>
    <n v="0"/>
    <n v="2600911066390"/>
    <s v="BLOMME LTDA"/>
    <s v="50.998.581/0001-70"/>
    <s v="Cancelamento de NF"/>
    <m/>
    <s v="Comercial"/>
    <x v="0"/>
    <s v="Médio"/>
    <s v="1018 Financeiro | Desejo falar com o setor financeiro | BLOMME LTDA | ariane.pasilva@cielo.com.br"/>
    <d v="2026-01-09T00:00:00"/>
    <d v="2026-01-09T00:00:00"/>
    <s v="jan/2026"/>
    <s v="STEPHANY LIMA DE LISBOA"/>
    <s v="ariane.pasilva@cielo.com.br"/>
    <s v="BLOMME LTDA"/>
    <s v="Olá, segue formulário enviado para Cielo E-commerce:&lt;p&gt;&lt;strong&gt;Qual seu nome?:&lt;/strong&gt; BLOMME LTDA&lt;/p&gt;&lt;p&gt;&lt;strong&gt;Endereço de e-mail:&lt;/strong&gt; ariane.pasilva@cielo.com.br&lt;/p&gt;&lt;p&gt;&lt;strong&gt;CNPJ/CPF:&lt;/strong&gt; 50.998.581/0001-70&lt;/p&gt;&lt;p&gt;&lt;strong&gt;Telefone:&lt;/strong&gt; (11) 97707-1602&lt;/p&gt;&lt;p&gt;&lt;strong&gt;Assunto:&lt;/strong&gt; Cancelar NFS&lt;/p&gt;&lt;p&gt;&lt;strong&gt;Merchant ID/Estabelecimento Comercial (EC):&lt;/strong&gt; 50.998.581/0001-70&lt;/p&gt;&lt;p&gt;&lt;strong&gt;Descrição do problema:&lt;/strong&gt; Transferir esse chamado para o financeiro N2, time Evert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0e817a83b9f87"/>
    <s v="&gt; Transferir esse chamado para o financeiro N2, time Everton."/>
    <s v="184939530"/>
    <x v="16"/>
    <s v="Encerrado"/>
    <n v="0"/>
    <s v=""/>
  </r>
  <r>
    <x v="0"/>
    <x v="0"/>
    <n v="18597237"/>
    <n v="0"/>
    <n v="2601317140800"/>
    <s v="SAVEGNAGO-SUPERMERCADOS LTDA"/>
    <s v="71.322.150/0001-60"/>
    <s v="Contestação de cobrança"/>
    <m/>
    <m/>
    <x v="0"/>
    <s v="Médio"/>
    <s v="1018 Financeiro | Desejo falar com o setor financeiro | Lenon Oliveira | lenon.oliveira@savegnago.com.br"/>
    <d v="2026-01-13T00:00:00"/>
    <d v="2026-02-06T00:00:00"/>
    <s v="jan/2026"/>
    <s v="Larissa QUIRINO CANUTO"/>
    <s v="lenon.oliveira@savegnago.com.br"/>
    <s v="SAVEGNAGO Lj 1 Matriz Sertaozinho"/>
    <s v="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NF INDEVIDA&lt;/p&gt;&lt;p&gt;&lt;strong&gt;Merchant ID/Estabelecimento Comercial (EC):&lt;/strong&gt; 71.322.150/0001-60&lt;/p&gt;&lt;p&gt;&lt;strong&gt;Descrição do problema:&lt;/strong&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
    <s v="&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
    <s v="185972370"/>
    <x v="17"/>
    <s v="Encerrado"/>
    <n v="204"/>
    <s v=""/>
  </r>
  <r>
    <x v="0"/>
    <x v="1"/>
    <n v="18623547"/>
    <n v="0"/>
    <n v="2601414159330"/>
    <s v="ESCOLAWEB LTDA"/>
    <s v="11.615.383/0001-29"/>
    <s v="Congelamento de contrato"/>
    <m/>
    <m/>
    <x v="0"/>
    <s v="Médio"/>
    <s v="1018 Financeiro | Desejo falar com o setor financeiro | Isabella | isabella.lestingi@cielo.com.br"/>
    <d v="2026-01-14T00:00:00"/>
    <d v="2026-01-20T00:00:00"/>
    <s v="jan/2026"/>
    <s v="STEPHANY LIMA DE LISBOA"/>
    <s v="isabella.lestingi@cielo.com.br"/>
    <s v="ESCOLAWEB"/>
    <s v="Olá, segue formulário enviado para Cielo E-commerce:&lt;p&gt;&lt;strong&gt;Qual seu nome?:&lt;/strong&gt; Isabella&lt;/p&gt;&lt;p&gt;&lt;strong&gt;Endereço de e-mail:&lt;/strong&gt; isabella.lestingi@cielo.com.br&lt;/p&gt;&lt;p&gt;&lt;strong&gt;CNPJ/CPF:&lt;/strong&gt; 11.615.383/0001-29&lt;/p&gt;&lt;p&gt;&lt;strong&gt;Telefone:&lt;/strong&gt; (11) 99516-9999&lt;/p&gt;&lt;p&gt;&lt;strong&gt;Assunto:&lt;/strong&gt; CONGELAMENTO CONTRATO GATEWAY&lt;/p&gt;&lt;p&gt;&lt;strong&gt;Merchant ID/Estabelecimento Comercial (EC):&lt;/strong&gt; 11.615.383/0001-29&lt;/p&gt;&lt;p&gt;&lt;strong&gt;Descrição do problema:&lt;/strong&gt; Caros, peço a gentileza de congelar o contrato de GATEWAY  da cliente escola web (11.615.383/0001-29) até o dia 1 de abril de 2026, conforme contrato de congelamento. _x000a__x000a_Ja estou solicitando o DA para cancelamento das notas emitidas em dezembro e jan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5"/>
    <s v="&gt; Caros, peço a gentileza de congelar o contrato de GATEWAY  da cliente escola web (11.615.383/0001-29) até o dia 1 de abril de 2026, conforme contrato de congelamento. _x000a__x000a_Ja estou solicitando o DA para cancelamento das notas emitidas em dezembro e janeiro."/>
    <s v="186235470"/>
    <x v="4"/>
    <s v="Encerrado"/>
    <n v="198"/>
    <s v=""/>
  </r>
  <r>
    <x v="0"/>
    <x v="2"/>
    <n v="18604102"/>
    <n v="0"/>
    <n v="2601409145692"/>
    <s v="GUEDES &amp; PAIXAO LTDA"/>
    <s v="16.928.871/0036-30"/>
    <s v="Cancelamento de Nota Fiscal"/>
    <s v="Aguardando DA"/>
    <m/>
    <x v="0"/>
    <s v="Alta"/>
    <s v="1018 Financeiro | Desejo falar com o setor financeiro | Raphael Palmeira | raphael.palmeira@cielo.com.br"/>
    <d v="2026-01-14T00:00:00"/>
    <d v="2026-05-20T00:00:00"/>
    <s v="jan/2026"/>
    <s v="STEPHANY LIMA DE LISBOA"/>
    <s v="raphael.palmeira@cielo.com.br"/>
    <s v="DROGARIA MINAS BRASIL"/>
    <s v="Olá, segue formulário enviado para Cielo E-commerce:&lt;p&gt;&lt;strong&gt;Qual seu nome?:&lt;/strong&gt; Raphael Palmeira&lt;/p&gt;&lt;p&gt;&lt;strong&gt;Endereço de e-mail:&lt;/strong&gt; raphael.palmeira@cielo.com.br&lt;/p&gt;&lt;p&gt;&lt;strong&gt;CNPJ/CPF:&lt;/strong&gt; 16.928.871/0036-30&lt;/p&gt;&lt;p&gt;&lt;strong&gt;Telefone:&lt;/strong&gt; (11) 98774-0847&lt;/p&gt;&lt;p&gt;&lt;strong&gt;Assunto:&lt;/strong&gt; financeiro&lt;/p&gt;&lt;p&gt;&lt;strong&gt;Merchant ID/Estabelecimento Comercial (EC):&lt;/strong&gt; DROGARIA MINAS BRASIL&lt;/p&gt;&lt;p&gt;&lt;strong&gt;Descrição do problema:&lt;/strong&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lt;/p&gt;&lt;p&gt;&lt;strong&gt;ID da transação:&lt;/strong&gt; &lt;/p&gt;&lt;p&gt;&lt;strong&gt;Código do erro:&lt;/strong&gt; &lt;/p&gt;&lt;p&gt;&lt;strong&gt;Sobre qual produto ou área deseja falar?:&lt;/strong&gt; Financeiro&lt;/p&gt;&lt;p&gt;&lt;strong&gt;Como podemos te ajudar?:&lt;/strong&gt; Desejo falar com o setor f"/>
    <s v="&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
    <s v="186041020"/>
    <x v="7"/>
    <s v="Encerrado"/>
    <n v="251"/>
    <s v=""/>
  </r>
  <r>
    <x v="4"/>
    <x v="1"/>
    <n v="18762416"/>
    <n v="0"/>
    <n v="2601918257712"/>
    <s v="ZAPPING DO BRASIL LTDA"/>
    <s v="34.308.177/0001-71"/>
    <s v="Pendente Retorno Comercial"/>
    <m/>
    <m/>
    <x v="0"/>
    <s v="Médio"/>
    <s v="1018 Financeiro | Desejo falar com o setor financeiro | Clarissa Rissi | clarissa.rissi@cielo.com.br"/>
    <d v="2026-01-19T00:00:00"/>
    <d v="2026-02-09T00:00:00"/>
    <s v="jan/2026"/>
    <s v="Larissa QUIRINO CANUTO"/>
    <s v="clarissa.rissi@cielo.com.br"/>
    <s v="ZAPPING"/>
    <s v="Olá, segue formulário enviado para Cielo E-commerce:&lt;p&gt;&lt;strong&gt;Qual seu nome?:&lt;/strong&gt; Clarissa Rissi&lt;/p&gt;&lt;p&gt;&lt;strong&gt;Endereço de e-mail:&lt;/strong&gt; clarissa.rissi@cielo.com.br&lt;/p&gt;&lt;p&gt;&lt;strong&gt;CNPJ/CPF:&lt;/strong&gt; 34.308.177/0001-71&lt;/p&gt;&lt;p&gt;&lt;strong&gt;Telefone:&lt;/strong&gt; (11) 97261-4151&lt;/p&gt;&lt;p&gt;&lt;strong&gt;Assunto:&lt;/strong&gt; Renegociação de Taxas&lt;/p&gt;&lt;p&gt;&lt;strong&gt;Merchant ID/Estabelecimento Comercial (EC):&lt;/strong&gt; 34.308.177/0001-71&lt;/p&gt;&lt;p&gt;&lt;strong&gt;Descrição do problema:&lt;/strong&gt; Prezados, boa tarde, tudo bem?_x000a__x000a_Fizemos a renegociação dos valores de antifraude do clientes, assim como a adição do emailage, crio esse chamado para reforçar as novas condições no termo em anexo, pois precisamos que elas reflitam no billing.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
    <s v="&gt; Prezados, boa tarde, tudo bem?_x000a__x000a_Fizemos a renegociação dos valores de antifraude do clientes, assim como a adição do emailage, crio esse chamado para reforçar as novas condições no termo em anexo, pois precisamos que elas reflitam no billing._x000a__x000a_Obrigada."/>
    <s v="187624160"/>
    <x v="14"/>
    <s v="Encerrado"/>
    <n v="201"/>
    <s v=""/>
  </r>
  <r>
    <x v="2"/>
    <x v="1"/>
    <n v="18751902"/>
    <n v="0"/>
    <n v="2601915250536"/>
    <s v="EMPORIO CHAP"/>
    <m/>
    <s v="Pendente Retorno Comercial"/>
    <m/>
    <m/>
    <x v="0"/>
    <s v="Médio"/>
    <s v="1002 Portais E-commerce | Estou com um problema em produção e preciso de ajuda | Raquel Bencini | raquel.bencini@mbrf.com"/>
    <d v="2026-01-19T00:00:00"/>
    <d v="2026-01-28T00:00:00"/>
    <s v="jan/2026"/>
    <s v="ECOMMERCE BP SUPORTE FINANCEIRO N2"/>
    <s v="raquel.bencini@mbrf.com"/>
    <s v="EMPORIO CHAP"/>
    <s v="Olá, segue formulário enviado para Cielo E-commerce:&lt;p&gt;&lt;strong&gt;Qual seu nome?:&lt;/strong&gt; Raquel Bencini&lt;/p&gt;&lt;p&gt;&lt;strong&gt;Endereço de e-mail:&lt;/strong&gt; raquel.bencini@mbrf.com&lt;/p&gt;&lt;p&gt;&lt;strong&gt;Telefone:&lt;/strong&gt; (11) 97690-0931&lt;/p&gt;&lt;p&gt;&lt;strong&gt;Assunto:&lt;/strong&gt; EXTRAÇÃO RELATÓRIO PROTOCOLO 3DS&lt;/p&gt;&lt;p&gt;&lt;strong&gt;Merchant ID/Estabelecimento Comercial (EC):&lt;/strong&gt; 9580CDA7-A196-49EE-A018-A7C3DC2F76BB&lt;/p&gt;&lt;p&gt;&lt;strong&gt;Sobre qual produto ou área deseja falar?:&lt;/strong&gt; Portais E-commerce&lt;/p&gt;&lt;p&gt;&lt;strong&gt;Descrição do problema:&lt;/strong&gt; EXTRAÇÃO RELATÓRIO PERÍDO 26/11/2025 À 25/12/2025 PARA CONFERENCIA DE COBRANÇA&lt;/p&gt;&lt;p&gt;&lt;strong&gt;Data e hora do erro:&lt;/strong&gt; 19-01-2026 15:17&lt;/p&gt;&lt;p&gt;&lt;strong&gt;Como podemos te ajudar?:&lt;/strong&gt; Estou com um problema em produção e preciso de ajuda&lt;/p&gt;&lt;p&gt;&lt;strong&gt;GA Client ID:&lt;/strong&gt; 1915800139.1768846022&lt;/p&gt;&lt;p&gt;&lt;strong&gt;Lead Hash ID:&lt;/strong&gt; 62710623a45d6c43690eee781a516329891495e9770548d7d03e9187351fd741&lt;/p&gt;&lt;p&gt;&lt;strong&gt;Lead Form ID:&lt;/strong&gt; 62710623a45d6c43690eee781a516329891495e9770"/>
    <s v="&gt; EXTRAÇÃO RELATÓRIO PERÍDO 26/11/2025 À 25/12/2025 PARA CONFERENCIA DE COBRANÇA"/>
    <s v="187519020"/>
    <x v="0"/>
    <s v="Encerrado"/>
    <n v="204"/>
    <s v=""/>
  </r>
  <r>
    <x v="2"/>
    <x v="2"/>
    <n v="18831004"/>
    <n v="0"/>
    <n v="2602114306856"/>
    <s v="REDE RECORD DE TELEVISAO EOU RECORD TV"/>
    <s v="60.628.369/0001-75"/>
    <s v="Cancelamento de NF / reemissão"/>
    <m/>
    <m/>
    <x v="1"/>
    <s v="Médio"/>
    <s v="1018 Financeiro | Desejo falar com o setor financeiro | vinicius ferraz | vferraz@recordtv.com.br"/>
    <d v="2026-01-21T00:00:00"/>
    <d v="2026-01-22T00:00:00"/>
    <s v="jan/2026"/>
    <s v="ECOMMERCE BP SUPORTE FINANCEIRO N2"/>
    <s v="vferraz@recordtv.com.br"/>
    <s v="REDE RECORD DE TELEVISAO EOU RECORD TV"/>
    <s v="Olá, segue formulário enviado para Cielo E-commerce:&lt;p&gt;&lt;strong&gt;Qual seu nome?:&lt;/strong&gt; vinicius ferraz&lt;/p&gt;&lt;p&gt;&lt;strong&gt;Endereço de e-mail:&lt;/strong&gt; vferraz@recordtv.com.br&lt;/p&gt;&lt;p&gt;&lt;strong&gt;CNPJ/CPF:&lt;/strong&gt; 60.628.369/0001-75&lt;/p&gt;&lt;p&gt;&lt;strong&gt;Telefone:&lt;/strong&gt; (11) 3300-3602&lt;/p&gt;&lt;p&gt;&lt;strong&gt;Assunto:&lt;/strong&gt; Correção de Nf com valor diferente do contrato&lt;/p&gt;&lt;p&gt;&lt;strong&gt;Merchant ID/Estabelecimento Comercial (EC):&lt;/strong&gt; débito&lt;/p&gt;&lt;p&gt;&lt;strong&gt;Sobre qual produto ou área deseja falar?:&lt;/strong&gt; Financeiro&lt;/p&gt;&lt;p&gt;&lt;strong&gt;Como podemos te ajudar?:&lt;/strong&gt; Desejo falar com o setor financeiro&lt;/p&gt;&lt;p&gt;&lt;strong&gt;Descrição do problema:&lt;/strong&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lt;/p&gt;&lt;p&gt;&lt;strong&gt;Data e hor"/>
    <s v="&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
    <s v="188310040"/>
    <x v="10"/>
    <s v="Aberto"/>
    <n v="247"/>
    <n v="247.00040000000001"/>
  </r>
  <r>
    <x v="0"/>
    <x v="2"/>
    <n v="18823102"/>
    <n v="0"/>
    <n v="2602112300919"/>
    <s v="COMERCIAL E IMPORTADORA DE PNEUS LTDA"/>
    <s v="61.234.985/0001-04"/>
    <s v="Cancelamento de NF"/>
    <m/>
    <m/>
    <x v="0"/>
    <s v="Médio"/>
    <s v="1018 Financeiro | Desejo falar com o setor financeiro | COMERCIAL E IMPORTADORA DE PNEUS LTDA | ariane.pasilva@cielo.com.br"/>
    <d v="2026-01-21T00:00:00"/>
    <d v="2026-02-20T00:00:00"/>
    <s v="jan/2026"/>
    <s v="STEPHANY LIMA DE LISBOA"/>
    <s v="ariane.pasilva@cielo.com.br"/>
    <s v=""/>
    <s v="Olá, segue formulário enviado para Cielo E-commerce:&lt;p&gt;&lt;strong&gt;Qual seu nome?:&lt;/strong&gt; COMERCIAL E IMPORTADORA DE PNEUS LTDA&lt;/p&gt;&lt;p&gt;&lt;strong&gt;Endereço de e-mail:&lt;/strong&gt; ariane.pasilva@cielo.com.br&lt;/p&gt;&lt;p&gt;&lt;strong&gt;CNPJ/CPF:&lt;/strong&gt; 61.234.985/0001-04&lt;/p&gt;&lt;p&gt;&lt;strong&gt;Telefone:&lt;/strong&gt; (11) 97707-1602&lt;/p&gt;&lt;p&gt;&lt;strong&gt;Assunto:&lt;/strong&gt; Emissão de NF&lt;/p&gt;&lt;p&gt;&lt;strong&gt;Merchant ID/Estabelecimento Comercial (EC):&lt;/strong&gt; 61.234.985/0001-04&lt;/p&gt;&lt;p&gt;&lt;strong&gt;Descrição do problema:&lt;/strong&gt; Pessoal, em anexo segue pedido do cliente para emissão da NF._x000a__x000a_''Seguem os pedidos em anexo para a emissão da N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
    <s v="&gt; Pessoal, em anexo segue pedido do cliente para emissão da NF._x000a__x000a_''Seguem os pedidos em anexo para a emissão da NF''"/>
    <s v="188231020"/>
    <x v="18"/>
    <s v="Encerrado"/>
    <n v="224"/>
    <s v=""/>
  </r>
  <r>
    <x v="2"/>
    <x v="2"/>
    <n v="18822614"/>
    <n v="0"/>
    <n v="2602112300585"/>
    <s v=""/>
    <s v="22.675.768/0001-06"/>
    <s v="Cancelamento de NF / reemissão"/>
    <m/>
    <m/>
    <x v="0"/>
    <s v="Médio"/>
    <s v="1018 Financeiro | Desejo falar com o setor financeiro | GSE COMERCIO DE ROUPAS LTDA | ariane.pasilva@cielo.com.br"/>
    <d v="2026-01-21T00:00:00"/>
    <d v="2026-01-21T00:00:00"/>
    <s v="jan/2026"/>
    <s v="ECOMMERCE BP SUPORTE FINANCEIRO N2"/>
    <s v="ariane.pasilva@cielo.com.br"/>
    <s v=""/>
    <s v="Olá, segue formulário enviado para Cielo E-commerce:&lt;p&gt;&lt;strong&gt;Qual seu nome?:&lt;/strong&gt; GSE COMERCIO DE ROUPAS LTDA&lt;/p&gt;&lt;p&gt;&lt;strong&gt;Endereço de e-mail:&lt;/strong&gt; ariane.pasilva@cielo.com.br&lt;/p&gt;&lt;p&gt;&lt;strong&gt;CNPJ/CPF:&lt;/strong&gt; 22.675.768/0001-06&lt;/p&gt;&lt;p&gt;&lt;strong&gt;Telefone:&lt;/strong&gt; (11) 97707-1602&lt;/p&gt;&lt;p&gt;&lt;strong&gt;Assunto:&lt;/strong&gt; Cancelamento de NF&lt;/p&gt;&lt;p&gt;&lt;strong&gt;Merchant ID/Estabelecimento Comercial (EC):&lt;/strong&gt; 22.675.768/0001-06&lt;/p&gt;&lt;p&gt;&lt;strong&gt;Descrição do problema:&lt;/strong&gt; Por favor, cancelar todas as NFS desse cliente. Já temos os DAS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
    <s v="&gt; Por favor, cancelar todas as NFS desse cliente. Já temos os DAS da comercial"/>
    <s v="188226140"/>
    <x v="0"/>
    <s v="Encerrado"/>
    <n v="202"/>
    <s v=""/>
  </r>
  <r>
    <x v="4"/>
    <x v="5"/>
    <n v="18890788"/>
    <n v="0"/>
    <n v="2602222348735"/>
    <s v=""/>
    <m/>
    <s v="Sem solicitação encerrar"/>
    <m/>
    <m/>
    <x v="0"/>
    <s v="Médio"/>
    <s v="1018 Financeiro | Desejo falar com o setor financeiro | Daiani | daiani.sopran@herval.com.br"/>
    <d v="2026-01-22T00:00:00"/>
    <d v="2026-04-02T00:00:00"/>
    <s v="jan/2026"/>
    <s v="Larissa QUIRINO CANUTO"/>
    <s v="daiani.sopran@herval.com.br"/>
    <s v=""/>
    <s v="Olá, segue formulário enviado para Cielo E-commerce:&lt;p&gt;&lt;strong&gt;Qual seu nome?:&lt;/strong&gt; Daiani&lt;/p&gt;&lt;p&gt;&lt;strong&gt;Endereço de e-mail:&lt;/strong&gt; daiani.sopran@herval.com.br&lt;/p&gt;&lt;p&gt;&lt;strong&gt;Telefone:&lt;/strong&gt; (51) 3564-8300&lt;/p&gt;&lt;p&gt;&lt;strong&gt;Assunto:&lt;/strong&gt; Fatura&lt;/p&gt;&lt;p&gt;&lt;strong&gt;Sobre qual produto ou área deseja falar?:&lt;/strong&gt; Financeiro&lt;/p&gt;&lt;p&gt;&lt;strong&gt;Como podemos te ajudar?:&lt;/strong&gt; Desejo falar com o setor financeiro&lt;/p&gt;&lt;p&gt;&lt;strong&gt;Descrição do problema:&lt;/strong&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lt;/p&gt;&lt;p&gt;&lt;strong&gt;Merchant ID/Estabelecimento Comercial (EC):&lt;/strong&gt; BA3363F9-C5A7-41B5-95A8-1DA5075C9244&lt;/p&gt;&lt;p&gt;&lt;strong&gt;GA Client ID:&lt;/strong&gt; 759501410.1767871799&lt;/p&gt;&lt;p&gt;&lt;strong&gt;Lead Hash ID:&lt;/strong&gt; 0a29a074e6016919eab459b6ebc2d5e3cb21d33883"/>
    <s v="&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
    <s v="188907880"/>
    <x v="14"/>
    <s v="Encerrado"/>
    <n v="198"/>
    <s v=""/>
  </r>
  <r>
    <x v="0"/>
    <x v="2"/>
    <n v="18863113"/>
    <n v="0"/>
    <n v="2602211329882"/>
    <s v="NEWLAND VEICULOS LTDA"/>
    <s v="41.597.303/0001-10"/>
    <s v="Cancelamento de NF"/>
    <m/>
    <m/>
    <x v="0"/>
    <s v="Médio"/>
    <s v="1018 Financeiro | Desejo falar com o setor financeiro | Emiliana Lima | emiliana.lima@newland.com.br"/>
    <d v="2026-01-22T00:00:00"/>
    <d v="2026-03-26T00:00:00"/>
    <s v="jan/2026"/>
    <s v="STEPHANY LIMA DE LISBOA"/>
    <s v="emiliana.lima@newland.com.br"/>
    <s v="NEWLAND VEICULOS LTDA"/>
    <s v="Olá, segue formulário enviado para Cielo E-commerce:&lt;p&gt;&lt;strong&gt;Qual seu nome?:&lt;/strong&gt; Emiliana Lima&lt;/p&gt;&lt;p&gt;&lt;strong&gt;Endereço de e-mail:&lt;/strong&gt; emiliana.lima@newland.com.br&lt;/p&gt;&lt;p&gt;&lt;strong&gt;CNPJ/CPF:&lt;/strong&gt; 41.597.303/0001-10&lt;/p&gt;&lt;p&gt;&lt;strong&gt;Telefone:&lt;/strong&gt; (88) 99919-4684&lt;/p&gt;&lt;p&gt;&lt;strong&gt;Assunto:&lt;/strong&gt; Pendências de pagamento&lt;/p&gt;&lt;p&gt;&lt;strong&gt;Merchant ID/Estabelecimento Comercial (EC):&lt;/strong&gt; 41.597.303/0001-10&lt;/p&gt;&lt;p&gt;&lt;strong&gt;Sobre qual produto ou área deseja falar?:&lt;/strong&gt; Financeiro&lt;/p&gt;&lt;p&gt;&lt;strong&gt;Como podemos te ajudar?:&lt;/strong&gt; Desejo falar com o setor financeiro&lt;/p&gt;&lt;p&gt;&lt;strong&gt;Descrição do problema:&lt;/strong&gt; Bom dia, _x000a__x000a_Estamos com pendências de pagamento em 2 notas, toda nota de serviço é para ser emitido até dia 24 de cada mês. Poderia verificar o envio de novas notas anterior a essa data para que possamos realizar o pagamento ?&lt;/p&gt;&lt;p&gt;&lt;strong&gt;GA Client ID:&lt;/strong&gt; 1770719146.1764096498&lt;/p&gt;&lt;p&gt;&lt;strong&gt;Lead Hash ID:&lt;/strong&gt; a12acb766b07dd0418426b0c904c5aef6efcc114ee7fb5e1e74fe7c"/>
    <s v="&gt; Bom dia, _x000a__x000a_Estamos com pendências de pagamento em 2 notas, toda nota de serviço é para ser emitido até dia 24 de cada mês. Poderia verificar o envio de novas notas anterior a essa data para que possamos realizar o pagamento ?"/>
    <s v="188631130"/>
    <x v="19"/>
    <s v="Encerrado"/>
    <n v="197"/>
    <s v=""/>
  </r>
  <r>
    <x v="0"/>
    <x v="2"/>
    <n v="18915650"/>
    <n v="0"/>
    <n v="2602314366053"/>
    <s v=""/>
    <s v="55.213.538/0001-76"/>
    <s v="Cancelamento de NF / reemissão"/>
    <m/>
    <m/>
    <x v="0"/>
    <s v="Alta"/>
    <s v="1018 Financeiro | Desejo falar com o setor financeiro | WISHPAG LTDA | ariane.pasilva@cielo.com.br"/>
    <d v="2026-01-23T00:00:00"/>
    <d v="2026-05-15T00:00:00"/>
    <s v="jan/2026"/>
    <s v="STEPHANY LIMA DE LISBOA"/>
    <s v="ariane.pasilva@cielo.com.br"/>
    <s v=""/>
    <s v="Olá, segue formulário enviado para Cielo E-commerce:&lt;p&gt;&lt;strong&gt;Qual seu nome?:&lt;/strong&gt; WISHPAG LTDA&lt;/p&gt;&lt;p&gt;&lt;strong&gt;Endereço de e-mail:&lt;/strong&gt; ariane.pasilva@cielo.com.br&lt;/p&gt;&lt;p&gt;&lt;strong&gt;CNPJ/CPF:&lt;/strong&gt; 55.213.538/0001-76&lt;/p&gt;&lt;p&gt;&lt;strong&gt;Telefone:&lt;/strong&gt; (11) 97707-1602&lt;/p&gt;&lt;p&gt;&lt;strong&gt;Assunto:&lt;/strong&gt; cancelamento de nf&lt;/p&gt;&lt;p&gt;&lt;strong&gt;Merchant ID/Estabelecimento Comercial (EC):&lt;/strong&gt; 55213538000176&lt;/p&gt;&lt;p&gt;&lt;strong&gt;Descrição do problema:&lt;/strong&gt; Prezados, boa tarde. Tudo bem?_x000a__x000a_Em anexo, segue DA para cancelaento de todas as NFS emitidas para esse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
    <s v="&gt; Prezados, boa tarde. Tudo bem?_x000a__x000a_Em anexo, segue DA para cancelaento de todas as NFS emitidas para esse cliente."/>
    <s v="189156500"/>
    <x v="20"/>
    <s v="Encerrado"/>
    <n v="209"/>
    <s v=""/>
  </r>
  <r>
    <x v="2"/>
    <x v="2"/>
    <n v="18899169"/>
    <n v="0"/>
    <n v="2602310354728"/>
    <s v="CINEMARK BRASIL S.A."/>
    <s v="00.779.721/0001-41"/>
    <s v="Cancelamento de NF / reemissão"/>
    <m/>
    <m/>
    <x v="0"/>
    <s v="Médio"/>
    <s v="1018 Financeiro | Desejo falar com o setor financeiro | CINEMARK BRASIL S.A. | ariane.pasilva@cielo.com.br"/>
    <d v="2026-01-23T00:00:00"/>
    <d v="2026-01-23T00:00:00"/>
    <s v="jan/2026"/>
    <s v="ECOMMERCE BP SUPORTE FINANCEIRO N2"/>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Substituição de NF&lt;/p&gt;&lt;p&gt;&lt;strong&gt;Merchant ID/Estabelecimento Comercial (EC):&lt;/strong&gt; 00.779.721/0001-41&lt;/p&gt;&lt;p&gt;&lt;strong&gt;Descrição do problema:&lt;/strong&gt; Segue em anexo, POS para substituição das NFS do cinemark&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
    <s v="&gt; Segue em anexo, POS para substituição das NFS do cinemark"/>
    <s v="188991690"/>
    <x v="15"/>
    <s v="Encerrado"/>
    <n v="195"/>
    <s v=""/>
  </r>
  <r>
    <x v="2"/>
    <x v="2"/>
    <n v="18973729"/>
    <n v="0"/>
    <n v="2602617408016"/>
    <s v="BERTOLINI S/A"/>
    <s v="87.556.650/0015-00"/>
    <s v="Cancelamento de NF / reemissão"/>
    <m/>
    <m/>
    <x v="0"/>
    <s v="Médio"/>
    <s v="1018 Financeiro | Desejo falar com o setor financeiro | BERTOLINI S/A | bordini@cielo.com.br"/>
    <d v="2026-01-26T00:00:00"/>
    <d v="2026-03-27T00:00:00"/>
    <s v="jan/2026"/>
    <s v="ECOMMERCE BP SUPORTE FINANCEIRO N2"/>
    <s v="bordini@cielo.com.br"/>
    <s v="BERTOLINI SA"/>
    <s v="Olá, segue formulário enviado para Cielo E-commerce:&lt;p&gt;&lt;strong&gt;CNPJ/CPF:&lt;/strong&gt; 87.556.650/0015-00&lt;/p&gt;&lt;p&gt;&lt;strong&gt;Merchant ID/Estabelecimento Comercial (EC):&lt;/strong&gt; 87.556.650/0015-00&lt;/p&gt;&lt;p&gt;&lt;strong&gt;Qual seu nome?:&lt;/strong&gt; BERTOLINI S/A&lt;/p&gt;&lt;p&gt;&lt;strong&gt;Endereço de e-mail:&lt;/strong&gt; bordini@cielo.com.br&lt;/p&gt;&lt;p&gt;&lt;strong&gt;Telefone:&lt;/strong&gt; (54) 2102-4913&lt;/p&gt;&lt;p&gt;&lt;strong&gt;Assunto:&lt;/strong&gt; Cancelar boleto no CNPJ errado&lt;/p&gt;&lt;p&gt;&lt;strong&gt;Descrição do problema:&lt;/strong&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lt;/p&gt;&lt;p&gt;&lt;strong&gt;ID da transação:&lt;/strong&gt; &lt;/p&gt;&lt;p&gt;&lt;strong&gt;Código do erro:&lt;/strong&gt; &lt;/p&gt;&lt;p&gt;&lt;strong&gt;Sobre qual produto ou área deseja falar?:&lt;/strong&gt; Financeiro&lt;/p&gt;&lt;p&gt;&lt;strong&gt;Como podemos te ajudar?:&lt;/strong&gt; Desejo falar com o setor f"/>
    <s v="&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
    <s v="189737290"/>
    <x v="21"/>
    <s v="Encerrado"/>
    <n v="60"/>
    <s v=""/>
  </r>
  <r>
    <x v="4"/>
    <x v="0"/>
    <n v="18967500"/>
    <n v="0"/>
    <n v="2602615403575"/>
    <s v=""/>
    <s v="61.763.443/0001-29"/>
    <s v="Contestação de cobrança"/>
    <m/>
    <m/>
    <x v="1"/>
    <s v="Médio"/>
    <s v="1018 Financeiro | Desejo falar com o setor financeiro | Pedro Sales Queiroz Martins | pedro.martins@bateriasmoura.com"/>
    <d v="2026-01-26T00:00:00"/>
    <d v="2026-04-02T00:00:00"/>
    <s v="jan/2026"/>
    <s v="Larissa QUIRINO CANUTO"/>
    <s v="pedro.martins@bateriasmoura.com"/>
    <s v=""/>
    <s v="Olá, segue formulário enviado para Cielo E-commerce:&lt;p&gt;&lt;strong&gt;Qual seu nome?:&lt;/strong&gt; Pedro Sales Queiroz Martins&lt;/p&gt;&lt;p&gt;&lt;strong&gt;Endereço de e-mail:&lt;/strong&gt; pedro.martins@bateriasmoura.com&lt;/p&gt;&lt;p&gt;&lt;strong&gt;CNPJ/CPF:&lt;/strong&gt; 61.763.443/0001-29&lt;/p&gt;&lt;p&gt;&lt;strong&gt;Telefone:&lt;/strong&gt; (77) 99871-6054&lt;/p&gt;&lt;p&gt;&lt;strong&gt;Assunto:&lt;/strong&gt; COBRANÇA INDEVIDA, REEMBOLSO E CORREÇÃO&lt;/p&gt;&lt;p&gt;&lt;strong&gt;Merchant ID/Estabelecimento Comercial (EC):&lt;/strong&gt; 716283c1-f8fe-4af1-8067-ef838fd89204&lt;/p&gt;&lt;p&gt;&lt;strong&gt;Sobre qual produto ou área deseja falar?:&lt;/strong&gt; Financeiro&lt;/p&gt;&lt;p&gt;&lt;strong&gt;Descrição do problema:&lt;/strong&gt; Cliente desde o início recebendo cobranças de 99.00 no lugar dos 40,00 acordados para a marca BRASPAG._x000a__x000a_Favor realizar o levantamento desses meses e realizar o estorno/correção das taxas futuras de aluguel.&lt;/p&gt;&lt;p&gt;&lt;strong&gt;Como podemos te ajudar?:&lt;/strong&gt; Desejo falar com o setor financeiro&lt;/p&gt;&lt;p&gt;&lt;strong&gt;GA Client ID:&lt;/strong&gt; 1040538107.1769452831&lt;/p&gt;&lt;p&gt;&lt;strong&gt;Lead Hash ID:&lt;/strong&gt; 8389978c8d4397cc917a98f"/>
    <s v="&gt; Cliente desde o início recebendo cobranças de 99.00 no lugar dos 40,00 acordados para a marca BRASPAG._x000a__x000a_Favor realizar o levantamento desses meses e realizar o estorno/correção das taxas futuras de aluguel."/>
    <s v="189675000"/>
    <x v="10"/>
    <s v="Aberto"/>
    <n v="242"/>
    <n v="242.00048000000001"/>
  </r>
  <r>
    <x v="2"/>
    <x v="2"/>
    <n v="18983285"/>
    <n v="0"/>
    <n v="2602709414783"/>
    <s v="ECOFILLER LTDA"/>
    <s v="63.936.441/0001-10"/>
    <s v="Cancelamento de NF / reemissão"/>
    <m/>
    <m/>
    <x v="0"/>
    <s v="Médio"/>
    <s v="1018 Financeiro | Desejo falar com o setor financeiro | Matheus Paulielo | matheus.psilva@cielo.com.br"/>
    <d v="2026-01-27T00:00:00"/>
    <d v="2026-01-29T00:00:00"/>
    <s v="jan/2026"/>
    <s v="ECOMMERCE BP SUPORTE FINANCEIRO N2"/>
    <s v="matheus.psilva@cielo.com.br"/>
    <s v="GRUPO ECOFILLER"/>
    <s v="Olá, segue formulário enviado para Cielo E-commerce:&lt;p&gt;&lt;strong&gt;Qual seu nome?:&lt;/strong&gt; Matheus Paulielo&lt;/p&gt;&lt;p&gt;&lt;strong&gt;Endereço de e-mail:&lt;/strong&gt; matheus.psilva@cielo.com.br&lt;/p&gt;&lt;p&gt;&lt;strong&gt;CNPJ/CPF:&lt;/strong&gt; 63.936.441/0001-10&lt;/p&gt;&lt;p&gt;&lt;strong&gt;Telefone:&lt;/strong&gt; (13) 99140-2960&lt;/p&gt;&lt;p&gt;&lt;strong&gt;Assunto:&lt;/strong&gt; Cancelamento sem multa&lt;/p&gt;&lt;p&gt;&lt;strong&gt;Merchant ID/Estabelecimento Comercial (EC):&lt;/strong&gt; 63.936.441/0001-10&lt;/p&gt;&lt;p&gt;&lt;strong&gt;Sobre qual produto ou área deseja falar?:&lt;/strong&gt; Financeiro&lt;/p&gt;&lt;p&gt;&lt;strong&gt;Como podemos te ajudar?:&lt;/strong&gt; Desejo falar com o setor financeiro&lt;/p&gt;&lt;p&gt;&lt;strong&gt;Descrição do problema:&lt;/strong&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s v="&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s v="189832850"/>
    <x v="22"/>
    <s v="Encerrado"/>
    <n v="220"/>
    <s v=""/>
  </r>
  <r>
    <x v="2"/>
    <x v="2"/>
    <n v="19094173"/>
    <n v="0"/>
    <n v="2602914494650"/>
    <s v="AGRO-COMERCIAL AFUBRA LTDA"/>
    <s v="74.072.513/0001-44"/>
    <s v="Cancelamento de NF / reemissão"/>
    <m/>
    <m/>
    <x v="0"/>
    <s v="Médio"/>
    <s v="1018 Financeiro | Desejo falar com o setor financeiro | AGRO-COMERCIAL AFUBRA LTDA | ariane.pasilva@cielo.com.br"/>
    <d v="2026-01-29T00:00:00"/>
    <d v="2026-01-29T00:00:00"/>
    <s v="jan/2026"/>
    <s v="ECOMMERCE BP SUPORTE FINANCEIRO N2"/>
    <s v="ariane.pasilva@cielo.com.br"/>
    <s v="AGRO COMERCIAL AFUBRA"/>
    <s v="Olá, segue formulário enviado para Cielo E-commerce:&lt;p&gt;&lt;strong&gt;Endereço de e-mail:&lt;/strong&gt; ariane.pasilva@cielo.com.br&lt;/p&gt;&lt;p&gt;&lt;strong&gt;CNPJ/CPF:&lt;/strong&gt; 74.072.513/0001-44&lt;/p&gt;&lt;p&gt;&lt;strong&gt;Qual seu nome?:&lt;/strong&gt; AGRO-COMERCIAL AFUBRA LTDA&lt;/p&gt;&lt;p&gt;&lt;strong&gt;Telefone:&lt;/strong&gt; (11) 97707-1602&lt;/p&gt;&lt;p&gt;&lt;strong&gt;Assunto:&lt;/strong&gt; NF paga duplicada&lt;/p&gt;&lt;p&gt;&lt;strong&gt;Merchant ID/Estabelecimento Comercial (EC):&lt;/strong&gt; 74072513000144&lt;/p&gt;&lt;p&gt;&lt;strong&gt;Descrição do problema:&lt;/strong&gt; Por favor, como faremos com as NFS de dezembro duplicada?_x000a_Mesmo produto, mesmo período, mesmo valor?_x000a_Como iremos estornar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como faremos com as NFS de dezembro duplicada?_x000a_Mesmo produto, mesmo período, mesmo valor?_x000a_Como iremos estornar para o cliente?"/>
    <s v="190941730"/>
    <x v="15"/>
    <s v="Encerrado"/>
    <n v="189"/>
    <s v=""/>
  </r>
  <r>
    <x v="4"/>
    <x v="3"/>
    <n v="19076026"/>
    <n v="0"/>
    <n v="2602910481963"/>
    <s v="CLARO S.A."/>
    <s v="40.432.544/0062-69"/>
    <s v="Alteração de vencimento / prorrogação"/>
    <m/>
    <m/>
    <x v="0"/>
    <s v="Médio"/>
    <s v="1018 Financeiro | Desejo falar com o setor financeiro | CLARO S.A. | ariane.pasilva@cielo.com.br"/>
    <d v="2026-01-29T00:00:00"/>
    <d v="2026-02-06T00:00:00"/>
    <s v="jan/2026"/>
    <s v="Larissa QUIRINO CANUTO"/>
    <s v="ariane.pasilva@cielo.com.br"/>
    <s v=""/>
    <s v="Olá, segue formulário enviado para Cielo E-commerce:&lt;p&gt;&lt;strong&gt;Qual seu nome?:&lt;/strong&gt; CLARO S.A.&lt;/p&gt;&lt;p&gt;&lt;strong&gt;Endereço de e-mail:&lt;/strong&gt; ariane.pasilva@cielo.com.br&lt;/p&gt;&lt;p&gt;&lt;strong&gt;CNPJ/CPF:&lt;/strong&gt; 40.432.544/0062-69&lt;/p&gt;&lt;p&gt;&lt;strong&gt;Telefone:&lt;/strong&gt; (11) 97707-1602&lt;/p&gt;&lt;p&gt;&lt;strong&gt;Assunto:&lt;/strong&gt; Data de de emissão no mês de vencimento&lt;/p&gt;&lt;p&gt;&lt;strong&gt;Merchant ID/Estabelecimento Comercial (EC):&lt;/strong&gt; 40432544006269&lt;/p&gt;&lt;p&gt;&lt;strong&gt;Descrição do problema:&lt;/strong&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
    <s v="&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
    <s v="190760260"/>
    <x v="4"/>
    <s v="Encerrado"/>
    <n v="183"/>
    <s v=""/>
  </r>
  <r>
    <x v="0"/>
    <x v="2"/>
    <n v="19068976"/>
    <n v="0"/>
    <n v="0"/>
    <s v="CINEMARK BRASIL S.A."/>
    <s v="00.779.721/0001-41"/>
    <s v="Cancelamento de NF / reemissão"/>
    <m/>
    <m/>
    <x v="0"/>
    <s v="Médio"/>
    <s v="1018 Financeiro | Desejo falar com o setor financeiro | CINEMARK BRASIL S.A. | ariane.pasilva@cielo.com.br"/>
    <d v="2026-01-29T00:00:00"/>
    <d v="2026-02-20T00:00:00"/>
    <s v="jan/2026"/>
    <s v="STEPHANY LIMA DE LISBOA"/>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PO SUBSTITUIÇÃO&lt;/p&gt;&lt;p&gt;&lt;strong&gt;Merchant ID/Estabelecimento Comercial (EC):&lt;/strong&gt; 00.779.721/0001-41&lt;/p&gt;&lt;p&gt;&lt;strong&gt;Descrição do problema:&lt;/strong&gt; Por favor, realizar substituição de NF._x000a__x000a_Adiciono o pedido do antifraude de dez/25._x000a_OC000743944 – R$46.109,23 Antifraude Dezembro 2025._x000a__x000a_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
    <s v="&gt; Por favor, realizar substituição de NF._x000a__x000a_Adiciono o pedido do antifraude de dez/25._x000a_OC000743944 – R$46.109,23 Antifraude Dezembro 2025._x000a__x000a_Em anexo."/>
    <s v="190689760"/>
    <x v="23"/>
    <s v="Encerrado"/>
    <n v="181"/>
    <s v=""/>
  </r>
  <r>
    <x v="1"/>
    <x v="3"/>
    <n v="19318187"/>
    <n v="0"/>
    <n v="2603615657622"/>
    <s v="PNEUBRAS COMERCIO DE PNEUS LTDA"/>
    <s v="08.678.386/0001-05"/>
    <s v="Alteração de vencimento / prorrogação"/>
    <m/>
    <m/>
    <x v="0"/>
    <s v="Médio"/>
    <s v="1018 Financeiro | Desejo falar com o setor financeiro | Yasmin Melo | yasmin.melo@pneubras.com"/>
    <d v="2026-02-05T00:00:00"/>
    <d v="2026-02-20T00:00:00"/>
    <s v="fev/2026"/>
    <s v="Vanessa dos Santos Araujo"/>
    <s v="yasmin.melo@pneubras.com"/>
    <s v="PNEUBRAS"/>
    <s v="Olá, segue formulário enviado para Cielo E-commerce:&lt;p&gt;&lt;strong&gt;Qual seu nome?:&lt;/strong&gt; Yasmin Melo&lt;/p&gt;&lt;p&gt;&lt;strong&gt;Endereço de e-mail:&lt;/strong&gt; yasmin.melo@pneubras.com&lt;/p&gt;&lt;p&gt;&lt;strong&gt;CNPJ/CPF:&lt;/strong&gt; 08.678.386/0001-05&lt;/p&gt;&lt;p&gt;&lt;strong&gt;Telefone:&lt;/strong&gt; (81) 9133-8500&lt;/p&gt;&lt;p&gt;&lt;strong&gt;Assunto:&lt;/strong&gt; Alteração de data de emissão dos boletos&lt;/p&gt;&lt;p&gt;&lt;strong&gt;Sobre qual produto ou área deseja falar?:&lt;/strong&gt; Financeiro&lt;/p&gt;&lt;p&gt;&lt;strong&gt;Como podemos te ajudar?:&lt;/strong&gt; Desejo falar com o setor financeiro&lt;/p&gt;&lt;p&gt;&lt;strong&gt;Descrição do problema:&lt;/strong&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lt;/p&gt;&lt;p&gt;&lt;strong&gt;Merchant ID/Estabelecimento Comercial (EC):&lt;/strong&gt; 12f6759a-2a45-48dc-9edf-e01cca4836c8&lt;/p&gt;&lt;p&gt;&lt;strong&gt;GA"/>
    <s v="&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
    <s v="193181870"/>
    <x v="24"/>
    <s v="Encerrado"/>
    <n v="175"/>
    <s v=""/>
  </r>
  <r>
    <x v="0"/>
    <x v="2"/>
    <n v="19294254"/>
    <n v="0"/>
    <n v="2603610640508"/>
    <s v="ASSOCIACAO ESCOLA SUPERIOR DE PROPAGANDA E MARKETING"/>
    <s v="61.825.675/0001-64"/>
    <s v="Cancelamento de NF / reemissão"/>
    <m/>
    <m/>
    <x v="0"/>
    <s v="Médio"/>
    <s v="1018 Financeiro | Desejo falar com o setor financeiro | Elaine Nascimento | elaine.nascimento@espm.br"/>
    <d v="2026-02-05T00:00:00"/>
    <d v="2026-02-11T00:00:00"/>
    <s v="fev/2026"/>
    <s v="STEPHANY LIMA DE LISBOA"/>
    <s v="elaine.nascimento@espm.br"/>
    <s v="ESPM"/>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Descrição do problema:&lt;/strong&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s v="&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s v="192942540"/>
    <x v="12"/>
    <s v="Encerrado"/>
    <n v="231"/>
    <s v=""/>
  </r>
  <r>
    <x v="4"/>
    <x v="1"/>
    <n v="19334708"/>
    <n v="0"/>
    <n v="2603709669813"/>
    <s v="MASTER CARGAS BRASIL LTDA"/>
    <s v="03.537.589/0001-50"/>
    <s v="Cancelamento contrato (produto) / NF"/>
    <m/>
    <m/>
    <x v="0"/>
    <s v="Médio"/>
    <s v="1018 Financeiro | Desejo falar com o setor financeiro | Giulia | giuliac@cielo.com.br"/>
    <d v="2026-02-06T00:00:00"/>
    <d v="2026-02-10T00:00:00"/>
    <s v="fev/2026"/>
    <s v="Emilly Maria Sousa Almeida"/>
    <s v="giuliac@cielo.com.br"/>
    <s v="MASTER CARGAS BRASIL"/>
    <s v="Olá, segue formulário enviado para Cielo E-commerce:&lt;p&gt;&lt;strong&gt;Qual seu nome?:&lt;/strong&gt; Giulia&lt;/p&gt;&lt;p&gt;&lt;strong&gt;Endereço de e-mail:&lt;/strong&gt; giuliac@cielo.com.br&lt;/p&gt;&lt;p&gt;&lt;strong&gt;CNPJ/CPF:&lt;/strong&gt; 03.537.589/0001-50&lt;/p&gt;&lt;p&gt;&lt;strong&gt;Telefone:&lt;/strong&gt; (11) 99104-1320&lt;/p&gt;&lt;p&gt;&lt;strong&gt;Assunto:&lt;/strong&gt; Cancelamento Parcial Sem Multa&lt;/p&gt;&lt;p&gt;&lt;strong&gt;Merchant ID/Estabelecimento Comercial (EC):&lt;/strong&gt; 03.537.589/0001-50&lt;/p&gt;&lt;p&gt;&lt;strong&gt;Descrição do problema:&lt;/strong&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lt;/p&gt;&lt;p&gt;&lt;strong&gt;ID da transação:&lt;/strong&gt; &lt;/p&gt;&lt;p&gt;&lt;strong&gt;Código do erro:&lt;/strong&gt; &lt;/p&gt;&lt;p&gt;&lt;strong&gt;Sobre qual produto ou área deseja falar?:&lt;/strong&gt; Financeiro&lt;/p&gt;&lt;p&gt;&lt;strong&gt;Como podemos te ajudar?:&lt;/strong&gt; Desejo falar com o setor finance"/>
    <s v="&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
    <s v="193347080"/>
    <x v="24"/>
    <s v="Encerrado"/>
    <n v="174"/>
    <s v=""/>
  </r>
  <r>
    <x v="0"/>
    <x v="2"/>
    <n v="19332816"/>
    <n v="0"/>
    <n v="2603709668429"/>
    <s v="SERASA SA"/>
    <s v="62.173.620/0093-06"/>
    <s v="Cancelamento de NF / reemissão"/>
    <m/>
    <m/>
    <x v="0"/>
    <s v="Médio"/>
    <s v="1018 Financeiro | Desejo falar com o setor financeiro | SERASA S.A. | ariane.pasilva@cielo.com.br"/>
    <d v="2026-02-06T00:00:00"/>
    <d v="2026-03-05T00:00:00"/>
    <s v="fev/2026"/>
    <s v="Larissa QUIRINO CANUTO"/>
    <s v="ariane.pasilva@cielo.com.br"/>
    <s v="SERASA SA"/>
    <s v="Olá, segue formulário enviado para Cielo E-commerce:&lt;p&gt;&lt;strong&gt;CNPJ/CPF:&lt;/strong&gt; 62.173.620/0093-06&lt;/p&gt;&lt;p&gt;&lt;strong&gt;Endereço de e-mail:&lt;/strong&gt; ariane.pasilva@cielo.com.br&lt;/p&gt;&lt;p&gt;&lt;strong&gt;Qual seu nome?:&lt;/strong&gt; SERASA S.A.&lt;/p&gt;&lt;p&gt;&lt;strong&gt;Telefone:&lt;/strong&gt; (11) 97707-1602&lt;/p&gt;&lt;p&gt;&lt;strong&gt;Assunto:&lt;/strong&gt; Cancelamento de NF&lt;/p&gt;&lt;p&gt;&lt;strong&gt;Merchant ID/Estabelecimento Comercial (EC):&lt;/strong&gt; 62173620009306&lt;/p&gt;&lt;p&gt;&lt;strong&gt;Descrição do problema:&lt;/strong&gt; Prezados, bom dia. Tudo bem?_x000a_Por favor seguir com o cancelamento das NFS do SERASA CNPJ 6217362000930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
    <s v="&gt; Prezados, bom dia. Tudo bem?_x000a_Por favor seguir com o cancelamento das NFS do SERASA CNPJ 62173620009306."/>
    <s v="193328160"/>
    <x v="24"/>
    <s v="Encerrado"/>
    <n v="174"/>
    <s v=""/>
  </r>
  <r>
    <x v="2"/>
    <x v="2"/>
    <n v="19467621"/>
    <n v="0"/>
    <n v="2604118768702"/>
    <s v=""/>
    <s v="02.916.265/0298-18"/>
    <s v="Cancelamento de NF / reemissão"/>
    <m/>
    <m/>
    <x v="0"/>
    <s v="Médio"/>
    <s v="1018 Financeiro | Desejo falar com o setor financeiro | Mariane Oliveira dos Santos | marianeodossantos@gmail.com"/>
    <d v="2026-02-10T00:00:00"/>
    <d v="2026-02-11T00:00:00"/>
    <s v="fev/2026"/>
    <s v="ECOMMERCE BP SUPORTE FINANCEIRO N2"/>
    <s v="marianeodossantos@gmail.com"/>
    <s v=""/>
    <s v="Olá, segue formulário enviado para Cielo E-commerce:&lt;p&gt;&lt;strong&gt;Qual seu nome?:&lt;/strong&gt; Mariane Oliveira dos Santos&lt;/p&gt;&lt;p&gt;&lt;strong&gt;Endereço de e-mail:&lt;/strong&gt; marianeodossantos@gmail.com&lt;/p&gt;&lt;p&gt;&lt;strong&gt;CNPJ/CPF:&lt;/strong&gt; 02.916.265/0298-18&lt;/p&gt;&lt;p&gt;&lt;strong&gt;Telefone:&lt;/strong&gt; (11) 98407-1789&lt;/p&gt;&lt;p&gt;&lt;strong&gt;Assunto:&lt;/strong&gt; Emissão NFS&lt;/p&gt;&lt;p&gt;&lt;strong&gt;Sobre qual produto ou área deseja falar?:&lt;/strong&gt; Financeiro&lt;/p&gt;&lt;p&gt;&lt;strong&gt;Como podemos te ajudar?:&lt;/strong&gt; Desejo falar com o setor financeiro&lt;/p&gt;&lt;p&gt;&lt;strong&gt;Descrição do problema:&lt;/strong&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lt;/p&gt;&lt;p&gt;&lt;strong&gt;Merchant ID/Estabelecimento Comercial (EC):&lt;/strong&gt; 02.916.265/0298-18&lt;/p&gt;&lt;p&gt;&lt;strong&gt;GA Clie"/>
    <s v="&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
    <s v="194676210"/>
    <x v="24"/>
    <s v="Encerrado"/>
    <n v="170"/>
    <s v=""/>
  </r>
  <r>
    <x v="2"/>
    <x v="1"/>
    <n v="19467525"/>
    <n v="0"/>
    <n v="2604118768638"/>
    <s v="ALFA  AGENCIA DE VIAGENS LTDA"/>
    <s v="07.141.168/0001-66"/>
    <s v="Congelamento de contrato"/>
    <m/>
    <m/>
    <x v="0"/>
    <s v="Médio"/>
    <s v="1018 Financeiro | Desejo falar com o setor financeiro | ALFA AGENCIA DE VIAGENS LTDA | bordini@cielo.com.br"/>
    <d v="2026-02-10T00:00:00"/>
    <d v="2026-02-11T00:00:00"/>
    <s v="fev/2026"/>
    <s v="ECOMMERCE BP SUPORTE FINANCEIRO N2"/>
    <s v="bordini@cielo.com.br"/>
    <s v=""/>
    <s v="Olá, segue formulário enviado para Cielo E-commerce:&lt;p&gt;&lt;strong&gt;Qual seu nome?:&lt;/strong&gt; ALFA AGENCIA DE VIAGENS LTDA&lt;/p&gt;&lt;p&gt;&lt;strong&gt;CNPJ/CPF:&lt;/strong&gt; 07.141.168/0001-66&lt;/p&gt;&lt;p&gt;&lt;strong&gt;Endereço de e-mail:&lt;/strong&gt; bordini@cielo.com.br&lt;/p&gt;&lt;p&gt;&lt;strong&gt;Telefone:&lt;/strong&gt; (11) 94008-6890&lt;/p&gt;&lt;p&gt;&lt;strong&gt;Assunto:&lt;/strong&gt; Congelamento de Contrato&lt;/p&gt;&lt;p&gt;&lt;strong&gt;Merchant ID/Estabelecimento Comercial (EC):&lt;/strong&gt; 07.141.168/0001-66&lt;/p&gt;&lt;p&gt;&lt;strong&gt;Descrição do problema:&lt;/strong&gt; Boa tarde, time, espero que estejam bem!_x000a__x000a_Cliente deseja congelar o contrato , dos produtos de AF mínimo mensal e Analista dedicado mensal Cyber, sendo assim segue documento assinado por todos. _x000a__x000a_Atenciosam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Data e hora do erro:&lt;/strong&gt; 10-02-2026 18:07&lt;/p&gt;&lt;p&gt;&lt;strong&gt;G"/>
    <s v="&gt; Boa tarde, time, espero que estejam bem!_x000a__x000a_Cliente deseja congelar o contrato , dos produtos de AF mínimo mensal e Analista dedicado mensal Cyber, sendo assim segue documento assinado por todos. _x000a__x000a_Atenciosamente."/>
    <s v="194675250"/>
    <x v="24"/>
    <s v="Encerrado"/>
    <n v="170"/>
    <s v=""/>
  </r>
  <r>
    <x v="2"/>
    <x v="0"/>
    <n v="19443812"/>
    <n v="0"/>
    <n v="2604112751267"/>
    <s v="ASSOCIACAO ESCOLA SUPERIOR DE PROPAGANDA E MARKETING"/>
    <s v="61.825.675/0001-64"/>
    <s v="Contestação de cobrança"/>
    <m/>
    <m/>
    <x v="0"/>
    <s v="Médio"/>
    <s v="1001 Split de Pagamento | Carta de cancelamento Split | Elaine Nascimento | elaine.nascimento@espm.br"/>
    <d v="2026-02-10T00:00:00"/>
    <d v="2026-02-11T00:00:00"/>
    <s v="fev/2026"/>
    <s v="ECOMMERCE BP SUPORTE FINANCEIRO N2"/>
    <s v="elaine.nascimento@espm.br"/>
    <s v=""/>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Merchant ID/Estabelecimento Comercial (EC):&lt;/strong&gt; O contrato nº 430 foi encerrado&lt;/p&gt;&lt;p&gt;&lt;strong&gt;Descrição do problema:&lt;/strong&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s v="&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s v="194438120"/>
    <x v="22"/>
    <s v="Encerrado"/>
    <n v="206"/>
    <s v=""/>
  </r>
  <r>
    <x v="4"/>
    <x v="6"/>
    <n v="19555123"/>
    <n v="0"/>
    <n v="2604317832446"/>
    <s v="BRF S.A."/>
    <s v="01.838.723/0001-27"/>
    <s v="questionar a volumetria cobrada referente ao produto 3DS"/>
    <m/>
    <m/>
    <x v="1"/>
    <s v="Alta"/>
    <s v="1018 Financeiro | Desejo falar com o setor financeiro | Mariane Oliveira dos Santos | mariane.santos@cielo.com.br"/>
    <d v="2026-02-12T00:00:00"/>
    <d v="2026-02-12T00:00:00"/>
    <s v="fev/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01.838.723/0001-27&lt;/p&gt;&lt;p&gt;&lt;strong&gt;Telefone:&lt;/strong&gt; (11) 98407-1789&lt;/p&gt;&lt;p&gt;&lt;strong&gt;Assunto:&lt;/strong&gt; Consumo 3ds&lt;/p&gt;&lt;p&gt;&lt;strong&gt;Merchant ID/Estabelecimento Comercial (EC):&lt;/strong&gt; 02.916.265/0298-18&lt;/p&gt;&lt;p&gt;&lt;strong&gt;Descrição do problema:&lt;/strong&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s v="&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s v="195551230"/>
    <x v="10"/>
    <s v="Aberto"/>
    <n v="225"/>
    <n v="225.00059999999999"/>
  </r>
  <r>
    <x v="4"/>
    <x v="0"/>
    <n v="19575216"/>
    <n v="0"/>
    <n v="2604411846581"/>
    <s v="CENTER MEGA COMERCIO DE MATERIAIS PARA CONSTRUCAO LTDA"/>
    <s v="05.164.667/0007-39"/>
    <s v="Contestação de cobrança"/>
    <m/>
    <m/>
    <x v="1"/>
    <s v="Alta"/>
    <s v="1018 Financeiro | Desejo falar com o setor financeiro | Caroline Mendes | carolineal@cielo.com.br"/>
    <d v="2026-02-13T00:00:00"/>
    <d v="2026-04-13T00:00:00"/>
    <s v="fev/2026"/>
    <s v="FABIANA DE JESUS MARTINS LISBOA"/>
    <s v="carolineal@cielo.com.br"/>
    <s v=""/>
    <s v="Olá, segue formulário enviado para Cielo E-commerce:&lt;p&gt;&lt;strong&gt;Qual seu nome?:&lt;/strong&gt; Caroline Mendes&lt;/p&gt;&lt;p&gt;&lt;strong&gt;Endereço de e-mail:&lt;/strong&gt; carolineal@cielo.com.br&lt;/p&gt;&lt;p&gt;&lt;strong&gt;CNPJ/CPF:&lt;/strong&gt; 05.164.667/0007-39&lt;/p&gt;&lt;p&gt;&lt;strong&gt;Telefone:&lt;/strong&gt; (11) 94503-1458&lt;/p&gt;&lt;p&gt;&lt;strong&gt;Assunto:&lt;/strong&gt; Ajuste anual contrato&lt;/p&gt;&lt;p&gt;&lt;strong&gt;Merchant ID/Estabelecimento Comercial (EC):&lt;/strong&gt; 61.233.151/0005-08&lt;/p&gt;&lt;p&gt;&lt;strong&gt;Descrição do problema:&lt;/strong&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s v="&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s v="195752160"/>
    <x v="10"/>
    <s v="Aberto"/>
    <n v="224"/>
    <n v="224.00060999999999"/>
  </r>
  <r>
    <x v="0"/>
    <x v="1"/>
    <n v="19754719"/>
    <n v="0"/>
    <n v="2605409978915"/>
    <s v="CENTRAL DO CARNAVAL PRODUCOES ARTISTICAS LTDA"/>
    <s v="03.951.956/0001-67"/>
    <s v="Congelamento de contrato"/>
    <m/>
    <m/>
    <x v="0"/>
    <s v="Médio"/>
    <s v="1018 Financeiro | Desejo falar com o setor financeiro | Clarissa | clarissa.rissi@cielo.com.br"/>
    <d v="2026-02-23T00:00:00"/>
    <d v="2026-04-17T00:00:00"/>
    <s v="fev/2026"/>
    <s v="Larissa QUIRINO CANUTO"/>
    <s v="clarissa.rissi@cielo.com.br"/>
    <s v=""/>
    <s v="Olá, segue formulário enviado para Cielo E-commerce:&lt;p&gt;&lt;strong&gt;Qual seu nome?:&lt;/strong&gt; Clarissa&lt;/p&gt;&lt;p&gt;&lt;strong&gt;Endereço de e-mail:&lt;/strong&gt; clarissa.rissi@cielo.com.br&lt;/p&gt;&lt;p&gt;&lt;strong&gt;CNPJ/CPF:&lt;/strong&gt; 03.951.956/0001-67&lt;/p&gt;&lt;p&gt;&lt;strong&gt;Telefone:&lt;/strong&gt; (11) 97261-4151&lt;/p&gt;&lt;p&gt;&lt;strong&gt;Assunto:&lt;/strong&gt; Congelamento de contrato&lt;/p&gt;&lt;p&gt;&lt;strong&gt;Merchant ID/Estabelecimento Comercial (EC):&lt;/strong&gt; 03.951.956/0001-67&lt;/p&gt;&lt;p&gt;&lt;strong&gt;Descrição do problema:&lt;/strong&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lt;/p&gt;&lt;p&gt;&lt;strong&gt;ID da transação:&lt;/strong&gt; &lt;/p&gt;&lt;p&gt;&lt;strong&gt;Código do erro:&lt;/strong&gt; &lt;/p&gt;&lt;p&gt;&lt;strong&gt;Sobre qual produto ou área deseja falar?:&lt;/strong&gt; Financeiro&lt;/p&gt;&lt;p&gt;&lt;strong&gt;Como podemos te ajudar?:&lt;/strong&gt; Desejo falar com o setor financeiro&lt;/p&gt;"/>
    <s v="&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
    <s v="197547190"/>
    <x v="23"/>
    <s v="Encerrado"/>
    <n v="156"/>
    <s v=""/>
  </r>
  <r>
    <x v="2"/>
    <x v="1"/>
    <n v="19754066"/>
    <n v="0"/>
    <n v="2605409978402"/>
    <s v="DSC PRODUCOES E EVENTOS LTDA"/>
    <s v="34.546.535/0001-84"/>
    <s v="Congelamento de contrato"/>
    <m/>
    <m/>
    <x v="0"/>
    <s v="Médio"/>
    <s v="1018 Financeiro | Desejo falar com o setor financeiro | Clarissa | clarissa.rissi@cielo.com.br"/>
    <d v="2026-02-23T00:00:00"/>
    <d v="2026-06-02T00:00:00"/>
    <s v="fev/2026"/>
    <s v="Emilly Maria Sousa Almeida"/>
    <s v="clarissa.rissi@cielo.com.br"/>
    <s v="Bloco do Urso DSC"/>
    <s v="Olá, segue formulário enviado para Cielo E-commerce:&lt;p&gt;&lt;strong&gt;Qual seu nome?:&lt;/strong&gt; Clarissa&lt;/p&gt;&lt;p&gt;&lt;strong&gt;Endereço de e-mail:&lt;/strong&gt; clarissa.rissi@cielo.com.br&lt;/p&gt;&lt;p&gt;&lt;strong&gt;CNPJ/CPF:&lt;/strong&gt; 34.546.535/0001-84&lt;/p&gt;&lt;p&gt;&lt;strong&gt;Telefone:&lt;/strong&gt; (11) 97261-4151&lt;/p&gt;&lt;p&gt;&lt;strong&gt;Assunto:&lt;/strong&gt; Congelamento de contrato&lt;/p&gt;&lt;p&gt;&lt;strong&gt;Merchant ID/Estabelecimento Comercial (EC):&lt;/strong&gt; 34.546.535/0001-84&lt;/p&gt;&lt;p&gt;&lt;strong&gt;Descrição do problema:&lt;/strong&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s v="&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s v="197540660"/>
    <x v="25"/>
    <s v="Encerrado"/>
    <n v="162"/>
    <s v=""/>
  </r>
  <r>
    <x v="2"/>
    <x v="2"/>
    <n v="19809905"/>
    <n v="0"/>
    <n v="2605511021859"/>
    <s v=""/>
    <s v="21.570.535/0001-78"/>
    <s v="Cancelamento de NF"/>
    <m/>
    <m/>
    <x v="0"/>
    <s v="Médio"/>
    <s v="1018 Financeiro | Desejo falar com o setor financeiro | Júlia Angelolozzi | julia.djesus@cielo.com.br"/>
    <d v="2026-02-24T00:00:00"/>
    <d v="2026-02-24T00:00:00"/>
    <s v="fev/2026"/>
    <s v="ECOMMERCE BP SUPORTE FINANCEIRO N2"/>
    <s v="julia.djesus@cielo.com.br"/>
    <s v=""/>
    <s v="Olá, segue formulário enviado para Cielo E-commerce:&lt;p&gt;&lt;strong&gt;Qual seu nome?:&lt;/strong&gt; Júlia Angelolozzi&lt;/p&gt;&lt;p&gt;&lt;strong&gt;Endereço de e-mail:&lt;/strong&gt; julia.djesus@cielo.com.br&lt;/p&gt;&lt;p&gt;&lt;strong&gt;CNPJ/CPF:&lt;/strong&gt; 21.570.535/0001-78&lt;/p&gt;&lt;p&gt;&lt;strong&gt;Telefone:&lt;/strong&gt; (11) 94452-6362&lt;/p&gt;&lt;p&gt;&lt;strong&gt;Assunto:&lt;/strong&gt; Cancelamento de cobranças&lt;/p&gt;&lt;p&gt;&lt;strong&gt;Merchant ID/Estabelecimento Comercial (EC):&lt;/strong&gt; ab2cf439-ccf0-438e-9664-a9915e0ee1fa&lt;/p&gt;&lt;p&gt;&lt;strong&gt;Descrição do problema:&lt;/strong&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lt;/p&gt;&lt;p&gt;&lt;strong&gt;ID da transação:&lt;/strong&gt; &lt;/p&gt;&lt;p&gt;&lt;strong&gt;Código do erro:&lt;/strong&gt; &lt;/p&gt;&lt;p&gt;&lt;strong&gt;Sobre qual produto ou área deseja falar?:&lt;/strong&gt; Financeiro&lt;/p&gt;&lt;p&gt;&lt;strong&gt;Como podemos te ajudar?:&lt;/s"/>
    <s v="&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
    <s v="198099050"/>
    <x v="26"/>
    <s v="Encerrado"/>
    <n v="170"/>
    <s v=""/>
  </r>
  <r>
    <x v="4"/>
    <x v="5"/>
    <n v="20009201"/>
    <n v="0"/>
    <n v="2606116169975"/>
    <s v="DROGARIA VITORIA LTDA"/>
    <s v="12.471.470/0005-46"/>
    <s v="Outros"/>
    <m/>
    <m/>
    <x v="0"/>
    <s v="Médio"/>
    <s v="1018 Financeiro | Desejo falar com o setor financeiro | Joice Rosa | joice.dsilva@cielo.com.br"/>
    <d v="2026-03-02T00:00:00"/>
    <d v="2026-05-18T00:00:00"/>
    <s v="mar/2026"/>
    <s v="STEPHANY LIMA DE LISBOA"/>
    <s v="joice.dsilva@cielo.com.br"/>
    <s v=""/>
    <s v="Olá, segue formulário enviado para Cielo E-commerce:&lt;p&gt;&lt;strong&gt;Qual seu nome?:&lt;/strong&gt; Joice Rosa&lt;/p&gt;&lt;p&gt;&lt;strong&gt;Endereço de e-mail:&lt;/strong&gt; joice.dsilva@cielo.com.br&lt;/p&gt;&lt;p&gt;&lt;strong&gt;CNPJ/CPF:&lt;/strong&gt; 12.471.470/0005-46&lt;/p&gt;&lt;p&gt;&lt;strong&gt;Telefone:&lt;/strong&gt; (11) 99187-5666&lt;/p&gt;&lt;p&gt;&lt;strong&gt;Assunto:&lt;/strong&gt; Cliente recebendo cobrança sem ter contrato ativo&lt;/p&gt;&lt;p&gt;&lt;strong&gt;Merchant ID/Estabelecimento Comercial (EC):&lt;/strong&gt; Não tem&lt;/p&gt;&lt;p&gt;&lt;strong&gt;Descrição do problema:&lt;/strong&gt; Boa tarde, Time!_x000a_A cliente está recebendo cobranças da Braspag a alguns meses, porém verifiquei que é uma loja que ainda não assinou o contra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0f69d658c8491e6e780a5ac31"/>
    <s v="&gt; Boa tarde, Time!_x000a_A cliente está recebendo cobranças da Braspag a alguns meses, porém verifiquei que é uma loja que ainda não assinou o contrato."/>
    <s v="200092010"/>
    <x v="24"/>
    <s v="Encerrado"/>
    <n v="150"/>
    <s v=""/>
  </r>
  <r>
    <x v="0"/>
    <x v="2"/>
    <n v="20000723"/>
    <n v="0"/>
    <n v="2606114163429"/>
    <s v="LACLO INDUSTRIA E COMERCIO DE MO"/>
    <s v="55.012.418/0001-00"/>
    <s v="Cancelamento de NF / reemissão"/>
    <m/>
    <m/>
    <x v="0"/>
    <s v="Médio"/>
    <s v="1018 Financeiro | Desejo falar com o setor financeiro | Clarissa | clarissa.rissi@cielo.com.br"/>
    <d v="2026-03-02T00:00:00"/>
    <d v="2026-04-15T00:00:00"/>
    <s v="mar/2026"/>
    <s v="Larissa QUIRINO CANUTO"/>
    <s v="clarissa.rissi@cielo.com.br"/>
    <s v="LACLO INDUSTRIA E COMERCIO DE MO"/>
    <s v="Olá, segue formulário enviado para Cielo E-commerce:&lt;p&gt;&lt;strong&gt;Qual seu nome?:&lt;/strong&gt; Clarissa&lt;/p&gt;&lt;p&gt;&lt;strong&gt;Endereço de e-mail:&lt;/strong&gt; clarissa.rissi@cielo.com.br&lt;/p&gt;&lt;p&gt;&lt;strong&gt;CNPJ/CPF:&lt;/strong&gt; 55.012.418/0001-00&lt;/p&gt;&lt;p&gt;&lt;strong&gt;Telefone:&lt;/strong&gt; (11) 97261-4151&lt;/p&gt;&lt;p&gt;&lt;strong&gt;Assunto:&lt;/strong&gt; Notas em duplicidade&lt;/p&gt;&lt;p&gt;&lt;strong&gt;Merchant ID/Estabelecimento Comercial (EC):&lt;/strong&gt; 55.012.418/0001‑00&lt;/p&gt;&lt;p&gt;&lt;strong&gt;Descrição do problema:&lt;/strong&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59.176045"/>
    <s v="&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
    <s v="200007230"/>
    <x v="24"/>
    <s v="Encerrado"/>
    <n v="150"/>
    <s v=""/>
  </r>
  <r>
    <x v="2"/>
    <x v="2"/>
    <n v="20000132"/>
    <n v="0"/>
    <n v="2606114162959"/>
    <s v="AUTOPASS S.A."/>
    <s v="07.140.538/0001-40"/>
    <s v="Cancelamento de NF / reemissão"/>
    <m/>
    <m/>
    <x v="0"/>
    <s v="Médio"/>
    <s v="1018 Financeiro | Desejo falar com o setor financeiro | Renata Sombra | renata.sombra@autopass.com.br"/>
    <d v="2026-03-02T00:00:00"/>
    <d v="2026-03-18T00:00:00"/>
    <s v="mar/2026"/>
    <s v="ECOMMERCE BP SUPORTE FINANCEIRO N2"/>
    <s v="renata.sombra@autopass.com.br"/>
    <s v="TARIFA TRANSP METRA"/>
    <s v="Olá, segue formulário enviado para Cielo E-commerce:&lt;p&gt;&lt;strong&gt;Qual seu nome?:&lt;/strong&gt; Renata Sombra&lt;/p&gt;&lt;p&gt;&lt;strong&gt;Endereço de e-mail:&lt;/strong&gt; renata.sombra@autopass.com.br&lt;/p&gt;&lt;p&gt;&lt;strong&gt;CNPJ/CPF:&lt;/strong&gt; 07.140.538/0001-40&lt;/p&gt;&lt;p&gt;&lt;strong&gt;Telefone:&lt;/strong&gt; (11) 96191-9323&lt;/p&gt;&lt;p&gt;&lt;strong&gt;Assunto:&lt;/strong&gt; NFS-e 098096 -  Pendente de cancelamento&lt;/p&gt;&lt;p&gt;&lt;strong&gt;Descrição do problema:&lt;/strong&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lt;/p&gt;&lt;p&gt;&lt;strong&gt;Merchant ID/Estabelecimento Comercial (EC):&lt;/strong&gt; não sei&lt;/p&gt;&lt;p&gt;&lt;strong&gt;Sobre qual produto ou área deseja falar?:&lt;/strong&gt; Financeiro&lt;/p&gt;&lt;p&gt;&lt;strong&gt;Como podemos te ajudar?:&lt;/strong&gt; Desejo falar com o setor financeiro&lt;/p&gt;&lt;p&gt;&lt;strong&gt;GA Client ID:&lt;/strong&gt; 742816356.1772472667&lt;/p&gt;&lt;p&gt;&lt;strong&gt;Lead Hash ID:&lt;/strong&gt; 5c623511"/>
    <s v="&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
    <s v="200001320"/>
    <x v="24"/>
    <s v="Encerrado"/>
    <n v="150"/>
    <s v=""/>
  </r>
  <r>
    <x v="5"/>
    <x v="3"/>
    <n v="19985861"/>
    <n v="0"/>
    <n v="2606110151971"/>
    <s v="ZAPAY SERVICOS DE PAGAMENTOS S.A."/>
    <s v="28.593.387/0001-56"/>
    <s v="Reenvio de boleto / NF"/>
    <m/>
    <m/>
    <x v="0"/>
    <s v="Médio"/>
    <s v="1018 Financeiro | Desejo falar com o setor financeiro | Bianca dos Santos | bianca.lourdes@corpay.com.br"/>
    <d v="2026-03-02T00:00:00"/>
    <d v="2026-03-26T00:00:00"/>
    <s v="mar/2026"/>
    <s v="ECOMMERCE BP SUPORTE FINANCEIRO N2"/>
    <s v="bianca.lourdes@corpay.com.br"/>
    <s v="ZAPAY"/>
    <s v="Olá, segue formulário enviado para Cielo E-commerce:&lt;p&gt;&lt;strong&gt;Qual seu nome?:&lt;/strong&gt; Bianca dos Santos&lt;/p&gt;&lt;p&gt;&lt;strong&gt;Endereço de e-mail:&lt;/strong&gt; bianca.lourdes@corpay.com.br&lt;/p&gt;&lt;p&gt;&lt;strong&gt;CNPJ/CPF:&lt;/strong&gt; 28.593.387/0001-56&lt;/p&gt;&lt;p&gt;&lt;strong&gt;Telefone:&lt;/strong&gt; (11) 91332-4225&lt;/p&gt;&lt;p&gt;&lt;strong&gt;Assunto:&lt;/strong&gt; Reenvio de boleto/NF&lt;/p&gt;&lt;p&gt;&lt;strong&gt;Merchant ID/Estabelecimento Comercial (EC):&lt;/strong&gt; braspag_zapay&lt;/p&gt;&lt;p&gt;&lt;strong&gt;Sobre qual produto ou área deseja falar?:&lt;/strong&gt; Financeiro&lt;/p&gt;&lt;p&gt;&lt;strong&gt;Como podemos te ajudar?:&lt;/strong&gt; Desejo falar com o setor financeiro&lt;/p&gt;&lt;p&gt;&lt;strong&gt;Descrição do problema:&lt;/strong&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lt;/p&gt;&lt;p&gt;&lt;strong&gt;GA Clie"/>
    <s v="&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
    <s v="199858610"/>
    <x v="27"/>
    <s v="Encerrado"/>
    <n v="147"/>
    <s v=""/>
  </r>
  <r>
    <x v="2"/>
    <x v="2"/>
    <n v="19985167"/>
    <n v="0"/>
    <n v="2606110151454"/>
    <s v="ART MED MANIPULACAO E HOMEOPATIA LTDA"/>
    <s v="03.090.536/0001-33"/>
    <s v="Cancelamento de NF"/>
    <m/>
    <m/>
    <x v="0"/>
    <s v="Médio"/>
    <s v="1018 Financeiro | Desejo falar com o setor financeiro | Oza Selvino | financeiro@farmaciaartmed.com.br"/>
    <d v="2026-03-02T00:00:00"/>
    <d v="2026-04-09T00:00:00"/>
    <s v="mar/2026"/>
    <s v="ECOMMERCE BP SUPORTE FINANCEIRO N2"/>
    <s v="financeiro@farmaciaartmed.com.br"/>
    <s v="ART MED"/>
    <s v="Olá, segue formulário enviado para Cielo E-commerce:&lt;p&gt;&lt;strong&gt;Qual seu nome?:&lt;/strong&gt; Oza Selvino&lt;/p&gt;&lt;p&gt;&lt;strong&gt;Endereço de e-mail:&lt;/strong&gt; financeiro@farmaciaartmed.com.br&lt;/p&gt;&lt;p&gt;&lt;strong&gt;CNPJ/CPF:&lt;/strong&gt; 03.090.536/0001-33&lt;/p&gt;&lt;p&gt;&lt;strong&gt;Telefone:&lt;/strong&gt; (11) 4583-1438&lt;/p&gt;&lt;p&gt;&lt;strong&gt;Assunto:&lt;/strong&gt; cobrança indevida&lt;/p&gt;&lt;p&gt;&lt;strong&gt;Merchant ID/Estabelecimento Comercial (EC):&lt;/strong&gt; 85560995&lt;/p&gt;&lt;p&gt;&lt;strong&gt;Sobre qual produto ou área deseja falar?:&lt;/strong&gt; Financeiro&lt;/p&gt;&lt;p&gt;&lt;strong&gt;Descrição do problema:&lt;/strong&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s v="&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s v="199851670"/>
    <x v="7"/>
    <s v="Encerrado"/>
    <n v="204"/>
    <s v=""/>
  </r>
  <r>
    <x v="2"/>
    <x v="2"/>
    <n v="20046202"/>
    <n v="0"/>
    <n v="2606215197400"/>
    <s v="BRAMEX COMERCIO E SERVICOS LTDA"/>
    <s v="07.173.309/0001-22"/>
    <s v="Cancelamento de NF / reemissão"/>
    <m/>
    <m/>
    <x v="0"/>
    <s v="Médio"/>
    <s v="1018 Financeiro | Desejo falar com o setor financeiro | Larissa Venancio Nascimento Araujo | larissave@cielo.com.br"/>
    <d v="2026-03-03T00:00:00"/>
    <d v="2026-03-03T00:00:00"/>
    <s v="mar/2026"/>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07.173.309/0001-22&lt;/p&gt;&lt;p&gt;&lt;strong&gt;Telefone:&lt;/strong&gt; (11) 97622-8821&lt;/p&gt;&lt;p&gt;&lt;strong&gt;Assunto:&lt;/strong&gt; Ajuste precificação&lt;/p&gt;&lt;p&gt;&lt;strong&gt;Merchant ID/Estabelecimento Comercial (EC):&lt;/strong&gt; 07.173.309/0001-22&lt;/p&gt;&lt;p&gt;&lt;strong&gt;Sobre qual produto ou área deseja falar?:&lt;/strong&gt; Financeiro&lt;/p&gt;&lt;p&gt;&lt;strong&gt;Como podemos te ajudar?:&lt;/strong&gt; Desejo falar com o setor financeiro&lt;/p&gt;&lt;p&gt;&lt;strong&gt;Descrição do problema:&lt;/strong&gt; Boa tarde!_x000a__x000a_Favor atualizar precificação do cliente, conforme contratados já inseridos e aprovados via SF. _x000a_OBS: do split já enviamos para fila responsável. _x000a__x000a_Abraços,&lt;/p&gt;&lt;p&gt;&lt;strong&gt;GA Client ID:&lt;/strong&gt; 2039273388.1743804731&lt;/p&gt;&lt;p&gt;&lt;strong&gt;Lead Hash ID:&lt;/strong&gt; 07c8dc77a82120543d9be874c2aae63f64100a83b250242489917b2c434c2350&lt;/p&gt;&lt;p&gt;&lt;strong&gt;Lead Form ID:&lt;/strong&gt; "/>
    <s v="&gt; Boa tarde!_x000a__x000a_Favor atualizar precificação do cliente, conforme contratados já inseridos e aprovados via SF. _x000a_OBS: do split já enviamos para fila responsável. _x000a__x000a_Abraços,"/>
    <s v="200462020"/>
    <x v="24"/>
    <s v="Encerrado"/>
    <n v="149"/>
    <s v=""/>
  </r>
  <r>
    <x v="2"/>
    <x v="0"/>
    <n v="20025827"/>
    <s v="admin"/>
    <n v="2606210182305"/>
    <s v="GALLICA MANIPULACAO FARMACEUTICA LTDA"/>
    <s v="05.515.179/0001-33"/>
    <s v="Contestação de cobrança"/>
    <s v="Contestação de quantidades de transações "/>
    <m/>
    <x v="1"/>
    <s v="Alta"/>
    <s v="1018 Financeiro | Desejo falar com o setor financeiro | Gállica Manipulação Farmacêutica Ltda. | rachel@gallica.com.br"/>
    <d v="2026-03-03T00:00:00"/>
    <d v="2026-03-04T00:00:00"/>
    <s v="mar/2026"/>
    <s v="ECOMMERCE BP SUPORTE FINANCEIRO N2"/>
    <s v="rachel@gallica.com.br"/>
    <s v="GALLICA"/>
    <s v="Olá, segue formulário enviado para Cielo E-commerce:&lt;p&gt;&lt;strong&gt;Qual seu nome?:&lt;/strong&gt; Gállica Manipulação Farmacêutica Ltda.&lt;/p&gt;&lt;p&gt;&lt;strong&gt;CNPJ/CPF:&lt;/strong&gt; 05.515.179/0001-33&lt;/p&gt;&lt;p&gt;&lt;strong&gt;Endereço de e-mail:&lt;/strong&gt; rachel@gallica.com.br&lt;/p&gt;&lt;p&gt;&lt;strong&gt;Telefone:&lt;/strong&gt; (31) 3241-6575&lt;/p&gt;&lt;p&gt;&lt;strong&gt;Assunto:&lt;/strong&gt; Valor da cobrança nota fical número 0108526&lt;/p&gt;&lt;p&gt;&lt;strong&gt;Merchant ID/Estabelecimento Comercial (EC):&lt;/strong&gt; 0bd2f03c-ed8a-4cdd-9abb-b49609b45202&lt;/p&gt;&lt;p&gt;&lt;strong&gt;Sobre qual produto ou área deseja falar?:&lt;/strong&gt; Financeiro&lt;/p&gt;&lt;p&gt;&lt;strong&gt;Como podemos te ajudar?:&lt;/strong&gt; Desejo falar com o setor financeiro&lt;/p&gt;&lt;p&gt;&lt;strong&gt;Descrição do problema:&lt;/strong&gt; Valor da nota fiscal.  Porque o valor da nota fiscal está tão discrepante?&lt;/p&gt;&lt;p&gt;&lt;strong&gt;GA Client ID:&lt;/strong&gt; &lt;/p&gt;&lt;p&gt;&lt;strong&gt;Lead Hash ID:&lt;/strong&gt; 992a2c88d8d468c37e07102be70e44f56f41657899890245667e7fb34982ce7f&lt;/p&gt;&lt;p&gt;&lt;strong&gt;Lead Form ID:&lt;/strong&gt; 992a2c88d8d468c37e07102be70e44f56f41657899890245667e7fb34982ce7f.17725"/>
    <s v="&gt; Valor da nota fiscal.  Porque o valor da nota fiscal está tão discrepante?"/>
    <s v="20025827admin"/>
    <x v="10"/>
    <s v="Aberto"/>
    <n v="206"/>
    <n v="206.00071"/>
  </r>
  <r>
    <x v="0"/>
    <x v="1"/>
    <n v="20063251"/>
    <n v="0"/>
    <n v="2606309209615"/>
    <s v="MINERAUX BEAUTY LTDA"/>
    <s v="41.889.603/0001-73"/>
    <s v="Cancelamento de contrato"/>
    <m/>
    <m/>
    <x v="0"/>
    <s v="Médio"/>
    <s v="1018 Financeiro | Desejo falar com o setor financeiro | MINERAUX BEAUTY LTDA | ariane.pasilva@cielo.com.br"/>
    <d v="2026-03-04T00:00:00"/>
    <d v="2026-04-10T00:00:00"/>
    <s v="mar/2026"/>
    <s v="STEPHANY LIMA DE LISBOA"/>
    <s v="ariane.pasilva@cielo.com.br"/>
    <s v="MINERAUX BEAUTY LTDA"/>
    <s v="Olá, segue formulário enviado para Cielo E-commerce:&lt;p&gt;&lt;strong&gt;Qual seu nome?:&lt;/strong&gt; MINERAUX BEAUTY LTDA&lt;/p&gt;&lt;p&gt;&lt;strong&gt;Endereço de e-mail:&lt;/strong&gt; ariane.pasilva@cielo.com.br&lt;/p&gt;&lt;p&gt;&lt;strong&gt;CNPJ/CPF:&lt;/strong&gt; 41.889.603/0001-73&lt;/p&gt;&lt;p&gt;&lt;strong&gt;Telefone:&lt;/strong&gt; (11) 97707-1602&lt;/p&gt;&lt;p&gt;&lt;strong&gt;Assunto:&lt;/strong&gt; Cancelamento dos sistemas e NFS&lt;/p&gt;&lt;p&gt;&lt;strong&gt;Merchant ID/Estabelecimento Comercial (EC):&lt;/strong&gt; 41889603000173&lt;/p&gt;&lt;p&gt;&lt;strong&gt;Descrição do problema:&lt;/strong&gt; Pessoal, bom dia. Preciso que esse cliente seja desativado no billing e em todos os sistemas Braspag. Ele solicitou o cancelamento em 2024, falha interna. Ja coloquei o DA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
    <s v="&gt; Pessoal, bom dia. Preciso que esse cliente seja desativado no billing e em todos os sistemas Braspag. Ele solicitou o cancelamento em 2024, falha interna. Ja coloquei o DA de cobrança (em anexo)."/>
    <s v="200632510"/>
    <x v="23"/>
    <s v="Encerrado"/>
    <n v="147"/>
    <s v=""/>
  </r>
  <r>
    <x v="2"/>
    <x v="2"/>
    <n v="20119729"/>
    <n v="0"/>
    <n v="2606412250783"/>
    <s v="PAYTRACK TECNOLOGIA LTDA"/>
    <s v="14.073.438/0001-04"/>
    <s v="Cancelamento de NF / reemissão"/>
    <m/>
    <m/>
    <x v="0"/>
    <s v="Médio"/>
    <s v="1018 Financeiro | Desejo falar com o setor financeiro | patrick Arlenn Rodrigues Cruz | patrick.cruz@paytrack.com.br"/>
    <d v="2026-03-05T00:00:00"/>
    <d v="2026-03-05T00:00:00"/>
    <s v="mar/2026"/>
    <s v="ECOMMERCE BP SUPORTE FINANCEIRO N2"/>
    <s v="patrick.cruz@paytrack.com.br"/>
    <s v=""/>
    <s v="Olá, segue formulário enviado para Cielo E-commerce:&lt;p&gt;&lt;strong&gt;Qual seu nome?:&lt;/strong&gt; patrick Arlenn Rodrigues Cruz&lt;/p&gt;&lt;p&gt;&lt;strong&gt;Endereço de e-mail:&lt;/strong&gt; patrick.cruz@paytrack.com.br&lt;/p&gt;&lt;p&gt;&lt;strong&gt;CNPJ/CPF:&lt;/strong&gt; 14.073.438/0001-04&lt;/p&gt;&lt;p&gt;&lt;strong&gt;Telefone:&lt;/strong&gt; (31) 99300-5801&lt;/p&gt;&lt;p&gt;&lt;strong&gt;Assunto:&lt;/strong&gt; NFE gerada em 2025 com vencimento em 26&lt;/p&gt;&lt;p&gt;&lt;strong&gt;Merchant ID/Estabelecimento Comercial (EC):&lt;/strong&gt; 7c91cb76-63ae-4519-a267-fa49a0f27bb1&lt;/p&gt;&lt;p&gt;&lt;strong&gt;Sobre qual produto ou área deseja falar?:&lt;/strong&gt; Financeiro&lt;/p&gt;&lt;p&gt;&lt;strong&gt;Como podemos te ajudar?:&lt;/strong&gt; Desejo falar com o setor financeiro&lt;/p&gt;&lt;p&gt;&lt;strong&gt;Descrição do problema:&lt;/strong&gt; Pessoal, boa tarde!_x000a_A nota fiscal 096963 foi gerada no ano de 2025, e o meu ano contábil já se encerrou. Com isso preciso do apoio de vocês para gerar um anova nota para pagamento correto._x000a_agradeço o apoio.&lt;/p&gt;&lt;p&gt;&lt;strong&gt;GA Client ID:&lt;/strong&gt; 360051928.1758136900&lt;/p&gt;&lt;p&gt;&lt;strong&gt;Lead Hash ID:&lt;/strong&gt; 2c47b6db9469cbb08d9b0a373"/>
    <s v="&gt; Pessoal, boa tarde!_x000a_A nota fiscal 096963 foi gerada no ano de 2025, e o meu ano contábil já se encerrou. Com isso preciso do apoio de vocês para gerar um anova nota para pagamento correto._x000a_agradeço o apoio."/>
    <s v="201197290"/>
    <x v="24"/>
    <s v="Encerrado"/>
    <n v="147"/>
    <s v=""/>
  </r>
  <r>
    <x v="0"/>
    <x v="5"/>
    <n v="20102962"/>
    <n v="0"/>
    <n v="2606407238435"/>
    <s v=""/>
    <s v="03.541.088/0001-47"/>
    <s v="Sem solicitação encerrar"/>
    <m/>
    <m/>
    <x v="0"/>
    <s v="Médio"/>
    <s v="1018 Financeiro | Desejo falar com o setor financeiro | Mariane Oliveira dos Santos | mariane.santos@cielo.com.br"/>
    <d v="2026-03-05T00:00:00"/>
    <d v="2026-03-26T00:00:00"/>
    <s v="mar/2026"/>
    <s v="STEPHANY LIMA DE LISBOA"/>
    <s v="mariane.santos@cielo.com.br"/>
    <s v=""/>
    <s v="Olá, segue formulário enviado para Cielo E-commerce:&lt;p&gt;&lt;strong&gt;Endereço de e-mail:&lt;/strong&gt; mariane.santos@cielo.com.br&lt;/p&gt;&lt;p&gt;&lt;strong&gt;Qual seu nome?:&lt;/strong&gt; Mariane Oliveira dos Santos&lt;/p&gt;&lt;p&gt;&lt;strong&gt;CNPJ/CPF:&lt;/strong&gt; 03.541.088/0001-47&lt;/p&gt;&lt;p&gt;&lt;strong&gt;Telefone:&lt;/strong&gt; (11) 98407-1789&lt;/p&gt;&lt;p&gt;&lt;strong&gt;Assunto:&lt;/strong&gt; Financeiro&lt;/p&gt;&lt;p&gt;&lt;strong&gt;Merchant ID/Estabelecimento Comercial (EC):&lt;/strong&gt; 03.541.088/0001-47&lt;/p&gt;&lt;p&gt;&lt;strong&gt;Descrição do problema:&lt;/strong&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lt;/p&gt;&lt;p&gt;&lt;strong&gt;ID da transação:&lt;/strong&gt; &lt;/p&gt;&lt;p&gt;&lt;strong&gt;Código do erro:&lt;/strong&gt; &lt;/p&gt;&lt;p&gt;&lt;strong&gt;Sobre qual produto ou área deseja falar?:&lt;/strong&gt; Financei"/>
    <s v="&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
    <s v="201029620"/>
    <x v="19"/>
    <s v="Encerrado"/>
    <n v="155"/>
    <s v=""/>
  </r>
  <r>
    <x v="0"/>
    <x v="3"/>
    <n v="20192438"/>
    <n v="0"/>
    <n v="2606808304368"/>
    <s v="MOITINHO AUTOMOVEIS LTDA"/>
    <s v="22.134.988/0001-14"/>
    <s v="Reenvio de boleto / NF"/>
    <s v="Análise de nf foi emitida com desconto - cliente nunca efetuou o pagamento e quer desconto no pgto. Em torno de 20nfs"/>
    <m/>
    <x v="1"/>
    <s v="Alta"/>
    <s v="1018 Financeiro | Desejo falar com o setor financeiro | Silvio Cesar | silviocesar@riozen.com.br"/>
    <d v="2026-03-09T00:00:00"/>
    <d v="2026-04-22T00:00:00"/>
    <s v="mar/2026"/>
    <s v="STEPHANY LIMA DE LISBOA"/>
    <s v="silviocesar@riozen.com.br"/>
    <s v="RIOZEN"/>
    <s v="Olá, segue formulário enviado para Cielo E-commerce:&lt;p&gt;&lt;strong&gt;Qual seu nome?:&lt;/strong&gt; Silvio Cesar&lt;/p&gt;&lt;p&gt;&lt;strong&gt;Endereço de e-mail:&lt;/strong&gt; silviocesar@riozen.com.br&lt;/p&gt;&lt;p&gt;&lt;strong&gt;CNPJ/CPF:&lt;/strong&gt; 22.134.988/0001-14&lt;/p&gt;&lt;p&gt;&lt;strong&gt;Telefone:&lt;/strong&gt; (21) 98174-2577&lt;/p&gt;&lt;p&gt;&lt;strong&gt;Assunto:&lt;/strong&gt; Cobrança de tarifa errado&lt;/p&gt;&lt;p&gt;&lt;strong&gt;Merchant ID/Estabelecimento Comercial (EC):&lt;/strong&gt; 22.134.988/0001-14&lt;/p&gt;&lt;p&gt;&lt;strong&gt;Sobre qual produto ou área deseja falar?:&lt;/strong&gt; Financeiro&lt;/p&gt;&lt;p&gt;&lt;strong&gt;Como podemos te ajudar?:&lt;/strong&gt; Desejo falar com o setor financeiro&lt;/p&gt;&lt;p&gt;&lt;strong&gt;Descrição do problema:&lt;/strong&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lt;/p&gt;&lt;p&gt;&lt;strong&gt;GA Client ID:&lt;/strong&gt; 1324974709.1764694782&lt;/p&gt;&lt;p&gt;&lt;"/>
    <s v="&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
    <s v="201924380"/>
    <x v="10"/>
    <s v="Aberto"/>
    <n v="200"/>
    <n v="200.00075000000001"/>
  </r>
  <r>
    <x v="2"/>
    <x v="2"/>
    <n v="20258333"/>
    <n v="0"/>
    <n v="2606914352685"/>
    <s v="PANDORA"/>
    <s v="11.023.174/0010-87"/>
    <s v="Cancelamento de NF / reemissão"/>
    <m/>
    <m/>
    <x v="0"/>
    <s v="Médio"/>
    <s v="1018 Financeiro | Desejo falar com o setor financeiro | Larissa Venancio Nascimento Araujo | larissa.naraujo@cielo.com.br"/>
    <d v="2026-03-10T00:00:00"/>
    <d v="2026-04-01T00:00:00"/>
    <s v="mar/2026"/>
    <s v="ECOMMERCE BP SUPORTE FINANCEIRO N2"/>
    <s v="larissa.naraujo@cielo.com.br"/>
    <s v="PANDORA"/>
    <s v="Olá, segue formulário enviado para Cielo E-commerce:&lt;p&gt;&lt;strong&gt;Qual seu nome?:&lt;/strong&gt; Larissa Venancio Nascimento Araujo&lt;/p&gt;&lt;p&gt;&lt;strong&gt;Endereço de e-mail:&lt;/strong&gt; larissa.naraujo@cielo.com.br&lt;/p&gt;&lt;p&gt;&lt;strong&gt;CNPJ/CPF:&lt;/strong&gt; 11.023.174/0010-87&lt;/p&gt;&lt;p&gt;&lt;strong&gt;Telefone:&lt;/strong&gt; (11) 97622-8821&lt;/p&gt;&lt;p&gt;&lt;strong&gt;Assunto:&lt;/strong&gt; Cessão Contratual - Pandora&lt;/p&gt;&lt;p&gt;&lt;strong&gt;Merchant ID/Estabelecimento Comercial (EC):&lt;/strong&gt; 11.023.174/0010-87&lt;/p&gt;&lt;p&gt;&lt;strong&gt;Sobre qual produto ou área deseja falar?:&lt;/strong&gt; Financeiro&lt;/p&gt;&lt;p&gt;&lt;strong&gt;Como podemos te ajudar?:&lt;/strong&gt; Desejo falar com o setor financeiro&lt;/p&gt;&lt;p&gt;&lt;strong&gt;Descrição do problema:&lt;/strong&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s v="&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s v="202583330"/>
    <x v="24"/>
    <s v="Encerrado"/>
    <n v="142"/>
    <s v=""/>
  </r>
  <r>
    <x v="4"/>
    <x v="5"/>
    <n v="20248313"/>
    <n v="0"/>
    <n v="2606911345076"/>
    <s v="TECIDOS E ARMARINHOS MIGUEL BARTOLOMEU S/A"/>
    <s v="17.359.233/0001-88"/>
    <s v="Outros"/>
    <m/>
    <m/>
    <x v="0"/>
    <s v="Médio"/>
    <s v="1018 Financeiro | Desejo falar com o setor financeiro | Fernanda Camarneira | fernanda.scamarneira@cielo.com.br"/>
    <d v="2026-03-10T00:00:00"/>
    <d v="2026-03-10T00:00:00"/>
    <s v="mar/2026"/>
    <s v="ECOMMERCE BP SUPORTE FINANCEIRO N2"/>
    <s v="fernanda.scamarneira@cielo.com.br"/>
    <s v=""/>
    <s v="Olá, segue formulário enviado para Cielo E-commerce:&lt;p&gt;&lt;strong&gt;Qual seu nome?:&lt;/strong&gt; Fernanda Camarneira&lt;/p&gt;&lt;p&gt;&lt;strong&gt;Endereço de e-mail:&lt;/strong&gt; fernanda.scamarneira@cielo.com.br&lt;/p&gt;&lt;p&gt;&lt;strong&gt;CNPJ/CPF:&lt;/strong&gt; 17.359.233/0001-88&lt;/p&gt;&lt;p&gt;&lt;strong&gt;Telefone:&lt;/strong&gt; (11) 94519-4834&lt;/p&gt;&lt;p&gt;&lt;strong&gt;Assunto:&lt;/strong&gt; Tambasa - Renovação de contrato&lt;/p&gt;&lt;p&gt;&lt;strong&gt;Merchant ID/Estabelecimento Comercial (EC):&lt;/strong&gt; 17.359.233/0001-88&lt;/p&gt;&lt;p&gt;&lt;strong&gt;Descrição do problema:&lt;/strong&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
    <s v="202483130"/>
    <x v="3"/>
    <s v="Encerrado"/>
    <n v="140"/>
    <s v=""/>
  </r>
  <r>
    <x v="4"/>
    <x v="5"/>
    <n v="20236835"/>
    <n v="0"/>
    <n v="0"/>
    <s v="IBM BRASIL-INDUSTRIA MAQUINAS E SERVICOS LIMITADA"/>
    <s v="33.372.251/0062-78"/>
    <s v="Solicitação de documentos (contrato, NF, histórico)"/>
    <m/>
    <m/>
    <x v="0"/>
    <s v="Médio"/>
    <s v="1002 Portais E-commerce | Estou com um problema em produção e preciso de ajuda | Cleber de Jesus da Silva | cleberjesus@ibm.com"/>
    <d v="2026-03-10T00:00:00"/>
    <d v="2026-05-15T00:00:00"/>
    <s v="mar/2026"/>
    <s v="FABIANA DE JESUS MARTINS LISBOA"/>
    <s v="cleberjesus@ibm.com"/>
    <s v="IBM BRASIL"/>
    <s v="Olá, segue formulário enviado para Cielo E-commerce:&lt;p&gt;&lt;strong&gt;Endereço de e-mail:&lt;/strong&gt; cleberjesus@ibm.com&lt;/p&gt;&lt;p&gt;&lt;strong&gt;Qual seu nome?:&lt;/strong&gt; Cleber de Jesus da Silva&lt;/p&gt;&lt;p&gt;&lt;strong&gt;CNPJ/CPF:&lt;/strong&gt; 33.372.251/0062-78&lt;/p&gt;&lt;p&gt;&lt;strong&gt;Telefone:&lt;/strong&gt; (11) 95782-6161&lt;/p&gt;&lt;p&gt;&lt;strong&gt;Sobre qual produto ou área deseja falar?:&lt;/strong&gt; Portais E-commerce&lt;/p&gt;&lt;p&gt;&lt;strong&gt;Como podemos te ajudar?:&lt;/strong&gt; Estou com um problema em produção e preciso de ajuda&lt;/p&gt;&lt;p&gt;&lt;strong&gt;Merchant ID/Estabelecimento Comercial (EC):&lt;/strong&gt; IBM&lt;/p&gt;&lt;p&gt;&lt;strong&gt;Assunto:&lt;/strong&gt; Solicitação de envio do XML – Faturas 106247 e 106304&lt;/p&gt;&lt;p&gt;&lt;strong&gt;Descrição do problema:&lt;/strong&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s v="&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s v="202368350"/>
    <x v="28"/>
    <s v="Encerrado"/>
    <n v="134"/>
    <s v=""/>
  </r>
  <r>
    <x v="3"/>
    <x v="1"/>
    <n v="20314174"/>
    <n v="0"/>
    <n v="2607017393968"/>
    <s v="BALAROTI - COMERCIO DE MATERIAIS DE CONSTRUCAO S.A."/>
    <s v="77.044.618/0001-88"/>
    <s v="Dúvida comercial"/>
    <m/>
    <m/>
    <x v="1"/>
    <s v="Alta"/>
    <s v="1018 Financeiro | Desejo falar com o setor financeiro | Mariane Oliveira dos Santos | mariane.santos@cielo.com.br"/>
    <d v="2026-03-11T00:00:00"/>
    <d v="2026-05-15T00:00:00"/>
    <s v="mar/2026"/>
    <s v="FABIANA DE JESUS MARTINS LISBOA"/>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lt;/p&gt;&lt;p&gt;&lt;strong&gt;Merchant ID/Estabelecimento Comercial (EC):&lt;/strong&gt; 77.044.618/0001-88&lt;/p&gt;&lt;p&gt;&lt;strong&gt;Descrição do problema:&lt;/strong&gt; Este cliente nunca utilizou o serviço da Braspag e solicitou cancelamento das NFs._x000a_Segue o 'de acordo' do Pelizon e Pavanello para seguirmos com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
    <s v="&gt; Este cliente nunca utilizou o serviço da Braspag e solicitou cancelamento das NFs._x000a_Segue o 'de acordo' do Pelizon e Pavanello para seguirmos com o cancelamento"/>
    <s v="203141740"/>
    <x v="10"/>
    <s v="Aberto"/>
    <n v="198"/>
    <n v="198.00078999999999"/>
  </r>
  <r>
    <x v="0"/>
    <x v="0"/>
    <n v="20287839"/>
    <n v="0"/>
    <n v="2607011374674"/>
    <s v="CINEMARK BRASIL S.A."/>
    <s v="00.779.721/0001-41"/>
    <s v="Contestação de cobrança"/>
    <m/>
    <m/>
    <x v="0"/>
    <s v="Médio"/>
    <s v="1018 Financeiro | Desejo falar com o setor financeiro | Debora | cobrancati@cinemark.com.br"/>
    <d v="2026-03-11T00:00:00"/>
    <d v="2026-05-11T00:00:00"/>
    <s v="mar/2026"/>
    <s v="FABIANA DE JESUS MARTINS LISBOA"/>
    <s v="cobrancati@cinemark.com.br"/>
    <s v="CINEMARK TELEMARKETING"/>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OC000750956 - Pagador fev/26 R$31.090,06_x000a_OC000750954 - Antifraude Jan/26 R$55.224,85_x000a_OC000750550 - 3DS fev/26 R$3.038,75_x000a_OC000750547 - Cartão Protegido fev/26 R$5.813,68&lt;/p&gt;&lt;p&gt;&lt;strong&gt;GA Client ID:&lt;/strong&gt; 1764456801.1765984201&lt;/p&gt;&lt;p&gt;&lt;strong&gt;Lead Hash ID:&lt;/strong&gt; ae4e7ca904ec5ec8b89ceeb86ba8a422c0fbd84abebe218fe785dc0bd6b548d1&lt;/p&gt;&lt;p&gt;&lt;stro"/>
    <s v="&gt; OC000750956 - Pagador fev/26 R$31.090,06_x000a_OC000750954 - Antifraude Jan/26 R$55.224,85_x000a_OC000750550 - 3DS fev/26 R$3.038,75_x000a_OC000750547 - Cartão Protegido fev/26 R$5.813,68"/>
    <s v="202878390"/>
    <x v="29"/>
    <s v="Encerrado"/>
    <n v="182"/>
    <s v=""/>
  </r>
  <r>
    <x v="2"/>
    <x v="0"/>
    <n v="20285063"/>
    <n v="0"/>
    <n v="2607010372602"/>
    <s v="INBRANDS S.A"/>
    <s v="09.054.385/0001-44"/>
    <s v="Contestação de cobrança"/>
    <s v="Cliente quer saber todas as tarifas reajustadas e percentuais aplicados desde 2020"/>
    <m/>
    <x v="1"/>
    <s v="Alta"/>
    <s v="1018 Financeiro | Desejo falar com o setor financeiro | Ingrid Soares | ingrid.soares@inbrands.com.br"/>
    <d v="2026-03-11T00:00:00"/>
    <d v="2026-05-11T00:00:00"/>
    <s v="mar/2026"/>
    <s v="FABIANA DE JESUS MARTINS LISBOA"/>
    <s v="ingrid.soares@inbrands.com.br"/>
    <s v="ELLUS FABRICA PE"/>
    <s v="Olá, segue formulário enviado para Cielo E-commerce:&lt;p&gt;&lt;strong&gt;Qual seu nome?:&lt;/strong&gt; Ingrid Soares&lt;/p&gt;&lt;p&gt;&lt;strong&gt;Endereço de e-mail:&lt;/strong&gt; ingrid.soares@inbrands.com.br&lt;/p&gt;&lt;p&gt;&lt;strong&gt;CNPJ/CPF:&lt;/strong&gt; 09.054.385/0001-44&lt;/p&gt;&lt;p&gt;&lt;strong&gt;Telefone:&lt;/strong&gt; (11) 95125-4590&lt;/p&gt;&lt;p&gt;&lt;strong&gt;Assunto:&lt;/strong&gt; Contrato de serviço&lt;/p&gt;&lt;p&gt;&lt;strong&gt;Merchant ID/Estabelecimento Comercial (EC):&lt;/strong&gt; 1078692154&lt;/p&gt;&lt;p&gt;&lt;strong&gt;Sobre qual produto ou área deseja falar?:&lt;/strong&gt; Financeiro&lt;/p&gt;&lt;p&gt;&lt;strong&gt;Descrição do problema:&lt;/strong&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s v="&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s v="202850630"/>
    <x v="10"/>
    <s v="Aberto"/>
    <n v="198"/>
    <n v="198.00081"/>
  </r>
  <r>
    <x v="0"/>
    <x v="5"/>
    <n v="20351095"/>
    <n v="0"/>
    <n v="2607116420789"/>
    <s v="HYPER CASH PAY LTDA"/>
    <s v="56.027.066/0001-20"/>
    <s v="Reenvio de informação"/>
    <m/>
    <m/>
    <x v="0"/>
    <s v="Médio"/>
    <s v="1018 Financeiro | Desejo falar com o setor financeiro | HYPER CASH PAY LTDA | ariane.pasilva@cielo.com.br"/>
    <d v="2026-03-12T00:00:00"/>
    <d v="2026-04-23T00:00:00"/>
    <s v="mar/2026"/>
    <s v="Larissa QUIRINO CANUTO"/>
    <s v="ariane.pasilva@cielo.com.br"/>
    <s v="HYPER CASH PAY LTDA"/>
    <s v="Olá, segue formulário enviado para Cielo E-commerce:&lt;p&gt;&lt;strong&gt;Qual seu nome?:&lt;/strong&gt; HYPER CASH PAY LTDA&lt;/p&gt;&lt;p&gt;&lt;strong&gt;CNPJ/CPF:&lt;/strong&gt; 56.027.066/0001-20&lt;/p&gt;&lt;p&gt;&lt;strong&gt;Endereço de e-mail:&lt;/strong&gt; ariane.pasilva@cielo.com.br&lt;/p&gt;&lt;p&gt;&lt;strong&gt;Telefone:&lt;/strong&gt; (11) 97707-1602&lt;/p&gt;&lt;p&gt;&lt;strong&gt;Assunto:&lt;/strong&gt; Imposto pago sobre cada NF&lt;/p&gt;&lt;p&gt;&lt;strong&gt;Merchant ID/Estabelecimento Comercial (EC):&lt;/strong&gt; 56027066000120&lt;/p&gt;&lt;p&gt;&lt;strong&gt;Descrição do problema:&lt;/strong&gt; Por favor, transferir esse chamado para fila do N2. _x000a__x000a_Preciso que seja informado os impostos pagos para cada NF emitida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transferir esse chamado para fila do N2. _x000a__x000a_Preciso que seja informado os impostos pagos para cada NF emitida para o cliente."/>
    <s v="203510950"/>
    <x v="19"/>
    <s v="Encerrado"/>
    <n v="148"/>
    <s v=""/>
  </r>
  <r>
    <x v="0"/>
    <x v="0"/>
    <n v="20376716"/>
    <n v="0"/>
    <n v="2607212439348"/>
    <s v="POUSADA PORTO MARE LTDA"/>
    <s v="08.071.439/0001-17"/>
    <s v="Duplicidade nf de antifraude"/>
    <m/>
    <m/>
    <x v="1"/>
    <s v="Médio"/>
    <s v="1018 Financeiro | Desejo falar com o setor financeiro | Rodrigo Alves Costa | rodrigo@pousadaportomare.com.br"/>
    <d v="2026-03-13T00:00:00"/>
    <d v="2026-04-07T00:00:00"/>
    <s v="mar/2026"/>
    <s v="ECOMMERCE BP SUPORTE FINANCEIRO N2"/>
    <s v="rodrigo@pousadaportomare.com.br"/>
    <s v="POUSADA PORTO MARE"/>
    <s v="Olá, segue formulário enviado para Cielo E-commerce:&lt;p&gt;&lt;strong&gt;Qual seu nome?:&lt;/strong&gt; Rodrigo Alves Costa&lt;/p&gt;&lt;p&gt;&lt;strong&gt;Endereço de e-mail:&lt;/strong&gt; rodrigo@pousadaportomare.com.br&lt;/p&gt;&lt;p&gt;&lt;strong&gt;Telefone:&lt;/strong&gt; (12) 98137-0284&lt;/p&gt;&lt;p&gt;&lt;strong&gt;CNPJ/CPF:&lt;/strong&gt; 08.071.439/0001-17&lt;/p&gt;&lt;p&gt;&lt;strong&gt;Assunto:&lt;/strong&gt; Cobrança&lt;/p&gt;&lt;p&gt;&lt;strong&gt;Merchant ID/Estabelecimento Comercial (EC):&lt;/strong&gt; Braspag&lt;/p&gt;&lt;p&gt;&lt;strong&gt;Sobre qual produto ou área deseja falar?:&lt;/strong&gt; Financeiro&lt;/p&gt;&lt;p&gt;&lt;strong&gt;Como podemos te ajudar?:&lt;/strong&gt; Desejo falar com o setor financeiro&lt;/p&gt;&lt;p&gt;&lt;strong&gt;Descrição do problema:&lt;/strong&gt; Boa tarde, esse mês tivemos uma cobrança de 93,90 que foi cobrada em duplicidade. Apareceram duas cobranças iguais no nosso DDA, mas fizemos o agendamento de uma só com a data de hoje, mas quando debitou, debitou duas vezes.&lt;/p&gt;&lt;p&gt;&lt;strong&gt;GA Client ID:&lt;/strong&gt; 1890342232.1770201463&lt;/p&gt;&lt;p&gt;&lt;strong&gt;Lead Hash ID:&lt;/strong&gt; 88eca02746578598ef90fa5107bc914a604ae4aa432d5a05c0d8b11692f7a9a6&lt;/p&gt;&lt;p&gt;&lt;s"/>
    <s v="&gt; Boa tarde, esse mês tivemos uma cobrança de 93,90 que foi cobrada em duplicidade. Apareceram duas cobranças iguais no nosso DDA, mas fizemos o agendamento de uma só com a data de hoje, mas quando debitou, debitou duas vezes."/>
    <s v="203767160"/>
    <x v="10"/>
    <s v="Aberto"/>
    <n v="196"/>
    <n v="196.00083000000001"/>
  </r>
  <r>
    <x v="0"/>
    <x v="5"/>
    <n v="20484280"/>
    <n v="0"/>
    <n v="2607617520651"/>
    <s v="SOLEAH"/>
    <s v="18.539.846/0001-60"/>
    <s v="Sem solicitação encerrar"/>
    <m/>
    <m/>
    <x v="0"/>
    <s v="Médio"/>
    <s v="1018 Financeiro | Desejo falar com o setor financeiro | M.P. IDALGO INDUSTRIA E COMERCIO DE | ariane.pasilva@cielo.com.br"/>
    <d v="2026-03-17T00:00:00"/>
    <d v="2026-05-06T00:00:00"/>
    <s v="mar/2026"/>
    <s v="STEPHANY LIMA DE LISBOA"/>
    <s v="ariane.pasilva@cielo.com.br"/>
    <s v="SOLEAH"/>
    <s v="Olá, segue formulário enviado para Cielo E-commerce:&lt;p&gt;&lt;strong&gt;Qual seu nome?:&lt;/strong&gt; M.P. IDALGO INDUSTRIA E COMERCIO DE&lt;/p&gt;&lt;p&gt;&lt;strong&gt;Endereço de e-mail:&lt;/strong&gt; ariane.pasilva@cielo.com.br&lt;/p&gt;&lt;p&gt;&lt;strong&gt;CNPJ/CPF:&lt;/strong&gt; 18.539.846/0001-60&lt;/p&gt;&lt;p&gt;&lt;strong&gt;Telefone:&lt;/strong&gt; (11) 97707-1602&lt;/p&gt;&lt;p&gt;&lt;strong&gt;Assunto:&lt;/strong&gt; Carta de quitação&lt;/p&gt;&lt;p&gt;&lt;strong&gt;Merchant ID/Estabelecimento Comercial (EC):&lt;/strong&gt; 18539846000160&lt;/p&gt;&lt;p&gt;&lt;strong&gt;Descrição do problema:&lt;/strong&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lt;/p&gt;&lt;p&gt;&lt;strong&gt;ID da transação:&lt;/strong&gt; &lt;/p&gt;&lt;p&gt;&lt;strong&gt;Código do erro:&lt;/strong&gt; &lt;/p&gt;&lt;p&gt;&lt;strong&gt;Sobre qual produto ou área deseja falar?:&lt;/strong&gt; Financeiro&lt;/p&gt;&lt;p&gt;&lt;strong&gt;Como podemos te ajudar?:&lt;/strong&gt; Desejo falar com o set"/>
    <s v="&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
    <s v="204842800"/>
    <x v="19"/>
    <s v="Encerrado"/>
    <n v="143"/>
    <s v=""/>
  </r>
  <r>
    <x v="0"/>
    <x v="5"/>
    <n v="20480129"/>
    <n v="0"/>
    <n v="2607616517633"/>
    <s v="SAVEGNAGO-SUPERMERCADOS LTDA"/>
    <s v="71.322.150/0001-60"/>
    <s v="Carta de quitação / circularização"/>
    <s v="Pendente definição do formato de envio da carta visto que o cliente tem débitos pendentes - e validação com o jurídico. - Direcionado para o time de Cobrança para negociação dos débitos pendentes para emissão do documento"/>
    <s v="Em finalização"/>
    <x v="0"/>
    <s v="Alta"/>
    <s v="1018 Financeiro | Desejo falar com o setor financeiro | SAVEGNAGO-SUPERMERCADOS LTDA | lenon.oliveira@savegnago.com.br"/>
    <d v="2026-03-17T00:00:00"/>
    <d v="2026-04-06T00:00:00"/>
    <s v="mar/2026"/>
    <s v="STEPHANY LIMA DE LISBOA"/>
    <s v="lenon.oliveira@savegnago.com.br"/>
    <s v="SAVEGNAGO Lj 1 Matriz Sertaozinho"/>
    <s v="Olá, segue formulário enviado para Cielo E-commerce:&lt;p&gt;&lt;strong&gt;Qual seu nome?:&lt;/strong&gt; SAVEGNAGO-SUPERMERCADOS LTDA&lt;/p&gt;&lt;p&gt;&lt;strong&gt;Endereço de e-mail:&lt;/strong&gt; lenon.oliveira@savegnago.com.br&lt;/p&gt;&lt;p&gt;&lt;strong&gt;CNPJ/CPF:&lt;/strong&gt; 71.322.150/0001-60&lt;/p&gt;&lt;p&gt;&lt;strong&gt;Assunto:&lt;/strong&gt; Carta de quitação&lt;/p&gt;&lt;p&gt;&lt;strong&gt;Merchant ID/Estabelecimento Comercial (EC):&lt;/strong&gt; 71322150000160&lt;/p&gt;&lt;p&gt;&lt;strong&gt;Sobre qual produto ou área deseja falar?:&lt;/strong&gt; Financeiro&lt;/p&gt;&lt;p&gt;&lt;strong&gt;Como podemos te ajudar?:&lt;/strong&gt; Desejo falar com o setor financeiro&lt;/p&gt;&lt;p&gt;&lt;strong&gt;Descrição do problema:&lt;/strong&gt; Prezados, boa tarde._x000a__x000a_Por favor, preciso de uma carta de quitação da NF0080105&lt;/p&gt;&lt;p&gt;&lt;strong&gt;Telefone:&lt;/strong&gt; (16) 3946-2088&lt;/p&gt;&lt;p&gt;&lt;strong&gt;GA Client ID:&lt;/strong&gt; 1401063149.1757524286&lt;/p&gt;&lt;p&gt;&lt;strong&gt;Lead Hash ID:&lt;/strong&gt; 5b5ec3058b939c1794166056dcf7c2bdadde45289d8414fda87a0dcc24b3e349&lt;/p&gt;&lt;p&gt;&lt;strong&gt;Lead Form ID:&lt;/strong&gt; 5b5ec3058b939c1794166056dcf7c2bdadde45289d8414fda87a0dcc24b3e349.1773775803089&lt;/p&gt;&lt;br&gt;-json-{"/>
    <s v="&gt; Prezados, boa tarde._x000a__x000a_Por favor, preciso de uma carta de quitação da NF0080105"/>
    <s v="204801290"/>
    <x v="30"/>
    <s v="Encerrado"/>
    <n v="188"/>
    <s v=""/>
  </r>
  <r>
    <x v="0"/>
    <x v="0"/>
    <n v="20537850"/>
    <n v="0"/>
    <n v="2607810560847"/>
    <s v="AMWAY DO BRASIL LIMITADA"/>
    <s v="58.473.398/0001-63"/>
    <s v="Contestação de cobrança"/>
    <m/>
    <m/>
    <x v="0"/>
    <s v="Médio"/>
    <s v="1003 Gateway de Pagamento | Estou com um problema em produção e preciso de ajuda | Paula Maldonado Nishiwaki | paula.nishiwaki@amway.com"/>
    <d v="2026-03-19T00:00:00"/>
    <d v="2026-05-15T00:00:00"/>
    <s v="mar/2026"/>
    <s v="STEPHANY LIMA DE LISBOA"/>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Análise Transações_Problema Master&lt;/p&gt;&lt;p&gt;&lt;strong&gt;Merchant ID/Estabelecimento Comercial (EC):&lt;/strong&gt; 1104332733&lt;/p&gt;&lt;p&gt;&lt;strong&gt;Descrição do problema:&lt;/strong&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lt;/p&gt;&lt;p&gt;&lt;strong&gt;ID da transação:&lt;/strong&gt; &lt;/p&gt;&lt;p&gt;&lt;strong&gt;Código do erro:&lt;/strong&gt; &lt;/p&gt;&lt;p&gt;&lt;strong&gt;Sobre qual produto ou área deseja falar?:&lt;/strong&gt; Gateway de Pagamento&lt;/p&gt;&lt;p&gt;&lt;strong&gt;Como podemos te ajudar?:&lt;/str"/>
    <s v="&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
    <s v="205378500"/>
    <x v="31"/>
    <s v="Encerrado"/>
    <n v="57"/>
    <s v=""/>
  </r>
  <r>
    <x v="0"/>
    <x v="0"/>
    <n v="20718916"/>
    <n v="0"/>
    <n v="2608414692840"/>
    <s v="DROGARIA SOUZA E ROSA LTDA"/>
    <s v="13.032.018/0001-17"/>
    <s v="Dúvidas sobre cobrança"/>
    <s v="Notas mencionadas foram pagas. Como finalizar este chamado?"/>
    <m/>
    <x v="1"/>
    <s v="Médio"/>
    <s v="1018 Financeiro | Desejo falar com o setor financeiro | Gabriel Dias | gabriel.silva@febrafar.com.br"/>
    <d v="2026-03-25T00:00:00"/>
    <d v="2026-03-25T00:00:00"/>
    <s v="mar/2026"/>
    <s v="ECOMMERCE BP SUPORTE FINANCEIRO N2"/>
    <s v="gabriel.silva@febrafar.com.br"/>
    <s v="DROGARIA AGAPEAMA"/>
    <s v="Olá, segue formulário enviado para Cielo E-commerce:&lt;p&gt;&lt;strong&gt;Assunto:&lt;/strong&gt; Solicitação de Relatório de Transações&lt;/p&gt;&lt;p&gt;&lt;strong&gt;Qual seu nome?:&lt;/strong&gt; Gabriel Dias&lt;/p&gt;&lt;p&gt;&lt;strong&gt;Endereço de e-mail:&lt;/strong&gt; gabriel.silva@febrafar.com.br&lt;/p&gt;&lt;p&gt;&lt;strong&gt;CNPJ/CPF:&lt;/strong&gt; 13.032.018/0001-17&lt;/p&gt;&lt;p&gt;&lt;strong&gt;Telefone:&lt;/strong&gt; (11) 94208-3496&lt;/p&gt;&lt;p&gt;&lt;strong&gt;Descrição do problema:&lt;/strong&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lt;/p&gt;&lt;p&gt;&lt;strong&gt;Merchant ID/Estabelecimento Comercial (EC):&lt;/strong&gt; 80c3439d-951d-42c1-b755-01dad4802932&lt;/p&gt;&lt;p&gt;&lt;strong&gt;Sobre qual produto ou área deseja falar?"/>
    <s v="&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
    <s v="207189160"/>
    <x v="10"/>
    <s v="Aberto"/>
    <n v="184"/>
    <n v="184.00086999999999"/>
  </r>
  <r>
    <x v="0"/>
    <x v="2"/>
    <n v="20707947"/>
    <n v="0"/>
    <n v="0"/>
    <s v="PAYTRACK TECNOLOGIA LTDA"/>
    <s v="14.073.438/0001-04"/>
    <s v="Cancelamento de NF / reemissão"/>
    <m/>
    <m/>
    <x v="0"/>
    <s v="Médio"/>
    <s v="1018 Financeiro | Desejo falar com o setor financeiro | PAYTRACK TECNOLOGIA LTDA | ariane.pasilva@cielo.com.br"/>
    <d v="2026-03-25T00:00:00"/>
    <d v="2026-05-22T00:00:00"/>
    <s v="mar/2026"/>
    <s v="STEPHANY LIMA DE LISBOA"/>
    <s v="ariane.pasilva@cielo.com.br"/>
    <s v="PAYTRACK"/>
    <s v="Olá, segue formulário enviado para Cielo E-commerce:&lt;p&gt;&lt;strong&gt;Qual seu nome?:&lt;/strong&gt; PAYTRACK TECNOLOGIA LTDA&lt;/p&gt;&lt;p&gt;&lt;strong&gt;Endereço de e-mail:&lt;/strong&gt; ariane.pasilva@cielo.com.br&lt;/p&gt;&lt;p&gt;&lt;strong&gt;CNPJ/CPF:&lt;/strong&gt; 14.073.438/0001-04&lt;/p&gt;&lt;p&gt;&lt;strong&gt;Telefone:&lt;/strong&gt; (11) 97707-1602&lt;/p&gt;&lt;p&gt;&lt;strong&gt;Assunto:&lt;/strong&gt; Substituição&lt;/p&gt;&lt;p&gt;&lt;strong&gt;Merchant ID/Estabelecimento Comercial (EC):&lt;/strong&gt; 14.073.438/0001-04&lt;/p&gt;&lt;p&gt;&lt;strong&gt;Descrição do problema:&lt;/strong&gt; Prezados, bom dia._x000a__x000a_Preciso que as NFS 096963, 107100 e 108958 sejam substituídas, cliente deseja alterar a data de emissão e RP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
    <s v="&gt; Prezados, bom dia._x000a__x000a_Preciso que as NFS 096963, 107100 e 108958 sejam substituídas, cliente deseja alterar a data de emissão e RPS."/>
    <s v="207079470"/>
    <x v="32"/>
    <s v="Encerrado"/>
    <n v="110"/>
    <s v=""/>
  </r>
  <r>
    <x v="2"/>
    <x v="2"/>
    <n v="20697638"/>
    <n v="0"/>
    <n v="2608408677556"/>
    <s v="PLANNE SOFTWARE LTDA"/>
    <s v="28.580.044/0001-57"/>
    <s v="Cancelamento de NF / reemissão"/>
    <m/>
    <m/>
    <x v="0"/>
    <s v="Médio"/>
    <s v="1018 Financeiro | Desejo falar com o setor financeiro | Joice Rosa | joice.dsilva@cielo.com.br"/>
    <d v="2026-03-25T00:00:00"/>
    <d v="2026-03-25T00:00:00"/>
    <s v="mar/2026"/>
    <s v="ECOMMERCE BP SUPORTE FINANCEIRO N2"/>
    <s v="joice.dsilva@cielo.com.br"/>
    <s v="PLANNE"/>
    <s v="Olá, segue formulário enviado para Cielo E-commerce:&lt;p&gt;&lt;strong&gt;Qual seu nome?:&lt;/strong&gt; Joice Rosa&lt;/p&gt;&lt;p&gt;&lt;strong&gt;Endereço de e-mail:&lt;/strong&gt; joice.dsilva@cielo.com.br&lt;/p&gt;&lt;p&gt;&lt;strong&gt;CNPJ/CPF:&lt;/strong&gt; 28.580.044/0001-57&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do Supex para cancelamento das notas._x000a__x000a_Resumo das Notas Fiscais:_x000a_•_x0009_NFS em aberto: 33_x000a_•_x0009_Valor original para cancelamento : R$ 3.314,08._x000a_•_x0009_Valor PDD das NFS: R$ 2.840,6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
    <s v="&gt; Bom dia, Time!_x000a__x000a_Segue o DA do Supex para cancelamento das notas._x000a__x000a_Resumo das Notas Fiscais:_x000a_•_x0009_NFS em aberto: 33_x000a_•_x0009_Valor original para cancelamento : R$ 3.314,08._x000a_•_x0009_Valor PDD das NFS: R$ 2.840,61."/>
    <s v="206976380"/>
    <x v="9"/>
    <s v="Encerrado"/>
    <n v="138"/>
    <s v=""/>
  </r>
  <r>
    <x v="2"/>
    <x v="2"/>
    <n v="20696850"/>
    <n v="0"/>
    <n v="2608408676950"/>
    <s v="PLANNE SOFTWARE LTDA"/>
    <s v="28.580.044/0001-57"/>
    <s v="Cancelamento de NF / reemissão"/>
    <m/>
    <m/>
    <x v="0"/>
    <s v="Médio"/>
    <s v="1018 Financeiro | Desejo falar com o setor financeiro | PLANNE SOFTWARE LTDA | ariane.pasilva@cielo.com.br"/>
    <d v="2026-03-25T00:00:00"/>
    <d v="2026-03-25T00:00:00"/>
    <s v="mar/2026"/>
    <s v="ECOMMERCE BP SUPORTE FINANCEIRO N2"/>
    <s v="ariane.pasilva@cielo.com.br"/>
    <s v=""/>
    <s v="Olá, segue formulário enviado para Cielo E-commerce:&lt;p&gt;&lt;strong&gt;Qual seu nome?:&lt;/strong&gt; PLANNE SOFTWARE LTDA&lt;/p&gt;&lt;p&gt;&lt;strong&gt;Endereço de e-mail:&lt;/strong&gt; ariane.pasilva@cielo.com.br&lt;/p&gt;&lt;p&gt;&lt;strong&gt;CNPJ/CPF:&lt;/strong&gt; 28.580.044/0001-57&lt;/p&gt;&lt;p&gt;&lt;strong&gt;Telefone:&lt;/strong&gt; (11) 97707-1602&lt;/p&gt;&lt;p&gt;&lt;strong&gt;Assunto:&lt;/strong&gt; Cancelamento de NF&lt;/p&gt;&lt;p&gt;&lt;strong&gt;Merchant ID/Estabelecimento Comercial (EC):&lt;/strong&gt; 28.580.044/0001-57&lt;/p&gt;&lt;p&gt;&lt;strong&gt;Descrição do problema:&lt;/strong&gt; Por favor, seguir com o cancelamento de todas as NFS do cliente PLANNE SOFTWARE LT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
    <s v="&gt; Por favor, seguir com o cancelamento de todas as NFS do cliente PLANNE SOFTWARE LTDA"/>
    <s v="206968500"/>
    <x v="9"/>
    <s v="Encerrado"/>
    <n v="138"/>
    <s v=""/>
  </r>
  <r>
    <x v="2"/>
    <x v="2"/>
    <n v="20759808"/>
    <n v="0"/>
    <n v="2608514722169"/>
    <s v="DAGER COMERCIO ATACADISTA DE EMBALAGENS E ALIMENTOS LTDA"/>
    <s v="32.804.472/0001-93"/>
    <s v="Cancelamento de NF / reemissão"/>
    <m/>
    <m/>
    <x v="0"/>
    <s v="Médio"/>
    <s v="1018 Financeiro | Desejo falar com o setor financeiro | Mariane Oliveira dos Santos | mariane.santos@cielo.com.br"/>
    <d v="2026-03-26T00:00:00"/>
    <d v="2026-03-26T00:00:00"/>
    <s v="mar/2026"/>
    <s v="ECOMMERCE BP SUPORTE FINANCEIRO N2"/>
    <s v="mariane.santos@cielo.com.br"/>
    <s v=""/>
    <s v="Olá, segue formulário enviado para Cielo E-commerce:&lt;p&gt;&lt;strong&gt;Endereço de e-mail:&lt;/strong&gt; mariane.santos@cielo.com.br&lt;/p&gt;&lt;p&gt;&lt;strong&gt;Qual seu nome?:&lt;/strong&gt; Mariane Oliveira dos Santos&lt;/p&gt;&lt;p&gt;&lt;strong&gt;CNPJ/CPF:&lt;/strong&gt; 32.804.472/0001-93&lt;/p&gt;&lt;p&gt;&lt;strong&gt;Telefone:&lt;/strong&gt; (11) 98407-1789&lt;/p&gt;&lt;p&gt;&lt;strong&gt;Assunto:&lt;/strong&gt; Emissão NF Setup Chave de loja&lt;/p&gt;&lt;p&gt;&lt;strong&gt;Merchant ID/Estabelecimento Comercial (EC):&lt;/strong&gt; 32.804.472/0001-93&lt;/p&gt;&lt;p&gt;&lt;strong&gt;Sobre qual produto ou área deseja falar?:&lt;/strong&gt; Financeiro&lt;/p&gt;&lt;p&gt;&lt;strong&gt;Descrição do problema:&lt;/strong&gt; Emissão de NF de setup referente a abertura de chave de loja._x000a_Segue em anexo o aditivo assinado.&lt;/p&gt;&lt;p&gt;&lt;strong&gt;Como podemos te ajudar?:&lt;/strong&gt; Desejo falar com o setor financeiro&lt;/p&gt;&lt;p&gt;&lt;strong&gt;GA Client ID:&lt;/strong&gt; 2073864016.1764846153&lt;/p&gt;&lt;p&gt;&lt;strong&gt;Lead Hash ID:&lt;/strong&gt; c539f6b58efe9518ed2e3f1f181196c6d44dcdad1ded01c79f74f7bad7da4033&lt;/p&gt;&lt;p&gt;&lt;strong&gt;Lead Form ID:&lt;/strong&gt; c539f6b58efe9518ed2e3f1f181196c6d44dcdad1ded01c79f74f7bad7da40"/>
    <s v="&gt; Emissão de NF de setup referente a abertura de chave de loja._x000a_Segue em anexo o aditivo assinado."/>
    <s v="207598080"/>
    <x v="4"/>
    <s v="Encerrado"/>
    <n v="127"/>
    <s v=""/>
  </r>
  <r>
    <x v="4"/>
    <x v="1"/>
    <n v="20751396"/>
    <n v="0"/>
    <n v="2608511715964"/>
    <s v=""/>
    <s v="58.119.199/0001-51"/>
    <s v="Atualização contrato"/>
    <s v="Atualização cadastral. Perguntar à Emilly se ela consegue atender."/>
    <m/>
    <x v="1"/>
    <s v="Alta"/>
    <s v="1018 Financeiro | Desejo falar com o setor financeiro | Larissa Venancio Nascimento Araujo | larissave@cielo.com.br"/>
    <d v="2026-03-26T00:00:00"/>
    <d v="2026-03-26T00:00:00"/>
    <s v="mar/2026"/>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58.119.199/0001-51&lt;/p&gt;&lt;p&gt;&lt;strong&gt;Telefone:&lt;/strong&gt; (11) 97622-8821&lt;/p&gt;&lt;p&gt;&lt;strong&gt;Assunto:&lt;/strong&gt; Atualização Contratos/Minimos Mensais e Custos&lt;/p&gt;&lt;p&gt;&lt;strong&gt;Merchant ID/Estabelecimento Comercial (EC):&lt;/strong&gt; 58.119.199/0001-51&lt;/p&gt;&lt;p&gt;&lt;strong&gt;Descrição do problema:&lt;/strong&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s v="&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s v="207513960"/>
    <x v="10"/>
    <s v="Aberto"/>
    <n v="183"/>
    <n v="183.00092000000001"/>
  </r>
  <r>
    <x v="4"/>
    <x v="0"/>
    <n v="20800477"/>
    <n v="0"/>
    <n v="2608614752010"/>
    <s v="CARREFOUR COMERCIO E INDUSTRIA LTDA"/>
    <s v="45.543.915/0001-81"/>
    <s v="Ajuste de cobrança / faturamento"/>
    <m/>
    <m/>
    <x v="0"/>
    <s v="Médio"/>
    <s v="1018 Financeiro | Desejo falar com o setor financeiro | Mariane Oliveira dos Santos | mariane.santos@cielo.com.br"/>
    <d v="2026-03-27T00:00:00"/>
    <d v="2026-03-27T00:00:00"/>
    <s v="mar/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45.543.915/0001-81&lt;/p&gt;&lt;p&gt;&lt;strong&gt;Telefone:&lt;/strong&gt; (11) 98407-1789&lt;/p&gt;&lt;p&gt;&lt;strong&gt;Assunto:&lt;/strong&gt; CONTRATO CARREFOUR&lt;/p&gt;&lt;p&gt;&lt;strong&gt;Merchant ID/Estabelecimento Comercial (EC):&lt;/strong&gt; 45.543.915/0001-81&lt;/p&gt;&lt;p&gt;&lt;strong&gt;Descrição do problema:&lt;/strong&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lt;/p&gt;&lt;p&gt;&lt;strong&gt;ID da transação:&lt;/strong&gt; &lt;/p&gt;&lt;p&gt;&lt;strong&gt;Código do erro:&lt;/strong&gt; &lt;/p&gt;&lt;p&gt;&lt;strong&gt;Sobre qual produto ou área deseja fa"/>
    <s v="&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
    <s v="208004770"/>
    <x v="33"/>
    <s v="Encerrado"/>
    <n v="151"/>
    <s v=""/>
  </r>
  <r>
    <x v="4"/>
    <x v="5"/>
    <n v="20796608"/>
    <n v="0"/>
    <n v="2608613748976"/>
    <s v="EMPREENDIMENTOS PAGUE MENOS S/A"/>
    <s v="06.626.253/0001-51"/>
    <s v="Outros"/>
    <m/>
    <m/>
    <x v="0"/>
    <s v="Médio"/>
    <s v="1018 Financeiro | Desejo falar com o setor financeiro | Fernanda Camarneira | fernanda.scamarneira@cielo.com.br"/>
    <d v="2026-03-27T00:00:00"/>
    <d v="2026-03-30T00:00:00"/>
    <s v="mar/2026"/>
    <s v="ECOMMERCE BP SUPORTE FINANCEIRO N2"/>
    <s v="fernanda.scamarneira@cielo.com.br"/>
    <s v="FARMACIAS PAGUE MENOS"/>
    <s v="Olá, segue formulário enviado para Cielo E-commerce:&lt;p&gt;&lt;strong&gt;Qual seu nome?:&lt;/strong&gt; Fernanda Camarneira&lt;/p&gt;&lt;p&gt;&lt;strong&gt;Endereço de e-mail:&lt;/strong&gt; fernanda.scamarneira@cielo.com.br&lt;/p&gt;&lt;p&gt;&lt;strong&gt;CNPJ/CPF:&lt;/strong&gt; 06.626.253/0001-51&lt;/p&gt;&lt;p&gt;&lt;strong&gt;Telefone:&lt;/strong&gt; (11) 94519-4834&lt;/p&gt;&lt;p&gt;&lt;strong&gt;Assunto:&lt;/strong&gt; Alteração de valores Pague Menos - Antifraude&lt;/p&gt;&lt;p&gt;&lt;strong&gt;Merchant ID/Estabelecimento Comercial (EC):&lt;/strong&gt; 06.626.253/0001-51&lt;/p&gt;&lt;p&gt;&lt;strong&gt;Descrição do problema:&lt;/strong&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s v="&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s v="207966080"/>
    <x v="3"/>
    <s v="Encerrado"/>
    <n v="123"/>
    <s v=""/>
  </r>
  <r>
    <x v="5"/>
    <x v="3"/>
    <n v="20857247"/>
    <n v="0"/>
    <n v="2608917794084"/>
    <s v="COVABRA SUPERMERCADOS LTDA"/>
    <s v="463.315.688-83"/>
    <s v="Reenvio de boleto / NF"/>
    <m/>
    <m/>
    <x v="0"/>
    <s v="Médio"/>
    <s v="1018 Financeiro | Desejo falar com o setor financeiro | Nick | nick.xavier@covabra.com.br"/>
    <d v="2026-03-30T00:00:00"/>
    <d v="2026-03-31T00:00:00"/>
    <s v="mar/2026"/>
    <s v="ECOMMERCE BP SUPORTE FINANCEIRO N2"/>
    <s v="nick.xavier@covabra.com.br"/>
    <s v="COVABRA SUPERMERCADOS LTDA"/>
    <s v="Olá, segue formulário enviado para Cielo E-commerce:&lt;p&gt;&lt;strong&gt;Qual seu nome?:&lt;/strong&gt; Nick&lt;/p&gt;&lt;p&gt;&lt;strong&gt;Endereço de e-mail:&lt;/strong&gt; nick.xavier@covabra.com.br&lt;/p&gt;&lt;p&gt;&lt;strong&gt;CNPJ/CPF:&lt;/strong&gt; 463.315.688-83&lt;/p&gt;&lt;p&gt;&lt;strong&gt;Telefone:&lt;/strong&gt; (19) 98820-7394&lt;/p&gt;&lt;p&gt;&lt;strong&gt;Assunto:&lt;/strong&gt; Cobrança indevida de boleto&lt;/p&gt;&lt;p&gt;&lt;strong&gt;Merchant ID/Estabelecimento Comercial (EC):&lt;/strong&gt; 0&lt;/p&gt;&lt;p&gt;&lt;strong&gt;Sobre qual produto ou área deseja falar?:&lt;/strong&gt; Financeiro&lt;/p&gt;&lt;p&gt;&lt;strong&gt;Como podemos te ajudar?:&lt;/strong&gt; Desejo falar com o setor financeiro&lt;/p&gt;&lt;p&gt;&lt;strong&gt;Descrição do problema:&lt;/strong&gt; Olá, recebi dois boletos, cuja a descrição da NF é &amp;quot;multa por rescisão antecipada do contrato&amp;quot;._x000a_NFs 109847 e 109848._x000a_Do que se trata essa cobrança? Não reicindimos nenhum contrato.&lt;/p&gt;&lt;p&gt;&lt;strong&gt;GA Client ID:&lt;/strong&gt; 157843334.1774903682&lt;/p&gt;&lt;p&gt;&lt;strong&gt;Lead Hash ID:&lt;/strong&gt; 391ba45ea21556e88f9cfd9330556657cb3748a0b5c2a3d490f1a396a1c23089&lt;/p&gt;&lt;p&gt;&lt;strong&gt;Lead Form ID:&lt;/strong&gt; 391ba45ea21556e88"/>
    <s v="&gt; Olá, recebi dois boletos, cuja a descrição da NF é &amp;quot;multa por rescisão antecipada do contrato&amp;quot;._x000a_NFs 109847 e 109848._x000a_Do que se trata essa cobrança? Não reicindimos nenhum contrato."/>
    <s v="208572470"/>
    <x v="27"/>
    <s v="Encerrado"/>
    <n v="119"/>
    <s v=""/>
  </r>
  <r>
    <x v="4"/>
    <x v="5"/>
    <n v="20837028"/>
    <n v="0"/>
    <n v="2608912779586"/>
    <s v="DAGER COMERCIO ATACADISTA DE EMBALAGENS E ALIMENTOS LTDA"/>
    <s v="32.804.472/0001-93"/>
    <s v="Outros"/>
    <m/>
    <m/>
    <x v="1"/>
    <s v="Médio"/>
    <s v="1018 Financeiro | Desejo falar com o setor financeiro | Ricardo de Oliveira Braga | ricardo.sonhodafesta@gmail.com"/>
    <d v="2026-03-30T00:00:00"/>
    <d v="2026-04-01T00:00:00"/>
    <s v="mar/2026"/>
    <s v="ECOMMERCE BP SUPORTE FINANCEIRO N2"/>
    <s v="ricardo.sonhodafesta@gmail.com"/>
    <s v="DAGER COMERCIO ATACADISTA DE EMB"/>
    <s v="Olá, segue formulário enviado para Cielo E-commerce:&lt;p&gt;&lt;strong&gt;Endereço de e-mail:&lt;/strong&gt; ricardo.sonhodafesta@gmail.com&lt;/p&gt;&lt;p&gt;&lt;strong&gt;Qual seu nome?:&lt;/strong&gt; Ricardo de Oliveira Braga&lt;/p&gt;&lt;p&gt;&lt;strong&gt;CNPJ/CPF:&lt;/strong&gt; 32.804.472/0001-93&lt;/p&gt;&lt;p&gt;&lt;strong&gt;Telefone:&lt;/strong&gt; (21) 98511-7704&lt;/p&gt;&lt;p&gt;&lt;strong&gt;Assunto:&lt;/strong&gt; Boletos Duplicados e Checagem de Boletos em Aberto&lt;/p&gt;&lt;p&gt;&lt;strong&gt;Merchant ID/Estabelecimento Comercial (EC):&lt;/strong&gt; 2897798771&lt;/p&gt;&lt;p&gt;&lt;strong&gt;Sobre qual produto ou área deseja falar?:&lt;/strong&gt; Financeiro&lt;/p&gt;&lt;p&gt;&lt;strong&gt;Como podemos te ajudar?:&lt;/strong&gt; Desejo falar com o setor financeiro&lt;/p&gt;&lt;p&gt;&lt;strong&gt;Descrição do problema:&lt;/strong&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s v="&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s v="208370280"/>
    <x v="10"/>
    <s v="Aberto"/>
    <n v="179"/>
    <n v="179.00095999999999"/>
  </r>
  <r>
    <x v="0"/>
    <x v="0"/>
    <n v="20821255"/>
    <n v="0"/>
    <n v="2608907768475"/>
    <s v="SBF COMERCIO DE PRODUTOS ESPORTIVOS S.A."/>
    <s v="06.347.409/0001-65"/>
    <s v="Contestação de cobrança"/>
    <s v="Vamos analisar internamente se redirecionaremos para o time da Belotti"/>
    <m/>
    <x v="1"/>
    <s v="Alta"/>
    <s v="1018 Financeiro | Desejo falar com o setor financeiro | SBF COMERCIO DE PRODUTOS ESPORTIVOS S.A | bruno.bbarbosa@gruposbf.com.br"/>
    <d v="2026-03-30T00:00:00"/>
    <d v="2026-05-21T00:00:00"/>
    <s v="mar/2026"/>
    <s v="STEPHANY LIMA DE LISBOA"/>
    <s v="bruno.bbarbosa@gruposbf.com.br"/>
    <s v="CENTAURO ESPORTES 25"/>
    <s v="Olá, segue formulário enviado para Cielo E-commerce:&lt;p&gt;&lt;strong&gt;Qual seu nome?:&lt;/strong&gt; SBF COMERCIO DE PRODUTOS ESPORTIVOS S.A&lt;/p&gt;&lt;p&gt;&lt;strong&gt;Endereço de e-mail:&lt;/strong&gt; bruno.bbarbosa@gruposbf.com.br&lt;/p&gt;&lt;p&gt;&lt;strong&gt;CNPJ/CPF:&lt;/strong&gt; 06.347.409/0001-65&lt;/p&gt;&lt;p&gt;&lt;strong&gt;Telefone:&lt;/strong&gt; (11) 98862-1049&lt;/p&gt;&lt;p&gt;&lt;strong&gt;Assunto:&lt;/strong&gt; Quantidade de transações incorretas&lt;/p&gt;&lt;p&gt;&lt;strong&gt;Sobre qual produto ou área deseja falar?:&lt;/strong&gt; Financeiro&lt;/p&gt;&lt;p&gt;&lt;strong&gt;Como podemos te ajudar?:&lt;/strong&gt; Desejo falar com o setor financeiro&lt;/p&gt;&lt;p&gt;&lt;strong&gt;Descrição do problema:&lt;/strong&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lt;/p&gt;&lt;p&gt;&lt;strong&gt;Merchant ID/Estabelecimento Comercial (EC):&lt;/strong&gt; 06.347.409/0001-65&lt;/p&gt;&lt;p&gt;&lt;strong&gt;GA Client ID:&lt;/st"/>
    <s v="&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
    <s v="208212550"/>
    <x v="10"/>
    <s v="Aberto"/>
    <n v="179"/>
    <n v="179.00097"/>
  </r>
  <r>
    <x v="4"/>
    <x v="0"/>
    <n v="20891641"/>
    <n v="0"/>
    <n v="2609016817637"/>
    <s v="ASSOCIACAO ESCOLA SUPERIOR DE PROPAGANDA E MARKETING"/>
    <s v="61.825.675/0001-64"/>
    <s v="Contestação de cobrança"/>
    <m/>
    <m/>
    <x v="1"/>
    <s v="Alta"/>
    <s v="1018 Financeiro | Desejo falar com o setor financeiro | ASSOCIACAO ESCOLA SUPERIOR DE PROPA GANDA E MARKETING | ariane.pasilva@cielo.com.br"/>
    <d v="2026-03-31T00:00:00"/>
    <d v="2026-04-06T00:00:00"/>
    <s v="mar/2026"/>
    <s v="ECOMMERCE BP SUPORTE FINANCEIRO N2"/>
    <s v="ariane.pasilva@cielo.com.br"/>
    <s v="ESPM"/>
    <s v="Olá, segue formulário enviado para Cielo E-commerce:&lt;p&gt;&lt;strong&gt;Qual seu nome?:&lt;/strong&gt; ASSOCIACAO ESCOLA SUPERIOR DE PROPA GANDA E MARKETING&lt;/p&gt;&lt;p&gt;&lt;strong&gt;Endereço de e-mail:&lt;/strong&gt; ariane.pasilva@cielo.com.br&lt;/p&gt;&lt;p&gt;&lt;strong&gt;CNPJ/CPF:&lt;/strong&gt; 61.825.675/0001-64&lt;/p&gt;&lt;p&gt;&lt;strong&gt;Telefone:&lt;/strong&gt; (11) 98862-1049&lt;/p&gt;&lt;p&gt;&lt;strong&gt;Assunto:&lt;/strong&gt; Emissão indevida&lt;/p&gt;&lt;p&gt;&lt;strong&gt;Merchant ID/Estabelecimento Comercial (EC):&lt;/strong&gt; 61.825.675/0001-64&lt;/p&gt;&lt;p&gt;&lt;strong&gt;Descrição do problema:&lt;/strong&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s v="&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s v="208916410"/>
    <x v="10"/>
    <s v="Aberto"/>
    <n v="178"/>
    <n v="178.00098"/>
  </r>
  <r>
    <x v="4"/>
    <x v="0"/>
    <n v="20887541"/>
    <n v="0"/>
    <n v="0"/>
    <s v="BRASIL EDUCACAO S/A"/>
    <s v="05.648.257/0031-93"/>
    <s v="Contestação de cobrança"/>
    <m/>
    <m/>
    <x v="0"/>
    <s v="Médio"/>
    <s v="1018 Financeiro | Desejo falar com o setor financeiro | BRASIL EDUCACAO S/A | ariane.pasilva@cielo.com.br"/>
    <d v="2026-03-31T00:00:00"/>
    <d v="2026-03-31T00:00:00"/>
    <s v="mar/2026"/>
    <s v="ECOMMERCE BP SUPORTE FINANCEIRO N2"/>
    <s v="ariane.pasilva@cielo.com.br"/>
    <s v=""/>
    <s v="Olá, segue formulário enviado para Cielo E-commerce:&lt;p&gt;&lt;strong&gt;Qual seu nome?:&lt;/strong&gt; BRASIL EDUCACAO S/A&lt;/p&gt;&lt;p&gt;&lt;strong&gt;Endereço de e-mail:&lt;/strong&gt; ariane.pasilva@cielo.com.br&lt;/p&gt;&lt;p&gt;&lt;strong&gt;CNPJ/CPF:&lt;/strong&gt; 05.648.257/0031-93&lt;/p&gt;&lt;p&gt;&lt;strong&gt;Telefone:&lt;/strong&gt; (11) 98862-1049&lt;/p&gt;&lt;p&gt;&lt;strong&gt;Assunto:&lt;/strong&gt; nota emitida&lt;/p&gt;&lt;p&gt;&lt;strong&gt;Merchant ID/Estabelecimento Comercial (EC):&lt;/strong&gt; 05648257003193&lt;/p&gt;&lt;p&gt;&lt;strong&gt;Descrição do problema:&lt;/strong&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lt;/p&gt;&lt;p&gt;&lt;strong&gt;ID da transação:&lt;/strong&gt; &lt;/p&gt;&lt;p&gt;&lt;strong&gt;Código do erro:&lt;/strong&gt; &lt;/p&gt;&lt;p&gt;&lt;strong&gt;Sobre qual produto ou área deseja falar?:&lt;/strong&gt; Financeiro&lt;/p&gt;&lt;p&gt;&lt;strong&gt;Como podemos te ajudar?:&lt;/strong&gt; Desejo falar com"/>
    <s v="&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
    <s v="208875410"/>
    <x v="34"/>
    <s v="Encerrado"/>
    <n v="108"/>
    <s v=""/>
  </r>
  <r>
    <x v="4"/>
    <x v="5"/>
    <n v="20883974"/>
    <n v="0"/>
    <n v="0"/>
    <s v=""/>
    <s v="526.553.288-92"/>
    <s v="Outros"/>
    <m/>
    <m/>
    <x v="0"/>
    <s v="Médio"/>
    <s v="1018 Financeiro | Desejo falar com o setor financeiro | felipe alvarez de carvalho sanches | felipe.sanches@supermercadospaguemenos.com.br"/>
    <d v="2026-03-31T00:00:00"/>
    <d v="2026-04-01T00:00:00"/>
    <s v="mar/2026"/>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526.553.288-92&lt;/p&gt;&lt;p&gt;&lt;strong&gt;Telefone:&lt;/strong&gt; (19) 97123-1847&lt;/p&gt;&lt;p&gt;&lt;strong&gt;Assunto:&lt;/strong&gt; NOTA FISCAL DE SERVIÇO - CODIGO DE SERVIÇO 1.03&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lt;/p&gt;&lt;p&gt;&lt;strong&gt;GA Client ID:&lt;/strong&gt; 64583"/>
    <s v="&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
    <s v="208839740"/>
    <x v="35"/>
    <s v="Encerrado"/>
    <n v="114"/>
    <s v=""/>
  </r>
  <r>
    <x v="0"/>
    <x v="2"/>
    <n v="20921984"/>
    <n v="0"/>
    <n v="2609112838485"/>
    <s v="I-RETAIL SERVICOS DE CONSULTORIA DE MODA E PARTICIPACOES LTDA."/>
    <s v="09.168.232/0001-28"/>
    <s v="Cancelamento de NF / reemissão"/>
    <m/>
    <m/>
    <x v="0"/>
    <s v="Alta"/>
    <s v="1018 Financeiro | Desejo falar com o setor financeiro | I-RETAIL SERVICOS DE CONSULTORIA DE | ariane.pasilva@cielo.com.br"/>
    <d v="2026-04-01T00:00:00"/>
    <d v="2026-04-01T00:00:00"/>
    <s v="abr/2026"/>
    <s v="ECOMMERCE BP SUPORTE FINANCEIRO N2"/>
    <s v="ariane.pasilva@cielo.com.br"/>
    <s v=""/>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8862-1049&lt;/p&gt;&lt;p&gt;&lt;strong&gt;Assunto:&lt;/strong&gt; Substituição de NF&lt;/p&gt;&lt;p&gt;&lt;strong&gt;Merchant ID/Estabelecimento Comercial (EC):&lt;/strong&gt; 09168232000128&lt;/p&gt;&lt;p&gt;&lt;strong&gt;Descrição do problema:&lt;/strong&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s v="&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s v="209219840"/>
    <x v="36"/>
    <s v="Encerrado"/>
    <n v="0"/>
    <s v=""/>
  </r>
  <r>
    <x v="2"/>
    <x v="3"/>
    <n v="21029459"/>
    <n v="0"/>
    <n v="2609616912930"/>
    <s v="VOAI TECH LTDA"/>
    <s v="17.891.555/0001-73"/>
    <s v="Reenvio de boleto / NF"/>
    <m/>
    <m/>
    <x v="0"/>
    <s v="Médio"/>
    <s v="1018 Financeiro | Desejo falar com o setor financeiro | Gabriel | gabriel@retailon.com.br"/>
    <d v="2026-04-06T00:00:00"/>
    <d v="2026-04-06T00:00:00"/>
    <s v="abr/2026"/>
    <s v="ECOMMERCE BP SUPORTE FINANCEIRO N2"/>
    <s v="gabriel@retailon.com.br"/>
    <s v="VOAI TECH LTDA"/>
    <s v="Olá, segue formulário enviado para Cielo E-commerce:&lt;p&gt;&lt;strong&gt;CNPJ/CPF:&lt;/strong&gt; 17.891.555/0001-73&lt;/p&gt;&lt;p&gt;&lt;strong&gt;Endereço de e-mail:&lt;/strong&gt; gabriel@retailon.com.br&lt;/p&gt;&lt;p&gt;&lt;strong&gt;Qual seu nome?:&lt;/strong&gt; Gabriel&lt;/p&gt;&lt;p&gt;&lt;strong&gt;Telefone:&lt;/strong&gt; (41) 99915-5841&lt;/p&gt;&lt;p&gt;&lt;strong&gt;Assunto:&lt;/strong&gt; CANCELAMENTO DE COBRANÇA INDEVIDA&lt;/p&gt;&lt;p&gt;&lt;strong&gt;Merchant ID/Estabelecimento Comercial (EC):&lt;/strong&gt; 17.891.555/0001-73&lt;/p&gt;&lt;p&gt;&lt;strong&gt;Sobre qual produto ou área deseja falar?:&lt;/strong&gt; Financeiro&lt;/p&gt;&lt;p&gt;&lt;strong&gt;Como podemos te ajudar?:&lt;/strong&gt; Desejo falar com o setor financeiro&lt;/p&gt;&lt;p&gt;&lt;strong&gt;Descrição do problema:&lt;/strong&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lt;/p&gt;&lt;p&gt;&lt;strong&gt;GA Client ID:&lt;/strong&gt; 539264633.1753290498&lt;/p&gt;&lt;p&gt;&lt;strong&gt;Lead Hash ID:&lt;/strong&gt; c0c8a"/>
    <s v="&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
    <s v="210294590"/>
    <x v="4"/>
    <s v="Encerrado"/>
    <n v="116"/>
    <s v=""/>
  </r>
  <r>
    <x v="0"/>
    <x v="0"/>
    <n v="21014425"/>
    <n v="0"/>
    <n v="2609613902347"/>
    <s v="VSTP EDUCACAO S.A."/>
    <s v="11.319.526/0001-55"/>
    <s v="Contestação de cobrança"/>
    <m/>
    <m/>
    <x v="0"/>
    <s v="Médio"/>
    <s v="1018 Financeiro | Desejo falar com o setor financeiro | Matheus Mendonça de Oliveira | matheus.oliveira@fiap.com.br"/>
    <d v="2026-04-06T00:00:00"/>
    <d v="2026-05-20T00:00:00"/>
    <s v="abr/2026"/>
    <s v="STEPHANY LIMA DE LISBOA"/>
    <s v="matheus.oliveira@fiap.com.br"/>
    <s v="FIAPCOPI"/>
    <s v="Olá, segue formulário enviado para Cielo E-commerce:&lt;p&gt;&lt;strong&gt;Endereço de e-mail:&lt;/strong&gt; matheus.oliveira@fiap.com.br&lt;/p&gt;&lt;p&gt;&lt;strong&gt;Qual seu nome?:&lt;/strong&gt; Matheus Mendonça de Oliveira&lt;/p&gt;&lt;p&gt;&lt;strong&gt;CNPJ/CPF:&lt;/strong&gt; 11.319.526/0001-55&lt;/p&gt;&lt;p&gt;&lt;strong&gt;Telefone:&lt;/strong&gt; (11) 96280-3822&lt;/p&gt;&lt;p&gt;&lt;strong&gt;Assunto:&lt;/strong&gt; Faturas - Stelo (Pagador) / (Cartão Protegido) / (Velocity Check)&lt;/p&gt;&lt;p&gt;&lt;strong&gt;Merchant ID/Estabelecimento Comercial (EC):&lt;/strong&gt; 11.319.526/0001-55&lt;/p&gt;&lt;p&gt;&lt;strong&gt;Sobre qual produto ou área deseja falar?:&lt;/strong&gt; Financeiro&lt;/p&gt;&lt;p&gt;&lt;strong&gt;Como podemos te ajudar?:&lt;/strong&gt; Desejo falar com o setor financeiro&lt;/p&gt;&lt;p&gt;&lt;strong&gt;Descrição do problema:&lt;/strong&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s v="&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s v="210144250"/>
    <x v="37"/>
    <s v="Encerrado"/>
    <n v="155"/>
    <s v=""/>
  </r>
  <r>
    <x v="2"/>
    <x v="2"/>
    <n v="20997522"/>
    <n v="0"/>
    <n v="0"/>
    <s v="PRODUTO SH"/>
    <s v="19.112.842/0002-44"/>
    <s v="Cancelamento de NF / reemissão"/>
    <m/>
    <m/>
    <x v="0"/>
    <s v="Médio"/>
    <s v="1018 Financeiro | Desejo falar com o setor financeiro | INFRACOMMERCE TATIX COMERCIO E PARTICIPACOES LTDA | ariane.pasilva@cielo.com.br"/>
    <d v="2026-04-06T00:00:00"/>
    <d v="2026-04-06T00:00:00"/>
    <s v="abr/2026"/>
    <s v="ECOMMERCE BP SUPORTE FINANCEIRO N2"/>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cancelamento de NF&lt;/p&gt;&lt;p&gt;&lt;strong&gt;Merchant ID/Estabelecimento Comercial (EC):&lt;/strong&gt; 19112842000244&lt;/p&gt;&lt;p&gt;&lt;strong&gt;Descrição do problema:&lt;/strong&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lt;/p&gt;&lt;p&gt;&lt;strong&gt;ID da transação:&lt;/strong&gt; &lt;/p&gt;&lt;p&gt;&lt;strong&gt;Código do erro:&lt;/strong&gt; &lt;/p&gt;&lt;p&gt;&lt;strong&gt;Sobre qual produto ou área deseja falar?:&lt;/strong&gt; Financeiro&lt;/p&gt;&lt;p&gt;&lt;strong&gt;Como podemos te ajudar?:&lt;/strong&gt; "/>
    <s v="&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
    <s v="209975220"/>
    <x v="35"/>
    <s v="Encerrado"/>
    <n v="108"/>
    <s v=""/>
  </r>
  <r>
    <x v="4"/>
    <x v="5"/>
    <n v="21079864"/>
    <n v="0"/>
    <n v="2609717947140"/>
    <s v="RIVER SECURITIZADORA"/>
    <s v="37.030.090/0001-73"/>
    <s v="Outros"/>
    <m/>
    <m/>
    <x v="1"/>
    <s v="Médio"/>
    <s v="1018 Financeiro | Desejo falar com o setor financeiro | Júlia Angelolozzi | julia.djesus@cielo.com.br"/>
    <d v="2026-04-07T00:00:00"/>
    <d v="2026-04-09T00:00:00"/>
    <s v="abr/2026"/>
    <s v="ECOMMERCE BP SUPORTE FINANCEIRO N2"/>
    <s v="julia.djesus@cielo.com.br"/>
    <s v="RIVER SECURITIZADORA"/>
    <s v="Olá, segue formulário enviado para Cielo E-commerce:&lt;p&gt;&lt;strong&gt;Qual seu nome?:&lt;/strong&gt; Júlia Angelolozzi&lt;/p&gt;&lt;p&gt;&lt;strong&gt;Endereço de e-mail:&lt;/strong&gt; julia.djesus@cielo.com.br&lt;/p&gt;&lt;p&gt;&lt;strong&gt;CNPJ/CPF:&lt;/strong&gt; 37.030.090/0001-73&lt;/p&gt;&lt;p&gt;&lt;strong&gt;Telefone:&lt;/strong&gt; (11) 94452-6362&lt;/p&gt;&lt;p&gt;&lt;strong&gt;Assunto:&lt;/strong&gt; Cobrança de multa contratual indevida&lt;/p&gt;&lt;p&gt;&lt;strong&gt;Merchant ID/Estabelecimento Comercial (EC):&lt;/strong&gt; 290c4668-45ac-b3f9-f7f0-e1e2884a6e18&lt;/p&gt;&lt;p&gt;&lt;strong&gt;Descrição do problema:&lt;/strong&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lt;/p&gt;&lt;p&gt;&lt;strong&gt;ID da transação:&lt;/strong&gt; &lt;/p&gt;&lt;p&gt;&lt;strong&gt;Código do erro:&lt;/strong&gt; &lt;/p&gt;&lt;p&gt;&lt;st"/>
    <s v="&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
    <s v="210798640"/>
    <x v="10"/>
    <s v="Aberto"/>
    <n v="171"/>
    <n v="171.00104999999999"/>
  </r>
  <r>
    <x v="0"/>
    <x v="2"/>
    <n v="21124852"/>
    <n v="0"/>
    <n v="0"/>
    <s v="FAROL COMUNICACAO E SERVICOS"/>
    <s v="21.011.165/0001-39"/>
    <s v="Cancelamento de NF / reemissão"/>
    <m/>
    <m/>
    <x v="0"/>
    <s v="Médio"/>
    <s v="1003 Gateway de Pagamento | Configurações da loja | Júlia Angelozzi | julia.djesus@cielo.com.br"/>
    <d v="2026-04-08T00:00:00"/>
    <d v="2026-05-05T00:00:00"/>
    <s v="abr/2026"/>
    <s v="FABIANA DE JESUS MARTINS LISBOA"/>
    <s v="julia.djesus@cielo.com.br"/>
    <s v="FAROL COMUNICACAO E SERVICOS"/>
    <s v="Olá, segue formulário enviado para Cielo E-commerce:&lt;p&gt;&lt;strong&gt;Qual seu nome?:&lt;/strong&gt; Júlia Angelozzi&lt;/p&gt;&lt;p&gt;&lt;strong&gt;Endereço de e-mail:&lt;/strong&gt; julia.djesus@cielo.com.br&lt;/p&gt;&lt;p&gt;&lt;strong&gt;CNPJ/CPF:&lt;/strong&gt; 21.011.165/0001-39&lt;/p&gt;&lt;p&gt;&lt;strong&gt;Telefone:&lt;/strong&gt; (11) 94452-6362&lt;/p&gt;&lt;p&gt;&lt;strong&gt;Assunto:&lt;/strong&gt; Cancelamento dos serviços&lt;/p&gt;&lt;p&gt;&lt;strong&gt;Merchant ID/Estabelecimento Comercial (EC):&lt;/strong&gt; B58B86B5-CB7C-42D8-B787-D25689DC986F&lt;/p&gt;&lt;p&gt;&lt;strong&gt;Descrição do problema:&lt;/strong&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s v="&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s v="211248520"/>
    <x v="38"/>
    <s v="Encerrado"/>
    <n v="97"/>
    <s v=""/>
  </r>
  <r>
    <x v="0"/>
    <x v="5"/>
    <n v="21195472"/>
    <n v="0"/>
    <n v="2610009024222"/>
    <s v="CSX ACADEMIA DE EDUCACAO FISICA LTDA"/>
    <s v="45.219.137/0001-70"/>
    <s v="Carta de quitação / circularização"/>
    <s v="carta de quitação "/>
    <m/>
    <x v="1"/>
    <s v="Alta"/>
    <s v="1018 Financeiro | Desejo falar com o setor financeiro | CSX ACADEMIA DE EDUCACAO FISICA LTD | ariane.pasilva@cielo.com.br"/>
    <d v="2026-04-10T00:00:00"/>
    <d v="2026-04-13T00:00:00"/>
    <s v="abr/2026"/>
    <s v="FABIANA DE JESUS MARTINS LISBOA"/>
    <s v="ariane.pasilva@cielo.com.br"/>
    <s v="CSX ACADEMIA DE CONDICIONAMENTO"/>
    <s v="Olá, segue formulário enviado para Cielo E-commerce:&lt;p&gt;&lt;strong&gt;Qual seu nome?:&lt;/strong&gt; CSX ACADEMIA DE EDUCACAO FISICA LTD&lt;/p&gt;&lt;p&gt;&lt;strong&gt;Endereço de e-mail:&lt;/strong&gt; ariane.pasilva@cielo.com.br&lt;/p&gt;&lt;p&gt;&lt;strong&gt;CNPJ/CPF:&lt;/strong&gt; 45.219.137/0001-70&lt;/p&gt;&lt;p&gt;&lt;strong&gt;Telefone:&lt;/strong&gt; (11) 97707-1602&lt;/p&gt;&lt;p&gt;&lt;strong&gt;Assunto:&lt;/strong&gt; Carta de quitação&lt;/p&gt;&lt;p&gt;&lt;strong&gt;Merchant ID/Estabelecimento Comercial (EC):&lt;/strong&gt; 45219137000170&lt;/p&gt;&lt;p&gt;&lt;strong&gt;Descrição do problema:&lt;/strong&gt; Carta de quitação referente a negociação feita para pagamento das NFS:_x000a_070259_x000a_073898_x000a_075899_x000a_069664_x000a_080497_x000a_082696_x000a_077870_x000a_07907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
    <s v="&gt; Carta de quitação referente a negociação feita para pagamento das NFS:_x000a_070259_x000a_073898_x000a_075899_x000a_069664_x000a_080497_x000a_082696_x000a_077870_x000a_079072"/>
    <s v="211954720"/>
    <x v="10"/>
    <s v="Aberto"/>
    <n v="168"/>
    <n v="168.00107"/>
  </r>
  <r>
    <x v="0"/>
    <x v="2"/>
    <n v="21249982"/>
    <n v="0"/>
    <n v="0"/>
    <s v="PAGUEVELOZ INSTITUICAO DE PAGAMENTO LTDA"/>
    <s v="03.816.413/0001-37"/>
    <s v="Cancelamento de NF / reemissão"/>
    <m/>
    <m/>
    <x v="0"/>
    <s v="Médio"/>
    <s v="1018 Financeiro | Desejo falar com o setor financeiro | PAGUEVELOZ INSTITUICAO DE PAGAMENTO | ariane.pasilva@cielo.com.br"/>
    <d v="2026-04-13T00:00:00"/>
    <d v="2026-05-20T00:00:00"/>
    <s v="abr/2026"/>
    <s v="STEPHANY LIMA DE LISBOA"/>
    <s v="ariane.pasilva@cielo.com.br"/>
    <s v="PAGUEVELOZ"/>
    <s v="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lt;/p&gt;&lt;p&gt;&lt;strong&gt;Merchant ID/Estabelecimento Comercial (EC):&lt;/strong&gt; 03816413000137&lt;/p&gt;&lt;p&gt;&lt;strong&gt;Descrição do problema:&lt;/strong&gt; Prezados, bom dia. Tudo bem?_x000a__x000a_Por favor, seguir com a substituição da NF107209._x000a__x000a_NRO da PO para constar no corpo da nota: 9787392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
    <s v="&gt; Prezados, bom dia. Tudo bem?_x000a__x000a_Por favor, seguir com a substituição da NF107209._x000a__x000a_NRO da PO para constar no corpo da nota: 97873921"/>
    <s v="212499820"/>
    <x v="32"/>
    <s v="Encerrado"/>
    <n v="91"/>
    <s v=""/>
  </r>
  <r>
    <x v="5"/>
    <x v="1"/>
    <n v="21338462"/>
    <n v="0"/>
    <n v="0"/>
    <s v="ELEVE"/>
    <s v="31.178.848/0001-39"/>
    <s v="Cancelamento de contrato"/>
    <m/>
    <m/>
    <x v="0"/>
    <s v="Médio"/>
    <s v="1018 Financeiro | Desejo falar com o setor financeiro | Michelle Eleve Life | financeiro01@elevelife.com.br"/>
    <d v="2026-04-14T00:00:00"/>
    <d v="2026-05-05T00:00:00"/>
    <s v="abr/2026"/>
    <s v="ECOMMERCE BP SUPORTE FINANCEIRO N2"/>
    <s v="financeiro01@elevelife.com.br"/>
    <s v="ELEVE"/>
    <s v="Olá, segue formulário enviado para Cielo E-commerce:&lt;p&gt;&lt;strong&gt;Qual seu nome?:&lt;/strong&gt; Michelle Eleve Life&lt;/p&gt;&lt;p&gt;&lt;strong&gt;Endereço de e-mail:&lt;/strong&gt; financeiro01@elevelife.com.br&lt;/p&gt;&lt;p&gt;&lt;strong&gt;CNPJ/CPF:&lt;/strong&gt; 31.178.848/0001-39&lt;/p&gt;&lt;p&gt;&lt;strong&gt;Telefone:&lt;/strong&gt; (11) 93035-3776&lt;/p&gt;&lt;p&gt;&lt;strong&gt;Assunto:&lt;/strong&gt; EXCLUSÃO DE BOLETO E NOTA FISCAL&lt;/p&gt;&lt;p&gt;&lt;strong&gt;Merchant ID/Estabelecimento Comercial (EC):&lt;/strong&gt; 9b0d25d3-4b03-4f13-86f0-e55755629387&lt;/p&gt;&lt;p&gt;&lt;strong&gt;Sobre qual produto ou área deseja falar?:&lt;/strong&gt; Financeiro&lt;/p&gt;&lt;p&gt;&lt;strong&gt;Como podemos te ajudar?:&lt;/strong&gt; Desejo falar com o setor financeiro&lt;/p&gt;&lt;p&gt;&lt;strong&gt;Descrição do problema:&lt;/strong&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s v="&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s v="213384620"/>
    <x v="35"/>
    <s v="Encerrado"/>
    <n v="100"/>
    <s v=""/>
  </r>
  <r>
    <x v="0"/>
    <x v="3"/>
    <n v="21310956"/>
    <n v="0"/>
    <n v="0"/>
    <s v="C&amp;A MODAS S.A."/>
    <s v="45.242.914/0001-05"/>
    <s v="Reenvio de boleto / NF"/>
    <m/>
    <m/>
    <x v="0"/>
    <s v="Médio"/>
    <s v="1018 Financeiro | Desejo falar com o setor financeiro | Mariane Oliveira dos Santos | mariane.santos@cielo.com.br"/>
    <d v="2026-04-14T00:00:00"/>
    <d v="2026-05-11T00:00:00"/>
    <s v="abr/2026"/>
    <s v="STEPHANY LIMA DE LISBOA"/>
    <s v="mariane.santos@cielo.com.br"/>
    <s v="CEA MODAS SA"/>
    <s v="Olá, segue formulário enviado para Cielo E-commerce:&lt;p&gt;&lt;strong&gt;Qual seu nome?:&lt;/strong&gt; Mariane Oliveira dos Santos&lt;/p&gt;&lt;p&gt;&lt;strong&gt;Endereço de e-mail:&lt;/strong&gt; mariane.santos@cielo.com.br&lt;/p&gt;&lt;p&gt;&lt;strong&gt;CNPJ/CPF:&lt;/strong&gt; 45.242.914/0001-05&lt;/p&gt;&lt;p&gt;&lt;strong&gt;Telefone:&lt;/strong&gt; (11) 98407-1789&lt;/p&gt;&lt;p&gt;&lt;strong&gt;Assunto:&lt;/strong&gt; Prazo de Pagamento&lt;/p&gt;&lt;p&gt;&lt;strong&gt;Merchant ID/Estabelecimento Comercial (EC):&lt;/strong&gt; 45.242.914/0001-05&lt;/p&gt;&lt;p&gt;&lt;strong&gt;Sobre qual produto ou área deseja falar?:&lt;/strong&gt; Financeiro&lt;/p&gt;&lt;p&gt;&lt;strong&gt;Como podemos te ajudar?:&lt;/strong&gt; Desejo falar com o setor financeiro&lt;/p&gt;&lt;p&gt;&lt;strong&gt;Descrição do problema:&lt;/strong&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s v="&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s v="213109560"/>
    <x v="32"/>
    <s v="Encerrado"/>
    <n v="90"/>
    <s v=""/>
  </r>
  <r>
    <x v="2"/>
    <x v="2"/>
    <n v="21396645"/>
    <n v="0"/>
    <n v="0"/>
    <s v="RIVER SECURITIZADORA"/>
    <s v="37.030.090/0001-73"/>
    <s v="Cancelamento de NF / reemissão"/>
    <m/>
    <m/>
    <x v="0"/>
    <s v="Médio"/>
    <s v="1018 Financeiro | Desejo falar com o setor financeiro | Júlia Angelozzi | julia.djesus@cielo.com.br"/>
    <d v="2026-04-15T00:00:00"/>
    <d v="2026-04-23T00:00:00"/>
    <s v="abr/2026"/>
    <s v="ECOMMERCE BP SUPORTE FINANCEIRO N2"/>
    <s v="julia.djesus@cielo.com.br"/>
    <s v="RIVER SECURITIZADORA"/>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Pagamentos em aberto- Split de Pagamentos&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s v="&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s v="213966450"/>
    <x v="34"/>
    <s v="Encerrado"/>
    <n v="93"/>
    <s v=""/>
  </r>
  <r>
    <x v="2"/>
    <x v="2"/>
    <n v="21362802"/>
    <n v="0"/>
    <n v="0"/>
    <s v="IBM BRASIL-INDUSTRIA MAQUINAS E SERVICOS LIMITADA"/>
    <s v="33.372.251/0062-78"/>
    <s v="Cancelamento de NF / reemissão"/>
    <m/>
    <m/>
    <x v="0"/>
    <s v="Médio"/>
    <s v="1002 Portais E-commerce | Estou com um problema em produção e preciso de ajuda | Cleber de Jesus da Silva | cleberjesus@ibm.com"/>
    <d v="2026-04-15T00:00:00"/>
    <d v="2026-07-08T00:00:00"/>
    <s v="abr/2026"/>
    <s v="Emilly Maria Sousa Almeida"/>
    <s v="cleberjesus@ibm.com"/>
    <s v=""/>
    <s v="Olá, segue formulário enviado para Cielo E-commerce:&lt;p&gt;&lt;strong&gt;Qual seu nome?:&lt;/strong&gt; Cleber de Jesus da Silva&lt;/p&gt;&lt;p&gt;&lt;strong&gt;Endereço de e-mail:&lt;/strong&gt; cleberjesus@ibm.com&lt;/p&gt;&lt;p&gt;&lt;strong&gt;CNPJ/CPF:&lt;/strong&gt; 33.372.251/0062-78&lt;/p&gt;&lt;p&gt;&lt;strong&gt;Telefone:&lt;/strong&gt; (11) 95782-6161&lt;/p&gt;&lt;p&gt;&lt;strong&gt;Assunto:&lt;/strong&gt; Solicitação de Reemissão de Nota Fiscal – Discriminação de CBS e IBS 0106304&lt;/p&gt;&lt;p&gt;&lt;strong&gt;Merchant ID/Estabelecimento Comercial (EC):&lt;/strong&gt; IBM&lt;/p&gt;&lt;p&gt;&lt;strong&gt;Descrição do problema:&lt;/strong&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s v="&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s v="213628020"/>
    <x v="34"/>
    <s v="Encerrado"/>
    <n v="93"/>
    <s v=""/>
  </r>
  <r>
    <x v="2"/>
    <x v="2"/>
    <n v="21451225"/>
    <n v="0"/>
    <n v="0"/>
    <s v=""/>
    <s v="43.790.915/0001-50"/>
    <s v="Cancelamento de NF / reemissão"/>
    <m/>
    <m/>
    <x v="0"/>
    <s v="Médio"/>
    <s v="1018 Financeiro | Desejo falar com o setor financeiro | DOM BEBE COMERCIO DE PRODUTOS LTDA | bordini@cielo.com.br"/>
    <d v="2026-04-16T00:00:00"/>
    <d v="2026-04-17T00:00:00"/>
    <s v="abr/2026"/>
    <s v="ECOMMERCE BP SUPORTE FINANCEIRO N2"/>
    <s v="bordini@cielo.com.br"/>
    <s v=""/>
    <s v="Olá, segue formulário enviado para Cielo E-commerce:&lt;p&gt;&lt;strong&gt;Qual seu nome?:&lt;/strong&gt; DOM BEBE COMERCIO DE PRODUTOS LTDA&lt;/p&gt;&lt;p&gt;&lt;strong&gt;Endereço de e-mail:&lt;/strong&gt; bordini@cielo.com.br&lt;/p&gt;&lt;p&gt;&lt;strong&gt;CNPJ/CPF:&lt;/strong&gt; 43.790.915/0001-50&lt;/p&gt;&lt;p&gt;&lt;strong&gt;Telefone:&lt;/strong&gt; (11) 94008-6890&lt;/p&gt;&lt;p&gt;&lt;strong&gt;Assunto:&lt;/strong&gt; CANCELAMENTO DE COBRANÇA INDEVIDA&lt;/p&gt;&lt;p&gt;&lt;strong&gt;Merchant ID/Estabelecimento Comercial (EC):&lt;/strong&gt; 43.790.915/0001-50&lt;/p&gt;&lt;p&gt;&lt;strong&gt;Sobre qual produto ou área deseja falar?:&lt;/strong&gt; Financeiro&lt;/p&gt;&lt;p&gt;&lt;strong&gt;Como podemos te ajudar?:&lt;/strong&gt; Desejo falar com o setor financeiro&lt;/p&gt;&lt;p&gt;&lt;strong&gt;Descrição do problema:&lt;/strong&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s v="&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s v="214512250"/>
    <x v="28"/>
    <s v="Encerrado"/>
    <n v="97"/>
    <s v=""/>
  </r>
  <r>
    <x v="2"/>
    <x v="0"/>
    <n v="21496236"/>
    <n v="0"/>
    <n v="2610716226904"/>
    <s v="H PLUS ADMINISTRACAO E HOTELARIA LTDA"/>
    <s v="05.217.384/0020-85"/>
    <s v="Contestação de cobrança"/>
    <m/>
    <m/>
    <x v="0"/>
    <s v="Médio"/>
    <s v="1004 Gestão de Risco (Antifraude) | Configurações da loja | Kelly Castro | controller.palmas@hplus.com.br"/>
    <d v="2026-04-17T00:00:00"/>
    <d v="2026-07-07T00:00:00"/>
    <s v="abr/2026"/>
    <s v="Emilly Maria Sousa Almeida"/>
    <s v="controller.palmas@hplus.com.br"/>
    <s v="H PLUS"/>
    <s v="Olá, segue formulário enviado para Cielo E-commerce:&lt;p&gt;&lt;strong&gt;Qual seu nome?:&lt;/strong&gt; Kelly Castro&lt;/p&gt;&lt;p&gt;&lt;strong&gt;Endereço de e-mail:&lt;/strong&gt; controller.palmas@hplus.com.br&lt;/p&gt;&lt;p&gt;&lt;strong&gt;CNPJ/CPF:&lt;/strong&gt; 05.217.384/0020-85&lt;/p&gt;&lt;p&gt;&lt;strong&gt;Telefone:&lt;/strong&gt; (63) 98121-1965&lt;/p&gt;&lt;p&gt;&lt;strong&gt;Assunto:&lt;/strong&gt; Divergencia cobrança 04 2026&lt;/p&gt;&lt;p&gt;&lt;strong&gt;Merchant ID/Estabelecimento Comercial (EC):&lt;/strong&gt; 2810303066&lt;/p&gt;&lt;p&gt;&lt;strong&gt;Sobre qual produto ou área deseja falar?:&lt;/strong&gt; Gestão de Risco (Antifraude)&lt;/p&gt;&lt;p&gt;&lt;strong&gt;Descrição do problema:&lt;/strong&gt; Prezados, boa tarde._x000a__x000a_Em nossa nota fiscal numero 111453, gerada referente ao pagamento do produto antifraude, do período de 01/03/2026 a 31/03/2026 veio uma cobrança chamada Analise Manual Expressa 29 no valor total de 294,06. Do que se trata essa cobrança?&lt;/p&gt;&lt;p&gt;&lt;strong&gt;Como podemos te ajudar?:&lt;/strong&gt; Configurações da loja&lt;/p&gt;&lt;p&gt;&lt;strong&gt;GA Client ID:&lt;/strong&gt; 1494935599.1768826891&lt;/p&gt;&lt;p&gt;&lt;strong&gt;Lead Hash ID:&lt;/strong&gt; c470f0ebfcfe950e270d"/>
    <s v="&gt; Prezados, boa tarde._x000a__x000a_Em nossa nota fiscal numero 111453, gerada referente ao pagamento do produto antifraude, do período de 01/03/2026 a 31/03/2026 veio uma cobrança chamada Analise Manual Expressa 29 no valor total de 294,06. Do que se trata essa cobrança?"/>
    <s v="214962360"/>
    <x v="39"/>
    <s v="Encerrado"/>
    <n v="119"/>
    <s v=""/>
  </r>
  <r>
    <x v="2"/>
    <x v="2"/>
    <n v="21602868"/>
    <n v="0"/>
    <n v="2611217299885"/>
    <s v="OBJETIVO 1220 COMERCIO DE COSMETICOS LTDA"/>
    <s v="30.318.916/0001-55"/>
    <s v="Cancelamento de NF / reemissão"/>
    <m/>
    <m/>
    <x v="0"/>
    <s v="Médio"/>
    <s v="1018 Financeiro | Desejo falar com o setor financeiro | OBJETIVO 1220 COMERCIO DE COSMETICO | ariane.pasilva@cielo.com.br"/>
    <d v="2026-04-22T00:00:00"/>
    <d v="2026-07-07T00:00:00"/>
    <s v="abr/2026"/>
    <s v="Emilly Maria Sousa Almeida"/>
    <s v="ariane.pasilva@cielo.com.br"/>
    <s v="OBJETIVO 1220 COMERCIO DE COSMETICOS LTDA"/>
    <s v="Olá, segue formulário enviado para Cielo E-commerce:&lt;p&gt;&lt;strong&gt;CNPJ/CPF:&lt;/strong&gt; 30.318.916/0001-55&lt;/p&gt;&lt;p&gt;&lt;strong&gt;Telefone:&lt;/strong&gt; (11) 97707-1602&lt;/p&gt;&lt;p&gt;&lt;strong&gt;Assunto:&lt;/strong&gt; Cancelamento de NFS&lt;/p&gt;&lt;p&gt;&lt;strong&gt;Endereço de e-mail:&lt;/strong&gt; ariane.pasilva@cielo.com.br&lt;/p&gt;&lt;p&gt;&lt;strong&gt;Qual seu nome?:&lt;/strong&gt; OBJETIVO 1220 COMERCIO DE COSMETICO&lt;/p&gt;&lt;p&gt;&lt;strong&gt;Merchant ID/Estabelecimento Comercial (EC):&lt;/strong&gt; 30318916000155&lt;/p&gt;&lt;p&gt;&lt;strong&gt;Descrição do problema:&lt;/strong&gt; Prezados, por favor seguir com o cancelamento das NFS:_x000a__x000a_095522_x000a_096782_x000a_097441_x000a_09870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
    <s v="&gt; Prezados, por favor seguir com o cancelamento das NFS:_x000a__x000a_095522_x000a_096782_x000a_097441_x000a_098709"/>
    <s v="216028680"/>
    <x v="9"/>
    <s v="Encerrado"/>
    <n v="110"/>
    <s v=""/>
  </r>
  <r>
    <x v="4"/>
    <x v="3"/>
    <n v="21590451"/>
    <n v="0"/>
    <n v="2611214291586"/>
    <s v=""/>
    <m/>
    <s v="Alteração de vencimento / prorrogação"/>
    <m/>
    <m/>
    <x v="0"/>
    <s v="Médio"/>
    <s v="1018 Financeiro | Desejo falar com o setor financeiro | Raphael Felipe Palmeira | raphael.palmeira@cielo.com.br"/>
    <d v="2026-04-22T00:00:00"/>
    <d v="2026-04-22T00:00:00"/>
    <s v="abr/2026"/>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Telefone:&lt;/strong&gt; (11) 98774-0847&lt;/p&gt;&lt;p&gt;&lt;strong&gt;Assunto:&lt;/strong&gt; financeiro BANCO INTER&lt;/p&gt;&lt;p&gt;&lt;strong&gt;Merchant ID/Estabelecimento Comercial (EC):&lt;/strong&gt; BANCO INTER&lt;/p&gt;&lt;p&gt;&lt;strong&gt;Sobre qual produto ou área deseja falar?:&lt;/strong&gt; Financeiro&lt;/p&gt;&lt;p&gt;&lt;strong&gt;Como podemos te ajudar?:&lt;/strong&gt; Desejo falar com o setor financeiro&lt;/p&gt;&lt;p&gt;&lt;strong&gt;Descrição do problema:&lt;/strong&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s v="&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s v="215904510"/>
    <x v="33"/>
    <s v="Encerrado"/>
    <n v="125"/>
    <s v=""/>
  </r>
  <r>
    <x v="0"/>
    <x v="3"/>
    <n v="21588282"/>
    <n v="0"/>
    <n v="0"/>
    <s v="COVABRA SUPERMERCADOS LTDA"/>
    <s v="61.233.151/0005-08"/>
    <s v="Reenvio de boleto / NF"/>
    <m/>
    <m/>
    <x v="0"/>
    <s v="Médio"/>
    <s v="1018 Financeiro | Desejo falar com o setor financeiro | Caroline Alves | carolineal@cielo.com.br"/>
    <d v="2026-04-22T00:00:00"/>
    <d v="2026-05-21T00:00:00"/>
    <s v="abr/2026"/>
    <s v="STEPHANY LIMA DE LISBOA"/>
    <s v="carolineal@cielo.com.br"/>
    <s v="COVABRA SUPERMERCADOS LTDA"/>
    <s v="Olá, segue formulário enviado para Cielo E-commerce:&lt;p&gt;&lt;strong&gt;Qual seu nome?:&lt;/strong&gt; Caroline Alves&lt;/p&gt;&lt;p&gt;&lt;strong&gt;Endereço de e-mail:&lt;/strong&gt; carolineal@cielo.com.br&lt;/p&gt;&lt;p&gt;&lt;strong&gt;CNPJ/CPF:&lt;/strong&gt; 61.233.151/0005-08&lt;/p&gt;&lt;p&gt;&lt;strong&gt;Telefone:&lt;/strong&gt; (11) 94503-1458&lt;/p&gt;&lt;p&gt;&lt;strong&gt;Assunto:&lt;/strong&gt; Ajuste de perfil de faturamento do cliente - Covabra Supermercados&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s v="&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s v="215882820"/>
    <x v="32"/>
    <s v="Encerrado"/>
    <n v="82"/>
    <s v=""/>
  </r>
  <r>
    <x v="2"/>
    <x v="2"/>
    <n v="21573732"/>
    <n v="0"/>
    <n v="2611211280254"/>
    <s v="NEXTION PAY"/>
    <s v="50.726.492/0001-75"/>
    <s v="Cancelamento de NF / reemissão"/>
    <s v="Solicitei DA do Everton."/>
    <m/>
    <x v="1"/>
    <s v="Alta"/>
    <s v="1018 Financeiro | Desejo falar com o setor financeiro | NEXTION PAY TECNOLOGIA LTDA | ariane.pasilva@cielo.com.br"/>
    <d v="2026-04-22T00:00:00"/>
    <d v="2026-05-20T00:00:00"/>
    <s v="abr/2026"/>
    <s v="ECOMMERCE BP SUPORTE FINANCEIRO N2"/>
    <s v="ariane.pasilva@cielo.com.br"/>
    <s v="NEXTION PAY"/>
    <s v="Olá, segue formulário enviado para Cielo E-commerce:&lt;p&gt;&lt;strong&gt;Qual seu nome?:&lt;/strong&gt; NEXTION PAY TECNOLOGIA LTDA&lt;/p&gt;&lt;p&gt;&lt;strong&gt;Endereço de e-mail:&lt;/strong&gt; ariane.pasilva@cielo.com.br&lt;/p&gt;&lt;p&gt;&lt;strong&gt;CNPJ/CPF:&lt;/strong&gt; 50.726.492/0001-75&lt;/p&gt;&lt;p&gt;&lt;strong&gt;Telefone:&lt;/strong&gt; (11) 97707-1602&lt;/p&gt;&lt;p&gt;&lt;strong&gt;Assunto:&lt;/strong&gt; Cancelamento de nota&lt;/p&gt;&lt;p&gt;&lt;strong&gt;Merchant ID/Estabelecimento Comercial (EC):&lt;/strong&gt; 50726492000175&lt;/p&gt;&lt;p&gt;&lt;strong&gt;Descrição do problema:&lt;/strong&gt; Prezados, por favor seguir com o cancelamento de todas as notas emitidas para esse CNPJ.&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
    <s v="&gt; Prezados, por favor seguir com o cancelamento de todas as notas emitidas para esse CNPJ."/>
    <s v="215737320"/>
    <x v="10"/>
    <s v="Aberto"/>
    <n v="156"/>
    <n v="156.00118000000001"/>
  </r>
  <r>
    <x v="5"/>
    <x v="3"/>
    <n v="21559707"/>
    <n v="0"/>
    <n v="2611208270971"/>
    <s v="NICOM COM MATS CONSTR"/>
    <s v="60.403.110/0006-30"/>
    <s v="Reenvio de boleto / NF"/>
    <m/>
    <m/>
    <x v="0"/>
    <s v="Médio"/>
    <s v="1003 Gateway de Pagamento | Estou com um problema em produção e preciso de ajuda | fabio ferreira da silva | marketing@nicom.com.br"/>
    <d v="2026-04-22T00:00:00"/>
    <d v="2026-04-28T00:00:00"/>
    <s v="abr/2026"/>
    <s v="ECOMMERCE BP SUPORTE FINANCEIRO N2"/>
    <s v="marketing@nicom.com.br"/>
    <s v="NICOM COM MATS CONSTR"/>
    <s v="Olá, segue formulário enviado para Cielo E-commerce:&lt;p&gt;&lt;strong&gt;Qual seu nome?:&lt;/strong&gt; fabio ferreira da silva&lt;/p&gt;&lt;p&gt;&lt;strong&gt;Endereço de e-mail:&lt;/strong&gt; marketing@nicom.com.br&lt;/p&gt;&lt;p&gt;&lt;strong&gt;CNPJ/CPF:&lt;/strong&gt; 60.403.110/0006-30&lt;/p&gt;&lt;p&gt;&lt;strong&gt;Telefone:&lt;/strong&gt; (11) 97679-4353&lt;/p&gt;&lt;p&gt;&lt;strong&gt;Assunto:&lt;/strong&gt; Relação de NF referente a boletos de cobrança.&lt;/p&gt;&lt;p&gt;&lt;strong&gt;Merchant ID/Estabelecimento Comercial (EC):&lt;/strong&gt; Cobrança&lt;/p&gt;&lt;p&gt;&lt;strong&gt;Descrição do problema:&lt;/strong&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lt;/p&gt;&lt;p&gt;&lt;strong&gt;ID da transação:&lt;/strong&gt; &lt;/p&gt;&lt;p&gt;&lt;strong&gt;Código do erro:&lt;/strong&gt; &lt;/p&gt;&lt;p&gt;&lt;strong&gt;Sobre qual produto ou área deseja falar?:&lt;/strong&gt; Gateway de Pagamento&lt;/p&gt;&lt;p&gt;&lt;strong&gt;Como podemos te ajudar?:&lt;/strong&gt; E"/>
    <s v="&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
    <s v="215597070"/>
    <x v="1"/>
    <s v="Encerrado"/>
    <n v="93"/>
    <s v=""/>
  </r>
  <r>
    <x v="2"/>
    <x v="0"/>
    <n v="21808345"/>
    <n v="0"/>
    <n v="2611817435033"/>
    <s v="Arezzo&amp;CO"/>
    <m/>
    <s v="Dúvidas sobre cobrança"/>
    <m/>
    <s v="Está em fase final de cancelamento"/>
    <x v="0"/>
    <s v="Alta"/>
    <s v="1018 Financeiro | Desejo falar com o setor financeiro | Weslei Dornelles Morais | weslei.morais@arezzo.com.br"/>
    <d v="2026-04-28T00:00:00"/>
    <d v="2026-07-07T00:00:00"/>
    <s v="abr/2026"/>
    <s v="Emilly Maria Sousa Almeida"/>
    <s v="weslei.morais@arezzo.com.br"/>
    <s v=""/>
    <s v="Olá, segue formulário enviado para Cielo E-commerce:&lt;p&gt;&lt;strong&gt;Qual seu nome?:&lt;/strong&gt; Weslei Dornelles Morais&lt;/p&gt;&lt;p&gt;&lt;strong&gt;Endereço de e-mail:&lt;/strong&gt; weslei.morais@arezzo.com.br&lt;/p&gt;&lt;p&gt;&lt;strong&gt;Telefone:&lt;/strong&gt; (51) 99663-2415&lt;/p&gt;&lt;p&gt;&lt;strong&gt;Assunto:&lt;/strong&gt; [zzlink] Arezzo&amp;amp;CO - Solicitação de extrato/relatório com valores em aberto por estabeleci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s v="&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s v="218083450"/>
    <x v="12"/>
    <s v="Encerrado"/>
    <n v="149"/>
    <s v=""/>
  </r>
  <r>
    <x v="2"/>
    <x v="2"/>
    <n v="21790747"/>
    <s v="subs"/>
    <n v="2611814423623"/>
    <s v=""/>
    <s v="424.759.828-70"/>
    <s v="Reemissão de NF (incluir PO)"/>
    <m/>
    <m/>
    <x v="0"/>
    <s v="Médio"/>
    <s v="1018 Financeiro | Desejo falar com o setor financeiro | Sara Ordeno | sara.maozita@dasa.com.br"/>
    <d v="2026-04-28T00:00:00"/>
    <d v="2026-04-28T00:00:00"/>
    <s v="abr/2026"/>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Desejo falar com o financeiro&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a tarde!_x000a__x000a_Por gentileza, solicito a substituição das NFS:_x000a__x000a_NF 109897 _x000a_NF 110104_x000a__x000a_Por gentileza, inserir o PO: C000617754&lt;/p&gt;&lt;p&gt;&lt;strong&gt;ID da transação:&lt;/strong&gt; x&lt;/p&gt;&lt;p&gt;&lt;strong&gt;Código do erro:&lt;/strong&gt; NF sem PO&lt;/p&gt;&lt;p&gt;&lt;strong&gt;Data e hora do erro:&lt;/strong&gt; 27-03-2026 14:03&lt;/p&gt;&lt;p&gt;&lt;strong&gt;GA Client ID:&lt;/strong&gt; &lt;/p&gt;&lt;p&gt;&lt;strong&gt;Lead Hash ID:&lt;/strong&gt; 207ec4be9119a2b0fcbba40d1d0a3e3d45da05"/>
    <s v="&gt; Prezados, boa tarde!_x000a__x000a_Por gentileza, solicito a substituição das NFS:_x000a__x000a_NF 109897 _x000a_NF 110104_x000a__x000a_Por gentileza, inserir o PO: C000617754"/>
    <s v="21790747subs"/>
    <x v="33"/>
    <s v="Encerrado"/>
    <n v="119"/>
    <s v=""/>
  </r>
  <r>
    <x v="2"/>
    <x v="2"/>
    <n v="21789283"/>
    <n v="0"/>
    <n v="0"/>
    <s v="SANEAR BRASIL PRODUTOS E SERVICOS LTDA"/>
    <s v="15.348.666/0003-74"/>
    <s v="Cancelamento de NF / reemissão"/>
    <m/>
    <m/>
    <x v="0"/>
    <s v="Médio"/>
    <s v="1018 Financeiro | Desejo falar com o setor financeiro | Tatiana Ribeiro | marketing@sanearbrasil.com.br"/>
    <d v="2026-04-28T00:00:00"/>
    <d v="2026-07-07T00:00:00"/>
    <s v="abr/2026"/>
    <s v="Emilly Maria Sousa Almeida"/>
    <s v="marketing@sanearbrasil.com.br"/>
    <s v="SANEAR BRASIL"/>
    <s v="Olá, segue formulário enviado para Cielo E-commerce:&lt;p&gt;&lt;strong&gt;Qual seu nome?:&lt;/strong&gt; Tatiana Ribeiro&lt;/p&gt;&lt;p&gt;&lt;strong&gt;Endereço de e-mail:&lt;/strong&gt; marketing@sanearbrasil.com.br&lt;/p&gt;&lt;p&gt;&lt;strong&gt;CNPJ/CPF:&lt;/strong&gt; 15.348.666/0003-74&lt;/p&gt;&lt;p&gt;&lt;strong&gt;Telefone:&lt;/strong&gt; (31) 99726-2779&lt;/p&gt;&lt;p&gt;&lt;strong&gt;Assunto:&lt;/strong&gt; Nota fiscal duplicada&lt;/p&gt;&lt;p&gt;&lt;strong&gt;Merchant ID/Estabelecimento Comercial (EC):&lt;/strong&gt; ba812db0-04a1-450d-a83b-af1ed6ec9be1&lt;/p&gt;&lt;p&gt;&lt;strong&gt;Sobre qual produto ou área deseja falar?:&lt;/strong&gt; Financeiro&lt;/p&gt;&lt;p&gt;&lt;strong&gt;Como podemos te ajudar?:&lt;/strong&gt; Desejo falar com o setor financeiro&lt;/p&gt;&lt;p&gt;&lt;strong&gt;Descrição do problema:&lt;/strong&gt; Recebi duas notas fiscais da Stelo, emitidas com datas diferentes, mesmo valor. Notas: 111444 e 111311. Gostaria de saber o motivo de duas notas repetidas e referente à que é.&lt;/p&gt;&lt;p&gt;&lt;strong&gt;GA Client ID:&lt;/strong&gt; 747177251.1762950079&lt;/p&gt;&lt;p&gt;&lt;strong&gt;Lead Hash ID:&lt;/strong&gt; 22cdec402e77f8ac6c5ab6204a264152baab512a546b137ef0c77131f11f395f&lt;/p&gt;&lt;p&gt;&lt;strong&gt;Lead For"/>
    <s v="&gt; Recebi duas notas fiscais da Stelo, emitidas com datas diferentes, mesmo valor. Notas: 111444 e 111311. Gostaria de saber o motivo de duas notas repetidas e referente à que é."/>
    <s v="217892830"/>
    <x v="40"/>
    <s v="Encerrado"/>
    <n v="79"/>
    <s v=""/>
  </r>
  <r>
    <x v="0"/>
    <x v="2"/>
    <n v="21889153"/>
    <n v="0"/>
    <n v="0"/>
    <s v="SELIA - SERVICOS DE GESTAO EMPRESARIAL LTDA"/>
    <s v="17.388.003/0007-32"/>
    <s v="Cancelamento de NF / reemissão"/>
    <m/>
    <m/>
    <x v="0"/>
    <s v="Médio"/>
    <s v="1018 Financeiro | Desejo falar com o setor financeiro | Sabrina Stilben | sabrina.stilben@seliafullservice.com.br"/>
    <d v="2026-04-30T00:00:00"/>
    <d v="2026-04-30T00:00:00"/>
    <s v="abr/2026"/>
    <s v="ECOMMERCE BP SUPORTE FINANCEIRO N2"/>
    <s v="sabrina.stilben@seliafullservice.com.br"/>
    <s v=""/>
    <s v="Olá, segue formulário enviado para Cielo E-commerce:&lt;p&gt;&lt;strong&gt;Assunto:&lt;/strong&gt; Emissão de NF mensal.&lt;/p&gt;&lt;p&gt;&lt;strong&gt;Qual seu nome?:&lt;/strong&gt; Sabrina Stilben&lt;/p&gt;&lt;p&gt;&lt;strong&gt;Endereço de e-mail:&lt;/strong&gt; sabrina.stilben@seliafullservice.com.br&lt;/p&gt;&lt;p&gt;&lt;strong&gt;CNPJ/CPF:&lt;/strong&gt; 17.388.003/0007-32&lt;/p&gt;&lt;p&gt;&lt;strong&gt;Telefone:&lt;/strong&gt; (21) 97887-6699&lt;/p&gt;&lt;p&gt;&lt;strong&gt;Merchant ID/Estabelecimento Comercial (EC):&lt;/strong&gt; fe3689d3-ee08-4d1d-9bcc-65deff156943&lt;/p&gt;&lt;p&gt;&lt;strong&gt;Sobre qual produto ou área deseja falar?:&lt;/strong&gt; Financeiro&lt;/p&gt;&lt;p&gt;&lt;strong&gt;Como podemos te ajudar?:&lt;/strong&gt; Desejo falar com o setor financeiro&lt;/p&gt;&lt;p&gt;&lt;strong&gt;Descrição do problema:&lt;/strong&gt; POr favor cancelar  a NF emitida no dia de hoje e reemitir a partir de amanhã. A politica fiscal da empresa não aceita Emissão de NF entre os dias 25 a 31._x000a__x000a_NF113132&lt;/p&gt;&lt;p&gt;&lt;strong&gt;GA Client ID:&lt;/strong&gt; 493233723.1762454464&lt;/p&gt;&lt;p&gt;&lt;strong&gt;Lead Hash ID:&lt;/strong&gt; 99c1cecc0ac02c2955aa5773c6ac30d08f71ea0008637541007b62383105a1b7&lt;/p&gt;&lt;p&gt;&lt;strong&gt;Lead For"/>
    <s v="&gt; POr favor cancelar  a NF emitida no dia de hoje e reemitir a partir de amanhã. A politica fiscal da empresa não aceita Emissão de NF entre os dias 25 a 31._x000a__x000a_NF113132"/>
    <s v="218891530"/>
    <x v="32"/>
    <s v="Encerrado"/>
    <n v="74"/>
    <s v=""/>
  </r>
  <r>
    <x v="2"/>
    <x v="2"/>
    <n v="21872472"/>
    <n v="0"/>
    <n v="2612010477743"/>
    <s v="WS AUDIOLOGY SOLUCOES AUDITIVAS LTDA"/>
    <s v="14.011.614/0001-83"/>
    <s v="Cancelamento de NF"/>
    <m/>
    <m/>
    <x v="0"/>
    <s v="Médio"/>
    <s v="1018 Financeiro | Desejo falar com o setor financeiro | camila basilio de souza | camila.basilio@wsa.com"/>
    <d v="2026-04-30T00:00:00"/>
    <d v="2026-04-30T00:00:00"/>
    <s v="abr/2026"/>
    <s v="ECOMMERCE BP SUPORTE FINANCEIRO N2"/>
    <s v="camila.basilio@wsa.com"/>
    <s v=""/>
    <s v="Olá, segue formulário enviado para Cielo E-commerce:&lt;p&gt;&lt;strong&gt;Qual seu nome?:&lt;/strong&gt; camila basilio de souza&lt;/p&gt;&lt;p&gt;&lt;strong&gt;Endereço de e-mail:&lt;/strong&gt; camila.basilio@wsa.com&lt;/p&gt;&lt;p&gt;&lt;strong&gt;CNPJ/CPF:&lt;/strong&gt; 14.011.614/0001-83&lt;/p&gt;&lt;p&gt;&lt;strong&gt;Telefone:&lt;/strong&gt; (11) 98928-3931&lt;/p&gt;&lt;p&gt;&lt;strong&gt;Assunto:&lt;/strong&gt; Substituição de NF&lt;/p&gt;&lt;p&gt;&lt;strong&gt;Merchant ID/Estabelecimento Comercial (EC):&lt;/strong&gt; BRASPAG&lt;/p&gt;&lt;p&gt;&lt;strong&gt;Descrição do problema:&lt;/strong&gt; Preciso da substituição das notas 113237 e 111126 que foram emitidas em nosso período de corte, e todo mês está se repetindo, já fiz contato anteriormente e não tenho retorno._x000a_Temos uma politica interna que não aceita notas emitidas entre o dia 24 e 3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lt;/p&gt;&lt;p&gt;&lt;strong&gt;Le"/>
    <s v="&gt; Preciso da substituição das notas 113237 e 111126 que foram emitidas em nosso período de corte, e todo mês está se repetindo, já fiz contato anteriormente e não tenho retorno._x000a_Temos uma politica interna que não aceita notas emitidas entre o dia 24 e 31."/>
    <s v="218724720"/>
    <x v="17"/>
    <s v="Encerrado"/>
    <n v="97"/>
    <s v=""/>
  </r>
  <r>
    <x v="0"/>
    <x v="2"/>
    <n v="21945415"/>
    <n v="0"/>
    <n v="0"/>
    <s v="CINEMARK BRASIL S.A."/>
    <s v="00.779.721/0001-41"/>
    <s v="Cancelamento de NF / reemissão"/>
    <m/>
    <m/>
    <x v="0"/>
    <s v="Médio"/>
    <s v="1018 Financeiro | Desejo falar com o setor financeiro | Debora | cobrancati@cinemark.com.br"/>
    <d v="2026-05-04T00:00:00"/>
    <d v="2026-05-15T00:00:00"/>
    <s v="mai/2026"/>
    <s v="FABIANA DE JESUS MARTINS LISBOA"/>
    <s v="cobrancati@cinemark.com.br"/>
    <s v=""/>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Segue pedidos para substituição das notas de ref a março._x000a_OC000759773 Cartão Protegido_x000a_OC000759806 3DS_x000a_OC000759817 Antifraude_x000a_OC000759929 Pagador&lt;/p&gt;&lt;p&gt;&lt;strong&gt;GA Client ID:&lt;/strong&gt; 1764456801.1765984201&lt;/p&gt;&lt;p&gt;&lt;strong&gt;Lead Hash ID:&lt;/strong&gt; ae4e7ca904ec5ec8b89ceeb86ba8a422c0fbd84abebe218fe785dc0bd6b548d1&lt;/p&gt;&lt;p&gt;&lt;strong&gt;Lead Form ID:&lt;/strong"/>
    <s v="&gt; Segue pedidos para substituição das notas de ref a março._x000a_OC000759773 Cartão Protegido_x000a_OC000759806 3DS_x000a_OC000759817 Antifraude_x000a_OC000759929 Pagador"/>
    <s v="219454150"/>
    <x v="32"/>
    <s v="Encerrado"/>
    <n v="70"/>
    <s v=""/>
  </r>
  <r>
    <x v="2"/>
    <x v="2"/>
    <n v="22010034"/>
    <n v="0"/>
    <n v="2612517570790"/>
    <s v=""/>
    <s v="37.030.090/0001-73"/>
    <s v="Cancelamento de NF / reemissão"/>
    <m/>
    <m/>
    <x v="0"/>
    <s v="Médio"/>
    <s v="1018 Financeiro | Desejo falar com o setor financeiro | Júlia Angelozzi | julia.djesus@cielo.com.br"/>
    <d v="2026-05-05T00:00:00"/>
    <d v="2026-05-06T00:00:00"/>
    <s v="mai/2026"/>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ancelamento de NF´s&lt;/p&gt;&lt;p&gt;&lt;strong&gt;Merchant ID/Estabelecimento Comercial (EC):&lt;/strong&gt; 37.030.090/0001-73&lt;/p&gt;&lt;p&gt;&lt;strong&gt;Descrição do problema:&lt;/strong&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lt;/p&gt;&lt;p&gt;&lt;strong&gt;ID da transação:&lt;/strong&gt; &lt;/p&gt;&lt;p&gt;&lt;strong&gt;Código do erro:&lt;/strong&gt; &lt;/p&gt;&lt;p&gt;&lt;strong&gt;Sobre qual produto ou área deseja falar?:&lt;"/>
    <s v="&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
    <s v="220100340"/>
    <x v="41"/>
    <s v="Encerrado"/>
    <n v="1"/>
    <s v=""/>
  </r>
  <r>
    <x v="0"/>
    <x v="2"/>
    <n v="22004578"/>
    <n v="0"/>
    <n v="0"/>
    <s v="BRASIF S/A EXPORTACAO IMPORTACAO"/>
    <s v="52.226.073/0001-08"/>
    <s v="Cancelamento de NF / reemissão"/>
    <m/>
    <m/>
    <x v="0"/>
    <s v="Médio"/>
    <s v="1018 Financeiro | Desejo falar com o setor financeiro | Mariane Oliveira dos Santos | mariane.santos@cielo.com.br"/>
    <d v="2026-05-05T00:00:00"/>
    <d v="2026-05-21T00:00:00"/>
    <s v="mai/2026"/>
    <s v="STEPHANY LIMA DE LISBOA"/>
    <s v="mariane.santos@cielo.com.br"/>
    <s v=""/>
    <s v="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Correção NF&lt;/p&gt;&lt;p&gt;&lt;strong&gt;Merchant ID/Estabelecimento Comercial (EC):&lt;/strong&gt; 52.226.073/0001-08&lt;/p&gt;&lt;p&gt;&lt;strong&gt;Descrição do problema:&lt;/strong&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lt;/p&gt;&lt;p&gt;&lt;strong&gt;ID da transação:&lt;/strong&gt; &lt;/p&gt;&lt;p&gt;&lt;strong&gt;Código do erro:&lt;/strong&gt; &lt;/p&gt;&lt;p&gt;&lt;strong&gt;Sobre qual produto ou ár"/>
    <s v="&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
    <s v="220045780"/>
    <x v="32"/>
    <s v="Encerrado"/>
    <n v="69"/>
    <s v=""/>
  </r>
  <r>
    <x v="0"/>
    <x v="2"/>
    <n v="21996121"/>
    <n v="0"/>
    <n v="0"/>
    <s v="BALAROTI - COMERCIO DE MATERIAIS DE CONSTRUCAO S.A."/>
    <s v="77.044.618/0001-88"/>
    <s v="Cancelamento de NF / reemissão"/>
    <m/>
    <m/>
    <x v="0"/>
    <s v="Médio"/>
    <s v="1018 Financeiro | Desejo falar com o setor financeiro | Mariane Oliveira dos Santos | mariane.santos@cielo.com.br"/>
    <d v="2026-05-05T00:00:00"/>
    <d v="2026-05-05T00:00:00"/>
    <s v="mai/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s&lt;/p&gt;&lt;p&gt;&lt;strong&gt;Merchant ID/Estabelecimento Comercial (EC):&lt;/strong&gt; 77.044.618/0001-88&lt;/p&gt;&lt;p&gt;&lt;strong&gt;Descrição do problema:&lt;/strong&gt; Boa tarde, pessoal! Poderiam cancelar as NFS pendentes deste cliente, segue em anexo o detalhamento das NFS e os DAS da Paula, Pava e Peliz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79f74"/>
    <s v="&gt; Boa tarde, pessoal! Poderiam cancelar as NFS pendentes deste cliente, segue em anexo o detalhamento das NFS e os DAS da Paula, Pava e Pelizon"/>
    <s v="219961210"/>
    <x v="42"/>
    <s v="Encerrado"/>
    <n v="66"/>
    <s v=""/>
  </r>
  <r>
    <x v="0"/>
    <x v="2"/>
    <n v="21980987"/>
    <n v="0"/>
    <n v="2612511551172"/>
    <s v=""/>
    <s v="145.118.997-46"/>
    <s v="Cancelamento de NF / Reemissão (Mudança CNPJ)"/>
    <s v="cessão contratual não migrou o contrato no billing"/>
    <s v="falta encerrar"/>
    <x v="0"/>
    <s v="Médio"/>
    <s v="1018 Financeiro | Desejo falar com o setor financeiro | Kelly | kelly.oliveira@hortifruti.com.br"/>
    <d v="2026-05-05T00:00:00"/>
    <d v="2026-05-05T00:00:00"/>
    <s v="mai/2026"/>
    <s v="ECOMMERCE BP SUPORTE FINANCEIRO N2"/>
    <s v="kelly.oliveira@hortifruti.com.br"/>
    <s v=""/>
    <s v="Olá, segue formulário enviado para Cielo E-commerce:&lt;p&gt;&lt;strong&gt;Qual seu nome?:&lt;/strong&gt; Kelly&lt;/p&gt;&lt;p&gt;&lt;strong&gt;Endereço de e-mail:&lt;/strong&gt; kelly.oliveira@hortifruti.com.br&lt;/p&gt;&lt;p&gt;&lt;strong&gt;Telefone:&lt;/strong&gt; (21) 97148-7093&lt;/p&gt;&lt;p&gt;&lt;strong&gt;CNPJ/CPF:&lt;/strong&gt; 145.118.997-46&lt;/p&gt;&lt;p&gt;&lt;strong&gt;Assunto:&lt;/strong&gt; Notas substituídas&lt;/p&gt;&lt;p&gt;&lt;strong&gt;Merchant ID/Estabelecimento Comercial (EC):&lt;/strong&gt; 2822606905&lt;/p&gt;&lt;p&gt;&lt;strong&gt;Sobre qual produto ou área deseja falar?:&lt;/strong&gt; Financeiro&lt;/p&gt;&lt;p&gt;&lt;strong&gt;Como podemos te ajudar?:&lt;/strong&gt; Desejo falar com o setor financeiro&lt;/p&gt;&lt;p&gt;&lt;strong&gt;Descrição do problema:&lt;/strong&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lt;/p&gt;"/>
    <s v="&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
    <s v="219809870"/>
    <x v="43"/>
    <s v="Encerrado"/>
    <n v="121"/>
    <s v=""/>
  </r>
  <r>
    <x v="2"/>
    <x v="2"/>
    <n v="22101893"/>
    <n v="0"/>
    <n v="2612715632566"/>
    <s v="ELO CONSULTORIA E SOLUCOES LTDA"/>
    <s v="54.709.015/0001-52"/>
    <s v="Cancelamento de NF / reemissão"/>
    <m/>
    <m/>
    <x v="0"/>
    <s v="Médio"/>
    <s v="1018 Financeiro | Desejo falar com o setor financeiro | ELO CONSULTORIA E SOLUCOES LTDA | ariane.pasilva@cielo.com.br"/>
    <d v="2026-05-07T00:00:00"/>
    <d v="2026-05-07T00:00:00"/>
    <s v="mai/2026"/>
    <s v="ECOMMERCE BP SUPORTE FINANCEIRO N2"/>
    <s v="ariane.pasilva@cielo.com.br"/>
    <s v=""/>
    <s v="Olá, segue formulário enviado para Cielo E-commerce:&lt;p&gt;&lt;strong&gt;Qual seu nome?:&lt;/strong&gt; ELO CONSULTORIA E SOLUCOES LTDA&lt;/p&gt;&lt;p&gt;&lt;strong&gt;Endereço de e-mail:&lt;/strong&gt; ariane.pasilva@cielo.com.br&lt;/p&gt;&lt;p&gt;&lt;strong&gt;CNPJ/CPF:&lt;/strong&gt; 54.709.015/0001-52&lt;/p&gt;&lt;p&gt;&lt;strong&gt;Telefone:&lt;/strong&gt; (11) 97707-1602&lt;/p&gt;&lt;p&gt;&lt;strong&gt;Assunto:&lt;/strong&gt; Substituição de nf&lt;/p&gt;&lt;p&gt;&lt;strong&gt;Merchant ID/Estabelecimento Comercial (EC):&lt;/strong&gt; 54709015000152&lt;/p&gt;&lt;p&gt;&lt;strong&gt;Sobre qual produto ou área deseja falar?:&lt;/strong&gt; Financeiro&lt;/p&gt;&lt;p&gt;&lt;strong&gt;Como podemos te ajudar?:&lt;/strong&gt; Desejo falar com o setor financeiro&lt;/p&gt;&lt;p&gt;&lt;strong&gt;Descrição do problema:&lt;/strong&gt; Por favor, cancelar a NF 103473 e emitir uma nova sem o valor de 2% de ISS.&lt;/p&gt;&lt;p&gt;&lt;strong&gt;GA Client ID:&lt;/strong&gt; 1168351472.1778078214&lt;/p&gt;&lt;p&gt;&lt;strong&gt;Lead Hash ID:&lt;/strong&gt; 2a07344672c93c9ca782cc07cf9dc37d0cd4c270e817a83b9f87f9b32f0130a9&lt;/p&gt;&lt;p&gt;&lt;strong&gt;Lead Form ID:&lt;/strong&gt; 2a07344672c93c9ca782cc07cf9dc37d0cd4c270e817a83b9f87f9b32f0130a9.1778178796830&lt;/p&gt;&lt;br&gt;-json-{_x000a_ "/>
    <s v="&gt; Por favor, cancelar a NF 103473 e emitir uma nova sem o valor de 2% de ISS."/>
    <s v="221018930"/>
    <x v="39"/>
    <s v="Encerrado"/>
    <n v="99"/>
    <s v=""/>
  </r>
  <r>
    <x v="2"/>
    <x v="2"/>
    <n v="22091039"/>
    <n v="0"/>
    <n v="0"/>
    <s v="TECNOLOGIA E PAGAMENTOS KING LTDA"/>
    <s v="46.250.852/0001-38"/>
    <s v="Cancelamento de NF / reemissão"/>
    <m/>
    <m/>
    <x v="0"/>
    <s v="Médio"/>
    <s v="1001 Split de Pagamento | Estou em produção e tenho uma dúvida | Gabriel Alexandre Brites | gabriel_1510_britess@hotmail.com"/>
    <d v="2026-05-07T00:00:00"/>
    <d v="2026-05-13T00:00:00"/>
    <s v="mai/2026"/>
    <s v="ECOMMERCE BP SUPORTE FINANCEIRO N2"/>
    <s v="gabriel_1510_britess@hotmail.com"/>
    <s v="KINGPAY"/>
    <s v="Olá, segue formulário enviado para Cielo E-commerce:&lt;p&gt;&lt;strong&gt;Qual seu nome?:&lt;/strong&gt; Gabriel Alexandre Brites&lt;/p&gt;&lt;p&gt;&lt;strong&gt;Endereço de e-mail:&lt;/strong&gt; gabriel_1510_britess@hotmail.com&lt;/p&gt;&lt;p&gt;&lt;strong&gt;CNPJ/CPF:&lt;/strong&gt; 46.250.852/0001-38&lt;/p&gt;&lt;p&gt;&lt;strong&gt;Telefone:&lt;/strong&gt; (62) 99163-5495&lt;/p&gt;&lt;p&gt;&lt;strong&gt;Descrição do problema:&lt;/strong&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s v="&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s v="220910390"/>
    <x v="35"/>
    <s v="Encerrado"/>
    <n v="77"/>
    <s v=""/>
  </r>
  <r>
    <x v="0"/>
    <x v="3"/>
    <n v="22209508"/>
    <n v="0"/>
    <n v="2613116705546"/>
    <s v="DISVECO LTDA"/>
    <s v="02.971.360/0001-66"/>
    <s v="Alteração de vencimento / prorrogação"/>
    <m/>
    <m/>
    <x v="0"/>
    <s v="Alta"/>
    <s v="1018 Financeiro | Desejo falar com o setor financeiro | Fernanda | fernanda.scamarneira@cielo.com.br"/>
    <d v="2026-05-11T00:00:00"/>
    <d v="2026-05-11T00:00:00"/>
    <s v="mai/2026"/>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2.971.360/0001-66&lt;/p&gt;&lt;p&gt;&lt;strong&gt;Telefone:&lt;/strong&gt; (11) 97492-8290&lt;/p&gt;&lt;p&gt;&lt;strong&gt;Assunto:&lt;/strong&gt; Substituição de nota fiscal&lt;/p&gt;&lt;p&gt;&lt;strong&gt;Merchant ID/Estabelecimento Comercial (EC):&lt;/strong&gt; 02.971.360/0001-66&lt;/p&gt;&lt;p&gt;&lt;strong&gt;Sobre qual produto ou área deseja falar?:&lt;/strong&gt; Financeiro&lt;/p&gt;&lt;p&gt;&lt;strong&gt;Como podemos te ajudar?:&lt;/strong&gt; Desejo falar com o setor financeiro&lt;/p&gt;&lt;p&gt;&lt;strong&gt;Descrição do problema:&lt;/strong&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lt;/p&gt;&lt;p&gt;&lt;strong&gt;GA Client ID:&lt;/strong&gt; 1403402793.175"/>
    <s v="&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
    <s v="222095080"/>
    <x v="35"/>
    <s v="Encerrado"/>
    <n v="73"/>
    <s v=""/>
  </r>
  <r>
    <x v="0"/>
    <x v="2"/>
    <n v="22173103"/>
    <n v="0"/>
    <n v="2613109680970"/>
    <s v="I-RETAIL SERVICOS DE CONSULTORIA DE MODA E PARTICIPACOES LTDA."/>
    <s v="09.168.232/0001-28"/>
    <s v="Cancelamento de NF / reemissão"/>
    <m/>
    <m/>
    <x v="0"/>
    <s v="Médio"/>
    <s v="1018 Financeiro | Desejo falar com o setor financeiro | I-RETAIL SERVICOS DE CONSULTORIA DE | ariane.pasilva@cielo.com.br"/>
    <d v="2026-05-11T00:00:00"/>
    <d v="2026-05-20T00:00:00"/>
    <s v="mai/2026"/>
    <s v="ECOMMERCE BP SUPORTE FINANCEIRO N2"/>
    <s v="ariane.pasilva@cielo.com.br"/>
    <s v="IRETAIL SERVICOS DE CONSULTORIA"/>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7707-1602&lt;/p&gt;&lt;p&gt;&lt;strong&gt;Assunto:&lt;/strong&gt; Substituição de NF&lt;/p&gt;&lt;p&gt;&lt;strong&gt;Merchant ID/Estabelecimento Comercial (EC):&lt;/strong&gt; 09168232000128&lt;/p&gt;&lt;p&gt;&lt;strong&gt;Descrição do problema:&lt;/strong&gt; segue o PO para a emissão da NF referente a abril/26 : 42000231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
    <s v="&gt; segue o PO para a emissão da NF referente a abril/26 : 4200023105"/>
    <s v="221731030"/>
    <x v="1"/>
    <s v="Encerrado"/>
    <n v="74"/>
    <s v=""/>
  </r>
  <r>
    <x v="0"/>
    <x v="2"/>
    <n v="22331164"/>
    <n v="0"/>
    <n v="0"/>
    <s v="ALFA  AGENCIA DE VIAGENS LTDA"/>
    <s v="07.141.168/0001-66"/>
    <s v="Cancelamento de NF / reemissão"/>
    <m/>
    <m/>
    <x v="0"/>
    <s v="Médio"/>
    <s v="1018 Financeiro | Desejo falar com o setor financeiro | ALFA  AGENCIA DE VIAGENS LTDA | ariane.pasilva@cielo.com.br"/>
    <d v="2026-05-14T00:00:00"/>
    <d v="2026-07-10T00:00:00"/>
    <s v="mai/2026"/>
    <s v="STEPHANY LIMA DE LISBOA"/>
    <s v="ariane.pasilva@cielo.com.br"/>
    <s v="ALFA OPERADORA"/>
    <s v="Olá, segue formulário enviado para Cielo E-commerce:&lt;p&gt;&lt;strong&gt;Sobre qual produto ou área deseja falar?:&lt;/strong&gt; Financeiro&lt;/p&gt;&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F&lt;/p&gt;&lt;p&gt;&lt;strong&gt;Merchant ID/Estabelecimento Comercial (EC):&lt;/strong&gt; 07141168000166&lt;/p&gt;&lt;p&gt;&lt;strong&gt;Descrição do problema:&lt;/strong&gt; Cancelamento de NFS emitidas em período de congelamento&lt;/p&gt;&lt;p&gt;&lt;strong&gt;ID da transação:&lt;/strong&gt; &lt;/p&gt;&lt;p&gt;&lt;strong&gt;Código do erro:&lt;/strong&gt; &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dc37d0cd4"/>
    <s v="&gt; Cancelamento de NFS emitidas em período de congelamento"/>
    <s v="223311640"/>
    <x v="32"/>
    <s v="Encerrado"/>
    <n v="60"/>
    <s v=""/>
  </r>
  <r>
    <x v="2"/>
    <x v="2"/>
    <n v="22395904"/>
    <n v="0"/>
    <n v="0"/>
    <s v=""/>
    <s v="13.328.409/0001-83"/>
    <s v="Cancelamento de NF / reemissão"/>
    <m/>
    <m/>
    <x v="0"/>
    <s v="Médio"/>
    <s v="1018 Financeiro | Desejo falar com o setor financeiro | SIXPEL DISTRIBUIDORA LTDA | ariane.pasilva@cielo.com.br"/>
    <d v="2026-05-15T00:00:00"/>
    <d v="2026-07-07T00:00:00"/>
    <s v="mai/2026"/>
    <s v="Emilly Maria Sousa Almeida"/>
    <s v="ariane.pasilva@cielo.com.br"/>
    <s v=""/>
    <s v="Olá, segue formulário enviado para Cielo E-commerce:&lt;p&gt;&lt;strong&gt;Qual seu nome?:&lt;/strong&gt; SIXPEL DISTRIBUIDORA LTDA&lt;/p&gt;&lt;p&gt;&lt;strong&gt;Endereço de e-mail:&lt;/strong&gt; ariane.pasilva@cielo.com.br&lt;/p&gt;&lt;p&gt;&lt;strong&gt;CNPJ/CPF:&lt;/strong&gt; 13.328.409/0001-83&lt;/p&gt;&lt;p&gt;&lt;strong&gt;Telefone:&lt;/strong&gt; (11) 97707-1602&lt;/p&gt;&lt;p&gt;&lt;strong&gt;Assunto:&lt;/strong&gt; Cancelamento de NF&lt;/p&gt;&lt;p&gt;&lt;strong&gt;Merchant ID/Estabelecimento Comercial (EC):&lt;/strong&gt; 13328409000183&lt;/p&gt;&lt;p&gt;&lt;strong&gt;Descrição do problema:&lt;/strong&gt; Cancelamento de NF._x000a_NFS duplicadas mesmo período_x000a_NF 113769_x000a_NF 11388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
    <s v="&gt; Cancelamento de NF._x000a_NFS duplicadas mesmo período_x000a_NF 113769_x000a_NF 113883"/>
    <s v="223959040"/>
    <x v="38"/>
    <s v="Encerrado"/>
    <n v="60"/>
    <s v=""/>
  </r>
  <r>
    <x v="2"/>
    <x v="2"/>
    <n v="22426805"/>
    <n v="0"/>
    <n v="0"/>
    <s v="COVABRA SUPERMERCADOS LTDA"/>
    <s v="61.233.151/0005-08"/>
    <s v="Cancelamento de NF / reemissão"/>
    <m/>
    <m/>
    <x v="0"/>
    <s v="Médio"/>
    <s v="1018 Financeiro | Desejo falar com o setor financeiro | COVABRA SUPERMERCADOS LTDA | ariane.pasilva@cielo.com.br"/>
    <d v="2026-05-18T00:00:00"/>
    <d v="2026-05-18T00:00:00"/>
    <s v="mai/2026"/>
    <s v="ECOMMERCE BP SUPORTE FINANCEIRO N2"/>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Subtituição de NF&lt;/p&gt;&lt;p&gt;&lt;strong&gt;Merchant ID/Estabelecimento Comercial (EC):&lt;/strong&gt; 61233151000508&lt;/p&gt;&lt;p&gt;&lt;strong&gt;Descrição do problema:&lt;/strong&gt; reemitir as notas já emitidas._x000a__x000a_O cliente foi colocado na lista de exceções para emissão no 1ºdia útil do mês segui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
    <s v="&gt; reemitir as notas já emitidas._x000a__x000a_O cliente foi colocado na lista de exceções para emissão no 1ºdia útil do mês seguinte."/>
    <s v="224268050"/>
    <x v="44"/>
    <s v="Encerrado"/>
    <n v="63"/>
    <s v=""/>
  </r>
  <r>
    <x v="5"/>
    <x v="1"/>
    <n v="22559395"/>
    <n v="0"/>
    <n v="2614015942033"/>
    <s v="ST1 INTERNET"/>
    <s v="48.131.899/0001-08"/>
    <s v="Cancelamento de contrato"/>
    <m/>
    <m/>
    <x v="0"/>
    <s v="Médio"/>
    <s v="1018 Financeiro | Desejo falar com o setor financeiro | NMA SERVICOS DE TELECOMUNICACOES LTDA | bordini@cielo.com.br"/>
    <d v="2026-05-20T00:00:00"/>
    <d v="2026-05-20T00:00:00"/>
    <s v="mai/2026"/>
    <s v="ECOMMERCE BP SUPORTE FINANCEIRO N2"/>
    <s v="bordini@cielo.com.br"/>
    <s v="ST1 INTERNET"/>
    <s v="Olá, segue formulário enviado para Cielo E-commerce:&lt;p&gt;&lt;strong&gt;Qual seu nome?:&lt;/strong&gt; NMA SERVICOS DE TELECOMUNICACOES LTDA&lt;/p&gt;&lt;p&gt;&lt;strong&gt;Endereço de e-mail:&lt;/strong&gt; bordini@cielo.com.br&lt;/p&gt;&lt;p&gt;&lt;strong&gt;CNPJ/CPF:&lt;/strong&gt; 48.131.899/0001-08&lt;/p&gt;&lt;p&gt;&lt;strong&gt;Telefone:&lt;/strong&gt; (11) 94008-6890&lt;/p&gt;&lt;p&gt;&lt;strong&gt;Assunto:&lt;/strong&gt; CANCELAMENTO DE CONTRATO COM INSENÇÃO DE MULTA&lt;/p&gt;&lt;p&gt;&lt;strong&gt;Merchant ID/Estabelecimento Comercial (EC):&lt;/strong&gt; 48.131.899/0001-08&lt;/p&gt;&lt;p&gt;&lt;strong&gt;Descrição do problema:&lt;/strong&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s v="&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s v="225593950"/>
    <x v="1"/>
    <s v="Encerrado"/>
    <n v="65"/>
    <s v=""/>
  </r>
  <r>
    <x v="2"/>
    <x v="2"/>
    <n v="22536383"/>
    <n v="0"/>
    <n v="2614010926684"/>
    <s v="WS AUDIOLOGY SOLUCOES AUDITIVAS LTDA"/>
    <s v="14.011.614/0001-83"/>
    <s v="Alterar data de emissão da NF"/>
    <m/>
    <m/>
    <x v="0"/>
    <s v="Médio"/>
    <s v="1018 Financeiro | Desejo falar com o setor financeiro | Matheus | matheus.psilva@cielo.com.br"/>
    <d v="2026-05-20T00:00:00"/>
    <d v="2026-05-20T00:00:00"/>
    <s v="mai/2026"/>
    <s v="ECOMMERCE BP SUPORTE FINANCEIRO N2"/>
    <s v="matheus.psilva@cielo.com.br"/>
    <s v=""/>
    <s v="Olá, segue formulário enviado para Cielo E-commerce:&lt;p&gt;&lt;strong&gt;Qual seu nome?:&lt;/strong&gt; Matheus&lt;/p&gt;&lt;p&gt;&lt;strong&gt;Endereço de e-mail:&lt;/strong&gt; matheus.psilva@cielo.com.br&lt;/p&gt;&lt;p&gt;&lt;strong&gt;CNPJ/CPF:&lt;/strong&gt; 14.011.614/0001-83&lt;/p&gt;&lt;p&gt;&lt;strong&gt;Telefone:&lt;/strong&gt; (13) 99140-2960&lt;/p&gt;&lt;p&gt;&lt;strong&gt;Assunto:&lt;/strong&gt; Emissão de NF&lt;/p&gt;&lt;p&gt;&lt;strong&gt;Merchant ID/Estabelecimento Comercial (EC):&lt;/strong&gt; 14.011.614/0001-83&lt;/p&gt;&lt;p&gt;&lt;strong&gt;Sobre qual produto ou área deseja falar?:&lt;/strong&gt; Financeiro&lt;/p&gt;&lt;p&gt;&lt;strong&gt;Como podemos te ajudar?:&lt;/strong&gt; Desejo falar com o setor financeiro&lt;/p&gt;&lt;p&gt;&lt;strong&gt;Descrição do problema:&lt;/strong&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lt;/p&gt;&lt;p&gt;&lt;strong&gt;GA Client ID:&lt;/strong&gt; 367522096.1751459838&lt;/p&gt;&lt;p&gt;&lt;"/>
    <s v="&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
    <s v="225363830"/>
    <x v="7"/>
    <s v="Encerrado"/>
    <n v="125"/>
    <s v=""/>
  </r>
  <r>
    <x v="3"/>
    <x v="3"/>
    <n v="22532509"/>
    <n v="0"/>
    <n v="2614009924039"/>
    <s v=""/>
    <m/>
    <s v="Reenvio de boleto / NF"/>
    <m/>
    <m/>
    <x v="0"/>
    <s v="Médio"/>
    <s v="RES: BOLETO ENVIADO"/>
    <d v="2026-05-20T00:00:00"/>
    <d v="2026-05-20T00:00:00"/>
    <s v="mai/2026"/>
    <s v="ECOMMERCE BP SUPORTE FINANCEIRO N2"/>
    <s v="camila.basilio@wsa.com"/>
    <s v=""/>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_x000a__x000a__x000a__x000a_Atenciosamente,_x000a_Camila Basílio de Souza_x000a_Compras e Facilities_x000a__x000a_[X]_x000a_WS Audiology_x000a_Av. Francisco Matarazzo, 1500 – 10° e 16° Andar_x000a_CJ. 101, 102, 161 e 162 – Torre Los Angeles_x000a_05001-100 – São Paulo, SP – Brasil_x000a__x000a_www.wsa.com&lt;http://www.wsa.com/&gt;_x000a__x000a_[X]+55 11 3612 – 5864_x000a_             11 9 8928-3931"/>
    <s v="Bom dia,_x000a__x000a_Até o momento não recebi qualquer retorno dos chamados abertos para resolver nossos problemas com as notas emitidas incorretas e estamos sendo notificados da cobrança dessas notas que desde quando emitidas foram solicitadas as substituições."/>
    <s v="225325090"/>
    <x v="45"/>
    <s v="Encerrado"/>
    <n v="0"/>
    <s v=""/>
  </r>
  <r>
    <x v="2"/>
    <x v="4"/>
    <n v="23202351"/>
    <n v="0"/>
    <n v="2615912370986"/>
    <s v="FENG - FAN ENGAGEMENT MARKETING E INTELIGENCIA LTDA."/>
    <s v="29.815.956/0001-23"/>
    <s v="Dúvida sobre adiantamento"/>
    <m/>
    <m/>
    <x v="0"/>
    <s v="Médio"/>
    <s v="1018 Financeiro | Desejo falar com o setor financeiro | FENG - FAN ENGAGEMENT MARKETING E I NTELIGENCIA LTDA. | ariane.pasilva@cielo.com.br"/>
    <d v="2026-06-08T00:00:00"/>
    <d v="2026-07-06T00:00:00"/>
    <s v="jun/2026"/>
    <s v="Emilly Maria Sousa Almeida"/>
    <s v="ariane.pasilva@cielo.com.br"/>
    <s v=""/>
    <s v="Olá, segue formulário enviado para Cielo E-commerce:&lt;p&gt;&lt;strong&gt;Endereço de e-mail:&lt;/strong&gt; ariane.pasilva@cielo.com.br&lt;/p&gt;&lt;p&gt;&lt;strong&gt;Qual seu nome?:&lt;/strong&gt; FENG - FAN ENGAGEMENT MARKETING E I NTELIGENCIA LTDA.&lt;/p&gt;&lt;p&gt;&lt;strong&gt;CNPJ/CPF:&lt;/strong&gt; 29.815.956/0001-23&lt;/p&gt;&lt;p&gt;&lt;strong&gt;Telefone:&lt;/strong&gt; (11) 97707-1602&lt;/p&gt;&lt;p&gt;&lt;strong&gt;Assunto:&lt;/strong&gt; Conciliação de pagamento 2024&lt;/p&gt;&lt;p&gt;&lt;strong&gt;Merchant ID/Estabelecimento Comercial (EC):&lt;/strong&gt; 29815956000123&lt;/p&gt;&lt;p&gt;&lt;strong&gt;Descrição do problema:&lt;/strong&gt; Por favor, esclarecer o que fizemos com o valor que o cliente pagou de 9.553,96, referente a nota 52959 que foi cancelada, conforme relatório encaminhado para o cliente em 2024. Em anexo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
    <s v="&gt; Por favor, esclarecer o que fizemos com o valor que o cliente pagou de 9.553,96, referente a nota 52959 que foi cancelada, conforme relatório encaminhado para o cliente em 2024. Em anexo evidências."/>
    <s v="232023510"/>
    <x v="43"/>
    <s v="Encerrado"/>
    <n v="87"/>
    <s v=""/>
  </r>
  <r>
    <x v="2"/>
    <x v="2"/>
    <n v="24303316"/>
    <n v="0"/>
    <n v="0"/>
    <s v="MIC INDUSTRIA DE CONFECCAO LTDA"/>
    <s v="59.769.329/0001-64"/>
    <s v="Cancelamento de NF / reemissão"/>
    <m/>
    <m/>
    <x v="0"/>
    <s v="Médio"/>
    <s v="1018 Financeiro | Desejo falar com o setor financeiro | Júlia Angelozzi | julia.djesus@cielo.com.br"/>
    <d v="2026-07-03T00:00:00"/>
    <d v="2026-07-06T00:00:00"/>
    <s v="jul/2026"/>
    <s v="ECOMMERCE BP SUPORTE FINANCEIRO N2"/>
    <s v="julia.djesus@cielo.com.br"/>
    <s v="MIC INDUSTRIA DE CONFECCAO LTDA"/>
    <s v="Olá, segue formulário enviado para Cielo E-commerce:&lt;p&gt;&lt;strong&gt;Qual seu nome?:&lt;/strong&gt; Júlia Angelozzi&lt;/p&gt;&lt;p&gt;&lt;strong&gt;Endereço de e-mail:&lt;/strong&gt; julia.djesus@cielo.com.br&lt;/p&gt;&lt;p&gt;&lt;strong&gt;CNPJ/CPF:&lt;/strong&gt; 59.769.329/0001-64&lt;/p&gt;&lt;p&gt;&lt;strong&gt;Telefone:&lt;/strong&gt; (11) 94452-6362&lt;/p&gt;&lt;p&gt;&lt;strong&gt;Assunto:&lt;/strong&gt; Correção de preço&lt;/p&gt;&lt;p&gt;&lt;strong&gt;Merchant ID/Estabelecimento Comercial (EC):&lt;/strong&gt; f7ca1380-9ec6-46fb-a194-eacf4aa700b2&lt;/p&gt;&lt;p&gt;&lt;strong&gt;Descrição do problema:&lt;/strong&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lt;/p&gt;&lt;p&gt;&lt;strong&gt;ID da transação:&lt;/strong&gt; &lt;/p&gt;&lt;p&gt;&lt;strong&gt;Código do erro:&lt;/strong&gt; &lt;/p&gt;&lt;p&gt;&lt;strong&gt;Sobre qual prod"/>
    <s v="&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
    <s v="243033160"/>
    <x v="40"/>
    <s v="Encerrado"/>
    <n v="13"/>
    <s v=""/>
  </r>
  <r>
    <x v="4"/>
    <x v="2"/>
    <n v="24289294"/>
    <n v="0"/>
    <n v="2618414076373"/>
    <s v="VOLTATTO SUPRIMENTOS LTDA"/>
    <s v="59.557.054/0001-03"/>
    <s v="Cancelamento de Nota Fiscal"/>
    <m/>
    <s v="Financeiro"/>
    <x v="0"/>
    <s v="Médio"/>
    <s v="1018 Financeiro | Desejo falar com o setor financeiro | VOLTATTO SUPRIMENTOS LTDA | ariane.pasilva@cielo.com.br"/>
    <d v="2026-07-03T00:00:00"/>
    <d v="2026-07-06T00:00:00"/>
    <s v="jul/2026"/>
    <s v="ECOMMERCE BP SUPORTE FINANCEIRO N2"/>
    <s v="ariane.pasilva@cielo.com.br"/>
    <s v=""/>
    <s v="Olá, segue formulário enviado para Cielo E-commerce:&lt;p&gt;&lt;strong&gt;Qual seu nome?:&lt;/strong&gt; VOLTATTO SUPRIMENTOS LTDA&lt;/p&gt;&lt;p&gt;&lt;strong&gt;Endereço de e-mail:&lt;/strong&gt; ariane.pasilva@cielo.com.br&lt;/p&gt;&lt;p&gt;&lt;strong&gt;CNPJ/CPF:&lt;/strong&gt; 59.557.054/0001-03&lt;/p&gt;&lt;p&gt;&lt;strong&gt;Telefone:&lt;/strong&gt; (11) 97707-1602&lt;/p&gt;&lt;p&gt;&lt;strong&gt;Assunto:&lt;/strong&gt; Cancelamento de NF&lt;/p&gt;&lt;p&gt;&lt;strong&gt;Merchant ID/Estabelecimento Comercial (EC):&lt;/strong&gt; 59.557.054/0001-03&lt;/p&gt;&lt;p&gt;&lt;strong&gt;Descrição do problema:&lt;/strong&gt; Cancelamento de notas emitidas de forma apartada:_x000a__x000a_117154_x0009_STELO - Velocity Check_x000a_117396_x0009_STELO - Pagador_x000a__x000a_No contrato está como pacote, ou seja uma única nota de R$ 244&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
    <s v="&gt; Cancelamento de notas emitidas de forma apartada:_x000a__x000a_117154_x0009_STELO - Velocity Check_x000a_117396_x0009_STELO - Pagador_x000a__x000a_No contrato está como pacote, ou seja uma única nota de R$ 244"/>
    <s v="242892940"/>
    <x v="46"/>
    <s v="Encerrado"/>
    <n v="52"/>
    <s v=""/>
  </r>
  <r>
    <x v="0"/>
    <x v="0"/>
    <n v="24852096"/>
    <n v="0"/>
    <n v="2619810441333"/>
    <s v="CLAUDINO S A LOJAS DE DEPARTAMENTOS"/>
    <s v="06.862.627/0001-38"/>
    <s v="Contestação de cobrança"/>
    <m/>
    <m/>
    <x v="0"/>
    <s v="Médio"/>
    <s v="1018 Financeiro | Desejo falar com o setor financeiro | Antonio Marcos | antonio.marcos@paraiba.email"/>
    <d v="2026-07-17T00:00:00"/>
    <d v="2026-07-17T00:00:00"/>
    <s v="jul/2026"/>
    <s v="ECOMMERCE BP SUPORTE FINANCEIRO N2"/>
    <s v="antonio.marcos@paraiba.email"/>
    <s v=""/>
    <s v="Olá, segue formulário enviado para Cielo E-commerce:&lt;p&gt;&lt;strong&gt;Endereço de e-mail:&lt;/strong&gt; antonio.marcos@paraiba.email&lt;/p&gt;&lt;p&gt;&lt;strong&gt;Qual seu nome?:&lt;/strong&gt; Antonio Marcos&lt;/p&gt;&lt;p&gt;&lt;strong&gt;CNPJ/CPF:&lt;/strong&gt; 06.862.627/0001-38&lt;/p&gt;&lt;p&gt;&lt;strong&gt;Telefone:&lt;/strong&gt; (11) 94519-4834&lt;/p&gt;&lt;p&gt;&lt;strong&gt;Assunto:&lt;/strong&gt; Nota fiscal errada - antifraude&lt;/p&gt;&lt;p&gt;&lt;strong&gt;Merchant ID/Estabelecimento Comercial (EC):&lt;/strong&gt; 06.862.627/0001-38&lt;/p&gt;&lt;p&gt;&lt;strong&gt;Sobre qual produto ou área deseja falar?:&lt;/strong&gt; Financeiro&lt;/p&gt;&lt;p&gt;&lt;strong&gt;Como podemos te ajudar?:&lt;/strong&gt; Desejo falar com o setor financeiro&lt;/p&gt;&lt;p&gt;&lt;strong&gt;Descrição do problema:&lt;/strong&gt; recebemos a nota do antifraude em 16/07 - NF 0117721_x000a_com 6.170 transações mas não fizemos esse volume no mês de junho. Podem validar por favor?&lt;/p&gt;&lt;p&gt;&lt;strong&gt;GA Client ID:&lt;/strong&gt; 1403402793.1752501889&lt;/p&gt;&lt;p&gt;&lt;strong&gt;Lead Hash ID:&lt;/strong&gt; 555e773ed5f22fb240f2bc2de2a09363faa6016a48b9f2d3dd6be89db8d46ec0&lt;/p&gt;&lt;p&gt;&lt;strong&gt;Lead Form ID:&lt;/strong&gt; 555e773ed5f22fb240f2bc2de2"/>
    <s v="&gt; recebemos a nota do antifraude em 16/07 - NF 0117721_x000a_com 6.170 transações mas não fizemos esse volume no mês de junho. Podem validar por favor?"/>
    <s v="248520960"/>
    <x v="9"/>
    <s v="Encerrado"/>
    <n v="24"/>
    <s v=""/>
  </r>
  <r>
    <x v="0"/>
    <x v="0"/>
    <n v="23195519"/>
    <n v="0"/>
    <n v="2615911366904"/>
    <s v="DROGARIA SOUZA E ROSA LTDA"/>
    <s v="13.032.018/0001-17"/>
    <s v="Contestação de cobrança"/>
    <m/>
    <m/>
    <x v="2"/>
    <s v="Médio"/>
    <s v="1002 Portais E-commerce | Estou com um problema em produção e preciso de ajuda | Nathiele Freitas | nathalie@febrafar.com.br"/>
    <d v="2026-06-08T00:00:00"/>
    <d v="2026-07-15T00:00:00"/>
    <s v="jun/2026"/>
    <s v="ECOMMERCE BP SUPORTE FINANCEIRO N2"/>
    <s v="nathalie@febrafar.com.br"/>
    <s v="DROGARIA AGAPEAMA"/>
    <s v="Olá, segue formulário enviado para Cielo E-commerce:&lt;p&gt;&lt;strong&gt;CNPJ/CPF:&lt;/strong&gt; 13.032.018/0001-17&lt;/p&gt;&lt;p&gt;&lt;strong&gt;Endereço de e-mail:&lt;/strong&gt; nathalie@febrafar.com.br&lt;/p&gt;&lt;p&gt;&lt;strong&gt;Qual seu nome?:&lt;/strong&gt; Nathiele Freitas&lt;/p&gt;&lt;p&gt;&lt;strong&gt;Telefone:&lt;/strong&gt; (11) 94250-2894&lt;/p&gt;&lt;p&gt;&lt;strong&gt;Assunto:&lt;/strong&gt; Busca de transações no portal&lt;/p&gt;&lt;p&gt;&lt;strong&gt;Merchant ID/Estabelecimento Comercial (EC):&lt;/strong&gt; 80c3439d-951d-42c1-b755-01dad480293&lt;/p&gt;&lt;p&gt;&lt;strong&gt;Sobre qual produto ou área deseja falar?:&lt;/strong&gt; Portais E-commerce&lt;/p&gt;&lt;p&gt;&lt;strong&gt;Como podemos te ajudar?:&lt;/strong&gt; Estou com um problema em produção e preciso de ajuda&lt;/p&gt;&lt;p&gt;&lt;strong&gt;Descrição do problema:&lt;/strong&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s v="&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s v="231955190"/>
    <x v="10"/>
    <s v="Aberto"/>
    <n v="109"/>
    <n v="109.00144"/>
  </r>
  <r>
    <x v="5"/>
    <x v="3"/>
    <n v="24793120"/>
    <n v="0"/>
    <n v="2619710403552"/>
    <s v="INBRANDS S.A"/>
    <s v="09.054.385/0001-44"/>
    <s v="Reenvio de boleto / NF"/>
    <m/>
    <m/>
    <x v="0"/>
    <s v="Médio"/>
    <s v="1018 Financeiro | Desejo falar com o setor financeiro | Leonardo Gonçalves de Noronha | leonardo.noronha@inbrands.com.br"/>
    <d v="2026-07-16T00:00:00"/>
    <d v="2026-07-16T00:00:00"/>
    <s v="jul/2026"/>
    <s v="ECOMMERCE BP SUPORTE FINANCEIRO N2"/>
    <s v="leonardo.noronha@inbrands.com.br"/>
    <s v=""/>
    <s v="Olá, segue formulário enviado para Cielo E-commerce:&lt;p&gt;&lt;strong&gt;Qual seu nome?:&lt;/strong&gt; Leonardo Gonçalves de Noronha&lt;/p&gt;&lt;p&gt;&lt;strong&gt;Endereço de e-mail:&lt;/strong&gt; leonardo.noronha@inbrands.com.br&lt;/p&gt;&lt;p&gt;&lt;strong&gt;CNPJ/CPF:&lt;/strong&gt; 09.054.385/0001-44&lt;/p&gt;&lt;p&gt;&lt;strong&gt;Merchant ID/Estabelecimento Comercial (EC):&lt;/strong&gt; InBrands S.A.&lt;/p&gt;&lt;p&gt;&lt;strong&gt;Telefone:&lt;/strong&gt; (11) 99470-5562&lt;/p&gt;&lt;p&gt;&lt;strong&gt;Assunto:&lt;/strong&gt; Nota fiscal eletrônica e boleto do serviço Antifraude&lt;/p&gt;&lt;p&gt;&lt;strong&gt;Sobre qual produto ou área deseja falar?:&lt;/strong&gt; Financeiro&lt;/p&gt;&lt;p&gt;&lt;strong&gt;Descrição do problema:&lt;/strong&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lt;/p&gt;&lt;p&gt;&lt;strong&gt;Como podemos te ajudar?:&lt;/strong&gt; Desejo falar com o setor financeiro&lt;/p&gt;&lt;p&gt;&lt;strong&gt;GA Client"/>
    <s v="&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
    <s v="247931200"/>
    <x v="23"/>
    <s v="Encerrado"/>
    <n v="13"/>
    <s v=""/>
  </r>
  <r>
    <x v="5"/>
    <x v="3"/>
    <n v="24753144"/>
    <n v="0"/>
    <n v="2619614377755"/>
    <s v=""/>
    <s v="073.270.713-77"/>
    <s v="Alteração de vencimento / prorrogação"/>
    <m/>
    <m/>
    <x v="0"/>
    <s v="Médio"/>
    <s v="1018 Financeiro | Desejo falar com o setor financeiro | Sayra | sayra.martins@odontoprev.com.br"/>
    <d v="2026-07-15T00:00:00"/>
    <d v="2026-07-16T00:00:00"/>
    <s v="jul/2026"/>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lt;/p&gt;&lt;p&gt;&lt;strong&gt;GA Client "/>
    <s v="&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
    <s v="247531440"/>
    <x v="24"/>
    <s v="Encerrado"/>
    <n v="15"/>
    <s v=""/>
  </r>
  <r>
    <x v="0"/>
    <x v="0"/>
    <n v="23399799"/>
    <n v="0"/>
    <n v="2616215501375"/>
    <s v=""/>
    <m/>
    <s v="Contestação de cobrança"/>
    <m/>
    <m/>
    <x v="2"/>
    <s v="Médio"/>
    <s v="1018 Financeiro | Desejo falar com o setor financeiro | Nathalie Freitas | nathalie@febrafar.com.br"/>
    <d v="2026-06-11T00:00:00"/>
    <d v="2026-07-15T00:00:00"/>
    <s v="jun/2026"/>
    <s v="ECOMMERCE BP SUPORTE FINANCEIRO N2"/>
    <s v="nathalie@febrafar.com.br"/>
    <s v=""/>
    <s v="Olá, segue formulário enviado para Cielo E-commerce:&lt;p&gt;&lt;strong&gt;Qual seu nome?:&lt;/strong&gt; Nathalie Freitas&lt;/p&gt;&lt;p&gt;&lt;strong&gt;Endereço de e-mail:&lt;/strong&gt; nathalie@febrafar.com.br&lt;/p&gt;&lt;p&gt;&lt;strong&gt;Telefone:&lt;/strong&gt; (11) 98305-5865&lt;/p&gt;&lt;p&gt;&lt;strong&gt;Assunto:&lt;/strong&gt; Cobrança indevida - Antifraude&lt;/p&gt;&lt;p&gt;&lt;strong&gt;Merchant ID/Estabelecimento Comercial (EC):&lt;/strong&gt; 80c3439d-951d-42c1-b755-01dad4802932&lt;/p&gt;&lt;p&gt;&lt;strong&gt;Sobre qual produto ou área deseja falar?:&lt;/strong&gt; Financeiro&lt;/p&gt;&lt;p&gt;&lt;strong&gt;Como podemos te ajudar?:&lt;/strong&gt; Desejo falar com o setor financeiro&lt;/p&gt;&lt;p&gt;&lt;strong&gt;Descrição do problema:&lt;/strong&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s v="&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s v="233997990"/>
    <x v="10"/>
    <s v="Aberto"/>
    <n v="106"/>
    <n v="106.00147"/>
  </r>
  <r>
    <x v="2"/>
    <x v="1"/>
    <n v="24744414"/>
    <n v="23784562"/>
    <n v="2619612371975"/>
    <s v=""/>
    <m/>
    <s v="Atualização cadastral"/>
    <m/>
    <m/>
    <x v="0"/>
    <s v="Médio"/>
    <s v="Alteração de e-mail"/>
    <d v="2026-07-15T00:00:00"/>
    <d v="2026-07-15T00:00:00"/>
    <s v="jul/2026"/>
    <s v="ECOMMERCE BP SUPORTE FINANCEIRO N2"/>
    <s v=""/>
    <s v=""/>
    <s v="Alteração de e-mail"/>
    <s v="Alteração de e-mail"/>
    <s v="2474441423784562"/>
    <x v="15"/>
    <s v="Encerrado"/>
    <n v="22"/>
    <s v=""/>
  </r>
  <r>
    <x v="4"/>
    <x v="1"/>
    <n v="24738030"/>
    <n v="0"/>
    <n v="2619611368041"/>
    <s v="GRAN CICLO EMPREENDIMENTOS"/>
    <s v="22.475.070/0001-39"/>
    <s v="Renegociação comercial"/>
    <m/>
    <s v="Cliente"/>
    <x v="2"/>
    <s v="Médio"/>
    <s v="1018 Financeiro | Desejo falar com o setor financeiro | Caio Cesar Santos Pereira | grancicloap.vendas@gmail.com"/>
    <d v="2026-07-15T00:00:00"/>
    <d v="2026-07-16T00:00:00"/>
    <s v="jul/2026"/>
    <s v="ECOMMERCE BP SUPORTE FINANCEIRO N2"/>
    <s v="grancicloap.vendas@gmail.com"/>
    <s v="GRAN CICLO EMPREENDIMENTOS"/>
    <s v="Olá, segue formulário enviado para Cielo E-commerce:&lt;p&gt;&lt;strong&gt;Qual seu nome?:&lt;/strong&gt; Caio Cesar Santos Pereira&lt;/p&gt;&lt;p&gt;&lt;strong&gt;Endereço de e-mail:&lt;/strong&gt; grancicloap.vendas@gmail.com&lt;/p&gt;&lt;p&gt;&lt;strong&gt;CNPJ/CPF:&lt;/strong&gt; 22.475.070/0001-39&lt;/p&gt;&lt;p&gt;&lt;strong&gt;Telefone:&lt;/strong&gt; (96) 98134-0002&lt;/p&gt;&lt;p&gt;&lt;strong&gt;Assunto:&lt;/strong&gt; Preciso de redução na taxa credito parcelado&lt;/p&gt;&lt;p&gt;&lt;strong&gt;Merchant ID/Estabelecimento Comercial (EC):&lt;/strong&gt; 3002210872&lt;/p&gt;&lt;p&gt;&lt;strong&gt;Sobre qual produto ou área deseja falar?:&lt;/strong&gt; Financeiro&lt;/p&gt;&lt;p&gt;&lt;strong&gt;Como podemos te ajudar?:&lt;/strong&gt; Desejo falar com o setor financeiro&lt;/p&gt;&lt;p&gt;&lt;strong&gt;Descrição do problema:&lt;/strong&gt; Preciso reduzir a taxa de credito parcelado, pois está muito acima da em que os concorrentes praticam. irei iniciar minhas operações na maquina e esta muito fora da realidade.&lt;/p&gt;&lt;p&gt;&lt;strong&gt;GA Client ID:&lt;/strong&gt; 178181346.1784125599&lt;/p&gt;&lt;p&gt;&lt;strong&gt;Lead Hash ID:&lt;/strong&gt; 7187ed284a856df2fbb211021b4d93fc476b127969ea51cc46a5815d09ea3fdb&lt;/p&gt;&lt;p&gt;&lt;strong&gt;Le"/>
    <s v="&gt; Preciso reduzir a taxa de credito parcelado, pois está muito acima da em que os concorrentes praticam. irei iniciar minhas operações na maquina e esta muito fora da realidade."/>
    <s v="247380300"/>
    <x v="10"/>
    <s v="Aberto"/>
    <n v="72"/>
    <n v="72.001490000000004"/>
  </r>
  <r>
    <x v="0"/>
    <x v="0"/>
    <n v="23388127"/>
    <n v="0"/>
    <n v="2616213493833"/>
    <s v=""/>
    <s v="27.421.763/0001-62"/>
    <s v="Duplicidade De Cobrança"/>
    <m/>
    <m/>
    <x v="2"/>
    <s v="Médio"/>
    <s v="1018 Financeiro | Desejo falar com o setor financeiro | Jéssica | jessica.abreu@bateriasmoura.com"/>
    <d v="2026-06-11T00:00:00"/>
    <d v="2026-07-15T00:00:00"/>
    <s v="jun/2026"/>
    <s v="ECOMMERCE BP SUPORTE FINANCEIRO N2"/>
    <s v="jessica.abreu@bateriasmoura.com"/>
    <s v=""/>
    <s v="Olá, segue formulário enviado para Cielo E-commerce:&lt;p&gt;&lt;strong&gt;Endereço de e-mail:&lt;/strong&gt; jessica.abreu@bateriasmoura.com&lt;/p&gt;&lt;p&gt;&lt;strong&gt;Qual seu nome?:&lt;/strong&gt; Jéssica&lt;/p&gt;&lt;p&gt;&lt;strong&gt;CNPJ/CPF:&lt;/strong&gt; 27.421.763/0001-62&lt;/p&gt;&lt;p&gt;&lt;strong&gt;Telefone:&lt;/strong&gt; (73) 99143-7429&lt;/p&gt;&lt;p&gt;&lt;strong&gt;Assunto:&lt;/strong&gt; COBRANÇA DUPLICADA DE ALUGUEL DA MAQUINA&lt;/p&gt;&lt;p&gt;&lt;strong&gt;Merchant ID/Estabelecimento Comercial (EC):&lt;/strong&gt; 245777F3-0BE1-4DD2-A9E2-30F21AE3E3CE&lt;/p&gt;&lt;p&gt;&lt;strong&gt;Descrição do problema:&lt;/strong&gt; Olá, boa tarde!_x000a_O subordinado MICASSIA GOMES TEIXEIRA (merchan id: 245777F3-0BE1-4DD2-A9E2-30F21AE3E3CE) informou que foi cobrado em duplicidade pelo aluguel do terminal. _x000a_Por gentileza, pode verifica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978866963.1773693070&lt;/p"/>
    <s v="&gt; Olá, boa tarde!_x000a_O subordinado MICASSIA GOMES TEIXEIRA (merchan id: 245777F3-0BE1-4DD2-A9E2-30F21AE3E3CE) informou que foi cobrado em duplicidade pelo aluguel do terminal. _x000a_Por gentileza, pode verificar?"/>
    <s v="233881270"/>
    <x v="10"/>
    <s v="Aberto"/>
    <n v="106"/>
    <n v="106.00149999999999"/>
  </r>
  <r>
    <x v="2"/>
    <x v="0"/>
    <n v="24733530"/>
    <n v="0"/>
    <n v="2619610365169"/>
    <s v="DOM DIGITAL LTDA"/>
    <s v="52.711.237/0001-84"/>
    <s v="Estorno / Devolução financeira"/>
    <m/>
    <s v="Risco / Compliance (ou Interno Cielo) / Comercial"/>
    <x v="0"/>
    <s v="Médio"/>
    <s v="1018 Financeiro | Desejo falar com o setor financeiro | Raphael Felipe Palmeira | raphael.palmeira@cielo.com.br"/>
    <d v="2026-07-15T00:00:00"/>
    <d v="2026-07-16T00:00:00"/>
    <s v="jul/2026"/>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CNPJ/CPF:&lt;/strong&gt; 52.711.237/0001-84&lt;/p&gt;&lt;p&gt;&lt;strong&gt;Telefone:&lt;/strong&gt; (11) 98774-0847&lt;/p&gt;&lt;p&gt;&lt;strong&gt;Assunto:&lt;/strong&gt; estorno setup DOM DIGITAL&lt;/p&gt;&lt;p&gt;&lt;strong&gt;Merchant ID/Estabelecimento Comercial (EC):&lt;/strong&gt; DOM DIGITAL&lt;/p&gt;&lt;p&gt;&lt;strong&gt;Descrição do problema:&lt;/strong&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lt;/p&gt;&lt;p&gt;&lt;strong&gt;ID da transação:&lt;/strong&gt; &lt;/p&gt;&lt;p&gt;"/>
    <s v="&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
    <s v="247335300"/>
    <x v="43"/>
    <s v="Encerrado"/>
    <n v="50"/>
    <s v=""/>
  </r>
  <r>
    <x v="0"/>
    <x v="3"/>
    <n v="24725908"/>
    <n v="0"/>
    <n v="2619609360212"/>
    <s v="COMERCIAL E IMPORTADORA DE PNEUS LTDA"/>
    <s v="61.234.985/0001-04"/>
    <s v="Consulta de débitos"/>
    <m/>
    <s v="Cliente"/>
    <x v="0"/>
    <s v="Médio"/>
    <s v="1018 Financeiro | Desejo falar com o setor financeiro | Yasmin Xavier Senhuk | yasmin.senhuk@pirelli.com"/>
    <d v="2026-07-15T00:00:00"/>
    <d v="2026-07-16T00:00:00"/>
    <s v="jul/2026"/>
    <s v="ECOMMERCE BP SUPORTE FINANCEIRO N2"/>
    <s v="yasmin.senhuk@pirelli.com"/>
    <s v="PNEUAC"/>
    <s v="Olá, segue formulário enviado para Cielo E-commerce:&lt;p&gt;&lt;strong&gt;Qual seu nome?:&lt;/strong&gt; Yasmin Xavier Senhuk&lt;/p&gt;&lt;p&gt;&lt;strong&gt;Endereço de e-mail:&lt;/strong&gt; yasmin.senhuk@pirelli.com&lt;/p&gt;&lt;p&gt;&lt;strong&gt;CNPJ/CPF:&lt;/strong&gt; 61.234.985/0001-04&lt;/p&gt;&lt;p&gt;&lt;strong&gt;Telefone:&lt;/strong&gt; (11) 98108-2062&lt;/p&gt;&lt;p&gt;&lt;strong&gt;Assunto:&lt;/strong&gt; Acessos aos débitos pendentes&lt;/p&gt;&lt;p&gt;&lt;strong&gt;Merchant ID/Estabelecimento Comercial (EC):&lt;/strong&gt; MID: 40ce7a87-5798-49ec-98c4-8f8c674ac15&lt;/p&gt;&lt;p&gt;&lt;strong&gt;Sobre qual produto ou área deseja falar?:&lt;/strong&gt; Financeiro&lt;/p&gt;&lt;p&gt;&lt;strong&gt;Como podemos te ajudar?:&lt;/strong&gt; Desejo falar com o setor financeiro&lt;/p&gt;&lt;p&gt;&lt;strong&gt;Descrição do problema:&lt;/strong&gt; Preciso que me enviem todas as pendencias financeiras que temos, com a ref de mes, e notas fiscais.&lt;/p&gt;&lt;p&gt;&lt;strong&gt;GA Client ID:&lt;/strong&gt; 1209196378.1784118440&lt;/p&gt;&lt;p&gt;&lt;strong&gt;Lead Hash ID:&lt;/strong&gt; ec97e168ae0903e5a5b6787d356b5e023b1c8c5f8fefd825d3c9bdb3722d0506&lt;/p&gt;&lt;p&gt;&lt;strong&gt;Lead Form ID:&lt;/strong&gt; ec97e168ae0903e5a5b6787d356b5e023b1c8c5f8fefd82"/>
    <s v="&gt; Preciso que me enviem todas as pendencias financeiras que temos, com a ref de mes, e notas fiscais."/>
    <s v="247259080"/>
    <x v="43"/>
    <s v="Encerrado"/>
    <n v="50"/>
    <s v=""/>
  </r>
  <r>
    <x v="4"/>
    <x v="2"/>
    <n v="24716711"/>
    <n v="23595875"/>
    <n v="2619518353748"/>
    <s v="ALFA OPERADORA"/>
    <s v="07.141.168/0001-66"/>
    <s v="Cancelamento de Nota Fiscal"/>
    <m/>
    <s v="Financeiro"/>
    <x v="0"/>
    <s v="Médio"/>
    <s v="RES: Recebemos sua solicitação &quot;1018 Financeiro | Desejo falar com o setor financeiro | ALFA AGENCIA DE VIAGENS LTDA | ariane.pasilva@cielo.com.br&quot;"/>
    <d v="2026-07-14T00:00:00"/>
    <d v="2026-07-14T00:00:00"/>
    <s v="jul/2026"/>
    <s v="ECOMMERCE BP SUPORTE FINANCEIRO N2"/>
    <s v="ariane.pasilva@cielo.com.br"/>
    <s v="ALFA OPERADORA"/>
    <s v="Outros"/>
    <s v="Outros"/>
    <s v="2471671123595875"/>
    <x v="47"/>
    <s v="Encerrado"/>
    <n v="63"/>
    <s v=""/>
  </r>
  <r>
    <x v="4"/>
    <x v="1"/>
    <n v="24716261"/>
    <n v="23632412"/>
    <n v="2619518353404"/>
    <s v=""/>
    <m/>
    <s v="Alteração cadastral"/>
    <m/>
    <s v="Cliente"/>
    <x v="1"/>
    <s v="Médio"/>
    <s v="RES: Recebemos sua solicitação &quot;1018 Financeiro | Desejo falar com o setor financeiro | Fernanda Labes | fernanda.labes@mbrf.com&quot;"/>
    <d v="2026-07-14T00:00:00"/>
    <d v="2026-07-14T00:00:00"/>
    <s v="jul/2026"/>
    <s v="ECOMMERCE BP SUPORTE FINANCEIRO N2"/>
    <s v="fernanda.labes@mbrf.com"/>
    <s v=""/>
    <s v="Outros"/>
    <s v="Outros"/>
    <s v="2471626123632412"/>
    <x v="10"/>
    <s v="Aberto"/>
    <n v="73"/>
    <n v="73.001540000000006"/>
  </r>
  <r>
    <x v="4"/>
    <x v="0"/>
    <n v="24715652"/>
    <n v="23642685"/>
    <n v="2619517353058"/>
    <s v="OSTENSA"/>
    <m/>
    <s v="Cobrança de Setup"/>
    <m/>
    <s v="Comercial"/>
    <x v="2"/>
    <s v="Médio"/>
    <s v="RES: Recebemos sua solicitação &quot;1018 Financeiro | Desejo falar com o setor financeiro | Júlia Angelozzi | julia.djesus@cielo.com.br&quot;"/>
    <d v="2026-07-14T00:00:00"/>
    <d v="2026-07-14T00:00:00"/>
    <s v="jul/2026"/>
    <s v="ECOMMERCE BP SUPORTE FINANCEIRO N2"/>
    <s v="julia.djesus@cielo.com.br"/>
    <s v="OSTENSA"/>
    <s v="Outros"/>
    <s v="Outros"/>
    <s v="2471565223642685"/>
    <x v="10"/>
    <s v="Aberto"/>
    <n v="73"/>
    <n v="73.001549999999995"/>
  </r>
  <r>
    <x v="4"/>
    <x v="1"/>
    <n v="24713901"/>
    <n v="23663062"/>
    <n v="2619517351980"/>
    <s v="EGR COMERCIO DE PRODUTOS DIVERSOS LTDA"/>
    <m/>
    <s v="Congelamento de contrato"/>
    <m/>
    <s v="Cliente"/>
    <x v="0"/>
    <s v="Médio"/>
    <s v="Congelamento de contrato"/>
    <d v="2026-07-14T00:00:00"/>
    <d v="2026-07-14T00:00:00"/>
    <s v="jul/2026"/>
    <s v="ECOMMERCE BP SUPORTE FINANCEIRO N2"/>
    <s v="patricia.dlima@cielo.com.br"/>
    <s v="EGR COMERCIO DE PRODUTOS DIVERSOS LTDA"/>
    <s v="Congelamento de contrato"/>
    <s v="Congelamento de contrato"/>
    <s v="2471390123663062"/>
    <x v="47"/>
    <s v="Encerrado"/>
    <n v="63"/>
    <s v=""/>
  </r>
  <r>
    <x v="4"/>
    <x v="4"/>
    <n v="24713448"/>
    <n v="23739607"/>
    <n v="2619517351689"/>
    <s v="FORMULA"/>
    <m/>
    <s v="Alteração de dados fiscais"/>
    <m/>
    <s v="Cliente"/>
    <x v="2"/>
    <s v="Médio"/>
    <s v="Notas com NBS"/>
    <d v="2026-07-14T00:00:00"/>
    <d v="2026-07-14T00:00:00"/>
    <s v="jul/2026"/>
    <s v="ECOMMERCE BP SUPORTE FINANCEIRO N2"/>
    <s v=""/>
    <s v="FORMULA"/>
    <s v="Notas com NBS"/>
    <s v="Notas com NBS"/>
    <s v="2471344823739607"/>
    <x v="10"/>
    <s v="Aberto"/>
    <n v="73"/>
    <n v="73.001570000000001"/>
  </r>
  <r>
    <x v="0"/>
    <x v="3"/>
    <n v="23451522"/>
    <n v="0"/>
    <n v="2616315534591"/>
    <s v="TB COMERCIO DE PRESENTES S.A."/>
    <s v="08.613.254/0001-97"/>
    <s v="Alteração de vencimento / Prorrogação / Reenvio de boleto"/>
    <m/>
    <m/>
    <x v="2"/>
    <s v="Médio"/>
    <s v="1018 Financeiro | Desejo falar com o setor financeiro | Daniela Sato | daniela.sato@taniabulhoes.com.br"/>
    <d v="2026-06-12T00:00:00"/>
    <d v="2026-07-15T00:00:00"/>
    <s v="jun/2026"/>
    <s v="ECOMMERCE BP SUPORTE FINANCEIRO N2"/>
    <s v="daniela.sato@taniabulhoes.com.br"/>
    <s v=""/>
    <s v="Olá, segue formulário enviado para Cielo E-commerce:&lt;p&gt;&lt;strong&gt;Qual seu nome?:&lt;/strong&gt; Daniela Sato&lt;/p&gt;&lt;p&gt;&lt;strong&gt;Endereço de e-mail:&lt;/strong&gt; daniela.sato@taniabulhoes.com.br&lt;/p&gt;&lt;p&gt;&lt;strong&gt;CNPJ/CPF:&lt;/strong&gt; 08.613.254/0001-97&lt;/p&gt;&lt;p&gt;&lt;strong&gt;Telefone:&lt;/strong&gt; (11) 99786-9972&lt;/p&gt;&lt;p&gt;&lt;strong&gt;Assunto:&lt;/strong&gt; Boleto atualizado&lt;/p&gt;&lt;p&gt;&lt;strong&gt;Merchant ID/Estabelecimento Comercial (EC):&lt;/strong&gt; TB COMERCIO DE PRESENTES S.A.&lt;/p&gt;&lt;p&gt;&lt;strong&gt;Sobre qual produto ou área deseja falar?:&lt;/strong&gt; Financeiro&lt;/p&gt;&lt;p&gt;&lt;strong&gt;Como podemos te ajudar?:&lt;/strong&gt; Desejo falar com o setor financeiro&lt;/p&gt;&lt;p&gt;&lt;strong&gt;Descrição do problema:&lt;/strong&gt; Olá, preciso de um boleto com data de vencimento atualizada. (Referente NF 115297)_x000a_Todos os boletos devem ter vencimento pelo menos 20 dias após a data de emissão da NF.&lt;/p&gt;&lt;p&gt;&lt;strong&gt;GA Client ID:&lt;/strong&gt; &lt;/p&gt;&lt;p&gt;&lt;strong&gt;Lead Hash ID:&lt;/strong&gt; 2cdafc468b131d50634e18329bea6599215f9ef0ca2f5e5feb9da3ae59915435&lt;/p&gt;&lt;p&gt;&lt;strong&gt;Lead Form ID:&lt;/strong&gt; 2cdafc468b131d50634e18"/>
    <s v="&gt; Olá, preciso de um boleto com data de vencimento atualizada. (Referente NF 115297)_x000a_Todos os boletos devem ter vencimento pelo menos 20 dias após a data de emissão da NF."/>
    <s v="234515220"/>
    <x v="10"/>
    <s v="Aberto"/>
    <n v="105"/>
    <n v="105.00158"/>
  </r>
  <r>
    <x v="5"/>
    <x v="3"/>
    <n v="24703893"/>
    <n v="23863833"/>
    <n v="2619515345563"/>
    <s v=""/>
    <m/>
    <s v="Reemissão de boleto"/>
    <m/>
    <m/>
    <x v="0"/>
    <s v="Médio"/>
    <s v="Reemissão de boleto"/>
    <d v="2026-07-14T00:00:00"/>
    <d v="2026-07-14T00:00:00"/>
    <s v="jul/2026"/>
    <s v="ECOMMERCE BP SUPORTE FINANCEIRO N2"/>
    <s v=""/>
    <s v=""/>
    <s v="Reemissão de boleto"/>
    <s v="Reemissão de boleto"/>
    <s v="2470389323863833"/>
    <x v="24"/>
    <s v="Encerrado"/>
    <n v="16"/>
    <s v=""/>
  </r>
  <r>
    <x v="4"/>
    <x v="0"/>
    <n v="24702890"/>
    <n v="23937053"/>
    <n v="2619515344942"/>
    <s v=""/>
    <m/>
    <s v="Estorno de cobrança"/>
    <m/>
    <s v="Billing / Financeiro (a confirmar)"/>
    <x v="2"/>
    <s v="Médio"/>
    <s v="RES: Recebemos sua solicitação &quot;1018 Financeiro | Desejo falar com o setor financeiro | Rodrigo Alves Costa | rodrigo@pousadaportomare.com.br&quot;"/>
    <d v="2026-07-14T00:00:00"/>
    <d v="2026-07-14T00:00:00"/>
    <s v="jul/2026"/>
    <s v="ECOMMERCE BP SUPORTE FINANCEIRO N2"/>
    <s v="rodrigo@pousadaportomare.com.br"/>
    <s v=""/>
    <s v="Outros"/>
    <s v="Outros"/>
    <s v="2470289023937053"/>
    <x v="10"/>
    <s v="Aberto"/>
    <n v="73"/>
    <n v="73.001599999999996"/>
  </r>
  <r>
    <x v="3"/>
    <x v="5"/>
    <n v="24701700"/>
    <n v="23981755"/>
    <n v="2619515344194"/>
    <s v="SERASA SA"/>
    <m/>
    <s v="Carta de quitação"/>
    <m/>
    <s v="Cliente"/>
    <x v="2"/>
    <s v="Médio"/>
    <s v="Carta de quitação"/>
    <d v="2026-07-14T00:00:00"/>
    <d v="2026-07-14T00:00:00"/>
    <s v="jul/2026"/>
    <s v="ECOMMERCE BP SUPORTE FINANCEIRO N2"/>
    <s v=""/>
    <s v="SERASA SA"/>
    <s v="Carta de quitação"/>
    <s v="Carta de quitação"/>
    <s v="2470170023981755"/>
    <x v="10"/>
    <s v="Aberto"/>
    <n v="73"/>
    <n v="73.001609999999999"/>
  </r>
  <r>
    <x v="4"/>
    <x v="3"/>
    <n v="24700529"/>
    <n v="23981968"/>
    <n v="2619515343454"/>
    <s v=""/>
    <m/>
    <s v="Alteração de vencimento"/>
    <m/>
    <s v="Cliente"/>
    <x v="2"/>
    <s v="Médio"/>
    <s v="RES: Recebemos sua solicitação &quot;1018 Financeiro | Desejo falar com o setor financeiro | Francieli B. de Souza | francieli.souza@vulcabras.com&quot;"/>
    <d v="2026-07-14T00:00:00"/>
    <d v="2026-07-14T00:00:00"/>
    <s v="jul/2026"/>
    <s v="ECOMMERCE BP SUPORTE FINANCEIRO N2"/>
    <s v="francieli.souza@vulcabras.com"/>
    <s v=""/>
    <s v="Outros"/>
    <s v="Outros"/>
    <s v="2470052923981968"/>
    <x v="10"/>
    <s v="Aberto"/>
    <n v="73"/>
    <n v="73.001620000000003"/>
  </r>
  <r>
    <x v="5"/>
    <x v="3"/>
    <n v="24699726"/>
    <n v="23982723"/>
    <n v="2619515342914"/>
    <s v="EUROP ASSISTANCE"/>
    <m/>
    <s v="Reemissão de boleto"/>
    <m/>
    <m/>
    <x v="0"/>
    <s v="Médio"/>
    <s v="Reemissão de boleto"/>
    <d v="2026-07-14T00:00:00"/>
    <d v="2026-07-14T00:00:00"/>
    <s v="jul/2026"/>
    <s v="ECOMMERCE BP SUPORTE FINANCEIRO N2"/>
    <s v=""/>
    <s v="EUROP ASSISTANCE"/>
    <s v="Reemissão de boleto"/>
    <s v="Reemissão de boleto"/>
    <s v="2469972623982723"/>
    <x v="24"/>
    <s v="Encerrado"/>
    <n v="16"/>
    <s v=""/>
  </r>
  <r>
    <x v="2"/>
    <x v="3"/>
    <n v="24685955"/>
    <n v="24094797"/>
    <n v="2619512334010"/>
    <s v="CASAS PEDRO"/>
    <m/>
    <s v="Consulta financeira"/>
    <m/>
    <s v="Cliente"/>
    <x v="0"/>
    <s v="Médio"/>
    <s v="NF pendentes e boletos emitidos"/>
    <d v="2026-07-14T00:00:00"/>
    <d v="2026-07-14T00:00:00"/>
    <s v="jul/2026"/>
    <s v="ECOMMERCE BP SUPORTE FINANCEIRO N2"/>
    <s v=""/>
    <s v="CASAS PEDRO"/>
    <s v="NF pendentes e boletos emitidos"/>
    <s v="NF pendentes e boletos emitidos"/>
    <s v="2468595524094797"/>
    <x v="48"/>
    <s v="Encerrado"/>
    <n v="59"/>
    <s v=""/>
  </r>
  <r>
    <x v="0"/>
    <x v="3"/>
    <n v="24684359"/>
    <n v="24102558"/>
    <n v="2619512332994"/>
    <s v=""/>
    <m/>
    <s v="Cancelamento de boletos"/>
    <m/>
    <m/>
    <x v="0"/>
    <s v="Médio"/>
    <s v="Cancelamento de boleto"/>
    <d v="2026-07-14T00:00:00"/>
    <d v="2026-07-14T00:00:00"/>
    <s v="jul/2026"/>
    <s v="ECOMMERCE BP SUPORTE FINANCEIRO N2"/>
    <s v=""/>
    <s v=""/>
    <s v="Cancelamento de boleto"/>
    <s v="Cancelamento de boleto"/>
    <s v="2468435924102558"/>
    <x v="24"/>
    <s v="Encerrado"/>
    <n v="16"/>
    <s v=""/>
  </r>
  <r>
    <x v="0"/>
    <x v="3"/>
    <n v="24669412"/>
    <n v="23046096"/>
    <n v="2619510323604"/>
    <s v="INTER JAPAN VEICULOS"/>
    <m/>
    <s v="Cancelamento de boletos"/>
    <m/>
    <m/>
    <x v="0"/>
    <s v="Médio"/>
    <s v="Cancelamento de boletos"/>
    <d v="2026-07-14T00:00:00"/>
    <d v="2026-07-14T00:00:00"/>
    <s v="jul/2026"/>
    <s v="ECOMMERCE BP SUPORTE FINANCEIRO N2"/>
    <s v=""/>
    <s v="INTER JAPAN VEICULOS"/>
    <s v="Cancelamento de boletos"/>
    <s v="Cancelamento de boletos"/>
    <s v="2466941223046096"/>
    <x v="25"/>
    <s v="Encerrado"/>
    <n v="21"/>
    <s v=""/>
  </r>
  <r>
    <x v="0"/>
    <x v="0"/>
    <n v="23763272"/>
    <n v="0"/>
    <n v="2617308741539"/>
    <s v="MARISA COM BR"/>
    <s v="491.888.758-90"/>
    <s v="Conciliação / divergência simples"/>
    <m/>
    <m/>
    <x v="2"/>
    <s v="Médio"/>
    <s v="1018 Financeiro | Desejo falar com o setor financeiro | Giovana Gonçalves Bello | giovana.gbello@marisa.com.br"/>
    <d v="2026-06-22T00:00:00"/>
    <d v="2026-07-16T00:00:00"/>
    <s v="jun/2026"/>
    <s v="ECOMMERCE BP SUPORTE FINANCEIRO N2"/>
    <s v="giovana.gbello@marisa.com.br"/>
    <s v="MARISA COM BR"/>
    <s v="Olá, segue formulário enviado para Cielo E-commerce:&lt;p&gt;&lt;strong&gt;Qual seu nome?:&lt;/strong&gt; Giovana Gonçalves Bello&lt;/p&gt;&lt;p&gt;&lt;strong&gt;Endereço de e-mail:&lt;/strong&gt; giovana.gbello@marisa.com.br&lt;/p&gt;&lt;p&gt;&lt;strong&gt;CNPJ/CPF:&lt;/strong&gt; 491.888.758-90&lt;/p&gt;&lt;p&gt;&lt;strong&gt;Telefone:&lt;/strong&gt; (11) 99545-5335&lt;/p&gt;&lt;p&gt;&lt;strong&gt;Assunto:&lt;/strong&gt; Ajustes Conciliador Cielo&lt;/p&gt;&lt;p&gt;&lt;strong&gt;Merchant ID/Estabelecimento Comercial (EC):&lt;/strong&gt; Marisa S.A&lt;/p&gt;&lt;p&gt;&lt;strong&gt;Sobre qual produto ou área deseja falar?:&lt;/strong&gt; Financeiro&lt;/p&gt;&lt;p&gt;&lt;strong&gt;Como podemos te ajudar?:&lt;/strong&gt; Desejo falar com o setor financeiro&lt;/p&gt;&lt;p&gt;&lt;strong&gt;Descrição do problema:&lt;/strong&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lt;/p&gt;&lt;p&gt;&lt;strong&gt;G"/>
    <s v="&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
    <s v="237632720"/>
    <x v="10"/>
    <s v="Aberto"/>
    <n v="95"/>
    <n v="95.001670000000004"/>
  </r>
  <r>
    <x v="0"/>
    <x v="2"/>
    <n v="23831268"/>
    <n v="0"/>
    <n v="2617410785778"/>
    <s v="SUPERMERCADO HORTIFRUTI VILA DAS FRUTAS LTDA"/>
    <s v="16.774.414/0001-08"/>
    <s v="Cancelamento de NF"/>
    <m/>
    <m/>
    <x v="2"/>
    <s v="Médio"/>
    <s v="1018 Financeiro | Desejo falar com o setor financeiro | Júlia Angelozzi | julia.djesus@cielo.com.br"/>
    <d v="2026-06-23T00:00:00"/>
    <d v="2026-07-15T00:00:00"/>
    <s v="jun/2026"/>
    <s v="ECOMMERCE BP SUPORTE FINANCEIRO N2"/>
    <s v="julia.djesus@cielo.com.br"/>
    <s v=""/>
    <s v="Olá, segue formulário enviado para Cielo E-commerce:&lt;p&gt;&lt;strong&gt;Qual seu nome?:&lt;/strong&gt; Júlia Angelozzi&lt;/p&gt;&lt;p&gt;&lt;strong&gt;Endereço de e-mail:&lt;/strong&gt; julia.djesus@cielo.com.br&lt;/p&gt;&lt;p&gt;&lt;strong&gt;Telefone:&lt;/strong&gt; (11) 94452-6362&lt;/p&gt;&lt;p&gt;&lt;strong&gt;CNPJ/CPF:&lt;/strong&gt; 16.774.414/0001-08&lt;/p&gt;&lt;p&gt;&lt;strong&gt;Assunto:&lt;/strong&gt; Cobrança de setup&lt;/p&gt;&lt;p&gt;&lt;strong&gt;Merchant ID/Estabelecimento Comercial (EC):&lt;/strong&gt; f9bdffa8-9b60-4df1-89ed-e46358719dde&lt;/p&gt;&lt;p&gt;&lt;strong&gt;Descrição do problema:&lt;/strong&gt; Time, sou a gerente comercial Braspag responsável pelo cliente SUPERMERCADO HORTIFRUTI VILA DAS FRUTAS LTDA, CNPJ 16.774.414/0001-08. Estamos gerando cobranças indevidas para essa empresa, pois o mesmo nunca conseguiu implantar os serviços contratados por falta de integração.&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Time, sou a gerente comercial Braspag responsável pelo cliente SUPERMERCADO HORTIFRUTI VILA DAS FRUTAS LTDA, CNPJ 16.774.414/0001-08. Estamos gerando cobranças indevidas para essa empresa, pois o mesmo nunca conseguiu implantar os serviços contratados por falta de integração."/>
    <s v="238312680"/>
    <x v="10"/>
    <s v="Aberto"/>
    <n v="94"/>
    <n v="94.001679999999993"/>
  </r>
  <r>
    <x v="0"/>
    <x v="2"/>
    <n v="24650614"/>
    <n v="24163051"/>
    <n v="2619417311581"/>
    <s v=""/>
    <m/>
    <s v="Cancelamento de Nota Fiscal"/>
    <m/>
    <s v="Financeiro"/>
    <x v="0"/>
    <s v="Alta"/>
    <s v="Cancelamento de NF de 2024"/>
    <d v="2026-07-13T00:00:00"/>
    <d v="2026-07-13T00:00:00"/>
    <s v="jul/2026"/>
    <s v="ECOMMERCE BP SUPORTE FINANCEIRO N2"/>
    <s v="ariane.pasilva@cielo.com.br"/>
    <s v=""/>
    <s v="Cancelamento de NF de 2024"/>
    <s v="Cancelamento de NF de 2024"/>
    <s v="2465061424163051"/>
    <x v="7"/>
    <s v="Encerrado"/>
    <n v="71"/>
    <s v=""/>
  </r>
  <r>
    <x v="0"/>
    <x v="2"/>
    <n v="24041087"/>
    <n v="0"/>
    <n v="2618008919419"/>
    <s v="FISIA COMERCIO DE PRODUTOS ESPORTIVOS S.A."/>
    <s v="59.546.515/0001-34"/>
    <s v="Reemissão de NF (incluir PO)"/>
    <m/>
    <m/>
    <x v="0"/>
    <s v="Médio"/>
    <s v="1018 Financeiro | Desejo falar com o setor financeiro | FISIA COMERCIO DE PRODUTOS ESPORTIV | bruno.bbarbosa@gruposbf.com.br"/>
    <d v="2026-06-29T00:00:00"/>
    <d v="2026-07-15T00:00:00"/>
    <s v="jun/2026"/>
    <s v="ECOMMERCE BP SUPORTE FINANCEIRO N2"/>
    <s v="bruno.bbarbosa@gruposbf.com.br"/>
    <s v=""/>
    <s v="Olá, segue formulário enviado para Cielo E-commerce:&lt;p&gt;&lt;strong&gt;Qual seu nome?:&lt;/strong&gt; FISIA COMERCIO DE PRODUTOS ESPORTIV&lt;/p&gt;&lt;p&gt;&lt;strong&gt;Endereço de e-mail:&lt;/strong&gt; bruno.bbarbosa@gruposbf.com.br&lt;/p&gt;&lt;p&gt;&lt;strong&gt;CNPJ/CPF:&lt;/strong&gt; 59.546.515/0001-34&lt;/p&gt;&lt;p&gt;&lt;strong&gt;Telefone:&lt;/strong&gt; (11) 9770-7160&lt;/p&gt;&lt;p&gt;&lt;strong&gt;Assunto:&lt;/strong&gt; PO notas fiscais&lt;/p&gt;&lt;p&gt;&lt;strong&gt;Merchant ID/Estabelecimento Comercial (EC):&lt;/strong&gt; 59546515000134&lt;/p&gt;&lt;p&gt;&lt;strong&gt;Descrição do problema:&lt;/strong&gt; Time financeiro, bom dia. Tudo bem?_x000a_Solicito que as próximas notas fiscais do CNPJ 59546515000134, conste o número da po NO corpo da nota._x000a_PO 4700081337&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3be48345143046aaa0f2867"/>
    <s v="&gt; Time financeiro, bom dia. Tudo bem?_x000a_Solicito que as próximas notas fiscais do CNPJ 59546515000134, conste o número da po NO corpo da nota._x000a_PO 4700081337"/>
    <s v="240410870"/>
    <x v="49"/>
    <s v="Encerrado"/>
    <n v="16"/>
    <s v=""/>
  </r>
  <r>
    <x v="0"/>
    <x v="2"/>
    <n v="24041048"/>
    <n v="0"/>
    <n v="2618007919377"/>
    <s v="SBF COMERCIO DE PRODUTOS ESPORTIVOS S.A."/>
    <s v="06.347.409/0001-65"/>
    <s v="Reemissão de NF (incluir PO)"/>
    <m/>
    <m/>
    <x v="0"/>
    <s v="Médio"/>
    <s v="1018 Financeiro | Desejo falar com o setor financeiro | SBF COMERCIO DE PRODUTOS ESPORTIVOS | bruno.bbarbosa@gruposbf.com.br"/>
    <d v="2026-06-29T00:00:00"/>
    <d v="2026-07-15T00:00:00"/>
    <s v="jun/2026"/>
    <s v="ECOMMERCE BP SUPORTE FINANCEIRO N2"/>
    <s v="bruno.bbarbosa@gruposbf.com.br"/>
    <s v="CENTAURO ESPORTES 25"/>
    <s v="Olá, segue formulário enviado para Cielo E-commerce:&lt;p&gt;&lt;strong&gt;Qual seu nome?:&lt;/strong&gt; SBF COMERCIO DE PRODUTOS ESPORTIVOS&lt;/p&gt;&lt;p&gt;&lt;strong&gt;Endereço de e-mail:&lt;/strong&gt; bruno.bbarbosa@gruposbf.com.br&lt;/p&gt;&lt;p&gt;&lt;strong&gt;CNPJ/CPF:&lt;/strong&gt; 06.347.409/0001-65&lt;/p&gt;&lt;p&gt;&lt;strong&gt;Telefone:&lt;/strong&gt; (11) 9770-7160&lt;/p&gt;&lt;p&gt;&lt;strong&gt;Assunto:&lt;/strong&gt; PO notas fiscais&lt;/p&gt;&lt;p&gt;&lt;strong&gt;Merchant ID/Estabelecimento Comercial (EC):&lt;/strong&gt; 06347409000165&lt;/p&gt;&lt;p&gt;&lt;strong&gt;Descrição do problema:&lt;/strong&gt; Time financeiro, bom dia. Tudo bem?_x000a__x000a_Preciso que as próximas notas fiscais emitidas para o CNPJ 06347409000165, constem o número da po NO CORPO DA NOTA FISCAL:_x000a__x000a_PO: 450043691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
    <s v="&gt; Time financeiro, bom dia. Tudo bem?_x000a__x000a_Preciso que as próximas notas fiscais emitidas para o CNPJ 06347409000165, constem o número da po NO CORPO DA NOTA FISCAL:_x000a__x000a_PO: 4500436913"/>
    <s v="240410480"/>
    <x v="49"/>
    <s v="Encerrado"/>
    <n v="16"/>
    <s v=""/>
  </r>
  <r>
    <x v="0"/>
    <x v="2"/>
    <n v="24649394"/>
    <n v="24199383"/>
    <n v="2619417310816"/>
    <s v=""/>
    <m/>
    <s v="Cancelamento de Nota Fiscal"/>
    <m/>
    <s v="Não identificado"/>
    <x v="0"/>
    <s v="Médio"/>
    <s v="Cancelamento de notas"/>
    <d v="2026-07-13T00:00:00"/>
    <d v="2026-07-13T00:00:00"/>
    <s v="jul/2026"/>
    <s v="ECOMMERCE BP SUPORTE FINANCEIRO N2"/>
    <s v=""/>
    <s v=""/>
    <s v="Cancelamento de notas"/>
    <s v="Cancelamento de notas"/>
    <s v="2464939424199383"/>
    <x v="43"/>
    <s v="Encerrado"/>
    <n v="52"/>
    <s v=""/>
  </r>
  <r>
    <x v="4"/>
    <x v="2"/>
    <n v="24648974"/>
    <n v="23880445"/>
    <n v="2619416310563"/>
    <s v="DSC PRODUCOES E EVENTOS LTDA"/>
    <s v="34.546.535/0001-84"/>
    <s v="Cancelamento de Nota Fiscal"/>
    <m/>
    <s v="Financeiro"/>
    <x v="2"/>
    <s v="Médio"/>
    <s v="RES: Recebemos sua solicitação &quot;1018 Financeiro | Desejo falar com o setor financeiro | DSC PRODUCOES E EVENTOS LTDA | ariane.pasilva@cielo.com.br&quot;"/>
    <d v="2026-07-13T00:00:00"/>
    <d v="2026-07-13T00:00:00"/>
    <s v="jul/2026"/>
    <s v="ECOMMERCE BP SUPORTE FINANCEIRO N2"/>
    <s v="ariane.pasilva@cielo.com.br"/>
    <s v="Bloco do Urso DSC"/>
    <s v="Outros"/>
    <s v="Outros"/>
    <s v="2464897423880445"/>
    <x v="10"/>
    <s v="Aberto"/>
    <n v="74"/>
    <n v="74.001729999999995"/>
  </r>
  <r>
    <x v="4"/>
    <x v="2"/>
    <n v="24648419"/>
    <n v="24202566"/>
    <n v="2619416310186"/>
    <s v="DIAS FINANCE LTDA"/>
    <s v="55.861.253/0001-41"/>
    <s v="Cancelamento de Nota Fiscal"/>
    <m/>
    <s v="Comercial"/>
    <x v="2"/>
    <s v="Alta"/>
    <s v="RES: Recebemos sua solicitação &quot;1018 Financeiro | Desejo falar com o setor financeiro | DIAS FINANCE LTDA | ariane.pasilva@cielo.com.br&quot;"/>
    <d v="2026-07-13T00:00:00"/>
    <d v="2026-07-13T00:00:00"/>
    <s v="jul/2026"/>
    <s v="ECOMMERCE BP SUPORTE FINANCEIRO N2"/>
    <s v="ariane.pasilva@cielo.com.br"/>
    <s v=""/>
    <s v="Outros"/>
    <s v="Outros"/>
    <s v="2464841924202566"/>
    <x v="10"/>
    <s v="Aberto"/>
    <n v="74"/>
    <n v="74.001739999999998"/>
  </r>
  <r>
    <x v="4"/>
    <x v="2"/>
    <n v="24648100"/>
    <n v="23958526"/>
    <n v="2619416309981"/>
    <s v="TEM NA TRENA LTDA"/>
    <s v="37.333.375/0001-83"/>
    <s v="Cancelamento de Nota Fiscal"/>
    <m/>
    <s v="Comercial"/>
    <x v="2"/>
    <s v="Alta"/>
    <s v="RES: Recebemos sua solicitação &quot;1018 Financeiro | Desejo falar com o setor financeiro | TEM NA TRENA LTDA | ariane.pasilva@cielo.com.br&quot;"/>
    <d v="2026-07-13T00:00:00"/>
    <d v="2026-07-13T00:00:00"/>
    <s v="jul/2026"/>
    <s v="ECOMMERCE BP SUPORTE FINANCEIRO N2"/>
    <s v="ariane.pasilva@cielo.com.br"/>
    <s v="TEM NA TRENA LTDA"/>
    <s v="Outros"/>
    <s v="Outros"/>
    <s v="2464810023958526"/>
    <x v="10"/>
    <s v="Aberto"/>
    <n v="74"/>
    <n v="74.001750000000001"/>
  </r>
  <r>
    <x v="0"/>
    <x v="0"/>
    <n v="24100662"/>
    <n v="0"/>
    <n v="2618112956151"/>
    <s v="T F L COMERCIO DE VESTUARIO LTDA."/>
    <s v="10.495.056/0057-72"/>
    <s v="Contestação de cobrança"/>
    <m/>
    <m/>
    <x v="2"/>
    <s v="Médio"/>
    <s v="1018 Financeiro | Desejo falar com o setor financeiro | HAYRA RAMOS | hayra.vieira@skazi.com.br"/>
    <d v="2026-06-30T00:00:00"/>
    <d v="2026-07-16T00:00:00"/>
    <s v="jun/2026"/>
    <s v="ECOMMERCE BP SUPORTE FINANCEIRO N2"/>
    <s v="hayra.vieira@skazi.com.br"/>
    <s v="T F L COMERCIO DE VESTUARIO LTDA"/>
    <s v="Olá, segue formulário enviado para Cielo E-commerce:&lt;p&gt;&lt;strong&gt;Qual seu nome?:&lt;/strong&gt; HAYRA RAMOS&lt;/p&gt;&lt;p&gt;&lt;strong&gt;Endereço de e-mail:&lt;/strong&gt; hayra.vieira@skazi.com.br&lt;/p&gt;&lt;p&gt;&lt;strong&gt;CNPJ/CPF:&lt;/strong&gt; 10.495.056/0057-72&lt;/p&gt;&lt;p&gt;&lt;strong&gt;Telefone:&lt;/strong&gt; (31) 3314-1050&lt;/p&gt;&lt;p&gt;&lt;strong&gt;Assunto:&lt;/strong&gt; Dúvida sobre cobrança&lt;/p&gt;&lt;p&gt;&lt;strong&gt;Merchant ID/Estabelecimento Comercial (EC):&lt;/strong&gt; 26/00.001.100.214-3&lt;/p&gt;&lt;p&gt;&lt;strong&gt;Descrição do problema:&lt;/strong&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
    <s v="&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
    <s v="241006620"/>
    <x v="10"/>
    <s v="Aberto"/>
    <n v="87"/>
    <n v="87.001760000000004"/>
  </r>
  <r>
    <x v="4"/>
    <x v="2"/>
    <n v="24647455"/>
    <n v="24320970"/>
    <n v="2619416309583"/>
    <s v=""/>
    <m/>
    <s v="Cancelamento de Nota Fiscal"/>
    <m/>
    <s v="Comercial"/>
    <x v="0"/>
    <s v="Médio"/>
    <s v="RES: Recebemos sua solicitação &quot;1018 Financeiro | Desejo falar com o setor financeiro | A55 SOCIEDADE DE CREDITO DIRETO S.A | ariane.pasilva@cielo.com.br&quot;"/>
    <d v="2026-07-13T00:00:00"/>
    <d v="2026-07-13T00:00:00"/>
    <s v="jul/2026"/>
    <s v="ECOMMERCE BP SUPORTE FINANCEIRO N2"/>
    <s v="ariane.pasilva@cielo.com.br"/>
    <s v=""/>
    <s v="Outros"/>
    <s v="Outros"/>
    <s v="2464745524320970"/>
    <x v="50"/>
    <s v="Encerrado"/>
    <n v="46"/>
    <s v=""/>
  </r>
  <r>
    <x v="4"/>
    <x v="2"/>
    <n v="24647219"/>
    <n v="23958938"/>
    <n v="2619416309423"/>
    <s v="PRO SECULO"/>
    <s v="20.736.476/0001-00"/>
    <s v="Cancelamento de Nota Fiscal"/>
    <m/>
    <s v="Comercial"/>
    <x v="2"/>
    <s v="Médio"/>
    <s v="RES: Recebemos sua solicitação &quot;1018 Financeiro | Desejo falar com o setor financeiro | PRO SECULO LTDA | ariane.pasilva@cielo.com.br&quot;"/>
    <d v="2026-07-13T00:00:00"/>
    <d v="2026-07-13T00:00:00"/>
    <s v="jul/2026"/>
    <s v="ECOMMERCE BP SUPORTE FINANCEIRO N2"/>
    <s v="ariane.pasilva@cielo.com.br"/>
    <s v="PRO SECULO"/>
    <s v="Outros"/>
    <s v="Outros"/>
    <s v="2464721923958938"/>
    <x v="10"/>
    <s v="Aberto"/>
    <n v="74"/>
    <n v="74.001779999999997"/>
  </r>
  <r>
    <x v="0"/>
    <x v="0"/>
    <n v="24491673"/>
    <n v="0"/>
    <n v="2618917207316"/>
    <s v="ECCO BARI CONFECCOES SOB MEDIDA LTDA."/>
    <s v="18.580.601/0001-86"/>
    <s v="Contestação de cobrança"/>
    <m/>
    <m/>
    <x v="2"/>
    <s v="Médio"/>
    <s v="1018 Financeiro | Desejo falar com o setor financeiro | Suely Farias | suely@brnc.com.br"/>
    <d v="2026-07-08T00:00:00"/>
    <d v="2026-07-15T00:00:00"/>
    <s v="jul/2026"/>
    <s v="ECOMMERCE BP SUPORTE FINANCEIRO N2"/>
    <s v="suely@brnc.com.br"/>
    <s v="BRNC ALFAIATARIA"/>
    <s v="Olá, segue formulário enviado para Cielo E-commerce:&lt;p&gt;&lt;strong&gt;Qual seu nome?:&lt;/strong&gt; Suely Farias&lt;/p&gt;&lt;p&gt;&lt;strong&gt;Endereço de e-mail:&lt;/strong&gt; suely@brnc.com.br&lt;/p&gt;&lt;p&gt;&lt;strong&gt;Telefone:&lt;/strong&gt; (11) 98601-4104&lt;/p&gt;&lt;p&gt;&lt;strong&gt;CNPJ/CPF:&lt;/strong&gt; 18.580.601/0001-86&lt;/p&gt;&lt;p&gt;&lt;strong&gt;Assunto:&lt;/strong&gt; COBRANÇA INDEVIDA&lt;/p&gt;&lt;p&gt;&lt;strong&gt;Merchant ID/Estabelecimento Comercial (EC):&lt;/strong&gt; 2890305044&lt;/p&gt;&lt;p&gt;&lt;strong&gt;Descrição do problema:&lt;/strong&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s v="&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s v="244916730"/>
    <x v="10"/>
    <s v="Aberto"/>
    <n v="79"/>
    <n v="79.00179"/>
  </r>
  <r>
    <x v="0"/>
    <x v="2"/>
    <n v="24645572"/>
    <n v="23995421"/>
    <n v="2619416308316"/>
    <s v="XP FRANQUIAS LTDA"/>
    <m/>
    <s v="Cancelamento de Nota Fiscal"/>
    <m/>
    <s v="Financeiro"/>
    <x v="0"/>
    <s v="Alta"/>
    <s v="cancelamento de NT"/>
    <d v="2026-07-13T00:00:00"/>
    <d v="2026-07-13T00:00:00"/>
    <s v="jul/2026"/>
    <s v="ECOMMERCE BP SUPORTE FINANCEIRO N2"/>
    <s v=""/>
    <s v="XP FRANQUIAS LTDA"/>
    <s v="cancelamento de NT"/>
    <s v="cancelamento de NT"/>
    <s v="2464557223995421"/>
    <x v="7"/>
    <s v="Encerrado"/>
    <n v="71"/>
    <s v=""/>
  </r>
  <r>
    <x v="0"/>
    <x v="0"/>
    <n v="24477760"/>
    <n v="0"/>
    <n v="2618915198436"/>
    <s v="ASSURANT SEGURADORA S.A."/>
    <s v="03.823.704/0001-52"/>
    <s v="Contestação de cobrança"/>
    <m/>
    <m/>
    <x v="2"/>
    <s v="Médio"/>
    <s v="1018 Financeiro | Desejo falar com o setor financeiro | Jessica | contastibrasil@assurant.com"/>
    <d v="2026-07-08T00:00:00"/>
    <d v="2026-07-15T00:00:00"/>
    <s v="jul/2026"/>
    <s v="ECOMMERCE BP SUPORTE FINANCEIRO N2"/>
    <s v="contastibrasil@assurant.com"/>
    <s v=""/>
    <s v="Olá, segue formulário enviado para Cielo E-commerce:&lt;p&gt;&lt;strong&gt;Qual seu nome?:&lt;/strong&gt; Jessica&lt;/p&gt;&lt;p&gt;&lt;strong&gt;Endereço de e-mail:&lt;/strong&gt; contastibrasil@assurant.com&lt;/p&gt;&lt;p&gt;&lt;strong&gt;CNPJ/CPF:&lt;/strong&gt; 03.823.704/0001-52&lt;/p&gt;&lt;p&gt;&lt;strong&gt;Telefone:&lt;/strong&gt; (11) 98369-4383&lt;/p&gt;&lt;p&gt;&lt;strong&gt;Assunto:&lt;/strong&gt; Duvidas sobre o valor da NF 116241&lt;/p&gt;&lt;p&gt;&lt;strong&gt;Merchant ID/Estabelecimento Comercial (EC):&lt;/strong&gt; Assurant Seguradora&lt;/p&gt;&lt;p&gt;&lt;strong&gt;Sobre qual produto ou área deseja falar?:&lt;/strong&gt; Financeiro&lt;/p&gt;&lt;p&gt;&lt;strong&gt;Como podemos te ajudar?:&lt;/strong&gt; Desejo falar com o setor financeiro&lt;/p&gt;&lt;p&gt;&lt;strong&gt;Descrição do problema:&lt;/strong&gt; Boa tarde. Gostaria de entender o motivo do aumento nas cobranças referente ao pagador+estorno. As notas fiscais estavam no valor de R$ 1.920,62 e agora está com o valor de R$ 1.931,38. O que acarretou esse aumento? _x000a_Obrigada.&lt;/p&gt;&lt;p&gt;&lt;strong&gt;GA Client ID:&lt;/strong&gt; 2127394109.1752684423&lt;/p&gt;&lt;p&gt;&lt;strong&gt;Lead Hash ID:&lt;/strong&gt; 5a2993fc8b624ec607de1969ca7a3aa62b031356ad46785a5"/>
    <s v="&gt; Boa tarde. Gostaria de entender o motivo do aumento nas cobranças referente ao pagador+estorno. As notas fiscais estavam no valor de R$ 1.920,62 e agora está com o valor de R$ 1.931,38. O que acarretou esse aumento? _x000a_Obrigada."/>
    <s v="244777600"/>
    <x v="10"/>
    <s v="Aberto"/>
    <n v="79"/>
    <n v="79.001810000000006"/>
  </r>
  <r>
    <x v="0"/>
    <x v="2"/>
    <n v="24545440"/>
    <n v="0"/>
    <n v="2619110243508"/>
    <s v="DBDC - DISTRIBUIDORA BRASILEIRA DE COSMETICOS E PARTICIPACOES LTDA"/>
    <s v="36.148.685/0004-08"/>
    <s v="Cancelamento de Nota Fiscal"/>
    <m/>
    <s v="Comercial"/>
    <x v="2"/>
    <s v="Médio"/>
    <s v="1018 Financeiro | Desejo falar com o setor financeiro | DBDC - DISTRIBUIDORA BRASILEIRA DE | ariane.pasilva@cielo.com.br"/>
    <d v="2026-07-10T00:00:00"/>
    <d v="2026-07-15T00:00:00"/>
    <s v="jul/2026"/>
    <s v="ECOMMERCE BP SUPORTE FINANCEIRO N2"/>
    <s v="ariane.pasilva@cielo.com.br"/>
    <s v="DBDCDISTRIBUIDORA BRASILEIRA DE COSMETICOS E PARTICIPACOES LTDA"/>
    <s v="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Substituição NF&lt;/p&gt;&lt;p&gt;&lt;strong&gt;Merchant ID/Estabelecimento Comercial (EC):&lt;/strong&gt; 36.148.685/0004-08&lt;/p&gt;&lt;p&gt;&lt;strong&gt;Descrição do problema:&lt;/strong&gt; Prezados, bom dia. Solicito substituição de todas as notas emitidas para o CNPJ 36.148.685/0004-08. As notas precisam ser emitidas no CNPJ correto: CNPJ: 36.148.685/0001-65._x000a__x000a_O time de Hunting já realização a cessão de CNPJ, no S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
    <s v="&gt; Prezados, bom dia. Solicito substituição de todas as notas emitidas para o CNPJ 36.148.685/0004-08. As notas precisam ser emitidas no CNPJ correto: CNPJ: 36.148.685/0001-65._x000a__x000a_O time de Hunting já realização a cessão de CNPJ, no SF"/>
    <s v="245454400"/>
    <x v="10"/>
    <s v="Aberto"/>
    <n v="77"/>
    <n v="77.001819999999995"/>
  </r>
  <r>
    <x v="2"/>
    <x v="0"/>
    <n v="24641345"/>
    <n v="24086122"/>
    <n v="2619415305683"/>
    <s v="DROGARIAS NISSEI"/>
    <m/>
    <s v="Contestação de cobrança"/>
    <m/>
    <m/>
    <x v="2"/>
    <s v="Médio"/>
    <s v="Alteração de boleto errado"/>
    <d v="2026-07-13T00:00:00"/>
    <d v="2026-07-13T00:00:00"/>
    <s v="jul/2026"/>
    <s v="ECOMMERCE BP SUPORTE FINANCEIRO N2"/>
    <s v=""/>
    <s v="DROGARIAS NISSEI"/>
    <s v="Alteração de boleto errado"/>
    <s v="Alteração de boleto errado"/>
    <s v="2464134524086122"/>
    <x v="10"/>
    <s v="Aberto"/>
    <n v="74"/>
    <n v="74.001829999999998"/>
  </r>
  <r>
    <x v="4"/>
    <x v="0"/>
    <n v="24641238"/>
    <n v="24477760"/>
    <n v="2619415305611"/>
    <s v=""/>
    <m/>
    <s v="Contestação de cobrança"/>
    <m/>
    <m/>
    <x v="2"/>
    <s v="Médio"/>
    <s v="RE: Recebemos sua solicitação &quot;1018 Financeiro | Desejo falar com o setor financeiro | Jessica | contastibrasil@assurant.com&quot;"/>
    <d v="2026-07-13T00:00:00"/>
    <d v="2026-07-13T00:00:00"/>
    <s v="jul/2026"/>
    <s v="ECOMMERCE BP SUPORTE FINANCEIRO N2"/>
    <s v="contastibrasil@assurant.com"/>
    <s v=""/>
    <s v="RE: Recebemos sua solicitação &quot;1018 Financeiro | Desejo falar com o setor financeiro | Jessica | contastibrasil@assurant.com&quot;"/>
    <s v="Outros"/>
    <s v="2464123824477760"/>
    <x v="10"/>
    <s v="Aberto"/>
    <n v="74"/>
    <n v="74.001840000000001"/>
  </r>
  <r>
    <x v="0"/>
    <x v="3"/>
    <n v="24656252"/>
    <n v="0"/>
    <n v="2619418314852"/>
    <s v=""/>
    <m/>
    <s v="Alteração de prazo de pagamento"/>
    <m/>
    <s v="Cliente"/>
    <x v="2"/>
    <s v="Médio"/>
    <s v="1018 Financeiro | Desejo falar com o setor financeiro | Daiani Sopran | daiani.sopran@herval.com.br"/>
    <d v="2026-07-13T00:00:00"/>
    <d v="2026-07-15T00:00:00"/>
    <s v="jul/2026"/>
    <s v="ECOMMERCE BP SUPORTE FINANCEIRO N2"/>
    <s v="daiani.sopran@herval.com.br"/>
    <s v=""/>
    <s v="Olá, segue formulário enviado para Cielo E-commerce:&lt;p&gt;&lt;strong&gt;Descrição do problema:&lt;/strong&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lt;/p&gt;&lt;p&gt;&lt;strong&gt;Endere"/>
    <s v="&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
    <s v="246562520"/>
    <x v="10"/>
    <s v="Aberto"/>
    <n v="74"/>
    <n v="74.001850000000005"/>
  </r>
  <r>
    <x v="4"/>
    <x v="0"/>
    <n v="24639267"/>
    <n v="24093861"/>
    <n v="0"/>
    <s v="UNIDADE DE EDUCACAO PROF A DIST"/>
    <m/>
    <s v="Contestação de cobrança"/>
    <m/>
    <m/>
    <x v="0"/>
    <s v="Médio"/>
    <s v="RE: Recebemos sua solicitação &quot;1018 Financeiro | Desejo falar com o setor financeiro | Mariane Oliveira dos Santos | mariane.santos@cielo.com.br&quot;"/>
    <d v="2026-07-13T00:00:00"/>
    <d v="2026-07-13T00:00:00"/>
    <s v="jul/2026"/>
    <s v="Fatima Tavares Da Silva Dos Santos"/>
    <s v="mariane.santos@cielo.com.br"/>
    <s v="UNIDADE DE EDUCACAO PROF A DIST"/>
    <s v="RE: Recebemos sua solicitação &quot;1018 Financeiro | Desejo falar com o setor financeiro | Mariane Oliveira dos Santos | mariane.santos@cielo.com.br&quot;"/>
    <s v="Outros"/>
    <s v="2463926724093861"/>
    <x v="13"/>
    <s v="Encerrado"/>
    <n v="8"/>
    <s v=""/>
  </r>
  <r>
    <x v="0"/>
    <x v="2"/>
    <n v="24651461"/>
    <n v="24143584"/>
    <n v="2619417312142"/>
    <s v=""/>
    <m/>
    <s v="Cancelamento de Nota Fiscal"/>
    <m/>
    <s v="Financeiro"/>
    <x v="2"/>
    <s v="Médio"/>
    <s v="Correção de nota fiscal"/>
    <d v="2026-07-13T00:00:00"/>
    <d v="2026-07-13T00:00:00"/>
    <s v="jul/2026"/>
    <s v="ECOMMERCE BP SUPORTE FINANCEIRO N2"/>
    <s v=""/>
    <s v=""/>
    <s v="Correção de nota fiscal"/>
    <s v="Correção de nota fiscal"/>
    <s v="2465146124143584"/>
    <x v="10"/>
    <s v="Aberto"/>
    <n v="74"/>
    <n v="74.001869999999997"/>
  </r>
  <r>
    <x v="0"/>
    <x v="2"/>
    <n v="24650288"/>
    <n v="23663601"/>
    <n v="2619417311385"/>
    <s v=""/>
    <m/>
    <s v="Cancelamento de Nota Fiscal / Reemissão"/>
    <m/>
    <s v="Cliente"/>
    <x v="2"/>
    <s v="Médio"/>
    <s v="Substituição de NFS"/>
    <d v="2026-07-13T00:00:00"/>
    <d v="2026-07-13T00:00:00"/>
    <s v="jul/2026"/>
    <s v="ECOMMERCE BP SUPORTE FINANCEIRO N2"/>
    <s v=""/>
    <s v=""/>
    <s v="Substituição de NFS"/>
    <s v="Substituição de NFS"/>
    <s v="2465028823663601"/>
    <x v="10"/>
    <s v="Aberto"/>
    <n v="74"/>
    <n v="74.00188"/>
  </r>
  <r>
    <x v="0"/>
    <x v="2"/>
    <n v="24558378"/>
    <n v="0"/>
    <n v="2619113251350"/>
    <s v="DMC CONSULTORIA E GESTAO DE PROJ"/>
    <s v="36.719.374/0001-09"/>
    <s v="Cancelamento de Nota Fiscal"/>
    <m/>
    <s v="Financeiro"/>
    <x v="0"/>
    <s v="Médio"/>
    <s v="1018 Financeiro | Desejo falar com o setor financeiro | COMERC FINANCIAL TRADING COMERCIALIZADORA DE ENERGIA LTDA | ariane.pasilva@cielo.com.br"/>
    <d v="2026-07-10T00:00:00"/>
    <d v="2026-07-15T00:00:00"/>
    <s v="jul/2026"/>
    <s v="ECOMMERCE BP SUPORTE FINANCEIRO N2"/>
    <s v="ariane.pasilva@cielo.com.br"/>
    <s v="DMC CONSULTORIA E GESTAO DE PROJ"/>
    <s v="Olá, segue formulário enviado para Cielo E-commerce:&lt;p&gt;&lt;strong&gt;Qual seu nome?:&lt;/strong&gt; COMERC FINANCIAL TRADING COMERCIALIZADORA DE ENERGIA LTDA&lt;/p&gt;&lt;p&gt;&lt;strong&gt;Endereço de e-mail:&lt;/strong&gt; ariane.pasilva@cielo.com.br&lt;/p&gt;&lt;p&gt;&lt;strong&gt;CNPJ/CPF:&lt;/strong&gt; 36.719.374/0001-09&lt;/p&gt;&lt;p&gt;&lt;strong&gt;Telefone:&lt;/strong&gt; (11) 97707-1602&lt;/p&gt;&lt;p&gt;&lt;strong&gt;Assunto:&lt;/strong&gt; Cancelamento NF&lt;/p&gt;&lt;p&gt;&lt;strong&gt;Merchant ID/Estabelecimento Comercial (EC):&lt;/strong&gt; 36.719.374/0001-09&lt;/p&gt;&lt;p&gt;&lt;strong&gt;Descrição do problema:&lt;/strong&gt; Por favor, cancelar a nota fiscal 0093693. _x000a__x000a_Nota indevida sobre SETUP, não existe contrato nesse CNPJ._x000a__x000a_O contrato correto é o 39.987.885/0001-08, que inclusive o cliente já pagou o SETUP na nota: 009369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
    <s v="&gt; Por favor, cancelar a nota fiscal 0093693. _x000a__x000a_Nota indevida sobre SETUP, não existe contrato nesse CNPJ._x000a__x000a_O contrato correto é o 39.987.885/0001-08, que inclusive o cliente já pagou o SETUP na nota: 0093696"/>
    <s v="245583780"/>
    <x v="6"/>
    <s v="Encerrado"/>
    <n v="47"/>
    <s v=""/>
  </r>
  <r>
    <x v="0"/>
    <x v="2"/>
    <n v="24649626"/>
    <n v="23875658"/>
    <n v="2619417310967"/>
    <s v="CENCOSUD"/>
    <m/>
    <s v="Cancelamento de Nota Fiscal / Reemissão"/>
    <m/>
    <s v="Financeiro"/>
    <x v="2"/>
    <s v="Médio"/>
    <s v="RE: Recebemos sua solicitação &quot;1018 Financeiro | Desejo falar com o setor financeiro | Mariane Oliveira dos Santos | mariane.santos@cielo.com.br&quot;"/>
    <d v="2026-07-13T00:00:00"/>
    <d v="2026-07-13T00:00:00"/>
    <s v="jul/2026"/>
    <s v="ECOMMERCE BP SUPORTE FINANCEIRO N2"/>
    <s v="mariane.santos@cielo.com.br"/>
    <s v="CENCOSUD"/>
    <s v="RE: Recebemos sua solicitação &quot;1018 Financeiro | Desejo falar com o setor financeiro | Mariane Oliveira dos Santos | mariane.santos@cielo.com.br&quot;"/>
    <s v="Outros"/>
    <s v="2464962623875658"/>
    <x v="10"/>
    <s v="Aberto"/>
    <n v="74"/>
    <n v="74.001900000000006"/>
  </r>
  <r>
    <x v="2"/>
    <x v="1"/>
    <n v="24501427"/>
    <n v="0"/>
    <n v="2619009214022"/>
    <s v="LOJAS SIMONETTI LTDA"/>
    <s v="31.743.818/0022-52"/>
    <s v="Atualização cadastral"/>
    <m/>
    <m/>
    <x v="0"/>
    <s v="Médio"/>
    <s v="1018 Financeiro | Desejo falar com o setor financeiro | Marcelo Manuel Quádrio Raposo | raposo@simonetti.com.br"/>
    <d v="2026-07-09T00:00:00"/>
    <d v="2026-07-15T00:00:00"/>
    <s v="jul/2026"/>
    <s v="ECOMMERCE BP SUPORTE FINANCEIRO N2"/>
    <s v="raposo@simonetti.com.br"/>
    <s v="MOVEIS SIMONETTI"/>
    <s v="Olá, segue formulário enviado para Cielo E-commerce:&lt;p&gt;&lt;strong&gt;Qual seu nome?:&lt;/strong&gt; Marcelo Manuel Quádrio Raposo&lt;/p&gt;&lt;p&gt;&lt;strong&gt;Endereço de e-mail:&lt;/strong&gt; raposo@simonetti.com.br&lt;/p&gt;&lt;p&gt;&lt;strong&gt;CNPJ/CPF:&lt;/strong&gt; 31.743.818/0022-52&lt;/p&gt;&lt;p&gt;&lt;strong&gt;Telefone:&lt;/strong&gt; (27) 99766-5804&lt;/p&gt;&lt;p&gt;&lt;strong&gt;Assunto:&lt;/strong&gt; Adicionar e-mail ao faturamento Cielo&lt;/p&gt;&lt;p&gt;&lt;strong&gt;Merchant ID/Estabelecimento Comercial (EC):&lt;/strong&gt; F455D8DE-91B1-4273-9AC8-EC05CD4DDCF6&lt;/p&gt;&lt;p&gt;&lt;strong&gt;Sobre qual produto ou área deseja falar?:&lt;/strong&gt; Financeiro&lt;/p&gt;&lt;p&gt;&lt;strong&gt;Como podemos te ajudar?:&lt;/strong&gt; Desejo falar com o setor financeiro&lt;/p&gt;&lt;p&gt;&lt;strong&gt;Descrição do problema:&lt;/strong&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s v="&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s v="245014270"/>
    <x v="15"/>
    <s v="Encerrado"/>
    <n v="28"/>
    <s v=""/>
  </r>
  <r>
    <x v="0"/>
    <x v="0"/>
    <n v="24647952"/>
    <n v="24229680"/>
    <n v="2619416309879"/>
    <s v=""/>
    <m/>
    <s v="Cobrança Taxa Setup"/>
    <m/>
    <m/>
    <x v="2"/>
    <s v="Médio"/>
    <s v="Cobrança de chave de loja"/>
    <d v="2026-07-13T00:00:00"/>
    <d v="2026-07-13T00:00:00"/>
    <s v="jul/2026"/>
    <s v="ECOMMERCE BP SUPORTE FINANCEIRO N2"/>
    <s v=""/>
    <s v=""/>
    <s v="Cobrança de chave de loja"/>
    <s v="Cobrança de chave de loja"/>
    <s v="2464795224229680"/>
    <x v="10"/>
    <s v="Aberto"/>
    <n v="74"/>
    <n v="74.001919999999998"/>
  </r>
  <r>
    <x v="0"/>
    <x v="2"/>
    <n v="24646897"/>
    <n v="24363897"/>
    <n v="2619416309213"/>
    <s v="PAGUE MENOS COMERCIO DE PRODUTOS"/>
    <m/>
    <s v="Cancelamento de Nota Fiscal / Reemissão"/>
    <m/>
    <s v="Cliente"/>
    <x v="2"/>
    <s v="Médio"/>
    <s v="Substituição de NF"/>
    <d v="2026-07-13T00:00:00"/>
    <d v="2026-07-13T00:00:00"/>
    <s v="jul/2026"/>
    <s v="ECOMMERCE BP SUPORTE FINANCEIRO N2"/>
    <s v=""/>
    <s v="PAGUE MENOS COMERCIO DE PRODUTOS"/>
    <s v="Substituição de NF"/>
    <s v="Substituição de NF"/>
    <s v="2464689724363897"/>
    <x v="10"/>
    <s v="Aberto"/>
    <n v="74"/>
    <n v="74.001930000000002"/>
  </r>
  <r>
    <x v="2"/>
    <x v="2"/>
    <n v="24433061"/>
    <n v="0"/>
    <n v="2618818169611"/>
    <s v="SUPER BEAL"/>
    <s v="78.116.670/0011-37"/>
    <s v="Cancelamento de Nota Fiscal"/>
    <m/>
    <s v="Comercial"/>
    <x v="0"/>
    <s v="Médio"/>
    <s v="1018 Financeiro | Desejo falar com o setor financeiro | Mariane Oliveira dos Santos | mariane.santos@cielo.com.br"/>
    <d v="2026-07-07T00:00:00"/>
    <d v="2026-07-15T00:00:00"/>
    <s v="jul/2026"/>
    <s v="ECOMMERCE BP SUPORTE FINANCEIRO N2"/>
    <s v="mariane.santos@cielo.com.br"/>
    <s v="SUPER BEAL"/>
    <s v="Olá, segue formulário enviado para Cielo E-commerce:&lt;p&gt;&lt;strong&gt;Qual seu nome?:&lt;/strong&gt; Mariane Oliveira dos Santos&lt;/p&gt;&lt;p&gt;&lt;strong&gt;Endereço de e-mail:&lt;/strong&gt; mariane.santos@cielo.com.br&lt;/p&gt;&lt;p&gt;&lt;strong&gt;CNPJ/CPF:&lt;/strong&gt; 78.116.670/0011-37&lt;/p&gt;&lt;p&gt;&lt;strong&gt;Telefone:&lt;/strong&gt; (11) 98407-1789&lt;/p&gt;&lt;p&gt;&lt;strong&gt;Assunto:&lt;/strong&gt; Cancelamento NF&lt;/p&gt;&lt;p&gt;&lt;strong&gt;Merchant ID/Estabelecimento Comercial (EC):&lt;/strong&gt; 78.116.670/0011-37&lt;/p&gt;&lt;p&gt;&lt;strong&gt;Descrição do problema:&lt;/strong&gt; Boa tarde, time! _x000a_Fizemos a Cessão contratual deste cliente para o CNPJ 78.116.670/0005-99. Com isso precisamos cancelar a NF gerada no CNPJ anteri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
    <s v="&gt; Boa tarde, time! _x000a_Fizemos a Cessão contratual deste cliente para o CNPJ 78.116.670/0005-99. Com isso precisamos cancelar a NF gerada no CNPJ anterior."/>
    <s v="244330610"/>
    <x v="7"/>
    <s v="Encerrado"/>
    <n v="77"/>
    <s v=""/>
  </r>
  <r>
    <x v="4"/>
    <x v="1"/>
    <n v="24354227"/>
    <n v="0"/>
    <n v="2618714118937"/>
    <s v="APP MESA LTDA"/>
    <s v="59.078.413/0001-31"/>
    <s v="Atualização cadastral (email)"/>
    <m/>
    <m/>
    <x v="0"/>
    <s v="Médio"/>
    <s v="1018 Financeiro | Desejo falar com o setor financeiro | Diogo Lach | diogo@appmesa.com.br"/>
    <d v="2026-07-06T00:00:00"/>
    <d v="2026-07-15T00:00:00"/>
    <s v="jul/2026"/>
    <s v="ECOMMERCE BP SUPORTE FINANCEIRO N2"/>
    <s v="diogo@appmesa.com.br"/>
    <s v="APP MESA LTDA"/>
    <s v="Olá, segue formulário enviado para Cielo E-commerce:&lt;p&gt;&lt;strong&gt;Qual seu nome?:&lt;/strong&gt; Diogo Lach&lt;/p&gt;&lt;p&gt;&lt;strong&gt;Endereço de e-mail:&lt;/strong&gt; diogo@appmesa.com.br&lt;/p&gt;&lt;p&gt;&lt;strong&gt;CNPJ/CPF:&lt;/strong&gt; 59.078.413/0001-31&lt;/p&gt;&lt;p&gt;&lt;strong&gt;Telefone:&lt;/strong&gt; (47) 99970-5728&lt;/p&gt;&lt;p&gt;&lt;strong&gt;Assunto:&lt;/strong&gt; Endereço e-mail NF e Boletos&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lt;/p&gt;&lt;p&gt;&lt;strong&gt;GA Client ID:&lt;/strong&gt; 736288307.1781529806&lt;/p&gt;&lt;p&gt;&lt;strong&gt;Lead Hash ID:&lt;/strong&gt; 2fd3c5bcfa5730a712"/>
    <s v="&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
    <s v="243542270"/>
    <x v="15"/>
    <s v="Encerrado"/>
    <n v="31"/>
    <s v=""/>
  </r>
  <r>
    <x v="5"/>
    <x v="1"/>
    <n v="24137862"/>
    <n v="0"/>
    <n v="2618208979541"/>
    <s v="DENTAL S. SEBASTIAO LTDA"/>
    <s v="09.228.091/0001-91"/>
    <s v="Congelamento de contrato"/>
    <m/>
    <m/>
    <x v="0"/>
    <s v="Médio"/>
    <s v="1018 Financeiro | Desejo falar com o setor financeiro | DENTAL S. SEBASTIAO LTDA | ariane.pasilva@cielo.com.br"/>
    <d v="2026-07-01T00:00:00"/>
    <d v="2026-07-15T00:00:00"/>
    <s v="jul/2026"/>
    <s v="ECOMMERCE BP SUPORTE FINANCEIRO N2"/>
    <s v="ariane.pasilva@cielo.com.br"/>
    <s v="DENTAL SAO SEBASTIAO"/>
    <s v="Olá, segue formulário enviado para Cielo E-commerce:&lt;p&gt;&lt;strong&gt;Endereço de e-mail:&lt;/strong&gt; ariane.pasilva@cielo.com.br&lt;/p&gt;&lt;p&gt;&lt;strong&gt;Qual seu nome?:&lt;/strong&gt; DENTAL S. SEBASTIAO LTDA&lt;/p&gt;&lt;p&gt;&lt;strong&gt;CNPJ/CPF:&lt;/strong&gt; 09.228.091/0001-91&lt;/p&gt;&lt;p&gt;&lt;strong&gt;Telefone:&lt;/strong&gt; (11) 9770-7160&lt;/p&gt;&lt;p&gt;&lt;strong&gt;Assunto:&lt;/strong&gt; Congelamento de contrato&lt;/p&gt;&lt;p&gt;&lt;strong&gt;Merchant ID/Estabelecimento Comercial (EC):&lt;/strong&gt; 09.228.091/0001-91&lt;/p&gt;&lt;p&gt;&lt;strong&gt;Descrição do problema:&lt;/strong&gt; Prezados, bom dia. Tudo bem? Segue em anexo, aditivo de congelamento do cliente: 09228091000191 Não podemos emitir notas fiscais até 29/09/202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
    <s v="&gt; Prezados, bom dia. Tudo bem? Segue em anexo, aditivo de congelamento do cliente: 09228091000191 Não podemos emitir notas fiscais até 29/09/2026"/>
    <s v="241378620"/>
    <x v="24"/>
    <s v="Encerrado"/>
    <n v="29"/>
    <s v=""/>
  </r>
  <r>
    <x v="5"/>
    <x v="3"/>
    <n v="24102558"/>
    <n v="0"/>
    <n v="2618112957235"/>
    <s v="FORTALEZA DE SANTA TERESINHA AGRICULTURA E PECUARIA S.A."/>
    <s v="11.606.543/0002-54"/>
    <s v="Prorrogação / Reenvio de boleto"/>
    <m/>
    <m/>
    <x v="0"/>
    <s v="Médio"/>
    <s v="1018 Financeiro | Desejo falar com o setor financeiro | LARISSA RODRIGUES DE MORAES | larissa.moraes@carapreta.com.br"/>
    <d v="2026-06-30T00:00:00"/>
    <d v="2026-07-15T00:00:00"/>
    <s v="jun/2026"/>
    <s v="ECOMMERCE BP SUPORTE FINANCEIRO N2"/>
    <s v="larissa.moraes@carapreta.com.br"/>
    <s v=""/>
    <s v="Olá, segue formulário enviado para Cielo E-commerce:&lt;p&gt;&lt;strong&gt;Qual seu nome?:&lt;/strong&gt; LARISSA RODRIGUES DE MORAES&lt;/p&gt;&lt;p&gt;&lt;strong&gt;Endereço de e-mail:&lt;/strong&gt; larissa.moraes@carapreta.com.br&lt;/p&gt;&lt;p&gt;&lt;strong&gt;CNPJ/CPF:&lt;/strong&gt; 11.606.543/0002-54&lt;/p&gt;&lt;p&gt;&lt;strong&gt;Telefone:&lt;/strong&gt; (31) 99950-2477&lt;/p&gt;&lt;p&gt;&lt;strong&gt;Assunto:&lt;/strong&gt; Solicitação de prorrogação do vencimento do boleto – NF 116144&lt;/p&gt;&lt;p&gt;&lt;strong&gt;Merchant ID/Estabelecimento Comercial (EC):&lt;/strong&gt; EC: 2823007320&lt;/p&gt;&lt;p&gt;&lt;strong&gt;Sobre qual produto ou área deseja falar?:&lt;/strong&gt; Financeiro&lt;/p&gt;&lt;p&gt;&lt;strong&gt;Como podemos te ajudar?:&lt;/strong&gt; Desejo falar com o setor financeiro&lt;/p&gt;&lt;p&gt;&lt;strong&gt;Descrição do problema:&lt;/strong&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s v="&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s v="241025580"/>
    <x v="9"/>
    <s v="Encerrado"/>
    <n v="41"/>
    <s v=""/>
  </r>
  <r>
    <x v="0"/>
    <x v="2"/>
    <n v="24643306"/>
    <n v="24429946"/>
    <n v="2619416306891"/>
    <s v=""/>
    <m/>
    <s v="Cancelamento de Nota Fiscal / Reemissão"/>
    <m/>
    <s v="Financeiro"/>
    <x v="2"/>
    <s v="Médio"/>
    <s v="Correção de NF"/>
    <d v="2026-07-13T00:00:00"/>
    <d v="2026-07-13T00:00:00"/>
    <s v="jul/2026"/>
    <s v="ECOMMERCE BP SUPORTE FINANCEIRO N2"/>
    <s v=""/>
    <s v=""/>
    <s v="Correção de NF"/>
    <s v="Correção de NF"/>
    <s v="2464330624429946"/>
    <x v="10"/>
    <s v="Aberto"/>
    <n v="74"/>
    <n v="74.001980000000003"/>
  </r>
  <r>
    <x v="0"/>
    <x v="0"/>
    <n v="24642439"/>
    <n v="24475189"/>
    <n v="2619415306333"/>
    <s v="POUSADA PORTO MARE"/>
    <m/>
    <s v="Duplicidade De Cobrança"/>
    <m/>
    <m/>
    <x v="2"/>
    <s v="Alta"/>
    <s v="Notas cobradas em duplicidade"/>
    <d v="2026-07-13T00:00:00"/>
    <d v="2026-07-13T00:00:00"/>
    <s v="jul/2026"/>
    <s v="ECOMMERCE BP SUPORTE FINANCEIRO N2"/>
    <s v="ariane.pasilva@cielo.com.br"/>
    <s v="POUSADA PORTO MARE"/>
    <s v="Notas cobradas em duplicidade"/>
    <s v="Notas cobradas em duplicidade"/>
    <s v="2464243924475189"/>
    <x v="10"/>
    <s v="Aberto"/>
    <n v="74"/>
    <n v="74.001990000000006"/>
  </r>
  <r>
    <x v="0"/>
    <x v="2"/>
    <n v="24640504"/>
    <n v="24481056"/>
    <n v="2619415305171"/>
    <s v="PAGUE MENOS COMERCIO DE PRODUTOS"/>
    <m/>
    <s v="Cancelamento de Nota Fiscal / Reemissão"/>
    <m/>
    <s v="Cliente"/>
    <x v="2"/>
    <s v="Médio"/>
    <s v="Substituição de NF"/>
    <d v="2026-07-13T00:00:00"/>
    <d v="2026-07-13T00:00:00"/>
    <s v="jul/2026"/>
    <s v="ECOMMERCE BP SUPORTE FINANCEIRO N2"/>
    <s v=""/>
    <s v="PAGUE MENOS COMERCIO DE PRODUTOS"/>
    <s v="Substituição de NF"/>
    <s v="Substituição de NF"/>
    <s v="2464050424481056"/>
    <x v="10"/>
    <s v="Aberto"/>
    <n v="74"/>
    <n v="74.001999999999995"/>
  </r>
  <r>
    <x v="0"/>
    <x v="2"/>
    <n v="24638627"/>
    <n v="24481840"/>
    <n v="2619415303909"/>
    <s v=""/>
    <m/>
    <s v="Cancelamento de Nota Fiscal / Reemissão"/>
    <m/>
    <s v="Cliente"/>
    <x v="2"/>
    <s v="Médio"/>
    <s v="Substituição de nota"/>
    <d v="2026-07-13T00:00:00"/>
    <d v="2026-07-13T00:00:00"/>
    <s v="jul/2026"/>
    <s v="ECOMMERCE BP SUPORTE FINANCEIRO N2"/>
    <s v=""/>
    <s v=""/>
    <s v="Substituição de nota"/>
    <s v="Substituição de nota"/>
    <s v="2463862724481840"/>
    <x v="10"/>
    <s v="Aberto"/>
    <n v="74"/>
    <n v="74.002009999999999"/>
  </r>
  <r>
    <x v="3"/>
    <x v="3"/>
    <n v="23794591"/>
    <n v="0"/>
    <n v="2617314761933"/>
    <s v="CIA BEAL DE ALIMENTOS"/>
    <s v="78.116.670/0005-99"/>
    <s v="Informação sobre forma de pagamento"/>
    <m/>
    <m/>
    <x v="2"/>
    <s v="Médio"/>
    <s v="1018 Financeiro | Desejo falar com o setor financeiro | Ana Paula Barbosa | ana.barbosa@superfestval.com.br"/>
    <d v="2026-06-22T00:00:00"/>
    <d v="2026-07-15T00:00:00"/>
    <s v="jun/2026"/>
    <s v="ECOMMERCE BP SUPORTE FINANCEIRO N2"/>
    <s v="ana.barbosa@superfestval.com.br"/>
    <s v="SUPER FESTVAL"/>
    <s v="Olá, segue formulário enviado para Cielo E-commerce:&lt;p&gt;&lt;strong&gt;Qual seu nome?:&lt;/strong&gt; Ana Paula Barbosa&lt;/p&gt;&lt;p&gt;&lt;strong&gt;Endereço de e-mail:&lt;/strong&gt; ana.barbosa@superfestval.com.br&lt;/p&gt;&lt;p&gt;&lt;strong&gt;CNPJ/CPF:&lt;/strong&gt; 78.116.670/0005-99&lt;/p&gt;&lt;p&gt;&lt;strong&gt;Telefone:&lt;/strong&gt; (41) 99678-0080&lt;/p&gt;&lt;p&gt;&lt;strong&gt;Assunto:&lt;/strong&gt; Mudar de Boleto para depósito&lt;/p&gt;&lt;p&gt;&lt;strong&gt;Merchant ID/Estabelecimento Comercial (EC):&lt;/strong&gt; 78.116.670.0028-85&lt;/p&gt;&lt;p&gt;&lt;strong&gt;Descrição do problema:&lt;/strong&gt; Minha empresa está mudando a forma de pagamento. _x000a_Preciso que seja alterado de boleto para depósito em conta._x000a_Por gentileza, como devo proceder?&lt;/p&gt;&lt;p&gt;&lt;strong&gt;Sobre qual produto ou área deseja falar?:&lt;/strong&gt; Financeiro&lt;/p&gt;&lt;p&gt;&lt;strong&gt;Como podemos te ajudar?:&lt;/strong&gt; Desejo falar com o setor financeiro&lt;/p&gt;&lt;p&gt;&lt;strong&gt;GA Client ID:&lt;/strong&gt; 1924767096.1782137939&lt;/p&gt;&lt;p&gt;&lt;strong&gt;Lead Hash ID:&lt;/strong&gt; af8d9276ecaf1d9cf995a2b585cd426d6a99fa0e8b8b8b6bd6b45e71f8dee36f&lt;/p&gt;&lt;p&gt;&lt;strong&gt;Lead Form ID:&lt;/strong&gt; af8d9276ecaf1d9cf995a"/>
    <s v="&gt; Minha empresa está mudando a forma de pagamento. _x000a_Preciso que seja alterado de boleto para depósito em conta._x000a_Por gentileza, como devo proceder?"/>
    <s v="237945910"/>
    <x v="10"/>
    <s v="Aberto"/>
    <n v="95"/>
    <n v="95.002020000000002"/>
  </r>
  <r>
    <x v="2"/>
    <x v="2"/>
    <n v="23788626"/>
    <n v="0"/>
    <n v="2617313757986"/>
    <s v="GOODSTORAGE HOLDING PARTICIPACOES S.A."/>
    <s v="18.897.459/0001-03"/>
    <s v="Cancelamento de NF / reemissão"/>
    <m/>
    <m/>
    <x v="0"/>
    <s v="Médio"/>
    <s v="1018 Financeiro | Desejo falar com o setor financeiro | Giulia | giuliac@cielo.com.br"/>
    <d v="2026-06-22T00:00:00"/>
    <d v="2026-07-15T00:00:00"/>
    <s v="jun/2026"/>
    <s v="ECOMMERCE BP SUPORTE FINANCEIRO N2"/>
    <s v="giuliac@cielo.com.br"/>
    <s v="GOODSTORAGE HOLDING PARTICIPACOES SA"/>
    <s v="Olá, segue formulário enviado para Cielo E-commerce:&lt;p&gt;&lt;strong&gt;Endereço de e-mail:&lt;/strong&gt; giuliac@cielo.com.br&lt;/p&gt;&lt;p&gt;&lt;strong&gt;Qual seu nome?:&lt;/strong&gt; Giulia&lt;/p&gt;&lt;p&gt;&lt;strong&gt;CNPJ/CPF:&lt;/strong&gt; 18.897.459/0001-03&lt;/p&gt;&lt;p&gt;&lt;strong&gt;Telefone:&lt;/strong&gt; (11) 99104-1320&lt;/p&gt;&lt;p&gt;&lt;strong&gt;Assunto:&lt;/strong&gt; Alteração Prazo de Cobrança&lt;/p&gt;&lt;p&gt;&lt;strong&gt;Merchant ID/Estabelecimento Comercial (EC):&lt;/strong&gt; 18.897.459/0001-03&lt;/p&gt;&lt;p&gt;&lt;strong&gt;Descrição do problema:&lt;/strong&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s v="&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s v="237886260"/>
    <x v="8"/>
    <s v="Encerrado"/>
    <n v="93"/>
    <s v=""/>
  </r>
  <r>
    <x v="5"/>
    <x v="1"/>
    <n v="23763676"/>
    <n v="0"/>
    <n v="2617309741839"/>
    <s v="ALDO MAIS SERVICOS ADMINISTRATIVOS LTDA"/>
    <s v="35.738.131/0001-55"/>
    <s v="Atualização cadastral (email)"/>
    <m/>
    <m/>
    <x v="0"/>
    <s v="Médio"/>
    <s v="1018 Financeiro | Desejo falar com o setor financeiro | Alessandro Dos santos pinheiro | Alessandro.pinheiro@grupoaldo.com.br"/>
    <d v="2026-06-22T00:00:00"/>
    <d v="2026-07-15T00:00:00"/>
    <s v="jun/2026"/>
    <s v="ECOMMERCE BP SUPORTE FINANCEIRO N2"/>
    <s v="alessandro.pinheiro@grupoaldo.com.br"/>
    <s v="ALDO MAIS SERVICOS ADMINISTRATIVOS LTDA"/>
    <s v="Olá, segue formulário enviado para Cielo E-commerce:&lt;p&gt;&lt;strong&gt;Endereço de e-mail:&lt;/strong&gt; Alessandro.pinheiro@grupoaldo.com.br&lt;/p&gt;&lt;p&gt;&lt;strong&gt;Qual seu nome?:&lt;/strong&gt; Alessandro Dos santos pinheiro&lt;/p&gt;&lt;p&gt;&lt;strong&gt;Telefone:&lt;/strong&gt; (41) 99766-0001&lt;/p&gt;&lt;p&gt;&lt;strong&gt;CNPJ/CPF:&lt;/strong&gt; 35.738.131/0001-55&lt;/p&gt;&lt;p&gt;&lt;strong&gt;Merchant ID/Estabelecimento Comercial (EC):&lt;/strong&gt; D1853623-BAD2-4A77-8DE3-8D903BD73680&lt;/p&gt;&lt;p&gt;&lt;strong&gt;Assunto:&lt;/strong&gt; CADASTRAR NOVOS EMAILS&lt;/p&gt;&lt;p&gt;&lt;strong&gt;Sobre qual produto ou área deseja falar?:&lt;/strong&gt; Financeiro&lt;/p&gt;&lt;p&gt;&lt;strong&gt;Descrição do problema:&lt;/strong&gt; Cadastrar o e-mail paulo.cunha@grupoaldo.com.br e danieli.silva@grupoaldo.com.br para receber o e-mail diário de relatório de conciliação.&lt;/p&gt;&lt;p&gt;&lt;strong&gt;Como podemos te ajudar?:&lt;/strong&gt; Desejo falar com o setor financeiro&lt;/p&gt;&lt;p&gt;&lt;strong&gt;Data e hora do erro:&lt;/strong&gt; 22-06-2026 08:03&lt;/p&gt;&lt;p&gt;&lt;strong&gt;GA Client ID:&lt;/strong&gt; 969345480.1767705071&lt;/p&gt;&lt;p&gt;&lt;strong&gt;Lead Hash ID:&lt;/strong&gt; addd87aa19026a5d23c2a238edab71c3f4758014"/>
    <s v="&gt; Cadastrar o e-mail paulo.cunha@grupoaldo.com.br e danieli.silva@grupoaldo.com.br para receber o e-mail diário de relatório de conciliação."/>
    <s v="237636760"/>
    <x v="15"/>
    <s v="Encerrado"/>
    <n v="45"/>
    <s v=""/>
  </r>
  <r>
    <x v="0"/>
    <x v="2"/>
    <n v="24610762"/>
    <n v="0"/>
    <n v="2619410286276"/>
    <s v="FG DROGARIA LTDA"/>
    <s v="03.373.748/0001-28"/>
    <s v="Cancelamento de Nota Fiscal"/>
    <m/>
    <s v="Comercial"/>
    <x v="2"/>
    <s v="Médio"/>
    <s v="1018 Financeiro | Desejo falar com o setor financeiro | FG DROGARIA LTDA | ariane.pasilva@cielo.com.br"/>
    <d v="2026-07-13T00:00:00"/>
    <d v="2026-07-15T00:00:00"/>
    <s v="jul/2026"/>
    <s v="ECOMMERCE BP SUPORTE FINANCEIRO N2"/>
    <s v="ariane.pasilva@cielo.com.br"/>
    <s v="FG DROGARIA LTDA"/>
    <s v="Olá, segue formulário enviado para Cielo E-commerce:&lt;p&gt;&lt;strong&gt;Qual seu nome?:&lt;/strong&gt; FG DROGARIA LTDA&lt;/p&gt;&lt;p&gt;&lt;strong&gt;Endereço de e-mail:&lt;/strong&gt; ariane.pasilva@cielo.com.br&lt;/p&gt;&lt;p&gt;&lt;strong&gt;CNPJ/CPF:&lt;/strong&gt; 03.373.748/0001-28&lt;/p&gt;&lt;p&gt;&lt;strong&gt;Telefone:&lt;/strong&gt; (11) 97707-1602&lt;/p&gt;&lt;p&gt;&lt;strong&gt;Assunto:&lt;/strong&gt; Cancelamento NF&lt;/p&gt;&lt;p&gt;&lt;strong&gt;Merchant ID/Estabelecimento Comercial (EC):&lt;/strong&gt; 03373748000128&lt;/p&gt;&lt;p&gt;&lt;strong&gt;Descrição do problema:&lt;/strong&gt; Prezados, por favor cancelar as notas emitidas para o CNPJ._x000a__x000a_Em anexo, segue DA para cancelament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
    <s v="&gt; Prezados, por favor cancelar as notas emitidas para o CNPJ._x000a__x000a_Em anexo, segue DA para cancelamento da comercial."/>
    <s v="246107620"/>
    <x v="10"/>
    <s v="Aberto"/>
    <n v="74"/>
    <n v="74.002049999999997"/>
  </r>
  <r>
    <x v="2"/>
    <x v="2"/>
    <n v="23663601"/>
    <n v="0"/>
    <n v="2616911676297"/>
    <s v=""/>
    <s v="424.759.828-70"/>
    <s v="Reemissão de NF (incluir PO)"/>
    <m/>
    <m/>
    <x v="0"/>
    <s v="Médio"/>
    <s v="1018 Financeiro | Desejo falar com o setor financeiro | Sara Ordeno | sara.maozita@dasa.com.br"/>
    <d v="2026-06-18T00:00:00"/>
    <d v="2026-07-15T00:00:00"/>
    <s v="jun/2026"/>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Substituição de NFS&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m dia!_x000a__x000a_No último chamado não tivemos retorno, por gentileza precisamos da substituição das NFS:_x000a__x000a_NF 110104_x000a_NF 109897_x000a_NF 112023_x000a_NF 112258_x000a_NF 114407_x000a__x000a_Inserir o pedido: C000617754&lt;/p&gt;&lt;p&gt;&lt;strong&gt;ID da transação:&lt;/strong&gt; x&lt;/p&gt;&lt;p&gt;&lt;strong&gt;Código do erro:&lt;/strong&gt; x&lt;/p&gt;&lt;p&gt;&lt;strong&gt;Data e hora do erro:&lt;/strong&gt; 18-06-2026 11:21&lt;/p&gt;&lt;p&gt;&lt;strong&gt;GA Client ID:&lt;/strong&gt; &lt;/p&gt;&lt;p&gt;&lt;strong&gt;Lead Hash ID:&lt;/strong&gt;"/>
    <s v="&gt; Prezados, bom dia!_x000a__x000a_No último chamado não tivemos retorno, por gentileza precisamos da substituição das NFS:_x000a__x000a_NF 110104_x000a_NF 109897_x000a_NF 112023_x000a_NF 112258_x000a_NF 114407_x000a__x000a_Inserir o pedido: C000617754"/>
    <s v="236636010"/>
    <x v="6"/>
    <s v="Encerrado"/>
    <n v="69"/>
    <s v=""/>
  </r>
  <r>
    <x v="1"/>
    <x v="4"/>
    <n v="23622236"/>
    <n v="0"/>
    <n v="2616814648438"/>
    <s v="METROPOLITAN LIFE SEGUROS E PREVIDENCIA PRIVADA SA"/>
    <s v="02.102.498/0001-29"/>
    <s v="Confirmação Dados Fatura"/>
    <m/>
    <m/>
    <x v="0"/>
    <s v="Médio"/>
    <s v="1017 Comercial | Desejo falar com a área de vendas | Jessica Ferreira | jessica.ferreira@metlife.com"/>
    <d v="2026-06-17T00:00:00"/>
    <d v="2026-07-15T00:00:00"/>
    <s v="jun/2026"/>
    <s v="ECOMMERCE BP SUPORTE FINANCEIRO N2"/>
    <s v="jessica.ferreira@metlife.com"/>
    <s v=""/>
    <s v="Olá, segue formulário enviado para Cielo E-commerce:&lt;p&gt;&lt;strong&gt;Qual seu nome?:&lt;/strong&gt; Jessica Ferreira&lt;/p&gt;&lt;p&gt;&lt;strong&gt;Endereço de e-mail:&lt;/strong&gt; jessica.ferreira@metlife.com&lt;/p&gt;&lt;p&gt;&lt;strong&gt;CNPJ/CPF:&lt;/strong&gt; 02.102.498/0001-29&lt;/p&gt;&lt;p&gt;&lt;strong&gt;Merchant ID/Estabelecimento Comercial (EC):&lt;/strong&gt; MetLife&lt;/p&gt;&lt;p&gt;&lt;strong&gt;Telefone:&lt;/strong&gt; (11) 95382-5149&lt;/p&gt;&lt;p&gt;&lt;strong&gt;Assunto:&lt;/strong&gt; Nome de Fatura Metlife&lt;/p&gt;&lt;p&gt;&lt;strong&gt;Sobre qual produto ou área deseja falar?:&lt;/strong&gt; Comercial&lt;/p&gt;&lt;p&gt;&lt;strong&gt;Como podemos te ajudar?:&lt;/strong&gt; Desejo falar com a área de vendas&lt;/p&gt;&lt;p&gt;&lt;strong&gt;Descrição do problema:&lt;/strong&gt; Boa tarde,_x000a__x000a_Gostaria de confirmar como esta hoje o nome de Fatura da Metlife para os ramos Vida e Dental._x000a__x000a_cnpj :_x000a__x000a_02.102.498/0001-29 - Vida_x000a_ _x000a_03273825000178 - Odonto&lt;/p&gt;&lt;p&gt;&lt;strong&gt;GA Client ID:&lt;/strong&gt; 606104812.1781715524&lt;/p&gt;&lt;p&gt;&lt;strong&gt;Lead Hash ID:&lt;/strong&gt; 883a99c546172acc1dd8af3aaae75afaacbe9444c9df975d63d67d01d2d73677&lt;/p&gt;&lt;p&gt;&lt;strong&gt;Lead Form ID:&lt;/strong&gt; 883a99c546172acc1dd8af3aa"/>
    <s v="&gt; Boa tarde,_x000a__x000a_Gostaria de confirmar como esta hoje o nome de Fatura da Metlife para os ramos Vida e Dental._x000a__x000a_cnpj :_x000a__x000a_02.102.498/0001-29 - Vida_x000a_ _x000a_03273825000178 - Odonto"/>
    <s v="236222360"/>
    <x v="0"/>
    <s v="Encerrado"/>
    <n v="55"/>
    <s v=""/>
  </r>
  <r>
    <x v="2"/>
    <x v="2"/>
    <n v="23540305"/>
    <n v="0"/>
    <n v="2616709593884"/>
    <s v="RIO POTY BT FITNESS LTDA"/>
    <s v="21.988.733/0001-56"/>
    <s v="Cancelamento de NF / reemissão"/>
    <m/>
    <m/>
    <x v="0"/>
    <s v="Médio"/>
    <s v="1018 Financeiro | Desejo falar com o setor financeiro | Socorro Abreu | maria.abreu@sacavalcante.com.br"/>
    <d v="2026-06-16T00:00:00"/>
    <d v="2026-07-15T00:00:00"/>
    <s v="jun/2026"/>
    <s v="ECOMMERCE BP SUPORTE FINANCEIRO N2"/>
    <s v="maria.abreu@sacavalcante.com.br"/>
    <s v=""/>
    <s v="Olá, segue formulário enviado para Cielo E-commerce:&lt;p&gt;&lt;strong&gt;Qual seu nome?:&lt;/strong&gt; Socorro Abreu&lt;/p&gt;&lt;p&gt;&lt;strong&gt;Endereço de e-mail:&lt;/strong&gt; maria.abreu@sacavalcante.com.br&lt;/p&gt;&lt;p&gt;&lt;strong&gt;CNPJ/CPF:&lt;/strong&gt; 21.988.733/0001-56&lt;/p&gt;&lt;p&gt;&lt;strong&gt;Telefone:&lt;/strong&gt; (86) 99972-9411&lt;/p&gt;&lt;p&gt;&lt;strong&gt;Assunto:&lt;/strong&gt; NFs não costa NBS&lt;/p&gt;&lt;p&gt;&lt;strong&gt;Merchant ID/Estabelecimento Comercial (EC):&lt;/strong&gt; b&lt;/p&gt;&lt;p&gt;&lt;strong&gt;Descrição do problema:&lt;/strong&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
    <s v="&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
    <s v="235403050"/>
    <x v="0"/>
    <s v="Encerrado"/>
    <n v="56"/>
    <s v=""/>
  </r>
  <r>
    <x v="5"/>
    <x v="3"/>
    <n v="23535073"/>
    <n v="0"/>
    <n v="2616708590389"/>
    <s v=""/>
    <s v="073.270.713-77"/>
    <s v="Prorrogação / Reenvio de boleto"/>
    <m/>
    <m/>
    <x v="0"/>
    <s v="Médio"/>
    <s v="1018 Financeiro | Desejo falar com o setor financeiro | Sayra | sayra.martins@odontoprev.com.br"/>
    <d v="2026-06-16T00:00:00"/>
    <d v="2026-07-15T00:00:00"/>
    <s v="jun/2026"/>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or gentileza nos enviar os boletos referente as notas 0114187 e 0114725 com vencimento prorrogado para o dia 22/06/2026, com isenção de juros e multas._x000a_Pois tivemos um impacto nesse mês e por esse motivos estamos pedindo a isenção.&lt;/p&gt;&lt;p&gt;&lt;strong&gt;GA Client ID:&lt;/strong&gt; 1949032608.1755038032&lt;/p&gt;&lt;p&gt;&lt;strong&gt;Lead Hash ID:&lt;/strong&gt; 48ab7a2a2a9a2a3d8d9709dc6b871c9ed8e7"/>
    <s v="&gt; Por gentileza nos enviar os boletos referente as notas 0114187 e 0114725 com vencimento prorrogado para o dia 22/06/2026, com isenção de juros e multas._x000a_Pois tivemos um impacto nesse mês e por esse motivos estamos pedindo a isenção."/>
    <s v="235350730"/>
    <x v="0"/>
    <s v="Encerrado"/>
    <n v="56"/>
    <s v=""/>
  </r>
  <r>
    <x v="0"/>
    <x v="3"/>
    <n v="23487098"/>
    <n v="0"/>
    <n v="2616610558966"/>
    <s v="APP MESA LTDA"/>
    <s v="59.078.413/0001-31"/>
    <s v="Reenvio de boleto"/>
    <m/>
    <m/>
    <x v="0"/>
    <s v="Médio"/>
    <s v="1018 Financeiro | Desejo falar com o setor financeiro | Diogo Lach | diogo@appmesa.com.br"/>
    <d v="2026-06-15T00:00:00"/>
    <d v="2026-07-15T00:00:00"/>
    <s v="jun/2026"/>
    <s v="ECOMMERCE BP SUPORTE FINANCEIRO N2"/>
    <s v="diogo@appmesa.com.br"/>
    <s v=""/>
    <s v="Olá, segue formulário enviado para Cielo E-commerce:&lt;p&gt;&lt;strong&gt;Qual seu nome?:&lt;/strong&gt; Diogo Lach&lt;/p&gt;&lt;p&gt;&lt;strong&gt;Endereço de e-mail:&lt;/strong&gt; diogo@appmesa.com.br&lt;/p&gt;&lt;p&gt;&lt;strong&gt;Telefone:&lt;/strong&gt; (47) 99970-5728&lt;/p&gt;&lt;p&gt;&lt;strong&gt;CNPJ/CPF:&lt;/strong&gt; 59.078.413/0001-31&lt;/p&gt;&lt;p&gt;&lt;strong&gt;Assunto:&lt;/strong&gt; Novo Boleto&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lt;/p&gt;&lt;p&gt;&lt;strong&gt;GA Client ID:&lt;/strong&gt; 736288307.1781529806&lt;/p&gt;&lt;p&gt;&lt;strong&gt;Lead Hash ID:&lt;/strong&gt; 2fd3c5bcfa573"/>
    <s v="&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
    <s v="234870980"/>
    <x v="9"/>
    <s v="Encerrado"/>
    <n v="56"/>
    <s v=""/>
  </r>
  <r>
    <x v="2"/>
    <x v="0"/>
    <n v="23457203"/>
    <n v="0"/>
    <n v="2616316538121"/>
    <s v=""/>
    <s v="00.776.574/2019-92"/>
    <s v="Ajuste de cobrança / faturamento"/>
    <s v="O Comercial negociou a cessão contratual considerando que não haveria faturamento pelo CNPJ antigo até fevereiro. Entretanto, os prazos necessários para a conclusão das etapas jurídicas não foram considerados, resultando em atraso na efetivação da cessão e na geração de cobranças indevidas ao cliente, em desacordo com o acordo comercial feito com o cliente."/>
    <m/>
    <x v="0"/>
    <s v="Alta"/>
    <s v="1018 Financeiro | Desejo falar com o setor financeiro | Fernanda Camarneira | fernanda.scamarneira@cielo.com.br"/>
    <d v="2026-06-12T00:00:00"/>
    <d v="2026-07-15T00:00:00"/>
    <s v="jun/2026"/>
    <s v="ECOMMERCE BP SUPORTE FINANCEIRO N2"/>
    <s v="fernanda.scamarneira@cielo.com.br"/>
    <s v=""/>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00.776.574/2019-92&lt;/p&gt;&lt;p&gt;&lt;strong&gt;Assunto:&lt;/strong&gt; Hortifruti - Termo de cessão&lt;/p&gt;&lt;p&gt;&lt;strong&gt;Merchant ID/Estabelecimento Comercial (EC):&lt;/strong&gt; 00.776.574/2019-92&lt;/p&gt;&lt;p&gt;&lt;strong&gt;Sobre qual produto ou área deseja falar?:&lt;/strong&gt; Financeiro&lt;/p&gt;&lt;p&gt;&lt;strong&gt;Como podemos te ajudar?:&lt;/strong&gt; Desejo falar com o setor financeiro&lt;/p&gt;&lt;p&gt;&lt;strong&gt;Descrição do problema:&lt;/strong&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s v="&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s v="234572030"/>
    <x v="46"/>
    <s v="Encerrado"/>
    <n v="73"/>
    <s v=""/>
  </r>
  <r>
    <x v="0"/>
    <x v="0"/>
    <n v="24708880"/>
    <n v="23837903"/>
    <n v="2619516348796"/>
    <s v=""/>
    <m/>
    <s v="Contestação de cobrança"/>
    <m/>
    <s v="Não identificado / Cliente"/>
    <x v="2"/>
    <s v="Médio"/>
    <s v="Valores indevidos"/>
    <d v="2026-07-14T00:00:00"/>
    <d v="2026-07-14T00:00:00"/>
    <s v="jul/2026"/>
    <s v="ECOMMERCE BP SUPORTE FINANCEIRO N2"/>
    <s v=""/>
    <s v=""/>
    <s v="Valores indevidos"/>
    <s v="Valores indevidos"/>
    <s v="2470888023837903"/>
    <x v="10"/>
    <s v="Aberto"/>
    <n v="73"/>
    <n v="73.002120000000005"/>
  </r>
  <r>
    <x v="2"/>
    <x v="1"/>
    <n v="23445561"/>
    <n v="0"/>
    <n v="2616313530814"/>
    <s v="AMWAY DO BRASIL LIMITADA"/>
    <s v="58.473.398/0001-63"/>
    <s v="Atualização cadastral"/>
    <m/>
    <m/>
    <x v="0"/>
    <s v="Médio"/>
    <s v="1018 Financeiro | Desejo falar com o setor financeiro | Paula Maldonado Nishiwaki | paula.nishiwaki@amway.com"/>
    <d v="2026-06-12T00:00:00"/>
    <d v="2026-07-15T00:00:00"/>
    <s v="jun/2026"/>
    <s v="ECOMMERCE BP SUPORTE FINANCEIRO N2"/>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Cadastro E-mails Faturas&lt;/p&gt;&lt;p&gt;&lt;strong&gt;Merchant ID/Estabelecimento Comercial (EC):&lt;/strong&gt; 1104332733&lt;/p&gt;&lt;p&gt;&lt;strong&gt;Descrição do problema:&lt;/strong&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lt;/p&gt;&lt;p&gt;&lt;strong&gt;ID da transação:&lt;/strong&gt; &lt;/p&gt;&lt;p&gt;&lt;strong&gt;Código do erro:&lt;/strong&gt; &lt;/p&gt;&lt;p&gt;&lt;strong&gt;Sobre qual produto ou área deseja falar?:&lt;/strong&gt; Financeiro&lt;/p&gt;&lt;p&gt;&lt;strong&gt;Como podemos te a"/>
    <s v="&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
    <s v="234455610"/>
    <x v="15"/>
    <s v="Encerrado"/>
    <n v="55"/>
    <s v=""/>
  </r>
  <r>
    <x v="2"/>
    <x v="3"/>
    <n v="23441731"/>
    <n v="0"/>
    <n v="2616312528207"/>
    <s v="VENANCIO PRODUTOS FARMACEUTICOS LTDA."/>
    <s v="00.285.753/0001-90"/>
    <s v="Alteração de vencimento / Prorrogação / Reenvio de boleto"/>
    <m/>
    <m/>
    <x v="2"/>
    <s v="Médio"/>
    <s v="1018 Financeiro | Desejo falar com o setor financeiro | Ana Carolina Da Silva | ana.barcellos@venancio.com.br"/>
    <d v="2026-06-12T00:00:00"/>
    <d v="2026-07-15T00:00:00"/>
    <s v="jun/2026"/>
    <s v="ECOMMERCE BP SUPORTE FINANCEIRO N2"/>
    <s v="ana.barcellos@venancio.com.br"/>
    <s v=""/>
    <s v="Olá, segue formulário enviado para Cielo E-commerce:&lt;p&gt;&lt;strong&gt;Qual seu nome?:&lt;/strong&gt; Ana Carolina Da Silva&lt;/p&gt;&lt;p&gt;&lt;strong&gt;Endereço de e-mail:&lt;/strong&gt; ana.barcellos@venancio.com.br&lt;/p&gt;&lt;p&gt;&lt;strong&gt;CNPJ/CPF:&lt;/strong&gt; 00.285.753/0001-90&lt;/p&gt;&lt;p&gt;&lt;strong&gt;Telefone:&lt;/strong&gt; (21) 99502-4729&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a tarde,_x000a__x000a_Solicito prorrogação da nf.115433, para o dia 22/06._x000a_Atenciosamente,_x000a_Ana Lopes&lt;/p&gt;&lt;p&gt;&lt;strong&gt;GA Client ID:&lt;/strong&gt; 1460195179.1695924963&lt;/p&gt;&lt;p&gt;&lt;strong&gt;Lead Hash ID:&lt;/strong&gt; 9f7f8919ef268145bb58307ea719637694a314e3a3b02c152e53d624791eee79&lt;/p&gt;&lt;p&gt;&lt;strong&gt;Lead Form ID:&lt;/strong&gt; 9f7f8919ef268145bb58307ea719637694a314e3a3b02c152e53d624791eee79.1781279579222&lt;/p&gt;&lt;br&gt;-js"/>
    <s v="&gt; Boa tarde,_x000a__x000a_Solicito prorrogação da nf.115433, para o dia 22/06._x000a_Atenciosamente,_x000a_Ana Lopes"/>
    <s v="234417310"/>
    <x v="10"/>
    <s v="Aberto"/>
    <n v="105"/>
    <n v="105.00214"/>
  </r>
  <r>
    <x v="2"/>
    <x v="2"/>
    <n v="23441424"/>
    <n v="0"/>
    <n v="2616312528001"/>
    <s v="AMERICANAS SAEM RECUPERACAO JUDICIAL"/>
    <s v="00.776.574/2019-92"/>
    <s v="Cancelamento de NF"/>
    <m/>
    <m/>
    <x v="0"/>
    <s v="Alta"/>
    <s v="1018 Financeiro | Desejo falar com o setor financeiro | AMERICANAS S.A - EM RECUPERACAO JUD | ariane.pasilva@cielo.com.br"/>
    <d v="2026-06-12T00:00:00"/>
    <d v="2026-07-15T00:00:00"/>
    <s v="jun/2026"/>
    <s v="ECOMMERCE BP SUPORTE FINANCEIRO N2"/>
    <s v="ariane.pasilva@cielo.com.br"/>
    <s v="AMERICANAS SAEM RECUPERACAO JUDICIAL"/>
    <s v="Olá, segue formulário enviado para Cielo E-commerce:&lt;p&gt;&lt;strong&gt;Assunto:&lt;/strong&gt; Substituição cessão de CNPJ&lt;/p&gt;&lt;p&gt;&lt;strong&gt;Qual seu nome?:&lt;/strong&gt; AMERICANAS S.A - EM RECUPERACAO JUD&lt;/p&gt;&lt;p&gt;&lt;strong&gt;CNPJ/CPF:&lt;/strong&gt; 00.776.574/2019-92&lt;/p&gt;&lt;p&gt;&lt;strong&gt;Merchant ID/Estabelecimento Comercial (EC):&lt;/strong&gt; 00776574201992&lt;/p&gt;&lt;p&gt;&lt;strong&gt;Endereço de e-mail:&lt;/strong&gt; ariane.pasilva@cielo.com.br&lt;/p&gt;&lt;p&gt;&lt;strong&gt;Telefone:&lt;/strong&gt; (11) 97707-1602&lt;/p&gt;&lt;p&gt;&lt;strong&gt;Descrição do problema:&lt;/strong&gt; Prezados, boa tarde. Por favor realizar a substituição das notas dos clientes, acabou de finalizar o aditivo de cessão de CNPJ. Segue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
    <s v="&gt; Prezados, boa tarde. Por favor realizar a substituição das notas dos clientes, acabou de finalizar o aditivo de cessão de CNPJ. Segue em anexo."/>
    <s v="234414240"/>
    <x v="49"/>
    <s v="Encerrado"/>
    <n v="33"/>
    <s v=""/>
  </r>
  <r>
    <x v="2"/>
    <x v="2"/>
    <n v="23438056"/>
    <n v="0"/>
    <n v="2616312525846"/>
    <s v=""/>
    <s v="057.479.637-16"/>
    <s v="Cancelamento de NF / Reemissão"/>
    <m/>
    <m/>
    <x v="2"/>
    <s v="Médio"/>
    <s v="1018 Financeiro | Desejo falar com o setor financeiro | Alexandre Câmara | alexandre.camara@casaspedro.com.br"/>
    <d v="2026-06-12T00:00:00"/>
    <d v="2026-07-15T00:00:00"/>
    <s v="jun/2026"/>
    <s v="ECOMMERCE BP SUPORTE FINANCEIRO N2"/>
    <s v="alexandre.camara@casaspedro.com.br"/>
    <s v=""/>
    <s v="Olá, segue formulário enviado para Cielo E-commerce:&lt;p&gt;&lt;strong&gt;Qual seu nome?:&lt;/strong&gt; Alexandre Câmara&lt;/p&gt;&lt;p&gt;&lt;strong&gt;Endereço de e-mail:&lt;/strong&gt; alexandre.camara@casaspedro.com.br&lt;/p&gt;&lt;p&gt;&lt;strong&gt;CNPJ/CPF:&lt;/strong&gt; 057.479.637-16&lt;/p&gt;&lt;p&gt;&lt;strong&gt;Telefone:&lt;/strong&gt; (21) 98201-2643&lt;/p&gt;&lt;p&gt;&lt;strong&gt;Assunto:&lt;/strong&gt; Padronização de Nota fiscal&lt;/p&gt;&lt;p&gt;&lt;strong&gt;Merchant ID/Estabelecimento Comercial (EC):&lt;/strong&gt; Casas Pedro (ecommerce)&lt;/p&gt;&lt;p&gt;&lt;strong&gt;Sobre qual produto ou área deseja falar?:&lt;/strong&gt; Financeiro&lt;/p&gt;&lt;p&gt;&lt;strong&gt;Como podemos te ajudar?:&lt;/strong&gt; Desejo falar com o setor financeiro&lt;/p&gt;&lt;p&gt;&lt;strong&gt;Descrição do problema:&lt;/strong&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s v="&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s v="234380560"/>
    <x v="10"/>
    <s v="Aberto"/>
    <n v="105"/>
    <n v="105.00216"/>
  </r>
  <r>
    <x v="3"/>
    <x v="1"/>
    <n v="23419942"/>
    <n v="0"/>
    <n v="2616307514024"/>
    <s v="GUEDES &amp; PAIXAO LTDA"/>
    <s v="16.928.871/0036-30"/>
    <s v="Alteração de cadastro (e-mail) / Reenvio de NF"/>
    <m/>
    <m/>
    <x v="0"/>
    <s v="Médio"/>
    <s v="1003 Gateway de Pagamento | Criação de loja (Gateway de Pagamento) | Rafael de Freitas Veloso | contasapagar@drogariaminasbrasil.com.br"/>
    <d v="2026-06-12T00:00:00"/>
    <d v="2026-07-15T00:00:00"/>
    <s v="jun/2026"/>
    <s v="ECOMMERCE BP SUPORTE FINANCEIRO N2"/>
    <s v="contasapagar@drogariaminasbrasil.com.br"/>
    <s v="DROGARIA MINAS BRASIL"/>
    <s v="Olá, segue formulário enviado para Cielo E-commerce:&lt;p&gt;&lt;strong&gt;Qual seu nome?:&lt;/strong&gt; Rafael de Freitas Veloso&lt;/p&gt;&lt;p&gt;&lt;strong&gt;Endereço de e-mail:&lt;/strong&gt; contasapagar@drogariaminasbrasil.com.br&lt;/p&gt;&lt;p&gt;&lt;strong&gt;CNPJ/CPF:&lt;/strong&gt; 16.928.871/0036-30&lt;/p&gt;&lt;p&gt;&lt;strong&gt;Telefone:&lt;/strong&gt; (38) 99822-0837&lt;/p&gt;&lt;p&gt;&lt;strong&gt;Assunto:&lt;/strong&gt; ENVIO DE NOTA FISCAL&lt;/p&gt;&lt;p&gt;&lt;strong&gt;Merchant ID/Estabelecimento Comercial (EC):&lt;/strong&gt; 16928871003630&lt;/p&gt;&lt;p&gt;&lt;strong&gt;Sobre qual produto ou área deseja falar?:&lt;/strong&gt; Gateway de Pagamento&lt;/p&gt;&lt;p&gt;&lt;strong&gt;Como podemos te ajudar?:&lt;/strong&gt; Criação de loja (Gateway de Pagamento)&lt;/p&gt;&lt;p&gt;&lt;strong&gt;Descrição do problema:&lt;/strong&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s v="&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s v="234199420"/>
    <x v="18"/>
    <s v="Encerrado"/>
    <n v="82"/>
    <s v=""/>
  </r>
  <r>
    <x v="2"/>
    <x v="0"/>
    <n v="23405230"/>
    <n v="0"/>
    <n v="2616216504812"/>
    <s v="CENCOSUD BRASIL COMERCIAL LTDA."/>
    <s v="39.346.861/0350-38"/>
    <s v="Ajuste de cobrança / faturamento"/>
    <m/>
    <m/>
    <x v="0"/>
    <s v="Médio"/>
    <s v="1018 Financeiro | Desejo falar com o setor financeiro | Mariane Oliveira dos Santos | mariane.santos@cielo.com.br"/>
    <d v="2026-06-11T00:00:00"/>
    <d v="2026-07-15T00:00:00"/>
    <s v="jun/2026"/>
    <s v="ECOMMERCE BP SUPORTE FINANCEIRO N2"/>
    <s v="mariane.santos@cielo.com.br"/>
    <s v="CENCOSUD"/>
    <s v="Olá, segue formulário enviado para Cielo E-commerce:&lt;p&gt;&lt;strong&gt;Qual seu nome?:&lt;/strong&gt; Mariane Oliveira dos Santos&lt;/p&gt;&lt;p&gt;&lt;strong&gt;Endereço de e-mail:&lt;/strong&gt; mariane.santos@cielo.com.br&lt;/p&gt;&lt;p&gt;&lt;strong&gt;CNPJ/CPF:&lt;/strong&gt; 39.346.861/0350-38&lt;/p&gt;&lt;p&gt;&lt;strong&gt;Telefone:&lt;/strong&gt; (11) 98407-1789&lt;/p&gt;&lt;p&gt;&lt;strong&gt;Assunto:&lt;/strong&gt; Data de emissão NFs&lt;/p&gt;&lt;p&gt;&lt;strong&gt;Merchant ID/Estabelecimento Comercial (EC):&lt;/strong&gt; 39.346.861/0350-38&lt;/p&gt;&lt;p&gt;&lt;strong&gt;Descrição do problema:&lt;/strong&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lt;/p&gt;&lt;p&gt;&lt;strong&gt;ID da transação:&lt;/strong&gt; &lt;/p&gt;&lt;p&gt;&lt;strong&gt;Código do erro:&lt;/strong&gt; &lt;/p&gt;&lt;p&gt;&lt;strong&gt;Sobre qual produto ou área deseja falar?:&lt;/strong&gt; Financeiro&lt;/p&gt;&lt;p&gt;&lt;strong&gt;Como podemos te ajudar?:&lt;/st"/>
    <s v="&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
    <s v="234052300"/>
    <x v="51"/>
    <s v="Encerrado"/>
    <n v="91"/>
    <s v=""/>
  </r>
  <r>
    <x v="2"/>
    <x v="1"/>
    <n v="23403160"/>
    <n v="0"/>
    <n v="2616215503456"/>
    <s v="WHITE MARTINS GASES INDUSTRIAIS LTDA"/>
    <s v="35.820.448/0001-36"/>
    <s v="Congelamento de contrato"/>
    <m/>
    <m/>
    <x v="0"/>
    <s v="Médio"/>
    <s v="1018 Financeiro | Desejo falar com o setor financeiro | Fernanda Camarneira | fernanda.scamarneira@cielo.com.br"/>
    <d v="2026-06-11T00:00:00"/>
    <d v="2026-07-15T00:00:00"/>
    <s v="jun/2026"/>
    <s v="ECOMMERCE BP SUPORTE FINANCEIRO N2"/>
    <s v="fernanda.scamarneira@cielo.com.br"/>
    <s v="WHITE MARTINS GASES INDUSTRIAIS LTDA"/>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35.820.448/0001-36&lt;/p&gt;&lt;p&gt;&lt;strong&gt;Assunto:&lt;/strong&gt; Congelamento de contrato - White Martins&lt;/p&gt;&lt;p&gt;&lt;strong&gt;Merchant ID/Estabelecimento Comercial (EC):&lt;/strong&gt; 35.820.448/0001-36&lt;/p&gt;&lt;p&gt;&lt;strong&gt;Sobre qual produto ou área deseja falar?:&lt;/strong&gt; Financeiro&lt;/p&gt;&lt;p&gt;&lt;strong&gt;Como podemos te ajudar?:&lt;/strong&gt; Desejo falar com o setor financeiro&lt;/p&gt;&lt;p&gt;&lt;strong&gt;Descrição do problema:&lt;/strong&gt; Vou enviar o anexo o congelamento de contrato por 2 meses do cliente White Martins - junho e julho. _x000a_as cobranças voltam em agosto&lt;/p&gt;&lt;p&gt;&lt;strong&gt;GA Client ID:&lt;/strong&gt; 1403402793.1752501889&lt;/p&gt;&lt;p&gt;&lt;strong&gt;Lead Hash ID:&lt;/strong&gt; 36dd63d400823d05da2aa803d2f8723af0e196fe94ec65dc49b06779a279c85c&lt;/p&gt;&lt;p&gt;&lt;strong&gt;Lead Form ID:&lt;/strong&gt; 36dd63d400823d05da2a"/>
    <s v="&gt; Vou enviar o anexo o congelamento de contrato por 2 meses do cliente White Martins - junho e julho. _x000a_as cobranças voltam em agosto"/>
    <s v="234031600"/>
    <x v="15"/>
    <s v="Encerrado"/>
    <n v="56"/>
    <s v=""/>
  </r>
  <r>
    <x v="5"/>
    <x v="4"/>
    <n v="23402960"/>
    <n v="0"/>
    <n v="2616215503322"/>
    <s v="DROGARIA MINAS BRASIL"/>
    <m/>
    <s v="Reenvio de NF"/>
    <m/>
    <m/>
    <x v="0"/>
    <s v="Médio"/>
    <s v="1001 Split de Pagamento | Portal Split | Kelly Rodrigues de Campos | kellyro@cielo.com.br"/>
    <d v="2026-06-11T00:00:00"/>
    <d v="2026-07-15T00:00:00"/>
    <s v="jun/2026"/>
    <s v="ECOMMERCE BP SUPORTE FINANCEIRO N2"/>
    <s v="kellyro@cielo.com.br"/>
    <s v="DROGARIA MINAS BRASIL"/>
    <s v="Olá, segue formulário enviado para Cielo E-commerce:&lt;p&gt;&lt;strong&gt;Qual seu nome?:&lt;/strong&gt; Kelly Rodrigues de Campos&lt;/p&gt;&lt;p&gt;&lt;strong&gt;Endereço de e-mail:&lt;/strong&gt; kellyro@cielo.com.br&lt;/p&gt;&lt;p&gt;&lt;strong&gt;Telefone:&lt;/strong&gt; (11) 99123-6267&lt;/p&gt;&lt;p&gt;&lt;strong&gt;Merchant ID/Estabelecimento Comercial (EC):&lt;/strong&gt; 2896550245&lt;/p&gt;&lt;p&gt;&lt;strong&gt;Sobre qual produto ou área deseja falar?:&lt;/strong&gt; Split de Pagamento&lt;/p&gt;&lt;p&gt;&lt;strong&gt;Descrição do problema:&lt;/strong&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lt;/p&gt;&lt;p&gt;&lt;strong&gt;Como podemos te ajudar?:&lt;/strong&gt; Portal Split&lt;/p&gt;&lt;p&gt;&lt;strong&gt;Assunto:&lt;/strong&gt; Envio de nota fiscal&lt;/p&gt;&lt;p&gt;&lt;strong&gt;GA Client ID:&lt;/strong&gt; 600874753.1726142434&lt;/p&gt;&lt;p&gt;&lt;strong&gt;Lead Hash ID:&lt;/strong&gt; 1e33eb70ffc77ed09ffd8301b9e1eb6503039ef23fc0c0e1ae770ffe933c9aec&lt;/p&gt;&lt;p&gt;"/>
    <s v="&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
    <s v="234029600"/>
    <x v="0"/>
    <s v="Encerrado"/>
    <n v="61"/>
    <s v=""/>
  </r>
  <r>
    <x v="2"/>
    <x v="2"/>
    <n v="23401430"/>
    <n v="0"/>
    <n v="2616215502404"/>
    <s v=""/>
    <s v="07.061.124/0003-98"/>
    <s v="Cancelamento de NF"/>
    <m/>
    <m/>
    <x v="0"/>
    <s v="Médio"/>
    <s v="1018 Financeiro | Desejo falar com o setor financeiro | Giulia | giuliac@cielo.com.br"/>
    <d v="2026-06-11T00:00:00"/>
    <d v="2026-07-15T00:00:00"/>
    <s v="jun/2026"/>
    <s v="ECOMMERCE BP SUPORTE FINANCEIRO N2"/>
    <s v="giuliac@cielo.com.br"/>
    <s v=""/>
    <s v="Olá, segue formulário enviado para Cielo E-commerce:&lt;p&gt;&lt;strong&gt;Qual seu nome?:&lt;/strong&gt; Giulia&lt;/p&gt;&lt;p&gt;&lt;strong&gt;Endereço de e-mail:&lt;/strong&gt; giuliac@cielo.com.br&lt;/p&gt;&lt;p&gt;&lt;strong&gt;CNPJ/CPF:&lt;/strong&gt; 07.061.124/0003-98&lt;/p&gt;&lt;p&gt;&lt;strong&gt;Telefone:&lt;/strong&gt; (11) 99104-1320&lt;/p&gt;&lt;p&gt;&lt;strong&gt;Assunto:&lt;/strong&gt; Cessao de CNPJ - Camaqua&lt;/p&gt;&lt;p&gt;&lt;strong&gt;Merchant ID/Estabelecimento Comercial (EC):&lt;/strong&gt; 07.061.124/0003-98&lt;/p&gt;&lt;p&gt;&lt;strong&gt;Descrição do problema:&lt;/strong&gt; O cliente Camaqua precisa realizar a cessão de CNPJ. O termo de cessão foi assinado, e preciso que as cobranças emitidas anteriormente sejam canceladas e reemitidas no novo CNPJ._x000a__x000a_CNPJ antigo: 07.061.124/0003-98_x000a_CNPJ novo: 07.061.124/0001-26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029237705.175528265"/>
    <s v="&gt; O cliente Camaqua precisa realizar a cessão de CNPJ. O termo de cessão foi assinado, e preciso que as cobranças emitidas anteriormente sejam canceladas e reemitidas no novo CNPJ._x000a__x000a_CNPJ antigo: 07.061.124/0003-98_x000a_CNPJ novo: 07.061.124/0001-26_x000a__x000a_Obrigada!"/>
    <s v="234014300"/>
    <x v="19"/>
    <s v="Encerrado"/>
    <n v="57"/>
    <s v=""/>
  </r>
  <r>
    <x v="0"/>
    <x v="2"/>
    <n v="24744497"/>
    <n v="0"/>
    <n v="2619612372077"/>
    <s v="HOLI4U LTDA"/>
    <s v="60.219.112/0001-60"/>
    <s v="Cancelamento de Nota Fiscal / Reemissão"/>
    <m/>
    <s v="Cliente"/>
    <x v="2"/>
    <s v="Médio"/>
    <s v="1003 Gateway de Pagamento | Criação de loja (Gateway de Pagamento) | Sirlene Moura | financeiro@holi4u.com"/>
    <d v="2026-07-15T00:00:00"/>
    <d v="2026-07-16T00:00:00"/>
    <s v="jul/2026"/>
    <s v="ECOMMERCE BP SUPORTE FINANCEIRO N2"/>
    <s v="financeiro@holi4u.com"/>
    <s v="HOLI4U"/>
    <s v="Olá, segue formulário enviado para Cielo E-commerce:&lt;p&gt;&lt;strong&gt;Qual seu nome?:&lt;/strong&gt; Sirlene Moura&lt;/p&gt;&lt;p&gt;&lt;strong&gt;Endereço de e-mail:&lt;/strong&gt; financeiro@holi4u.com&lt;/p&gt;&lt;p&gt;&lt;strong&gt;CNPJ/CPF:&lt;/strong&gt; 60.219.112/0001-60&lt;/p&gt;&lt;p&gt;&lt;strong&gt;Telefone:&lt;/strong&gt; (11) 97618-3646&lt;/p&gt;&lt;p&gt;&lt;strong&gt;Assunto:&lt;/strong&gt; NOTA FISCAL SETUP&lt;/p&gt;&lt;p&gt;&lt;strong&gt;Merchant ID/Estabelecimento Comercial (EC):&lt;/strong&gt; 3000700880&lt;/p&gt;&lt;p&gt;&lt;strong&gt;Sobre qual produto ou área deseja falar?:&lt;/strong&gt; Gateway de Pagamento&lt;/p&gt;&lt;p&gt;&lt;strong&gt;Como podemos te ajudar?:&lt;/strong&gt; Criação de loja (Gateway de Pagamento)&lt;/p&gt;&lt;p&gt;&lt;strong&gt;Descrição do problema:&lt;/strong&gt; Precisamos de uma correção na nota fiscal emitida, enviei msg no email do financeiro e não recebemos retorno._x000a_Poderiam retornar o contato (11)97618-3646&lt;/p&gt;&lt;p&gt;&lt;strong&gt;Data e hora do erro:&lt;/strong&gt; 09-07-2026 12:00&lt;/p&gt;&lt;p&gt;&lt;strong&gt;GA Client ID:&lt;/strong&gt; 1465533623.1763993645&lt;/p&gt;&lt;p&gt;&lt;strong&gt;Lead Hash ID:&lt;/strong&gt; 2acb65e9b775eaf2b3e79548946894b90a60dc91a78e97eb5b6265a3ec8a1fec&lt;/p&gt;&lt;p&gt;&lt;str"/>
    <s v="&gt; Precisamos de uma correção na nota fiscal emitida, enviei msg no email do financeiro e não recebemos retorno._x000a_Poderiam retornar o contato (11)97618-3646"/>
    <s v="247444970"/>
    <x v="10"/>
    <s v="Aberto"/>
    <n v="72"/>
    <n v="72.002219999999994"/>
  </r>
  <r>
    <x v="0"/>
    <x v="2"/>
    <n v="24738012"/>
    <n v="0"/>
    <n v="2619611368035"/>
    <s v="SUPERMERCADO HORTIFRUTI VILA DAS FRUTAS LTDA"/>
    <s v="16.774.414/0001-08"/>
    <s v="Cancelamento de Nota Fiscal"/>
    <m/>
    <s v="Comercial"/>
    <x v="2"/>
    <s v="Médio"/>
    <s v="1018 Financeiro | Desejo falar com o setor financeiro | HORTIFRUTI VILA DAS FRUTAS | ariane.pasilva@cielo.com.br"/>
    <d v="2026-07-15T00:00:00"/>
    <d v="2026-07-16T00:00:00"/>
    <s v="jul/2026"/>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lt;/p&gt;&lt;p&gt;&lt;strong&gt;ID da transação:&lt;/strong&gt; &lt;/p&gt;&lt;p&gt;&lt;strong&gt;Código do erro:&lt;/strong&gt; &lt;/p&gt;&lt;p&gt;&lt;strong&gt;Sobre qual produto ou área deseja falar?:&lt;/strong&gt; Financeiro&lt;"/>
    <s v="&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
    <s v="247380120"/>
    <x v="10"/>
    <s v="Aberto"/>
    <n v="72"/>
    <n v="72.002229999999997"/>
  </r>
  <r>
    <x v="2"/>
    <x v="3"/>
    <n v="23357234"/>
    <n v="0"/>
    <n v="2616118473784"/>
    <s v="PAYAMIGO BRASIL MEIOS DE PAGAMENTO LTDA"/>
    <s v="26.183.032/0001-63"/>
    <s v="Mudança conta recebimento"/>
    <m/>
    <m/>
    <x v="0"/>
    <s v="Médio"/>
    <s v="1018 Financeiro | Desejo falar com o setor financeiro | Marcio | msanpoli@payamigo.com"/>
    <d v="2026-06-10T00:00:00"/>
    <d v="2026-07-15T00:00:00"/>
    <s v="jun/2026"/>
    <s v="ECOMMERCE BP SUPORTE FINANCEIRO N2"/>
    <s v="msanpoli@payamigo.com"/>
    <s v=""/>
    <s v="Olá, segue formulário enviado para Cielo E-commerce:&lt;p&gt;&lt;strong&gt;Qual seu nome?:&lt;/strong&gt; Marcio&lt;/p&gt;&lt;p&gt;&lt;strong&gt;Endereço de e-mail:&lt;/strong&gt; msanpoli@payamigo.com&lt;/p&gt;&lt;p&gt;&lt;strong&gt;CNPJ/CPF:&lt;/strong&gt; 26.183.032/0001-63&lt;/p&gt;&lt;p&gt;&lt;strong&gt;Telefone:&lt;/strong&gt; (11) 99590-4440&lt;/p&gt;&lt;p&gt;&lt;strong&gt;Assunto:&lt;/strong&gt; Mudança do domicilio bancario para depositos&lt;/p&gt;&lt;p&gt;&lt;strong&gt;Merchant ID/Estabelecimento Comercial (EC):&lt;/strong&gt; 1086969941&lt;/p&gt;&lt;p&gt;&lt;strong&gt;Sobre qual produto ou área deseja falar?:&lt;/strong&gt; Financeiro&lt;/p&gt;&lt;p&gt;&lt;strong&gt;Descrição do problema:&lt;/strong&gt; solicitamos a mudança das credenciais bancarias para deposito dos recebiveis de cartao_x000a_Banco Santander_x000a_ag 4251 cc 13.007246-3&lt;/p&gt;&lt;p&gt;&lt;strong&gt;Data e hora do erro:&lt;/strong&gt; 10-06-2026 18:26&lt;/p&gt;&lt;p&gt;&lt;strong&gt;Como podemos te ajudar?:&lt;/strong&gt; Desejo falar com o setor financeiro&lt;/p&gt;&lt;p&gt;&lt;strong&gt;GA Client ID:&lt;/strong&gt; 1551101285.1747059164&lt;/p&gt;&lt;p&gt;&lt;strong&gt;Lead Hash ID:&lt;/strong&gt; 37b1d3bd109112093f7f583104457812b0a43f9b6419b1eaecf2611f60f70c22&lt;/p&gt;&lt;p&gt;&lt;strong&gt;Lead Form ID:&lt;/s"/>
    <s v="&gt; solicitamos a mudança das credenciais bancarias para deposito dos recebiveis de cartao_x000a_Banco Santander_x000a_ag 4251 cc 13.007246-3"/>
    <s v="233572340"/>
    <x v="19"/>
    <s v="Encerrado"/>
    <n v="58"/>
    <s v=""/>
  </r>
  <r>
    <x v="4"/>
    <x v="1"/>
    <n v="23343714"/>
    <n v="0"/>
    <n v="2616115465482"/>
    <s v=""/>
    <s v="22.301.988/0001-61"/>
    <s v="Atualização cadastral (email)"/>
    <m/>
    <m/>
    <x v="0"/>
    <s v="Médio"/>
    <s v="1018 Financeiro | Desejo falar com o setor financeiro | MAITE VITÓRIA (PROMETEON) | maite.silva@prometeon.com"/>
    <d v="2026-06-10T00:00:00"/>
    <d v="2026-07-15T00:00:00"/>
    <s v="jun/2026"/>
    <s v="ECOMMERCE BP SUPORTE FINANCEIRO N2"/>
    <s v="maite.silva@prometeon.com"/>
    <s v=""/>
    <s v="Olá, segue formulário enviado para Cielo E-commerce:&lt;p&gt;&lt;strong&gt;Endereço de e-mail:&lt;/strong&gt; maite.silva@prometeon.com&lt;/p&gt;&lt;p&gt;&lt;strong&gt;Qual seu nome?:&lt;/strong&gt; MAITE VITÓRIA (PROMETEON)&lt;/p&gt;&lt;p&gt;&lt;strong&gt;Telefone:&lt;/strong&gt; (11) 99398-5329&lt;/p&gt;&lt;p&gt;&lt;strong&gt;CNPJ/CPF:&lt;/strong&gt; 22.301.988/0001-61&lt;/p&gt;&lt;p&gt;&lt;strong&gt;Merchant ID/Estabelecimento Comercial (EC):&lt;/strong&gt; a226bd3a-fe5e-4d51-aef0-e0dd8f8d0825&lt;/p&gt;&lt;p&gt;&lt;strong&gt;Assunto:&lt;/strong&gt; Mudança de Email Financeiro&lt;/p&gt;&lt;p&gt;&lt;strong&gt;Sobre qual produto ou área deseja falar?:&lt;/strong&gt; Financeiro&lt;/p&gt;&lt;p&gt;&lt;strong&gt;Como podemos te ajudar?:&lt;/strong&gt; Desejo falar com o setor financeiro&lt;/p&gt;&lt;p&gt;&lt;strong&gt;Descrição do problema:&lt;/strong&gt; O email com o boleto e avisos de vencimento esta vindo para o meu e-mail mas sou analista TI. O responsável é o Guerra Rodrigo Humberto, BR &amp;lt;rodrigo.guerra@prometeon.com&amp;gt;&lt;/p&gt;&lt;p&gt;&lt;strong&gt;GA Client ID:&lt;/strong&gt; 575762119.1773336843&lt;/p&gt;&lt;p&gt;&lt;strong&gt;Lead Hash ID:&lt;/strong&gt; 5ddd625fc559662553de3d3ad6d663653806ec2b817bf39fc6dbf901edb92ddc&lt;/p&gt;&lt;p&gt;&lt;st"/>
    <s v="&gt; O email com o boleto e avisos de vencimento esta vindo para o meu e-mail mas sou analista TI. O responsável é o Guerra Rodrigo Humberto, BR &amp;lt;rodrigo.guerra@prometeon.com&amp;gt;"/>
    <s v="233437140"/>
    <x v="15"/>
    <s v="Encerrado"/>
    <n v="57"/>
    <s v=""/>
  </r>
  <r>
    <x v="5"/>
    <x v="5"/>
    <n v="23306536"/>
    <n v="0"/>
    <n v="2616109441135"/>
    <s v="PARQUE DO CARACOL"/>
    <s v="14.625.224/0001-01"/>
    <s v="Sem ação, encerrar"/>
    <m/>
    <m/>
    <x v="0"/>
    <s v="Médio"/>
    <s v="1018 Financeiro | Desejo falar com o setor financeiro | Matheus Frade | matheus.frade@iter.com.br"/>
    <d v="2026-06-10T00:00:00"/>
    <d v="2026-07-15T00:00:00"/>
    <s v="jun/2026"/>
    <s v="ECOMMERCE BP SUPORTE FINANCEIRO N2"/>
    <s v="matheus.frade@iter.com.br"/>
    <s v="PARQUE DO CARACOL"/>
    <s v="Olá, segue formulário enviado para Cielo E-commerce:&lt;p&gt;&lt;strong&gt;Endereço de e-mail:&lt;/strong&gt; matheus.frade@iter.com.br&lt;/p&gt;&lt;p&gt;&lt;strong&gt;Qual seu nome?:&lt;/strong&gt; Matheus Frade&lt;/p&gt;&lt;p&gt;&lt;strong&gt;CNPJ/CPF:&lt;/strong&gt; 14.625.224/0001-01&lt;/p&gt;&lt;p&gt;&lt;strong&gt;Telefone:&lt;/strong&gt; (21) 2546-8426&lt;/p&gt;&lt;p&gt;&lt;strong&gt;Assunto:&lt;/strong&gt; Emissão notas fiscais&lt;/p&gt;&lt;p&gt;&lt;strong&gt;Merchant ID/Estabelecimento Comercial (EC):&lt;/strong&gt; 1012686636&lt;/p&gt;&lt;p&gt;&lt;strong&gt;Sobre qual produto ou área deseja falar?:&lt;/strong&gt; Financeiro&lt;/p&gt;&lt;p&gt;&lt;strong&gt;Como podemos te ajudar?:&lt;/strong&gt; Desejo falar com o setor financeiro&lt;/p&gt;&lt;p&gt;&lt;strong&gt;Descrição do problema:&lt;/strong&gt; Prezados, _x000a_Solicito o envio das notas fiscais emitidas em junho/26 para pagamento. Até o momento não recebemos os documentos. _x000a__x000a_Tomador do Serviço  _x000a_NOVO CARACOL E TAINHAS S.A. _x000a_48.255.552/0001-77&lt;/p&gt;&lt;p&gt;&lt;strong&gt;GA Client ID:&lt;/strong&gt; 2019939404.1755715981&lt;/p&gt;&lt;p&gt;&lt;strong&gt;Lead Hash ID:&lt;/strong&gt; 561b6c58c7163d17ac9508eb5069cf8a4372713e2d8779d827e5082ad0e8e496&lt;/p&gt;&lt;p&gt;&lt;strong&gt;Lead Form ID:&lt;/stro"/>
    <s v="&gt; Prezados, _x000a_Solicito o envio das notas fiscais emitidas em junho/26 para pagamento. Até o momento não recebemos os documentos. _x000a__x000a_Tomador do Serviço  _x000a_NOVO CARACOL E TAINHAS S.A. _x000a_48.255.552/0001-77"/>
    <s v="233065360"/>
    <x v="0"/>
    <s v="Encerrado"/>
    <n v="62"/>
    <s v=""/>
  </r>
  <r>
    <x v="0"/>
    <x v="2"/>
    <n v="24820605"/>
    <n v="0"/>
    <n v="2619715420945"/>
    <s v="FRUITFY INTERMEDIACOES E PAGAMENTOS LTDA"/>
    <s v="57.315.333/0001-27"/>
    <s v="Cancelamento de Nota Fiscal"/>
    <m/>
    <s v="Comercial"/>
    <x v="1"/>
    <s v="Médio"/>
    <s v="1018 Financeiro | Desejo falar com o setor financeiro | FRUITFY INTERMEDIACOES E PAGAMENTOS LTDA | ariane.pasilva@cielo.com.br"/>
    <d v="2026-07-16T00:00:00"/>
    <d v="2026-07-16T00:00:00"/>
    <s v="jul/2026"/>
    <s v="ECOMMERCE BP SUPORTE FINANCEIRO N2"/>
    <s v="ariane.pasilva@cielo.com.br"/>
    <s v="FRUITFY PAGAMENTOS"/>
    <s v="Olá, segue formulário enviado para Cielo E-commerce:&lt;p&gt;&lt;strong&gt;Qual seu nome?:&lt;/strong&gt; FRUITFY INTERMEDIACOES E PAGAMENTOS LTDA&lt;/p&gt;&lt;p&gt;&lt;strong&gt;Endereço de e-mail:&lt;/strong&gt; ariane.pasilva@cielo.com.br&lt;/p&gt;&lt;p&gt;&lt;strong&gt;CNPJ/CPF:&lt;/strong&gt; 57.315.333/0001-27&lt;/p&gt;&lt;p&gt;&lt;strong&gt;Telefone:&lt;/strong&gt; (11) 97707-1602&lt;/p&gt;&lt;p&gt;&lt;strong&gt;Assunto:&lt;/strong&gt; Cancelamento NF&lt;/p&gt;&lt;p&gt;&lt;strong&gt;Merchant ID/Estabelecimento Comercial (EC):&lt;/strong&gt; 57315333000127&lt;/p&gt;&lt;p&gt;&lt;strong&gt;Descrição do problema:&lt;/strong&gt; Prezados, por favor cancelar as notas emitidas para o cliente e já cancelar também as notas de multa contratual que vamos emitir. Já possuo o DA da comercial (Eliandra). Em anexo 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
    <s v="&gt; Prezados, por favor cancelar as notas emitidas para o cliente e já cancelar também as notas de multa contratual que vamos emitir. Já possuo o DA da comercial (Eliandra). Em anexo DA."/>
    <s v="248206050"/>
    <x v="10"/>
    <s v="Aberto"/>
    <n v="71"/>
    <n v="71.002269999999996"/>
  </r>
  <r>
    <x v="4"/>
    <x v="3"/>
    <n v="23060590"/>
    <n v="0"/>
    <n v="2615410276736"/>
    <s v="MADEIRANIT MATERIAIS PARA CONSTRUCAO LTDA"/>
    <s v="22.655.614/0005-78"/>
    <s v="Regularização Pendências Financeiras"/>
    <m/>
    <m/>
    <x v="2"/>
    <s v="Médio"/>
    <s v="1018 Financeiro | Desejo falar com o setor financeiro | Leonardo Meira | leonardomeira@madeiranit.com.br"/>
    <d v="2026-06-03T00:00:00"/>
    <d v="2026-07-15T00:00:00"/>
    <s v="jun/2026"/>
    <s v="ECOMMERCE BP SUPORTE FINANCEIRO N2"/>
    <s v="leonardomeira@madeiranit.com.br"/>
    <s v="MADEIRANIT MATERIAIS PARA CONSTRUCAO LTDA"/>
    <s v="Olá, segue formulário enviado para Cielo E-commerce:&lt;p&gt;&lt;strong&gt;Qual seu nome?:&lt;/strong&gt; Leonardo Meira&lt;/p&gt;&lt;p&gt;&lt;strong&gt;Endereço de e-mail:&lt;/strong&gt; leonardomeira@madeiranit.com.br&lt;/p&gt;&lt;p&gt;&lt;strong&gt;CNPJ/CPF:&lt;/strong&gt; 22.655.614/0005-78&lt;/p&gt;&lt;p&gt;&lt;strong&gt;Telefone:&lt;/strong&gt; (19) 99939-7250&lt;/p&gt;&lt;p&gt;&lt;strong&gt;Assunto:&lt;/strong&gt; Madeiranit - Madeiranit Itajaí [Bloqueada por inadimplência em 03/10/2022 10:11:43]&lt;/p&gt;&lt;p&gt;&lt;strong&gt;Merchant ID/Estabelecimento Comercial (EC):&lt;/strong&gt; 945f9098-f067-422f-b25a-523810f1b37e&lt;/p&gt;&lt;p&gt;&lt;strong&gt;Sobre qual produto ou área deseja falar?:&lt;/strong&gt; Financeiro&lt;/p&gt;&lt;p&gt;&lt;strong&gt;Como podemos te ajudar?:&lt;/strong&gt; Desejo falar com o setor financeiro&lt;/p&gt;&lt;p&gt;&lt;strong&gt;Descrição do problema:&lt;/strong&gt; Está constando bloqueio por inadimplência, gostaríamos de saber o motivo e o que ocorreu._x000a__x000a_Vamos precisar iniciar novamente o uso, entretanto queremos entender o que motivou esse bloqueio e como resolver&lt;/p&gt;&lt;p&gt;&lt;strong&gt;GA Client ID:&lt;/strong&gt; &lt;/p&gt;&lt;p&gt;&lt;strong&gt;Lead Hash ID:&lt;/strong&gt; 7eacf38cad582e4c"/>
    <s v="&gt; Está constando bloqueio por inadimplência, gostaríamos de saber o motivo e o que ocorreu._x000a__x000a_Vamos precisar iniciar novamente o uso, entretanto queremos entender o que motivou esse bloqueio e como resolver"/>
    <s v="230605900"/>
    <x v="10"/>
    <s v="Aberto"/>
    <n v="114"/>
    <n v="114.00228"/>
  </r>
  <r>
    <x v="0"/>
    <x v="0"/>
    <n v="22927989"/>
    <n v="0"/>
    <n v="2614916186114"/>
    <s v="RIQUENA NETO AR CONDICIONADO LTDA"/>
    <s v="08.382.929/0001-34"/>
    <s v="Contestação de cobrança"/>
    <m/>
    <m/>
    <x v="0"/>
    <s v="Médio"/>
    <s v="1018 Financeiro | Desejo falar com o setor financeiro | Amanda David | amanda.xavier@grupocapiau.com.br"/>
    <d v="2026-05-29T00:00:00"/>
    <d v="2026-07-15T00:00:00"/>
    <s v="mai/2026"/>
    <s v="ECOMMERCE BP SUPORTE FINANCEIRO N2"/>
    <s v="amanda.xavier@grupocapiau.com.br"/>
    <s v=""/>
    <s v="Olá, segue formulário enviado para Cielo E-commerce:&lt;p&gt;&lt;strong&gt;Endereço de e-mail:&lt;/strong&gt; amanda.xavier@grupocapiau.com.br&lt;/p&gt;&lt;p&gt;&lt;strong&gt;Qual seu nome?:&lt;/strong&gt; Amanda David&lt;/p&gt;&lt;p&gt;&lt;strong&gt;CNPJ/CPF:&lt;/strong&gt; 08.382.929/0001-34&lt;/p&gt;&lt;p&gt;&lt;strong&gt;Sobre qual produto ou área deseja falar?:&lt;/strong&gt; Financeiro&lt;/p&gt;&lt;p&gt;&lt;strong&gt;Telefone:&lt;/strong&gt; (18) 99628-4558&lt;/p&gt;&lt;p&gt;&lt;strong&gt;Assunto:&lt;/strong&gt; Divergencia relatório x NF&lt;/p&gt;&lt;p&gt;&lt;strong&gt;Merchant ID/Estabelecimento Comercial (EC):&lt;/strong&gt; 08.382.929/0001-34&lt;/p&gt;&lt;p&gt;&lt;strong&gt;Como podemos te ajudar?:&lt;/strong&gt; Desejo falar com o setor financeiro&lt;/p&gt;&lt;p&gt;&lt;strong&gt;Descrição do problema:&lt;/strong&gt; Boa tarde!_x000a_Recebi a NF 0114908 informando ter 4280 transações, ao extrair o relatório dentro do portal, identifiquei apenas 4262._x000a_Poderiam verificar essa divergência?&lt;/p&gt;&lt;p&gt;&lt;strong&gt;GA Client ID:&lt;/strong&gt; 71553294.1763995029&lt;/p&gt;&lt;p&gt;&lt;strong&gt;Lead Hash ID:&lt;/strong&gt; 79004c78924da60f242c6207efd45b87cff8886e771e8ca9017578b2f8d3e060&lt;/p&gt;&lt;p&gt;&lt;strong&gt;Lead Form ID:&lt;/strong&gt; 79004c78"/>
    <s v="&gt; Boa tarde!_x000a_Recebi a NF 0114908 informando ter 4280 transações, ao extrair o relatório dentro do portal, identifiquei apenas 4262._x000a_Poderiam verificar essa divergência?"/>
    <s v="229279890"/>
    <x v="22"/>
    <s v="Encerrado"/>
    <n v="98"/>
    <s v=""/>
  </r>
  <r>
    <x v="2"/>
    <x v="2"/>
    <n v="22906012"/>
    <n v="0"/>
    <n v="2614911171796"/>
    <s v="INOVE ONLINE LTDA"/>
    <s v="59.515.022/0001-37"/>
    <s v="Cancelamento de NF / reemissão"/>
    <m/>
    <m/>
    <x v="0"/>
    <s v="Médio"/>
    <s v="1018 Financeiro | Desejo falar com o setor financeiro | INOVE ONLINE LTDA | ariane.pasilva@cielo.com.br"/>
    <d v="2026-05-29T00:00:00"/>
    <d v="2026-07-14T00:00:00"/>
    <s v="mai/2026"/>
    <s v="ECOMMERCE BP SUPORTE FINANCEIRO N2"/>
    <s v="ariane.pasilva@cielo.com.br"/>
    <s v=""/>
    <s v="Olá, segue formulário enviado para Cielo E-commerce:&lt;p&gt;&lt;strong&gt;Qual seu nome?:&lt;/strong&gt; INOVE ONLINE LTDA&lt;/p&gt;&lt;p&gt;&lt;strong&gt;Endereço de e-mail:&lt;/strong&gt; ariane.pasilva@cielo.com.br&lt;/p&gt;&lt;p&gt;&lt;strong&gt;CNPJ/CPF:&lt;/strong&gt; 59.515.022/0001-37&lt;/p&gt;&lt;p&gt;&lt;strong&gt;Telefone:&lt;/strong&gt; (11) 97707-1602&lt;/p&gt;&lt;p&gt;&lt;strong&gt;Assunto:&lt;/strong&gt; Cancelamento NF&lt;/p&gt;&lt;p&gt;&lt;strong&gt;Merchant ID/Estabelecimento Comercial (EC):&lt;/strong&gt; 59515022000137&lt;/p&gt;&lt;p&gt;&lt;strong&gt;Descrição do problema:&lt;/strong&gt; Por favor, seguir com o cancelamento da nota emitida em 28/05/2025, referente ao produto 3DS, gerente abriu solicitação e o contrato foi cancelado em 11/05/2026, com de acordo também para não cobrar multa._x000a__x000a_Chamado:2178253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
    <s v="&gt; Por favor, seguir com o cancelamento da nota emitida em 28/05/2025, referente ao produto 3DS, gerente abriu solicitação e o contrato foi cancelado em 11/05/2026, com de acordo também para não cobrar multa._x000a__x000a_Chamado:21782532"/>
    <s v="229060120"/>
    <x v="38"/>
    <s v="Encerrado"/>
    <n v="46"/>
    <s v=""/>
  </r>
  <r>
    <x v="2"/>
    <x v="2"/>
    <n v="22902586"/>
    <n v="0"/>
    <n v="2614911169550"/>
    <s v="99 TECNOLOGIA LTDA"/>
    <s v="18.033.552/0001-61"/>
    <s v="Cancelamento de NF / Reemissão (Incluir PO)"/>
    <m/>
    <m/>
    <x v="0"/>
    <s v="Médio"/>
    <s v="1018 Financeiro | Desejo falar com o setor financeiro | 18033552000161 | ariane.pasilva@gmail.com.br"/>
    <d v="2026-05-29T00:00:00"/>
    <d v="2026-07-14T00:00:00"/>
    <s v="mai/2026"/>
    <s v="ECOMMERCE BP SUPORTE FINANCEIRO N2"/>
    <s v="ariane.pasilva@gmail.com.br"/>
    <s v="99 TAXIS DESENVOLVIMENTO DE SOFT"/>
    <s v="Olá, segue formulário enviado para Cielo E-commerce:&lt;p&gt;&lt;strong&gt;Qual seu nome?:&lt;/strong&gt; 18033552000161&lt;/p&gt;&lt;p&gt;&lt;strong&gt;Sobre qual produto ou área deseja falar?:&lt;/strong&gt; Financeiro&lt;/p&gt;&lt;p&gt;&lt;strong&gt;Como podemos te ajudar?:&lt;/strong&gt; Desejo falar com o setor financeiro&lt;/p&gt;&lt;p&gt;&lt;strong&gt;Descrição do problema:&lt;/strong&gt; Pessoal, bom dia. Tudo bem?_x000a__x000a_Por gentileza, substituir a nota:104908_x000a__x000a_NR DA PO:  POI202605270076, QUE PRECISA constar na nota.&lt;/p&gt;&lt;p&gt;&lt;strong&gt;Endereço de e-mail:&lt;/strong&gt; ariane.pasilva@gmail.com.br&lt;/p&gt;&lt;p&gt;&lt;strong&gt;CNPJ/CPF:&lt;/strong&gt; 18.033.552/0001-61&lt;/p&gt;&lt;p&gt;&lt;strong&gt;Telefone:&lt;/strong&gt; (11) 97707-1602&lt;/p&gt;&lt;p&gt;&lt;strong&gt;Assunto:&lt;/strong&gt; Substituição NF&lt;/p&gt;&lt;p&gt;&lt;strong&gt;Merchant ID/Estabelecimento Comercial (EC):&lt;/strong&gt; 18033552000161&lt;/p&gt;&lt;p&gt;&lt;strong&gt;GA Client ID:&lt;/strong&gt; 1260128902.1780005144&lt;/p&gt;&lt;p&gt;&lt;strong&gt;Lead Hash ID:&lt;/strong&gt; cf637fbc8c76f02480788970a673a596fb249fc3f4e144b45964c7feb3f64559&lt;/p&gt;&lt;p&gt;&lt;strong&gt;Lead Form ID:&lt;/strong&gt; cf637fbc8c76f02480788970a673a596fb249fc3f4e144b45964c7feb3f64559"/>
    <s v="&gt; Pessoal, bom dia. Tudo bem?_x000a__x000a_Por gentileza, substituir a nota:104908_x000a__x000a_NR DA PO:  POI202605270076, QUE PRECISA constar na nota."/>
    <s v="229025860"/>
    <x v="46"/>
    <s v="Encerrado"/>
    <n v="87"/>
    <s v=""/>
  </r>
  <r>
    <x v="0"/>
    <x v="2"/>
    <n v="22899316"/>
    <n v="0"/>
    <n v="2614910167401"/>
    <s v="SONDA SUPERMERCADOS EXPORTACAO E IMPORTACAO S.A."/>
    <s v="01.937.635/0029-83"/>
    <s v="Cancelamento de NF / reemissão"/>
    <m/>
    <m/>
    <x v="0"/>
    <s v="Alta"/>
    <s v="1018 Financeiro | Desejo falar com o setor financeiro | Damiana Barbosa | damiana.barbosa@sondadelivery.com.br"/>
    <d v="2026-05-29T00:00:00"/>
    <d v="2026-07-14T00:00:00"/>
    <s v="mai/2026"/>
    <s v="ECOMMERCE BP SUPORTE FINANCEIRO N2"/>
    <s v="damiana.barbosa@sondadelivery.com.br"/>
    <s v=""/>
    <s v="Olá, segue formulário enviado para Cielo E-commerce:&lt;p&gt;&lt;strong&gt;Endereço de e-mail:&lt;/strong&gt; damiana.barbosa@sondadelivery.com.br&lt;/p&gt;&lt;p&gt;&lt;strong&gt;Qual seu nome?:&lt;/strong&gt; Damiana Barbosa&lt;/p&gt;&lt;p&gt;&lt;strong&gt;CNPJ/CPF:&lt;/strong&gt; 01.937.635/0029-83&lt;/p&gt;&lt;p&gt;&lt;strong&gt;Telefone:&lt;/strong&gt; (11) 2145-6308&lt;/p&gt;&lt;p&gt;&lt;strong&gt;Assunto:&lt;/strong&gt; Nota Fiscal&lt;/p&gt;&lt;p&gt;&lt;strong&gt;Merchant ID/Estabelecimento Comercial (EC):&lt;/strong&gt; 1034018776&lt;/p&gt;&lt;p&gt;&lt;strong&gt;Sobre qual produto ou área deseja falar?:&lt;/strong&gt; Financeiro&lt;/p&gt;&lt;p&gt;&lt;strong&gt;Como podemos te ajudar?:&lt;/strong&gt; Desejo falar com o setor financeiro&lt;/p&gt;&lt;p&gt;&lt;strong&gt;Descrição do problema:&lt;/strong&gt; Estamos em processo de fechamento financeiro e houve a emissão da nota de vocês antecipadamente._x000a_Preciso do cancelamento deste documento e emissão da nova nota a partir do dia 01.&lt;/p&gt;&lt;p&gt;&lt;strong&gt;GA Client ID:&lt;/strong&gt; 1294385126.1780060754&lt;/p&gt;&lt;p&gt;&lt;strong&gt;Lead Hash ID:&lt;/strong&gt; 9413b283a23472543c8dc0bf8c2967c88c2876f4b582f5129fcd6d1193125597&lt;/p&gt;&lt;p&gt;&lt;strong&gt;Lead Form ID:&lt;/strong&gt; 9413b283a2"/>
    <s v="&gt; Estamos em processo de fechamento financeiro e houve a emissão da nota de vocês antecipadamente._x000a_Preciso do cancelamento deste documento e emissão da nova nota a partir do dia 01."/>
    <s v="228993160"/>
    <x v="38"/>
    <s v="Encerrado"/>
    <n v="46"/>
    <s v=""/>
  </r>
  <r>
    <x v="2"/>
    <x v="2"/>
    <n v="22891770"/>
    <n v="0"/>
    <n v="2614908162289"/>
    <s v="PAGUE MENOS COMERCIO DE PRODUTOS ALIMENTICIOS LTDA"/>
    <s v="60.494.416/0033-12"/>
    <s v="Cancelamento de NF / reemissão"/>
    <m/>
    <m/>
    <x v="0"/>
    <s v="Alta"/>
    <s v="1018 Financeiro | Desejo falar com o setor financeiro | felipe alvarez de carvalho sanches | felipe.sanches@supermercadospaguemenos.com.br"/>
    <d v="2026-05-29T00:00:00"/>
    <d v="2026-07-14T00:00:00"/>
    <s v="mai/2026"/>
    <s v="ECOMMERCE BP SUPORTE FINANCEIRO N2"/>
    <s v="felipe.sanches@supermercadospaguemenos.com.br"/>
    <s v=""/>
    <s v="Olá, segue formulário enviado para Cielo E-commerce:&lt;p&gt;&lt;strong&gt;Endereço de e-mail:&lt;/strong&gt; felipe.sanches@supermercadospaguemenos.com.br&lt;/p&gt;&lt;p&gt;&lt;strong&gt;Qual seu nome?:&lt;/strong&gt; felipe alvarez de carvalho sanches&lt;/p&gt;&lt;p&gt;&lt;strong&gt;CNPJ/CPF:&lt;/strong&gt; 60.494.416/0033-12&lt;/p&gt;&lt;p&gt;&lt;strong&gt;Telefone:&lt;/strong&gt; (19) 97123-1847&lt;/p&gt;&lt;p&gt;&lt;strong&gt;Assunto:&lt;/strong&gt; NOTA FISCAL DE SERVIÇO -Emissão todo dia 01 do mes&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Bom dia,_x000a_Nossa data de corte é dia 20, então as notas fiscais precisam ser emitidas até essa data para conseguirmos lançar dentro do mesmo mês._x000a__x000a_Nesse caso, seria possível cancelar a nota fiscal 115225, emitida em 26/05?&lt;/p&gt;&lt;p&gt;&lt;strong&gt;GA Client ID:&lt;/strong&gt; 645834960.1767633360&lt;/p&gt;&lt;p&gt;&lt;strong&gt;Lead Hash ID:&lt;/strong"/>
    <s v="&gt; Bom dia,_x000a_Nossa data de corte é dia 20, então as notas fiscais precisam ser emitidas até essa data para conseguirmos lançar dentro do mesmo mês._x000a__x000a_Nesse caso, seria possível cancelar a nota fiscal 115225, emitida em 26/05?"/>
    <s v="228917700"/>
    <x v="38"/>
    <s v="Encerrado"/>
    <n v="46"/>
    <s v=""/>
  </r>
  <r>
    <x v="4"/>
    <x v="1"/>
    <n v="22888561"/>
    <n v="0"/>
    <n v="2614818160038"/>
    <s v=""/>
    <s v="108.031.826-78"/>
    <s v="Dúvidas sobre contrato / cobrança"/>
    <m/>
    <m/>
    <x v="0"/>
    <s v="Médio"/>
    <s v="1003 Gateway de Pagamento | Estou em produção e tenho uma dúvida | Ronierison Sena | ronierison.sena@ext-onfly.com"/>
    <d v="2026-05-28T00:00:00"/>
    <d v="2026-07-15T00:00:00"/>
    <s v="mai/2026"/>
    <s v="ECOMMERCE BP SUPORTE FINANCEIRO N2"/>
    <s v="ronierison.sena@ext-onfly.com"/>
    <s v=""/>
    <s v="Olá, segue formulário enviado para Cielo E-commerce:&lt;p&gt;&lt;strong&gt;Qual seu nome?:&lt;/strong&gt; Ronierison Sena&lt;/p&gt;&lt;p&gt;&lt;strong&gt;Endereço de e-mail:&lt;/strong&gt; ronierison.sena@ext-onfly.com&lt;/p&gt;&lt;p&gt;&lt;strong&gt;CNPJ/CPF:&lt;/strong&gt; 108.031.826-78&lt;/p&gt;&lt;p&gt;&lt;strong&gt;Telefone:&lt;/strong&gt; (31) 99487-8185&lt;/p&gt;&lt;p&gt;&lt;strong&gt;Assunto:&lt;/strong&gt; Taxas&lt;/p&gt;&lt;p&gt;&lt;strong&gt;Merchant ID/Estabelecimento Comercial (EC):&lt;/strong&gt; 8facdbcb-ca0a-401f-8603-43039fff54d6&lt;/p&gt;&lt;p&gt;&lt;strong&gt;Sobre qual produto ou área deseja falar?:&lt;/strong&gt; Gateway de Pagamento&lt;/p&gt;&lt;p&gt;&lt;strong&gt;Como podemos te ajudar?:&lt;/strong&gt; Estou em produção e tenho uma dúvida&lt;/p&gt;&lt;p&gt;&lt;strong&gt;Descrição do problema:&lt;/strong&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lt;/p&gt;&lt;p&gt;&lt;strong&gt;GA Client ID:&lt;/strong&gt; &lt;/p&gt;&lt;p&gt;&lt;strong&gt;Lead Hash ID:&lt;/strong&gt; e3b000c5a441060133ae2444dd4b1d491"/>
    <s v="&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
    <s v="228885610"/>
    <x v="33"/>
    <s v="Encerrado"/>
    <n v="89"/>
    <s v=""/>
  </r>
  <r>
    <x v="5"/>
    <x v="1"/>
    <n v="22886625"/>
    <n v="0"/>
    <n v="2614817158985"/>
    <s v="ENGEPECAS EQUIPAMENTOS LTDA."/>
    <s v="05.063.653/0013-77"/>
    <s v="Atualização cadastral (email)"/>
    <m/>
    <m/>
    <x v="0"/>
    <s v="Médio"/>
    <s v="1018 Financeiro | Desejo falar com o setor financeiro | Wesley | ecommerce3@engepecas.com.br"/>
    <d v="2026-05-28T00:00:00"/>
    <d v="2026-07-15T00:00:00"/>
    <s v="mai/2026"/>
    <s v="ECOMMERCE BP SUPORTE FINANCEIRO N2"/>
    <s v="ecommerce3@engepecas.com.br"/>
    <s v=""/>
    <s v="Olá, segue formulário enviado para Cielo E-commerce:&lt;p&gt;&lt;strong&gt;Qual seu nome?:&lt;/strong&gt; Wesley&lt;/p&gt;&lt;p&gt;&lt;strong&gt;Endereço de e-mail:&lt;/strong&gt; ecommerce3@engepecas.com.br&lt;/p&gt;&lt;p&gt;&lt;strong&gt;CNPJ/CPF:&lt;/strong&gt; 05.063.653/0013-77&lt;/p&gt;&lt;p&gt;&lt;strong&gt;Telefone:&lt;/strong&gt; (41) 3380-8836&lt;/p&gt;&lt;p&gt;&lt;strong&gt;Assunto:&lt;/strong&gt; ADICIONAR E-MAIL PARA RECEBIMENTO DE BOLETO&lt;/p&gt;&lt;p&gt;&lt;strong&gt;Merchant ID/Estabelecimento Comercial (EC):&lt;/strong&gt; 101dfff5-07c9-4efa-88b3-615c4b697860&lt;/p&gt;&lt;p&gt;&lt;strong&gt;Sobre qual produto ou área deseja falar?:&lt;/strong&gt; Financeiro&lt;/p&gt;&lt;p&gt;&lt;strong&gt;Como podemos te ajudar?:&lt;/strong&gt; Desejo falar com o setor financeiro&lt;/p&gt;&lt;p&gt;&lt;strong&gt;Descrição do problema:&lt;/strong&gt; Boa tarde,_x000a__x000a_Gostaria de adicionar mais um e-mail de recebimento de boletos, segue a baixo.  _x000a__x000a_ecommerce3@engepecas.com.br&lt;/p&gt;&lt;p&gt;&lt;strong&gt;GA Client ID:&lt;/strong&gt; 1594511533.1770136581&lt;/p&gt;&lt;p&gt;&lt;strong&gt;Lead Hash ID:&lt;/strong&gt; 13bff4e385842439b4b77fc67ae199aef7b13da49e359ffa88b3d5c2acfcfaca&lt;/p&gt;&lt;p&gt;&lt;strong&gt;Lead Form ID:&lt;/strong&gt; 13bff4e385842439b4b77fc67ae1"/>
    <s v="&gt; Boa tarde,_x000a__x000a_Gostaria de adicionar mais um e-mail de recebimento de boletos, segue a baixo.  _x000a__x000a_ecommerce3@engepecas.com.br"/>
    <s v="228866250"/>
    <x v="15"/>
    <s v="Encerrado"/>
    <n v="70"/>
    <s v=""/>
  </r>
  <r>
    <x v="0"/>
    <x v="2"/>
    <n v="22884811"/>
    <n v="0"/>
    <n v="2614817157845"/>
    <s v="BEMOL SERVICOS FINANCEIROS LTDA."/>
    <s v="35.410.271/0001-08"/>
    <s v="Cancelamento de NF / reemissão"/>
    <s v="A nota foi substituida e cliente incluido na lista de exceções. Chamado encerrado"/>
    <m/>
    <x v="0"/>
    <s v="Alta"/>
    <s v="1018 Financeiro | Desejo falar com o setor financeiro | André Menezes | andremenezes@bemol.com.br"/>
    <d v="2026-05-28T00:00:00"/>
    <d v="2026-07-15T00:00:00"/>
    <s v="mai/2026"/>
    <s v="ECOMMERCE BP SUPORTE FINANCEIRO N2"/>
    <s v="andremenezes@bemol.com.br"/>
    <s v="BEMOL"/>
    <s v="Olá, segue formulário enviado para Cielo E-commerce:&lt;p&gt;&lt;strong&gt;Qual seu nome?:&lt;/strong&gt; André Menezes&lt;/p&gt;&lt;p&gt;&lt;strong&gt;Endereço de e-mail:&lt;/strong&gt; andremenezes@bemol.com.br&lt;/p&gt;&lt;p&gt;&lt;strong&gt;CNPJ/CPF:&lt;/strong&gt; 35.410.271/0001-08&lt;/p&gt;&lt;p&gt;&lt;strong&gt;Telefone:&lt;/strong&gt; (11) 99125-6238&lt;/p&gt;&lt;p&gt;&lt;strong&gt;Assunto:&lt;/strong&gt; Cancelamento de Nota Fiscal&lt;/p&gt;&lt;p&gt;&lt;strong&gt;Sobre qual produto ou área deseja falar?:&lt;/strong&gt; Financeiro&lt;/p&gt;&lt;p&gt;&lt;strong&gt;Como podemos te ajudar?:&lt;/strong&gt; Desejo falar com o setor financeiro&lt;/p&gt;&lt;p&gt;&lt;strong&gt;Descrição do problema:&lt;/strong&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s v="&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s v="228848110"/>
    <x v="49"/>
    <s v="Encerrado"/>
    <n v="48"/>
    <s v=""/>
  </r>
  <r>
    <x v="2"/>
    <x v="1"/>
    <n v="22884282"/>
    <n v="0"/>
    <n v="2614817157508"/>
    <s v=""/>
    <s v="340.720.088-93"/>
    <s v="Alteração cadastral (telefone)"/>
    <m/>
    <m/>
    <x v="0"/>
    <s v="Médio"/>
    <s v="1003 Gateway de Pagamento | Estou com um problema em produção e preciso de ajuda | Graciliene Borges da Silva | graciliene.silva@mbrf.com"/>
    <d v="2026-05-28T00:00:00"/>
    <d v="2026-07-15T00:00:00"/>
    <s v="mai/2026"/>
    <s v="ECOMMERCE BP SUPORTE FINANCEIRO N2"/>
    <s v="graciliene.silva@mbrf.com"/>
    <s v=""/>
    <s v="Olá, segue formulário enviado para Cielo E-commerce:&lt;p&gt;&lt;strong&gt;Qual seu nome?:&lt;/strong&gt; Graciliene Borges da Silva&lt;/p&gt;&lt;p&gt;&lt;strong&gt;Endereço de e-mail:&lt;/strong&gt; graciliene.silva@mbrf.com&lt;/p&gt;&lt;p&gt;&lt;strong&gt;CNPJ/CPF:&lt;/strong&gt; 340.720.088-93&lt;/p&gt;&lt;p&gt;&lt;strong&gt;Telefone:&lt;/strong&gt; (11) 98945-5479&lt;/p&gt;&lt;p&gt;&lt;strong&gt;Assunto:&lt;/strong&gt; Atualização de telefone no boleto&lt;/p&gt;&lt;p&gt;&lt;strong&gt;Merchant ID/Estabelecimento Comercial (EC):&lt;/strong&gt; 8bcc67dc-f899-41cd-bbe2-903b0febf122&lt;/p&gt;&lt;p&gt;&lt;strong&gt;Sobre qual produto ou área deseja falar?:&lt;/strong&gt; Gateway de Pagamento&lt;/p&gt;&lt;p&gt;&lt;strong&gt;Como podemos te ajudar?:&lt;/strong&gt; Estou com um problema em produção e preciso de ajuda&lt;/p&gt;&lt;p&gt;&lt;strong&gt;Descrição do problema:&lt;/strong&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s v="&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s v="228842820"/>
    <x v="19"/>
    <s v="Encerrado"/>
    <n v="71"/>
    <s v=""/>
  </r>
  <r>
    <x v="3"/>
    <x v="3"/>
    <n v="22878539"/>
    <n v="0"/>
    <n v="2614816153717"/>
    <s v="PANDURATA ALIMENTOS LTDA"/>
    <s v="70.940.994/0001-01"/>
    <s v="Alteração de vencimento / Prorrogação / Reenvio de boleto"/>
    <m/>
    <m/>
    <x v="0"/>
    <s v="Alta"/>
    <s v="1018 Financeiro | Desejo falar com o setor financeiro | Fabio Novais | fabiobn@bauducco.com.br"/>
    <d v="2026-05-28T00:00:00"/>
    <d v="2026-07-14T00:00:00"/>
    <s v="mai/2026"/>
    <s v="ECOMMERCE BP SUPORTE FINANCEIRO N2"/>
    <s v="fabiobn@bauducco.com.br"/>
    <s v=""/>
    <s v="Olá, segue formulário enviado para Cielo E-commerce:&lt;p&gt;&lt;strong&gt;Qual seu nome?:&lt;/strong&gt; Fabio Novais&lt;/p&gt;&lt;p&gt;&lt;strong&gt;Endereço de e-mail:&lt;/strong&gt; fabiobn@bauducco.com.br&lt;/p&gt;&lt;p&gt;&lt;strong&gt;CNPJ/CPF:&lt;/strong&gt; 70.940.994/0001-01&lt;/p&gt;&lt;p&gt;&lt;strong&gt;Telefone:&lt;/strong&gt; (11) 9300-0344&lt;/p&gt;&lt;p&gt;&lt;strong&gt;Assunto:&lt;/strong&gt; Alteração de Vencimento de Boleto&lt;/p&gt;&lt;p&gt;&lt;strong&gt;Merchant ID/Estabelecimento Comercial (EC):&lt;/strong&gt; 70.940.994/0001-01&lt;/p&gt;&lt;p&gt;&lt;strong&gt;Sobre qual produto ou área deseja falar?:&lt;/strong&gt; Financeiro&lt;/p&gt;&lt;p&gt;&lt;strong&gt;Como podemos te ajudar?:&lt;/strong&gt; Desejo falar com o setor financeiro&lt;/p&gt;&lt;p&gt;&lt;strong&gt;Descrição do problema:&lt;/strong&gt; Boa tarde, pessoal! Tudo bem?_x000a__x000a_As regras de emissão de boleto são sempre até dia 10 do mês, e é necessário ter o vencimento de 45 dias._x000a__x000a_Conseguem nos ajudar, por favor?_x000a__x000a_Obrigado!&lt;/p&gt;&lt;p&gt;&lt;strong&gt;GA Client ID:&lt;/strong&gt; 1324974709.1764694782&lt;/p&gt;&lt;p&gt;&lt;strong&gt;Lead Hash ID:&lt;/strong&gt; 5828d74843488e39d266c193758669792138bf534ef02c79f4d9f9a668f498a9&lt;/p&gt;&lt;p&gt;&lt;strong&gt;Lead Form ID:&lt;/str"/>
    <s v="&gt; Boa tarde, pessoal! Tudo bem?_x000a__x000a_As regras de emissão de boleto são sempre até dia 10 do mês, e é necessário ter o vencimento de 45 dias._x000a__x000a_Conseguem nos ajudar, por favor?_x000a__x000a_Obrigado!"/>
    <s v="228785390"/>
    <x v="5"/>
    <s v="Encerrado"/>
    <n v="113"/>
    <s v=""/>
  </r>
  <r>
    <x v="0"/>
    <x v="0"/>
    <n v="22877934"/>
    <n v="0"/>
    <n v="2614816153291"/>
    <s v="13A INFORMATICA E MATE"/>
    <s v="13.328.409/0001-83"/>
    <s v="Contestação de cobrança"/>
    <m/>
    <m/>
    <x v="0"/>
    <s v="Médio"/>
    <s v="1018 Financeiro | Desejo falar com o setor financeiro | Vanessa | vanessa@sixpel.com.br"/>
    <d v="2026-05-28T00:00:00"/>
    <d v="2026-07-15T00:00:00"/>
    <s v="mai/2026"/>
    <s v="ECOMMERCE BP SUPORTE FINANCEIRO N2"/>
    <s v="vanessa@sixpel.com.br"/>
    <s v="13A INFORMATICA E MATE"/>
    <s v="Olá, segue formulário enviado para Cielo E-commerce:&lt;p&gt;&lt;strong&gt;Endereço de e-mail:&lt;/strong&gt; vanessa@sixpel.com.br&lt;/p&gt;&lt;p&gt;&lt;strong&gt;Qual seu nome?:&lt;/strong&gt; Vanessa&lt;/p&gt;&lt;p&gt;&lt;strong&gt;CNPJ/CPF:&lt;/strong&gt; 13.328.409/0001-83&lt;/p&gt;&lt;p&gt;&lt;strong&gt;Telefone:&lt;/strong&gt; (11) 93456-7135&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O cancelamento total dos serviços vinculados com Braspag foi feito em 14/05/2026, mas recebi o boleto referente ao mês completo.&lt;/p&gt;&lt;p&gt;&lt;strong&gt;GA Client ID:&lt;/strong&gt; 1748044628.1765558654&lt;/p&gt;&lt;p&gt;&lt;strong&gt;Lead Hash ID:&lt;/strong&gt; 1c3d75b77d527375e55597588698dc2dfba4fc3f83b95b0c1d46d14fbcfab31c&lt;/p&gt;&lt;p&gt;&lt;strong&gt;Lead Form ID:&lt;/strong&gt; 1c3d75b77d527375e55597588698dc2dfba4fc3f83b95b0c1d46d14fbcfab31c.1779995031258&lt;/p&gt;&lt;b"/>
    <s v="&gt; O cancelamento total dos serviços vinculados com Braspag foi feito em 14/05/2026, mas recebi o boleto referente ao mês completo."/>
    <s v="228779340"/>
    <x v="37"/>
    <s v="Encerrado"/>
    <n v="103"/>
    <s v=""/>
  </r>
  <r>
    <x v="0"/>
    <x v="3"/>
    <n v="22831321"/>
    <n v="0"/>
    <n v="2614717122471"/>
    <s v="GM COMERCIO DE CONFECCOES LTDA"/>
    <s v="62.090.265/0001-85"/>
    <s v="Reenvio de boleto"/>
    <m/>
    <m/>
    <x v="0"/>
    <s v="Médio"/>
    <s v="1018 Financeiro | Desejo falar com o setor financeiro | Mitchel | mitchel.lima92@gmail.com"/>
    <d v="2026-05-27T00:00:00"/>
    <d v="2026-07-14T00:00:00"/>
    <s v="mai/2026"/>
    <s v="ECOMMERCE BP SUPORTE FINANCEIRO N2"/>
    <s v="mitchel.lima92@gmail.com"/>
    <s v=""/>
    <s v="Olá, segue formulário enviado para Cielo E-commerce:&lt;p&gt;&lt;strong&gt;Qual seu nome?:&lt;/strong&gt; Mitchel&lt;/p&gt;&lt;p&gt;&lt;strong&gt;Endereço de e-mail:&lt;/strong&gt; mitchel.lima92@gmail.com&lt;/p&gt;&lt;p&gt;&lt;strong&gt;CNPJ/CPF:&lt;/strong&gt; 62.090.265/0001-85&lt;/p&gt;&lt;p&gt;&lt;strong&gt;Telefone:&lt;/strong&gt; (88) 99947-6979&lt;/p&gt;&lt;p&gt;&lt;strong&gt;Assunto:&lt;/strong&gt; Não recebemos o boleto de pagamento com vencimento em maio&lt;/p&gt;&lt;p&gt;&lt;strong&gt;Merchant ID/Estabelecimento Comercial (EC):&lt;/strong&gt; 84995d4c-4b72-4a76-8d60-f37df4b33dc1&lt;/p&gt;&lt;p&gt;&lt;strong&gt;Sobre qual produto ou área deseja falar?:&lt;/strong&gt; Financeiro&lt;/p&gt;&lt;p&gt;&lt;strong&gt;Como podemos te ajudar?:&lt;/strong&gt; Desejo falar com o setor financeiro&lt;/p&gt;&lt;p&gt;&lt;strong&gt;Descrição do problema:&lt;/strong&gt; Consegue nos encaminhar o boleto/fatura que vence no mês de maio?&lt;/p&gt;&lt;p&gt;&lt;strong&gt;GA Client ID:&lt;/strong&gt; 1618657158.1774962799&lt;/p&gt;&lt;p&gt;&lt;strong&gt;Lead Hash ID:&lt;/strong&gt; 72cba8a2e5c99727e6f56e83d8aaa749ee55784bfd6d4447231497fc6a6772a3&lt;/p&gt;&lt;p&gt;&lt;strong&gt;Lead Form ID:&lt;/strong&gt; 72cba8a2e5c99727e6f56e83d8aaa749ee55784bfd6d4447231497fc6a6772a3.17799"/>
    <s v="&gt; Consegue nos encaminhar o boleto/fatura que vence no mês de maio?"/>
    <s v="228313210"/>
    <x v="9"/>
    <s v="Encerrado"/>
    <n v="75"/>
    <s v=""/>
  </r>
  <r>
    <x v="4"/>
    <x v="3"/>
    <n v="22819696"/>
    <n v="0"/>
    <n v="2614714114917"/>
    <s v=""/>
    <s v="56.002.183/0001-39"/>
    <s v="Mudança conta recebimento"/>
    <m/>
    <m/>
    <x v="2"/>
    <s v="Médio"/>
    <s v="1018 Financeiro | Desejo falar com o setor financeiro | Francielle dos Santos Pereira | sac.millionspay@gmail.com"/>
    <d v="2026-05-27T00:00:00"/>
    <d v="2026-07-15T00:00:00"/>
    <s v="mai/2026"/>
    <s v="ECOMMERCE BP SUPORTE FINANCEIRO N2"/>
    <s v="sac.millionspay@gmail.com"/>
    <s v=""/>
    <s v="Olá, segue formulário enviado para Cielo E-commerce:&lt;p&gt;&lt;strong&gt;Qual seu nome?:&lt;/strong&gt; Francielle dos Santos Pereira&lt;/p&gt;&lt;p&gt;&lt;strong&gt;Endereço de e-mail:&lt;/strong&gt; sac.millionspay@gmail.com&lt;/p&gt;&lt;p&gt;&lt;strong&gt;Telefone:&lt;/strong&gt; (41) 99949-6152&lt;/p&gt;&lt;p&gt;&lt;strong&gt;CNPJ/CPF:&lt;/strong&gt; 56.002.183/0001-39&lt;/p&gt;&lt;p&gt;&lt;strong&gt;Assunto:&lt;/strong&gt; trocar a conta bancaria de recebimento de sellers e repasse ainda não feito&lt;/p&gt;&lt;p&gt;&lt;strong&gt;Merchant ID/Estabelecimento Comercial (EC):&lt;/strong&gt; 4853056b-3c92-4a00-9418-f00350ff7941&lt;/p&gt;&lt;p&gt;&lt;strong&gt;Sobre qual produto ou área deseja falar?:&lt;/strong&gt; Financeiro&lt;/p&gt;&lt;p&gt;&lt;strong&gt;Como podemos te ajudar?:&lt;/strong&gt; Desejo falar com o setor financeiro&lt;/p&gt;&lt;p&gt;&lt;strong&gt;Descrição do problema:&lt;/strong&gt; trocar a conta bancaria de recebimento de sellers e repasse ainda não feito, estão atrasados.&lt;/p&gt;&lt;p&gt;&lt;strong&gt;GA Client ID:&lt;/strong&gt; 2090772583.1778623540&lt;/p&gt;&lt;p&gt;&lt;strong&gt;Lead Hash ID:&lt;/strong&gt; 59bdd3d7f2fa43be0bf743cbc05533afece86c603662202f0dca0160c6b84ee9&lt;/p&gt;&lt;p&gt;&lt;strong&gt;Lead Form ID:&lt;/strong&gt; 59"/>
    <s v="&gt; trocar a conta bancaria de recebimento de sellers e repasse ainda não feito, estão atrasados."/>
    <s v="228196960"/>
    <x v="10"/>
    <s v="Aberto"/>
    <n v="121"/>
    <n v="121.00241"/>
  </r>
  <r>
    <x v="2"/>
    <x v="2"/>
    <n v="22722766"/>
    <n v="0"/>
    <n v="2614516051755"/>
    <s v="PAGUE MENOS COMERCIO DE PRODUTOS ALIMENTICIOS LTDA"/>
    <s v="60.494.416/0033-12"/>
    <s v="Cancelamento de NF / reemissão"/>
    <m/>
    <m/>
    <x v="0"/>
    <s v="Alta"/>
    <s v="1018 Financeiro | Desejo falar com o setor financeiro | Felipe Alvarez de Carvalho Sanches | felipe.sanches@supermercadospaguemenos.com.br"/>
    <d v="2026-05-25T00:00:00"/>
    <d v="2026-07-14T00:00:00"/>
    <s v="mai/2026"/>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60.494.416/0033-12&lt;/p&gt;&lt;p&gt;&lt;strong&gt;Telefone:&lt;/strong&gt; (19) 97123-1847&lt;/p&gt;&lt;p&gt;&lt;strong&gt;Assunto:&lt;/strong&gt; DATA FATURAMENTO NF SERVIÇO 01.03.01&lt;/p&gt;&lt;p&gt;&lt;strong&gt;Merchant ID/Estabelecimento Comercial (EC):&lt;/strong&gt; 60.494.416/0033-12&lt;/p&gt;&lt;p&gt;&lt;strong&gt;Sobre qual produto ou área deseja falar?:&lt;/strong&gt; Financeiro&lt;/p&gt;&lt;p&gt;&lt;strong&gt;Como podemos te ajudar?:&lt;/strong&gt; Desejo falar com o setor financeiro&lt;/p&gt;&lt;p&gt;&lt;strong&gt;Descrição do problema:&lt;/strong&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s v="&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s v="227227660"/>
    <x v="4"/>
    <s v="Encerrado"/>
    <n v="67"/>
    <s v=""/>
  </r>
  <r>
    <x v="2"/>
    <x v="1"/>
    <n v="22696395"/>
    <n v="0"/>
    <n v="2614511034778"/>
    <s v=""/>
    <m/>
    <s v="Atualização cadastral"/>
    <m/>
    <m/>
    <x v="0"/>
    <s v="Médio"/>
    <s v="1018 Financeiro | Desejo falar com o setor financeiro | MV INFORMATICA NORDESTE LTDA | bordini@cielo.com.br"/>
    <d v="2026-05-25T00:00:00"/>
    <d v="2026-07-14T00:00:00"/>
    <s v="mai/2026"/>
    <s v="ECOMMERCE BP SUPORTE FINANCEIRO N2"/>
    <s v="bordini@cielo.com.br"/>
    <s v=""/>
    <s v="Olá, segue formulário enviado para Cielo E-commerce:&lt;p&gt;&lt;strong&gt;Qual seu nome?:&lt;/strong&gt; MV INFORMATICA NORDESTE LTDA&lt;/p&gt;&lt;p&gt;&lt;strong&gt;Descrição do problema:&lt;/strong&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s v="&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s v="226963950"/>
    <x v="37"/>
    <s v="Encerrado"/>
    <n v="106"/>
    <s v=""/>
  </r>
  <r>
    <x v="5"/>
    <x v="3"/>
    <n v="22692172"/>
    <n v="0"/>
    <n v="2614510031891"/>
    <s v="CIA CAMINHO AEREO PAO DE ACUCAR"/>
    <s v="33.229.410/0001-68"/>
    <s v="Reenvio de boleto"/>
    <m/>
    <m/>
    <x v="0"/>
    <s v="Médio"/>
    <s v="1018 Financeiro | Desejo falar com o setor financeiro | Matheus Frade | matheus.frade@iter.com.br"/>
    <d v="2026-05-25T00:00:00"/>
    <d v="2026-07-13T00:00:00"/>
    <s v="mai/2026"/>
    <s v="ECOMMERCE BP SUPORTE FINANCEIRO N2"/>
    <s v="matheus.frade@iter.com.br"/>
    <s v="BONDINHO PAO DE ACUCAR"/>
    <s v="Olá, segue formulário enviado para Cielo E-commerce:&lt;p&gt;&lt;strong&gt;Qual seu nome?:&lt;/strong&gt; Matheus Frade&lt;/p&gt;&lt;p&gt;&lt;strong&gt;Endereço de e-mail:&lt;/strong&gt; matheus.frade@iter.com.br&lt;/p&gt;&lt;p&gt;&lt;strong&gt;CNPJ/CPF:&lt;/strong&gt; 33.229.410/0001-68&lt;/p&gt;&lt;p&gt;&lt;strong&gt;Telefone:&lt;/strong&gt; (21) 2546-8426&lt;/p&gt;&lt;p&gt;&lt;strong&gt;Assunto:&lt;/strong&gt; Emissão notas fiscais&lt;/p&gt;&lt;p&gt;&lt;strong&gt;Merchant ID/Estabelecimento Comercial (EC):&lt;/strong&gt; 2884685655&lt;/p&gt;&lt;p&gt;&lt;strong&gt;Sobre qual produto ou área deseja falar?:&lt;/strong&gt; Financeiro&lt;/p&gt;&lt;p&gt;&lt;strong&gt;Como podemos te ajudar?:&lt;/strong&gt; Desejo falar com o setor financeiro&lt;/p&gt;&lt;p&gt;&lt;strong&gt;Descrição do problema:&lt;/strong&gt; Solicito boleto atualizado para amanhã 26.05 para regularização da NF 98857 que temos em aberto.&lt;/p&gt;&lt;p&gt;&lt;strong&gt;GA Client ID:&lt;/strong&gt; 2019939404.1755715981&lt;/p&gt;&lt;p&gt;&lt;strong&gt;Lead Hash ID:&lt;/strong&gt; 561b6c58c7163d17ac9508eb5069cf8a4372713e2d8779d827e5082ad0e8e496&lt;/p&gt;&lt;p&gt;&lt;strong&gt;Lead Form ID:&lt;/strong&gt; 561b6c58c7163d17ac9508eb5069cf8a4372713e2d8779d827e5082ad0e8e496.1779716540507&lt;/p&gt;&lt;br&gt;-json-{_x000a_  "/>
    <s v="&gt; Solicito boleto atualizado para amanhã 26.05 para regularização da NF 98857 que temos em aberto."/>
    <s v="226921720"/>
    <x v="0"/>
    <s v="Encerrado"/>
    <n v="78"/>
    <s v=""/>
  </r>
  <r>
    <x v="2"/>
    <x v="5"/>
    <n v="22682610"/>
    <n v="0"/>
    <n v="2614508025411"/>
    <s v="MARIA EDUARDA FERNANDES DE MORAI"/>
    <s v="707.538.874-60"/>
    <s v="Restrição no Serasa"/>
    <m/>
    <m/>
    <x v="2"/>
    <s v="Médio"/>
    <s v="1018 Financeiro | Desejo falar com o setor financeiro | Maria Eduarda Fernandes de Morais | igorramon_25@icloud.com"/>
    <d v="2026-05-25T00:00:00"/>
    <d v="2026-07-16T00:00:00"/>
    <s v="mai/2026"/>
    <s v="ECOMMERCE BP SUPORTE FINANCEIRO N2"/>
    <s v="igorramon_25@icloud.com"/>
    <s v="MARIA EDUARDA FERNANDES DE MORAI"/>
    <s v="Olá, segue formulário enviado para Cielo E-commerce:&lt;p&gt;&lt;strong&gt;Qual seu nome?:&lt;/strong&gt; Maria Eduarda Fernandes de Morais&lt;/p&gt;&lt;p&gt;&lt;strong&gt;Endereço de e-mail:&lt;/strong&gt; igorramon_25@icloud.com&lt;/p&gt;&lt;p&gt;&lt;strong&gt;CNPJ/CPF:&lt;/strong&gt; 707.538.874-60&lt;/p&gt;&lt;p&gt;&lt;strong&gt;Telefone:&lt;/strong&gt; (84) 92166-0958&lt;/p&gt;&lt;p&gt;&lt;strong&gt;Assunto:&lt;/strong&gt; Dívida paga , e não saiu do Serasa&lt;/p&gt;&lt;p&gt;&lt;strong&gt;Sobre qual produto ou área deseja falar?:&lt;/strong&gt; Financeiro&lt;/p&gt;&lt;p&gt;&lt;strong&gt;Descrição do problema:&lt;/strong&gt; paguei uma dívida existente , e ainda não saiu do Serasa&lt;/p&gt;&lt;p&gt;&lt;strong&gt;Como podemos te ajudar?:&lt;/strong&gt; Desejo falar com o setor financeiro&lt;/p&gt;&lt;p&gt;&lt;strong&gt;Merchant ID/Estabelecimento Comercial (EC):&lt;/strong&gt; Jmstore&lt;/p&gt;&lt;p&gt;&lt;strong&gt;GA Client ID:&lt;/strong&gt; 2046430972.1779708505&lt;/p&gt;&lt;p&gt;&lt;strong&gt;Lead Hash ID:&lt;/strong&gt; 5f6dc504acaf57b6735ededf7ac706904af800bc66c8121a0dceecddc41742a9&lt;/p&gt;&lt;p&gt;&lt;strong&gt;Lead Form ID:&lt;/strong&gt; 5f6dc504acaf57b6735ededf7ac706904af800bc66c8121a0dceecddc41742a9.1779708676525&lt;/p&gt;&lt;br&gt;-json-{_x000a_    &quot;infoClientes"/>
    <s v="&gt; paguei uma dívida existente , e ainda não saiu do Serasa"/>
    <s v="226826100"/>
    <x v="10"/>
    <s v="Aberto"/>
    <n v="123"/>
    <n v="123.00245"/>
  </r>
  <r>
    <x v="0"/>
    <x v="0"/>
    <n v="22677747"/>
    <n v="0"/>
    <n v="2614312021526"/>
    <s v=""/>
    <s v="57.535.099/0001-43"/>
    <s v="Contestação de cobrança"/>
    <m/>
    <m/>
    <x v="0"/>
    <s v="Médio"/>
    <s v="1018 Financeiro | Desejo falar com o setor financeiro | ANA CAROLINA FERREIRA | afontebrands@gmail.com"/>
    <d v="2026-05-23T00:00:00"/>
    <d v="2026-07-14T00:00:00"/>
    <s v="mai/2026"/>
    <s v="ECOMMERCE BP SUPORTE FINANCEIRO N2"/>
    <s v="afontebrands@gmail.com"/>
    <s v=""/>
    <s v="Olá, segue formulário enviado para Cielo E-commerce:&lt;p&gt;&lt;strong&gt;Qual seu nome?:&lt;/strong&gt; ANA CAROLINA FERREIRA&lt;/p&gt;&lt;p&gt;&lt;strong&gt;Endereço de e-mail:&lt;/strong&gt; afontebrands@gmail.com&lt;/p&gt;&lt;p&gt;&lt;strong&gt;Telefone:&lt;/strong&gt; (54) 99977-6356&lt;/p&gt;&lt;p&gt;&lt;strong&gt;CNPJ/CPF:&lt;/strong&gt; 57.535.099/0001-43&lt;/p&gt;&lt;p&gt;&lt;strong&gt;Assunto:&lt;/strong&gt; COBRANÇAS INDEVIDAS&lt;/p&gt;&lt;p&gt;&lt;strong&gt;Merchant ID/Estabelecimento Comercial (EC):&lt;/strong&gt; 2898223390&lt;/p&gt;&lt;p&gt;&lt;strong&gt;Sobre qual produto ou área deseja falar?:&lt;/strong&gt; Financeiro&lt;/p&gt;&lt;p&gt;&lt;strong&gt;Como podemos te ajudar?:&lt;/strong&gt; Desejo falar com o setor financeiro&lt;/p&gt;&lt;p&gt;&lt;strong&gt;Descrição do problema:&lt;/strong&gt; COBRANÇAS DE MENSALIDADES INDEVIDAS_x000a_JA FOI RELATADO TODA A SITUAÇÃO VIA E-MAIL, VIA WHATSAPP, MAS ATÉ O MOMONTE NÃO TEVE SOLUÇÃO.&lt;/p&gt;&lt;p&gt;&lt;strong&gt;GA Client ID:&lt;/strong&gt; 17734264.1779550846&lt;/p&gt;&lt;p&gt;&lt;strong&gt;Lead Hash ID:&lt;/strong&gt; 375f6fb285786bde3892fe4680b75eec9e70cb35658e1426fc54bf8555ca7b6b&lt;/p&gt;&lt;p&gt;&lt;strong&gt;Lead Form ID:&lt;/strong&gt; 375f6fb285786bde3892fe4680b75eec9e70cb35658e1426fc54bf8555ca7"/>
    <s v="&gt; COBRANÇAS DE MENSALIDADES INDEVIDAS_x000a_JA FOI RELATADO TODA A SITUAÇÃO VIA E-MAIL, VIA WHATSAPP, MAS ATÉ O MOMONTE NÃO TEVE SOLUÇÃO."/>
    <s v="226777470"/>
    <x v="37"/>
    <s v="Encerrado"/>
    <n v="108"/>
    <s v=""/>
  </r>
  <r>
    <x v="4"/>
    <x v="5"/>
    <n v="22447668"/>
    <n v="0"/>
    <n v="2613813866530"/>
    <s v="ATP S A"/>
    <s v="38.059.846/0001-70"/>
    <s v="Carta de quitação / circularização"/>
    <m/>
    <m/>
    <x v="0"/>
    <s v="Médio"/>
    <s v="1018 Financeiro | Desejo falar com o setor financeiro | ATP TECNOLOGIA E PRODUTOS S/A | faturasgetec@datalinkbpo.com.br"/>
    <d v="2026-05-18T00:00:00"/>
    <d v="2026-07-13T00:00:00"/>
    <s v="mai/2026"/>
    <s v="ECOMMERCE BP SUPORTE FINANCEIRO N2"/>
    <s v="faturasgetec@datalinkbpo.com.br"/>
    <s v="ATP S A"/>
    <s v="Olá, segue formulário enviado para Cielo E-commerce:&lt;p&gt;&lt;strong&gt;Endereço de e-mail:&lt;/strong&gt; faturasgetec@datalinkbpo.com.br&lt;/p&gt;&lt;p&gt;&lt;strong&gt;Qual seu nome?:&lt;/strong&gt; ATP TECNOLOGIA E PRODUTOS S/A&lt;/p&gt;&lt;p&gt;&lt;strong&gt;CNPJ/CPF:&lt;/strong&gt; 38.059.846/0001-70&lt;/p&gt;&lt;p&gt;&lt;strong&gt;Telefone:&lt;/strong&gt; (61) 2108-8933&lt;/p&gt;&lt;p&gt;&lt;strong&gt;Assunto:&lt;/strong&gt; Carta de quitação&lt;/p&gt;&lt;p&gt;&lt;strong&gt;Merchant ID/Estabelecimento Comercial (EC):&lt;/strong&gt; 38.059.846/0001-70&lt;/p&gt;&lt;p&gt;&lt;strong&gt;Descrição do problema:&lt;/strong&gt; Por favor, emitir uma carta de quitação para me CNPJ 38.059.846/0001-70. Quitei a negociação no dia 14/05/2026.&lt;/p&gt;&lt;p&gt;&lt;strong&gt;Sobre qual produto ou área deseja falar?:&lt;/strong&gt; Financeiro&lt;/p&gt;&lt;p&gt;&lt;strong&gt;Como podemos te ajudar?:&lt;/strong&gt; Desejo falar com o setor financeiro&lt;/p&gt;&lt;p&gt;&lt;strong&gt;GA Client ID:&lt;/strong&gt; 2021977531.1779119646&lt;/p&gt;&lt;p&gt;&lt;strong&gt;Lead Hash ID:&lt;/strong&gt; fce28c18cf49461b6bbb589235fd4e8b15af8cb9e6f15582e3cce2c74bfdb572&lt;/p&gt;&lt;p&gt;&lt;strong&gt;Lead Form ID:&lt;/strong&gt; fce28c18cf49461b6bbb589235fd4e8b15af8cb9e6f15582e3cce2c"/>
    <s v="&gt; Por favor, emitir uma carta de quitação para me CNPJ 38.059.846/0001-70. Quitei a negociação no dia 14/05/2026."/>
    <s v="224476680"/>
    <x v="18"/>
    <s v="Encerrado"/>
    <n v="107"/>
    <s v=""/>
  </r>
  <r>
    <x v="4"/>
    <x v="2"/>
    <n v="25085849"/>
    <n v="22457206"/>
    <n v="2620409593623"/>
    <s v="pluxeegroup"/>
    <s v="69.034.668/0001-56"/>
    <s v="Cancelamento de Nota Fiscal / Reemissão"/>
    <m/>
    <s v="Cliente"/>
    <x v="2"/>
    <s v="Médio"/>
    <s v="1018 Financeiro | Desejo falar com o setor financeiro | Jonas Mussa da Silva | jonas.silva@pluxeegroup.com"/>
    <d v="2026-07-23T00:00:00"/>
    <d v="2026-07-23T00:00:00"/>
    <s v="jul/2026"/>
    <s v="ECOMMERCE BP SUPORTE FINANCEIRO N2"/>
    <s v=""/>
    <s v=""/>
    <s v="Outros "/>
    <s v="Outros "/>
    <s v="2508584922457206"/>
    <x v="10"/>
    <s v="Aberto"/>
    <n v="64"/>
    <n v="64.002480000000006"/>
  </r>
  <r>
    <x v="2"/>
    <x v="3"/>
    <n v="25067405"/>
    <n v="0"/>
    <n v="2620316581441"/>
    <s v="MADEIRAMADEIRA COMERCIO ELETRONICO S/A"/>
    <s v="10.490.181/0001-35"/>
    <s v="Alteração de vencimento"/>
    <s v="Comercial solicitou avaliação do Financeiro para essa tratativa. Solicitamos ajuste contratual e DA da Supex para seguir com exceção."/>
    <m/>
    <x v="0"/>
    <s v="Alta"/>
    <s v="1018 Financeiro | Desejo falar com o setor financeiro | Mariane Oliveira dos Santos | mariane.santos@cielo.com.br"/>
    <d v="2026-07-22T00:00:00"/>
    <d v="2026-07-22T00:00:00"/>
    <s v="jul/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10.490.181/0001-35&lt;/p&gt;&lt;p&gt;&lt;strong&gt;Telefone:&lt;/strong&gt; (11) 98407-1789&lt;/p&gt;&lt;p&gt;&lt;strong&gt;Assunto:&lt;/strong&gt; Alteração prazo de recebimento&lt;/p&gt;&lt;p&gt;&lt;strong&gt;Merchant ID/Estabelecimento Comercial (EC):&lt;/strong&gt; 10.490.181/0001-35&lt;/p&gt;&lt;p&gt;&lt;strong&gt;Sobre qual produto ou área deseja falar?:&lt;/strong&gt; Financeiro&lt;/p&gt;&lt;p&gt;&lt;strong&gt;Como podemos te ajudar?:&lt;/strong&gt; Desejo falar com o setor financeiro&lt;/p&gt;&lt;p&gt;&lt;strong&gt;Descrição do problema:&lt;/strong&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lt;/p&gt;&lt;p&gt;&lt;stron"/>
    <s v="&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
    <s v="250674050"/>
    <x v="39"/>
    <s v="Encerrado"/>
    <n v="23"/>
    <s v=""/>
  </r>
  <r>
    <x v="4"/>
    <x v="2"/>
    <n v="25065394"/>
    <n v="22801322"/>
    <n v="2620316580073"/>
    <s v="CORIS BRASIL TURISMO VIAGENS E ASSISTENCIA INTERNACIONAL LTDA"/>
    <s v="04.789.159/0001-98"/>
    <s v="Cancelamento de Nota Fiscal"/>
    <m/>
    <s v="Comercial"/>
    <x v="2"/>
    <s v="Médio"/>
    <s v="RES: Recebemos sua solicitação &quot;1018 Financeiro | Desejo falar com o setor financeiro | Joice Rosa | joice.dsilva@cielo.com.br&quot;"/>
    <d v="2026-07-22T00:00:00"/>
    <d v="2026-07-22T00:00:00"/>
    <s v="jul/2026"/>
    <s v="ECOMMERCE BP SUPORTE FINANCEIRO N2"/>
    <s v="joice.dsilva@cielo.com.br"/>
    <s v=""/>
    <s v="Outros "/>
    <s v="Outros "/>
    <s v="2506539422801322"/>
    <x v="10"/>
    <s v="Aberto"/>
    <n v="65"/>
    <n v="65.002499999999998"/>
  </r>
  <r>
    <x v="0"/>
    <x v="2"/>
    <n v="25001569"/>
    <n v="0"/>
    <n v="2620215538552"/>
    <s v="BERTOLINI S/A"/>
    <s v="87.556.650/0015-00"/>
    <s v="Alterar data de emissão da NF"/>
    <m/>
    <m/>
    <x v="2"/>
    <s v="Médio"/>
    <s v="1018 Financeiro | Desejo falar com o setor financeiro | Suelen Thums | suelen.thums@bertolini.com.br"/>
    <d v="2026-07-21T00:00:00"/>
    <d v="2026-07-21T00:00:00"/>
    <s v="jul/2026"/>
    <s v="ECOMMERCE BP SUPORTE FINANCEIRO N2"/>
    <s v="suelen.thums@bertolini.com.br"/>
    <s v=""/>
    <s v="Olá, segue formulário enviado para Cielo E-commerce:&lt;p&gt;&lt;strong&gt;Assunto:&lt;/strong&gt; Emissão de NFS&lt;/p&gt;&lt;p&gt;&lt;strong&gt;Qual seu nome?:&lt;/strong&gt; Suelen Thums&lt;/p&gt;&lt;p&gt;&lt;strong&gt;Endereço de e-mail:&lt;/strong&gt; suelen.thums@bertolini.com.br&lt;/p&gt;&lt;p&gt;&lt;strong&gt;CNPJ/CPF:&lt;/strong&gt; 87.556.650/0015-00&lt;/p&gt;&lt;p&gt;&lt;strong&gt;Telefone:&lt;/strong&gt; (54) 99164-8560&lt;/p&gt;&lt;p&gt;&lt;strong&gt;Merchant ID/Estabelecimento Comercial (EC):&lt;/strong&gt; cda4bb7b-2b8c-4798-a223-37f388e6e6d3&lt;/p&gt;&lt;p&gt;&lt;strong&gt;Descrição do problema:&lt;/strong&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lt;/p&gt;&lt;p&gt;&lt;strong&gt;ID da tra"/>
    <s v="&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
    <s v="250015690"/>
    <x v="10"/>
    <s v="Aberto"/>
    <n v="66"/>
    <n v="66.002510000000001"/>
  </r>
  <r>
    <x v="2"/>
    <x v="1"/>
    <n v="25000127"/>
    <n v="0"/>
    <n v="2620215537614"/>
    <s v="BRF S.A."/>
    <s v="01.838.723/0001-27"/>
    <s v="Atualização cadastral"/>
    <m/>
    <m/>
    <x v="0"/>
    <s v="Médio"/>
    <s v="1003 Gateway de Pagamento | Estou com um problema em produção e preciso de ajuda | Fernanda Labes | fernanda.labes@mbrf.com"/>
    <d v="2026-07-21T00:00:00"/>
    <d v="2026-07-22T00:00:00"/>
    <s v="jul/2026"/>
    <s v="ECOMMERCE BP SUPORTE FINANCEIRO N2"/>
    <s v="fernanda.labes@mbrf.com"/>
    <s v="EMPORIO CHAP"/>
    <s v="Olá, segue formulário enviado para Cielo E-commerce:&lt;p&gt;&lt;strong&gt;Qual seu nome?:&lt;/strong&gt; Fernanda Labes&lt;/p&gt;&lt;p&gt;&lt;strong&gt;Endereço de e-mail:&lt;/strong&gt; fernanda.labes@mbrf.com&lt;/p&gt;&lt;p&gt;&lt;strong&gt;CNPJ/CPF:&lt;/strong&gt; 01.838.723/0001-27&lt;/p&gt;&lt;p&gt;&lt;strong&gt;Telefone:&lt;/strong&gt; (47) 3249-4403&lt;/p&gt;&lt;p&gt;&lt;strong&gt;Descrição do problema:&lt;/strong&gt; Favor alterar o destinatário de envio das notas fiscais de 3DS para tairine.peixoto@mbrf.com&lt;/p&gt;&lt;p&gt;&lt;strong&gt;Sobre qual produto ou área deseja falar?:&lt;/strong&gt; Gateway de Pagamento&lt;/p&gt;&lt;p&gt;&lt;strong&gt;Assunto:&lt;/strong&gt; E-mail envio NFS&lt;/p&gt;&lt;p&gt;&lt;strong&gt;Merchant ID/Estabelecimento Comercial (EC):&lt;/strong&gt; 01.838.723/0001-27&lt;/p&gt;&lt;p&gt;&lt;strong&gt;Como podemos te ajudar?:&lt;/strong&gt; Estou com um problema em produção e preciso de ajuda&lt;/p&gt;&lt;p&gt;&lt;strong&gt;GA Client ID:&lt;/strong&gt; 621325006.1784315733&lt;/p&gt;&lt;p&gt;&lt;strong&gt;Lead Hash ID:&lt;/strong&gt; 83f019afb00caa14617a5047aa4b5c5afca10a604e6a03434f450ddfac36f70e&lt;/p&gt;&lt;p&gt;&lt;strong&gt;Lead Form ID:&lt;/strong&gt; 83f019afb00caa14617a5047aa4b5c5afca10a604e6a03434f450ddfac36f70e.1784657"/>
    <s v="&gt; Favor alterar o destinatário de envio das notas fiscais de 3DS para tairine.peixoto@mbrf.com"/>
    <s v="250001270"/>
    <x v="15"/>
    <s v="Encerrado"/>
    <n v="16"/>
    <s v=""/>
  </r>
  <r>
    <x v="0"/>
    <x v="3"/>
    <n v="24967125"/>
    <n v="0"/>
    <n v="2620209516381"/>
    <s v="MINERVA S.A."/>
    <s v="67.620.377/0001-14"/>
    <s v="Alteração de vencimento"/>
    <m/>
    <m/>
    <x v="2"/>
    <s v="Médio"/>
    <s v="1018 Financeiro | Desejo falar com o setor financeiro | Monique Carvalho | monique.carvalho@minervafoods.com"/>
    <d v="2026-07-21T00:00:00"/>
    <d v="2026-07-21T00:00:00"/>
    <s v="jul/2026"/>
    <s v="ECOMMERCE BP SUPORTE FINANCEIRO N2"/>
    <s v="monique.carvalho@minervafoods.com"/>
    <s v=""/>
    <s v="Olá, segue formulário enviado para Cielo E-commerce:&lt;p&gt;&lt;strong&gt;Qual seu nome?:&lt;/strong&gt; Monique Carvalho&lt;/p&gt;&lt;p&gt;&lt;strong&gt;Endereço de e-mail:&lt;/strong&gt; monique.carvalho@minervafoods.com&lt;/p&gt;&lt;p&gt;&lt;strong&gt;CNPJ/CPF:&lt;/strong&gt; 67.620.377/0001-14&lt;/p&gt;&lt;p&gt;&lt;strong&gt;Telefone:&lt;/strong&gt; (17) 99116-6500&lt;/p&gt;&lt;p&gt;&lt;strong&gt;Assunto:&lt;/strong&gt; Aumento no prazo de paga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_x000a_Solicito o aumento no prazo para pagamento que temos hoje, podem ver a possibilidade de 60 dias após a emissao da NF? Lembrando que os pagamentos da Minerva sempre ocorrem as quartas feiras.&lt;/p&gt;&lt;p&gt;&lt;strong&gt;Data e hora do erro:&lt;/strong&gt; 21-07-2026 09:38&lt;/p&gt;&lt;p&gt;&lt;strong&gt;GA Client ID:&lt;/strong&gt; 1901590615.1784637302&lt;/p&gt;&lt;p&gt;&lt;strong&gt;Lead Hash ID:&lt;/strong&gt; 37a9270c9da59edae57fc"/>
    <s v="&gt; Bom dia, _x000a_Solicito o aumento no prazo para pagamento que temos hoje, podem ver a possibilidade de 60 dias após a emissao da NF? Lembrando que os pagamentos da Minerva sempre ocorrem as quartas feiras."/>
    <s v="249671250"/>
    <x v="10"/>
    <s v="Aberto"/>
    <n v="66"/>
    <n v="66.002529999999993"/>
  </r>
  <r>
    <x v="0"/>
    <x v="2"/>
    <n v="24965285"/>
    <n v="0"/>
    <n v="2620209515150"/>
    <s v="VIDA FARMACIAS COLINA SORRISO COMERCIO DE MEDICAMENTOS LTDA"/>
    <s v="07.750.733/0001-92"/>
    <s v="Cancelamento de Nota Fiscal"/>
    <m/>
    <s v="Comercial"/>
    <x v="2"/>
    <s v="Médio"/>
    <s v="1018 Financeiro | Desejo falar com o setor financeiro | Joice Rosa | joice.dsilva@cielo.com.br"/>
    <d v="2026-07-21T00:00:00"/>
    <d v="2026-07-21T00:00:00"/>
    <s v="jul/2026"/>
    <s v="ECOMMERCE BP SUPORTE FINANCEIRO N2"/>
    <s v="joice.dsilva@cielo.com.br"/>
    <s v=""/>
    <s v="Olá, segue formulário enviado para Cielo E-commerce:&lt;p&gt;&lt;strong&gt;Qual seu nome?:&lt;/strong&gt; Joice Rosa&lt;/p&gt;&lt;p&gt;&lt;strong&gt;Endereço de e-mail:&lt;/strong&gt; joice.dsilva@cielo.com.br&lt;/p&gt;&lt;p&gt;&lt;strong&gt;CNPJ/CPF:&lt;/strong&gt; 07.750.733/0001-92&lt;/p&gt;&lt;p&gt;&lt;strong&gt;Telefone:&lt;/strong&gt; (11) 99526-4876&lt;/p&gt;&lt;p&gt;&lt;strong&gt;Assunto:&lt;/strong&gt; DA para cancelamento de notas&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Segue o DA para o cancelamento dos produtos e das  notas._x000a__x000a_CANCELAMENTO# 00001826&lt;/p&gt;&lt;p&gt;&lt;strong&gt;GA Client ID:&lt;/strong&gt; 1399705651.1768504352&lt;/p&gt;&lt;p&gt;&lt;strong&gt;Lead Hash ID:&lt;/strong&gt; 5e64847c3d2b573ff63770f69d658c8491e6e780a5ac31e560744c0b8c14f725&lt;/p&gt;&lt;p&gt;&lt;strong&gt;Lead Form ID:&lt;/strong&gt; 5e64847c3d2b573ff63770f69d658c8491e6e780a5ac31e560744c0b8c14f725.1784636244127&lt;/p&gt;&lt;br&gt;-json-{_x000a_    &quot;infoClien"/>
    <s v="&gt; Segue o DA para o cancelamento dos produtos e das  notas._x000a__x000a_CANCELAMENTO# 00001826"/>
    <s v="249652850"/>
    <x v="10"/>
    <s v="Aberto"/>
    <n v="66"/>
    <n v="66.002539999999996"/>
  </r>
  <r>
    <x v="0"/>
    <x v="2"/>
    <n v="24962733"/>
    <n v="0"/>
    <n v="2620208513329"/>
    <s v=""/>
    <s v="20.061.438/0001-97"/>
    <s v="Cancelamento de Nota Fiscal"/>
    <m/>
    <s v="Comercial"/>
    <x v="2"/>
    <s v="Médio"/>
    <s v="1018 Financeiro | Desejo falar com o setor financeiro | DROGARIA SAO GONCALO LTDA | ariane.pasilva@cielo.com.br"/>
    <d v="2026-07-21T00:00:00"/>
    <d v="2026-07-21T00:00:00"/>
    <s v="jul/2026"/>
    <s v="ECOMMERCE BP SUPORTE FINANCEIRO N2"/>
    <s v="ariane.pasilva@cielo.com.br"/>
    <s v=""/>
    <s v="Olá, segue formulário enviado para Cielo E-commerce:&lt;p&gt;&lt;strong&gt;Qual seu nome?:&lt;/strong&gt; DROGARIA SAO GONCALO LTDA&lt;/p&gt;&lt;p&gt;&lt;strong&gt;Endereço de e-mail:&lt;/strong&gt; ariane.pasilva@cielo.com.br&lt;/p&gt;&lt;p&gt;&lt;strong&gt;CNPJ/CPF:&lt;/strong&gt; 20.061.438/0001-97&lt;/p&gt;&lt;p&gt;&lt;strong&gt;Telefone:&lt;/strong&gt; (11) 97707-1602&lt;/p&gt;&lt;p&gt;&lt;strong&gt;Assunto:&lt;/strong&gt; Cancelamento NF&lt;/p&gt;&lt;p&gt;&lt;strong&gt;Merchant ID/Estabelecimento Comercial (EC):&lt;/strong&gt; 20.061.438/0001-97&lt;/p&gt;&lt;p&gt;&lt;strong&gt;Descrição do problema:&lt;/strong&gt; Prezados, bom dia. Favor cancelar todas as notas do CNPJ.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
    <s v="&gt; Prezados, bom dia. Favor cancelar todas as notas do CNPJ._x000a__x000a_Da comercial em anexo."/>
    <s v="249627330"/>
    <x v="10"/>
    <s v="Aberto"/>
    <n v="66"/>
    <n v="66.002549999999999"/>
  </r>
  <r>
    <x v="0"/>
    <x v="2"/>
    <n v="24962638"/>
    <n v="0"/>
    <n v="2620208513261"/>
    <s v="VIDA FARMACIAS COLINA SORRISO COMERCIO DE MEDICAMENTOS LTDA"/>
    <s v="07.750.733/0001-92"/>
    <s v="Cancelamento de Nota Fiscal"/>
    <m/>
    <s v="Comercial"/>
    <x v="2"/>
    <s v="Médio"/>
    <s v="1018 Financeiro | Desejo falar com o setor financeiro | VIDA FARMACIAS COLINA SORRISO COMERCIO DE MEDICAMENTOS LTDA | ariane.pasilva@cielo.com.br"/>
    <d v="2026-07-21T00:00:00"/>
    <d v="2026-07-21T00:00:00"/>
    <s v="jul/2026"/>
    <s v="ECOMMERCE BP SUPORTE FINANCEIRO N2"/>
    <s v="ariane.pasilva@cielo.com.br"/>
    <s v=""/>
    <s v="Olá, segue formulário enviado para Cielo E-commerce:&lt;p&gt;&lt;strong&gt;Qual seu nome?:&lt;/strong&gt; VIDA FARMACIAS COLINA SORRISO COMERCIO DE MEDICAMENTOS LTDA&lt;/p&gt;&lt;p&gt;&lt;strong&gt;Endereço de e-mail:&lt;/strong&gt; ariane.pasilva@cielo.com.br&lt;/p&gt;&lt;p&gt;&lt;strong&gt;CNPJ/CPF:&lt;/strong&gt; 07.750.733/0001-92&lt;/p&gt;&lt;p&gt;&lt;strong&gt;Telefone:&lt;/strong&gt; (11) 97707-1602&lt;/p&gt;&lt;p&gt;&lt;strong&gt;Assunto:&lt;/strong&gt; Cancelamento NF&lt;/p&gt;&lt;p&gt;&lt;strong&gt;Merchant ID/Estabelecimento Comercial (EC):&lt;/strong&gt; 07.750.733/0001-92&lt;/p&gt;&lt;p&gt;&lt;strong&gt;Descrição do problema:&lt;/strong&gt; Prezados, bom dia. Por favor cancelar todas as notas do CNPJ. _x000a__x000a_Em anexo DA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
    <s v="&gt; Prezados, bom dia. Por favor cancelar todas as notas do CNPJ. _x000a__x000a_Em anexo DA da comercial."/>
    <s v="249626380"/>
    <x v="10"/>
    <s v="Aberto"/>
    <n v="66"/>
    <n v="66.002560000000003"/>
  </r>
  <r>
    <x v="0"/>
    <x v="0"/>
    <n v="24930082"/>
    <n v="0"/>
    <n v="2620113492394"/>
    <s v=""/>
    <s v="14.933.258/0001-55"/>
    <s v="Contestação de cobrança"/>
    <m/>
    <m/>
    <x v="0"/>
    <s v="Médio"/>
    <s v="1018 Financeiro | Desejo falar com o setor financeiro | APARECIDA SOARES BARBAIS | evertonbarbaismarques@yahoo.com.br"/>
    <d v="2026-07-20T00:00:00"/>
    <d v="2026-07-20T00:00:00"/>
    <s v="jul/2026"/>
    <s v="ECOMMERCE BP SUPORTE FINANCEIRO N2"/>
    <s v="evertonbarbaismarques@yahoo.com.br"/>
    <s v=""/>
    <s v="Olá, segue formulário enviado para Cielo E-commerce:&lt;p&gt;&lt;strong&gt;Qual seu nome?:&lt;/strong&gt; APARECIDA SOARES BARBAIS&lt;/p&gt;&lt;p&gt;&lt;strong&gt;Endereço de e-mail:&lt;/strong&gt; evertonbarbaismarques@yahoo.com.br&lt;/p&gt;&lt;p&gt;&lt;strong&gt;CNPJ/CPF:&lt;/strong&gt; 14.933.258/0001-55&lt;/p&gt;&lt;p&gt;&lt;strong&gt;Telefone:&lt;/strong&gt; (19) 99199-2418&lt;/p&gt;&lt;p&gt;&lt;strong&gt;Assunto:&lt;/strong&gt; COBRANÇA&lt;/p&gt;&lt;p&gt;&lt;strong&gt;Merchant ID/Estabelecimento Comercial (EC):&lt;/strong&gt; Nao sei essa informação&lt;/p&gt;&lt;p&gt;&lt;strong&gt;Sobre qual produto ou área deseja falar?:&lt;/strong&gt; Financeiro&lt;/p&gt;&lt;p&gt;&lt;strong&gt;Como podemos te ajudar?:&lt;/strong&gt; Desejo falar com o setor financeiro&lt;/p&gt;&lt;p&gt;&lt;strong&gt;Descrição do problema:&lt;/strong&gt; Esta sendo cobrado em minha conta empresarial no cnpj 14.933.258/0001-55 BANCO SANTANDER ag 3808 cc 13-001999-7 um valor de R$ 39,17 mensal. Eu não tenho nenhum vinculo com a CIELO há muito anos e por que estão retirando de minha conta ?&lt;/p&gt;&lt;p&gt;&lt;strong&gt;Data e hora do erro:&lt;/strong&gt; 20-07-2026 13:30&lt;/p&gt;&lt;p&gt;&lt;strong&gt;GA Client ID:&lt;/strong&gt; 1639495706.1784550274&lt;/p&gt;&lt;p&gt;&lt;stron"/>
    <s v="&gt; Esta sendo cobrado em minha conta empresarial no cnpj 14.933.258/0001-55 BANCO SANTANDER ag 3808 cc 13-001999-7 um valor de R$ 39,17 mensal. Eu não tenho nenhum vinculo com a CIELO há muito anos e por que estão retirando de minha conta ?"/>
    <s v="249300820"/>
    <x v="37"/>
    <s v="Encerrado"/>
    <n v="50"/>
    <s v=""/>
  </r>
  <r>
    <x v="0"/>
    <x v="2"/>
    <n v="24912277"/>
    <n v="0"/>
    <n v="2620110481154"/>
    <s v="GIORDANI TURISMO LTDA"/>
    <s v="94.929.734/0001-01"/>
    <s v="Cancelamento de Nota Fiscal"/>
    <m/>
    <s v="Financeiro"/>
    <x v="0"/>
    <s v="Alta"/>
    <s v="1018 Financeiro | Desejo falar com o setor financeiro | GIORDANI TURISMO LTDA | ariane.pasilva@cielo.com.br"/>
    <d v="2026-07-20T00:00:00"/>
    <d v="2026-07-20T00:00:00"/>
    <s v="jul/2026"/>
    <s v="ECOMMERCE BP SUPORTE FINANCEIRO N2"/>
    <s v="ariane.pasilva@cielo.com.br"/>
    <s v=""/>
    <s v="Olá, segue formulário enviado para Cielo E-commerce:&lt;p&gt;&lt;strong&gt;Qual seu nome?:&lt;/strong&gt; GIORDANI TURISMO LTDA&lt;/p&gt;&lt;p&gt;&lt;strong&gt;Endereço de e-mail:&lt;/strong&gt; ariane.pasilva@cielo.com.br&lt;/p&gt;&lt;p&gt;&lt;strong&gt;CNPJ/CPF:&lt;/strong&gt; 94.929.734/0001-01&lt;/p&gt;&lt;p&gt;&lt;strong&gt;Telefone:&lt;/strong&gt; (11) 97707-1602&lt;/p&gt;&lt;p&gt;&lt;strong&gt;Assunto:&lt;/strong&gt; Cancelamento NF&lt;/p&gt;&lt;p&gt;&lt;strong&gt;Merchant ID/Estabelecimento Comercial (EC):&lt;/strong&gt; 94929734000101&lt;/p&gt;&lt;p&gt;&lt;strong&gt;Descrição do problema:&lt;/strong&gt; Pessoal, bom dia.  Tudo bem? _x000a_Por favor cancelar a nota fiscal 0118088, emitimos de forma duplicada, a NF correta é a NF 011800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
    <s v="&gt; Pessoal, bom dia.  Tudo bem? _x000a_Por favor cancelar a nota fiscal 0118088, emitimos de forma duplicada, a NF correta é a NF 0118002."/>
    <s v="249122770"/>
    <x v="20"/>
    <s v="Encerrado"/>
    <n v="31"/>
    <s v=""/>
  </r>
  <r>
    <x v="2"/>
    <x v="0"/>
    <n v="24873432"/>
    <n v="0"/>
    <n v="2619814455032"/>
    <s v="GIORDANI TURISMO LTDA"/>
    <s v="94.929.734/0001-01"/>
    <s v="Contestação de cobrança"/>
    <m/>
    <m/>
    <x v="2"/>
    <s v="Médio"/>
    <s v="1018 Financeiro | Desejo falar com o setor financeiro | Bruna Tatielli da Silva | contasapagar@giordaniturismo.com.br"/>
    <d v="2026-07-17T00:00:00"/>
    <d v="2026-07-17T00:00:00"/>
    <s v="jul/2026"/>
    <s v="ECOMMERCE BP SUPORTE FINANCEIRO N2"/>
    <s v="contasapagar@giordaniturismo.com.br"/>
    <s v=""/>
    <s v="Olá, segue formulário enviado para Cielo E-commerce:&lt;p&gt;&lt;strong&gt;Qual seu nome?:&lt;/strong&gt; Bruna Tatielli da Silva&lt;/p&gt;&lt;p&gt;&lt;strong&gt;Endereço de e-mail:&lt;/strong&gt; contasapagar@giordaniturismo.com.br&lt;/p&gt;&lt;p&gt;&lt;strong&gt;CNPJ/CPF:&lt;/strong&gt; 94.929.734/0001-01&lt;/p&gt;&lt;p&gt;&lt;strong&gt;Telefone:&lt;/strong&gt; (54) 3455-2767&lt;/p&gt;&lt;p&gt;&lt;strong&gt;Assunto:&lt;/strong&gt; Solicitação de cancelamento de NF&lt;/p&gt;&lt;p&gt;&lt;strong&gt;Merchant ID/Estabelecimento Comercial (EC):&lt;/strong&gt; -&lt;/p&gt;&lt;p&gt;&lt;strong&gt;Sobre qual produto ou área deseja falar?:&lt;/strong&gt; Financeiro&lt;/p&gt;&lt;p&gt;&lt;strong&gt;Como podemos te ajudar?:&lt;/strong&gt; Desejo falar com o setor financeiro&lt;/p&gt;&lt;p&gt;&lt;strong&gt;Descrição do problema:&lt;/strong&gt; Recebemos a nf 118088 juntamente com o boleto. Mas esta nf é indevida._x000a_A nf correta é a 118002._x000a_Solicito a anulação da nf 118088 e bem como a baixa do boleto de valor R$5.881,43.&lt;/p&gt;&lt;p&gt;&lt;strong&gt;Data e hora do erro:&lt;/strong&gt; 16-07-2026 17:00&lt;/p&gt;&lt;p&gt;&lt;strong&gt;GA Client ID:&lt;/strong&gt; 1828125135.1782128533&lt;/p&gt;&lt;p&gt;&lt;strong&gt;Lead Hash ID:&lt;/strong&gt; 1a40356500125c3504ec1c85807f3262"/>
    <s v="&gt; Recebemos a nf 118088 juntamente com o boleto. Mas esta nf é indevida._x000a_A nf correta é a 118002._x000a_Solicito a anulação da nf 118088 e bem como a baixa do boleto de valor R$5.881,43."/>
    <s v="248734320"/>
    <x v="10"/>
    <s v="Aberto"/>
    <n v="70"/>
    <n v="70.002589999999998"/>
  </r>
  <r>
    <x v="2"/>
    <x v="5"/>
    <n v="24208444"/>
    <n v="0"/>
    <n v="2618310025090"/>
    <s v="KOCH SUPERMERCADOS"/>
    <m/>
    <s v="Solicitação de documentos (contrato, NF, histórico)"/>
    <m/>
    <m/>
    <x v="1"/>
    <s v="Médio"/>
    <s v="1018 Financeiro | Desejo falar com o setor financeiro | Robson Serafini | leonardo.bicca.roseira@gmail.com"/>
    <d v="2026-07-02T00:00:00"/>
    <d v="2026-07-20T00:00:00"/>
    <s v="jul/2026"/>
    <s v="ECOMMERCE BP SUPORTE FINANCEIRO N2"/>
    <s v="leonardo.bicca.roseira@gmail.com"/>
    <s v="KOCH SUPERMERCADOS"/>
    <s v="Olá, segue formulário enviado para Cielo E-commerce:&lt;p&gt;&lt;strong&gt;Qual seu nome?:&lt;/strong&gt; Robson Serafini&lt;/p&gt;&lt;p&gt;&lt;strong&gt;Endereço de e-mail:&lt;/strong&gt; leonardo.bicca.roseira@gmail.com&lt;/p&gt;&lt;p&gt;&lt;strong&gt;Descrição do problema:&lt;/strong&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s v="&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s v="242084440"/>
    <x v="10"/>
    <s v="Aberto"/>
    <n v="85"/>
    <n v="85.002600000000001"/>
  </r>
  <r>
    <x v="0"/>
    <x v="0"/>
    <n v="23032472"/>
    <n v="0"/>
    <n v="2615315258153"/>
    <s v=""/>
    <s v="37.030.090/0001-73"/>
    <s v="Contestação de cobrança"/>
    <m/>
    <m/>
    <x v="0"/>
    <s v="Médio"/>
    <s v="1018 Financeiro | Desejo falar com o setor financeiro | Júlia Angelozzi | julia.djesus@cielo.com.br"/>
    <d v="2026-06-02T00:00:00"/>
    <d v="2026-07-20T00:00:00"/>
    <s v="jun/2026"/>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lt;/p&gt;&lt;p&gt;&lt;strong&gt;GA Client ID:&lt;/strong&gt; 1748044628.1765558654&lt;/p&gt;&lt;p&gt;&lt;strong&gt;Lead Hash ID:&lt;/strong&gt; 3dc5c78ff78"/>
    <s v="&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
    <s v="230324720"/>
    <x v="44"/>
    <s v="Encerrado"/>
    <n v="48"/>
    <s v=""/>
  </r>
  <r>
    <x v="2"/>
    <x v="2"/>
    <n v="22599187"/>
    <n v="0"/>
    <n v="2614112968781"/>
    <s v="METALURGICA MOR SA"/>
    <s v="95.422.218/0001-40"/>
    <s v="Cancelamento de NF"/>
    <m/>
    <m/>
    <x v="2"/>
    <s v="Médio"/>
    <s v="1018 Financeiro | Desejo falar com o setor financeiro | Joice Rosa | joice.dsilva@cielo.com.br"/>
    <d v="2026-05-21T00:00:00"/>
    <d v="2026-07-22T00:00:00"/>
    <s v="mai/2026"/>
    <s v="ECOMMERCE BP SUPORTE FINANCEIRO N2"/>
    <s v="joice.dsilva@cielo.com.br"/>
    <s v="Lojas MOR"/>
    <s v="Olá, segue formulário enviado para Cielo E-commerce:&lt;p&gt;&lt;strong&gt;Endereço de e-mail:&lt;/strong&gt; joice.dsilva@cielo.com.br&lt;/p&gt;&lt;p&gt;&lt;strong&gt;Qual seu nome?:&lt;/strong&gt; Joice Rosa&lt;/p&gt;&lt;p&gt;&lt;strong&gt;CNPJ/CPF:&lt;/strong&gt; 95.422.218/0001-40&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para cancelamento das notas referentes aos meses de setembro e outubro de 2025 e emissão do boleto com tempo hábil para pagamento referente ao mês de agosto/202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
    <s v="&gt; Bom dia, Time!_x000a__x000a_Segue o DA para cancelamento das notas referentes aos meses de setembro e outubro de 2025 e emissão do boleto com tempo hábil para pagamento referente ao mês de agosto/2025."/>
    <s v="225991870"/>
    <x v="10"/>
    <s v="Aberto"/>
    <n v="127"/>
    <n v="127.00261999999999"/>
  </r>
  <r>
    <x v="2"/>
    <x v="1"/>
    <n v="22571428"/>
    <n v="0"/>
    <n v="2614017949937"/>
    <s v="ION DISTRIBUIDORA"/>
    <s v="58.364.521/0001-08"/>
    <s v="Cancelamento de contrato"/>
    <m/>
    <m/>
    <x v="0"/>
    <s v="Médio"/>
    <s v="1018 Financeiro | Desejo falar com o setor financeiro | Giulia | giuliac@cielo.com.br"/>
    <d v="2026-05-20T00:00:00"/>
    <d v="2026-07-22T00:00:00"/>
    <s v="mai/2026"/>
    <s v="ECOMMERCE BP SUPORTE FINANCEIRO N2"/>
    <s v="giuliac@cielo.com.br"/>
    <s v="ION DISTRIBUIDORA"/>
    <s v="Olá, segue formulário enviado para Cielo E-commerce:&lt;p&gt;&lt;strong&gt;Qual seu nome?:&lt;/strong&gt; Giulia&lt;/p&gt;&lt;p&gt;&lt;strong&gt;Endereço de e-mail:&lt;/strong&gt; giuliac@cielo.com.br&lt;/p&gt;&lt;p&gt;&lt;strong&gt;CNPJ/CPF:&lt;/strong&gt; 58.364.521/0001-08&lt;/p&gt;&lt;p&gt;&lt;strong&gt;Telefone:&lt;/strong&gt; (11) 99104-1320&lt;/p&gt;&lt;p&gt;&lt;strong&gt;Assunto:&lt;/strong&gt; Cancelamento sem cobrança de multa&lt;/p&gt;&lt;p&gt;&lt;strong&gt;Merchant ID/Estabelecimento Comercial (EC):&lt;/strong&gt; 58.364.521/0001-08&lt;/p&gt;&lt;p&gt;&lt;strong&gt;Descrição do problema:&lt;/strong&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lt;/p&gt;&lt;p&gt;&lt;strong&gt;ID da transação:&lt;/strong&gt; &lt;/p&gt;&lt;p&gt;&lt;strong&gt;Código do erro:&lt;/strong&gt; &lt;/p&gt;&lt;p&gt;&lt;strong&gt;Sobre qual produto ou área deseja falar?:&lt;/strong&gt; Financeiro&lt;/p&gt;&lt;p&gt;&lt;strong&gt;Como podemos te ajudar?:&lt;/strong&gt; "/>
    <s v="&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
    <s v="225714280"/>
    <x v="23"/>
    <s v="Encerrado"/>
    <n v="70"/>
    <s v=""/>
  </r>
  <r>
    <x v="4"/>
    <x v="5"/>
    <n v="22536738"/>
    <n v="0"/>
    <n v="2614010926918"/>
    <s v="FITEX INDUSTRIAL DE MODA LTDA"/>
    <s v="54.795.314/0001-57"/>
    <s v="Dúvida acesso ao portal"/>
    <m/>
    <m/>
    <x v="2"/>
    <s v="Médio"/>
    <s v="1002 Portais E-commerce | Estou com um problema em produção e preciso de ajuda | Guilherme Libman | guilherme.libman@lojatres.com"/>
    <d v="2026-05-20T00:00:00"/>
    <d v="2026-07-20T00:00:00"/>
    <s v="mai/2026"/>
    <s v="ECOMMERCE BP SUPORTE FINANCEIRO N2"/>
    <s v="guilherme.libman@lojatres.com"/>
    <s v="FITEX"/>
    <s v="Olá, segue formulário enviado para Cielo E-commerce:&lt;p&gt;&lt;strong&gt;Qual seu nome?:&lt;/strong&gt; Guilherme Libman&lt;/p&gt;&lt;p&gt;&lt;strong&gt;Endereço de e-mail:&lt;/strong&gt; guilherme.libman@lojatres.com&lt;/p&gt;&lt;p&gt;&lt;strong&gt;CNPJ/CPF:&lt;/strong&gt; 54.795.314/0001-57&lt;/p&gt;&lt;p&gt;&lt;strong&gt;Telefone:&lt;/strong&gt; (21) 99873-6073&lt;/p&gt;&lt;p&gt;&lt;strong&gt;Assunto:&lt;/strong&gt; Ajuda com a gestão e visão de faturas – Portal Braspag&lt;/p&gt;&lt;p&gt;&lt;strong&gt;Merchant ID/Estabelecimento Comercial (EC):&lt;/strong&gt; MID: 1df69312-44e4-46c6-820c-7d0cb85440f&lt;/p&gt;&lt;p&gt;&lt;strong&gt;Descrição do problema:&lt;/strong&gt; Eu não consigo consultar a parte financeira das faturas da empresa. O link que consta no e-mail de faturas (assunto: boleto enviado) não funciona (https://hub.braspag.com.br/financeiro/faturas). Como resolver? Onde visualizo essa gestão financeira de faturas?&lt;/p&gt;&lt;p&gt;&lt;strong&gt;Sobre qual produto ou área deseja falar?:&lt;/strong&gt; Portais E-commerce&lt;/p&gt;&lt;p&gt;&lt;strong&gt;Como podemos te ajudar?:&lt;/strong&gt; Estou com um problema em produção e preciso de ajuda&lt;/p&gt;&lt;p&gt;&lt;strong&gt;GA Client ID:&lt;/strong"/>
    <s v="&gt; Eu não consigo consultar a parte financeira das faturas da empresa. O link que consta no e-mail de faturas (assunto: boleto enviado) não funciona (https://hub.braspag.com.br/financeiro/faturas). Como resolver? Onde visualizo essa gestão financeira de faturas?"/>
    <s v="225367380"/>
    <x v="10"/>
    <s v="Aberto"/>
    <n v="128"/>
    <n v="128.00264000000001"/>
  </r>
  <r>
    <x v="2"/>
    <x v="0"/>
    <n v="14547065"/>
    <n v="0"/>
    <n v="2521711051108"/>
    <s v="QUOD"/>
    <m/>
    <s v="Cobrança retroativa"/>
    <m/>
    <m/>
    <x v="0"/>
    <s v="Alta"/>
    <s v="1018 Financeiro | Desejo falar com o setor financeiro | larissa | larissa.souza@quod.com.br"/>
    <d v="2025-08-05T00:00:00"/>
    <d v="2026-07-22T00:00:00"/>
    <s v="ago/2025"/>
    <s v="ECOMMERCE BP SUPORTE FINANCEIRO N2"/>
    <s v="larissa.souza@quod.com.br"/>
    <s v="QUOD"/>
    <s v="Olá, segue form enviado pela página de Ticket Braspag:&lt;p&gt;&lt;strong&gt;Qual seu nome?:&lt;/strong&gt; larissa&lt;/p&gt;&lt;p&gt;&lt;strong&gt;Endereço de e-mail:&lt;/strong&gt; larissa.souza@quod.com.br&lt;/p&gt;&lt;p&gt;&lt;strong&gt;CNPJ:&lt;/strong&gt; 28.042.871/0001-97&lt;/p&gt;&lt;p&gt;&lt;strong&gt;Telefone:&lt;/strong&gt; (11) 3472-7999&lt;/p&gt;&lt;p&gt;&lt;strong&gt;Assunto:&lt;/strong&gt; NF&lt;/p&gt;&lt;p&gt;&lt;strong&gt;Merchant ID/Estabelecimento Comercial (EC)*:&lt;/strong&gt; GESTORA DE INTELIGENCIA DE CRÉDITO S.A&lt;/p&gt;&lt;p&gt;&lt;strong&gt;Sobre qual produto ou área deseja falar?:&lt;/strong&gt; Financeiro&lt;/p&gt;&lt;p&gt;&lt;strong&gt;Como podemos te ajudar?:&lt;/strong&gt; Desejo falar com o setor financeiro&lt;/p&gt;&lt;p&gt;&lt;strong&gt;Descrição do problema:&lt;/strong&gt; Não recebemos a NF do mês 07/2025 no valor de R$1.262,94&lt;/p&gt;&lt;p&gt;&lt;strong&gt;GA Client ID:&lt;/strong&gt; 2017090439.1754401527&lt;/p&gt;&lt;p&gt;&lt;strong&gt;Lead Hash ID:&lt;/strong&gt; 76dc4cb9cf3a2482fb99aa486073dbd6a222464cc64e697cba4b055a9953225f&lt;/p&gt;&lt;p&gt;&lt;strong&gt;Lead Form ID:&lt;/strong&gt; 76dc4cb9cf3a2482fb99aa486073dbd6a222464cc64e697cba4b055a9953225f.1754402413884&lt;/p&gt;&lt;br&gt;-json-{_x000a_    &quot;infoClientes&quot;: [_x000a_        {_x000a_        "/>
    <s v="&gt; Não recebemos a NF do mês 07/2025 no valor de R$1.262,94"/>
    <s v="145470650"/>
    <x v="12"/>
    <s v="Encerrado"/>
    <n v="415"/>
    <s v=""/>
  </r>
  <r>
    <x v="0"/>
    <x v="3"/>
    <n v="25169684"/>
    <n v="0"/>
    <s v="2620514646989"/>
    <s v=""/>
    <s v="419.720.948-74"/>
    <s v="Reenvio de boleto"/>
    <m/>
    <m/>
    <x v="0"/>
    <s v="Médio"/>
    <s v="1018 Financeiro | Desejo falar com o setor financeiro | Jelifer de Araujo Neves | jelifer.neves@jflrealty.com.br"/>
    <d v="2026-07-24T00:00:00"/>
    <d v="2026-07-24T00:00:00"/>
    <s v="jul/2026"/>
    <s v="ECOMMERCE BP SUPORTE FINANCEIRO N2"/>
    <s v="jelifer.neves@jflrealty.com.br"/>
    <s v=""/>
    <s v="Olá, segue formulário enviado para Cielo E-commerce:&lt;p&gt;&lt;strong&gt;Endereço de e-mail:&lt;/strong&gt; jelifer.neves@jflrealty.com.br&lt;/p&gt;&lt;p&gt;&lt;strong&gt;Qual seu nome?:&lt;/strong&gt; Jelifer de Araujo Neves&lt;/p&gt;&lt;p&gt;&lt;strong&gt;Telefone:&lt;/strong&gt; (11) 95804-8046&lt;/p&gt;&lt;p&gt;&lt;strong&gt;CNPJ/CPF:&lt;/strong&gt; 419.720.948-74&lt;/p&gt;&lt;p&gt;&lt;strong&gt;Assunto:&lt;/strong&gt; Segunda via de boleto Braspag - vcto dia 29&lt;/p&gt;&lt;p&gt;&lt;strong&gt;Merchant ID/Estabelecimento Comercial (EC):&lt;/strong&gt; 769501e6-abfd-42fd-a875-3a6c50778c99&lt;/p&gt;&lt;p&gt;&lt;strong&gt;Sobre qual produto ou área deseja falar?:&lt;/strong&gt; Financeiro&lt;/p&gt;&lt;p&gt;&lt;strong&gt;Como podemos te ajudar?:&lt;/strong&gt; Desejo falar com o setor financeiro&lt;/p&gt;&lt;p&gt;&lt;strong&gt;Descrição do problema:&lt;/strong&gt; Olá,_x000a__x000a_Precisamos da segunda via do boleto atualizada com vencimento para dia 29/07, por favor._x000a__x000a_CNPJ do contrato: 31.093.563/0001-03_x000a_Razão Social:JFL HOLDING S.A._x000a_NF em aberto: 0117025_x000a__x000a_No aguardo_x000a_Obrigada&lt;/p&gt;&lt;p&gt;&lt;strong&gt;GA Client ID:&lt;/strong&gt; 880189090.1765807463&lt;/p&gt;&lt;p&gt;&lt;strong&gt;Lead Hash ID:&lt;/strong&gt; 65cd61f27afec52dd5d7f91ed9d53e"/>
    <s v="&gt; Olá,_x000a__x000a_Precisamos da segunda via do boleto atualizada com vencimento para dia 29/07, por favor._x000a__x000a_CNPJ do contrato: 31.093.563/0001-03_x000a_Razão Social:JFL HOLDING S.A._x000a_NF em aberto: 0117025_x000a__x000a_No aguardo_x000a_Obrigada"/>
    <s v="251696840"/>
    <x v="9"/>
    <s v="Encerrado"/>
    <n v="17"/>
    <s v=""/>
  </r>
  <r>
    <x v="2"/>
    <x v="2"/>
    <n v="25159172"/>
    <n v="0"/>
    <s v="2620512640445"/>
    <s v="VENTUREPAV SISTEMAS LTDA"/>
    <s v="53.768.953/0001-60"/>
    <s v="Cancelamento de Nota Fiscal"/>
    <m/>
    <s v="Comercial"/>
    <x v="2"/>
    <s v="Médio"/>
    <s v="1018 Financeiro | Desejo falar com o setor financeiro | VENTUREPAV SISTEMAS LTDA | ariane.pasilva@cielo.com.br"/>
    <d v="2026-07-24T00:00:00"/>
    <d v="2026-07-24T00:00:00"/>
    <s v="jul/2026"/>
    <s v="ECOMMERCE BP SUPORTE FINANCEIRO N2"/>
    <s v="ariane.pasilva@cielo.com.br"/>
    <s v="VENTURE PAY"/>
    <s v="Olá, segue formulário enviado para Cielo E-commerce:&lt;p&gt;&lt;strong&gt;Qual seu nome?:&lt;/strong&gt; VENTUREPAV SISTEMAS LTDA&lt;/p&gt;&lt;p&gt;&lt;strong&gt;Endereço de e-mail:&lt;/strong&gt; ariane.pasilva@cielo.com.br&lt;/p&gt;&lt;p&gt;&lt;strong&gt;CNPJ/CPF:&lt;/strong&gt; 53.768.953/0001-60&lt;/p&gt;&lt;p&gt;&lt;strong&gt;Telefone:&lt;/strong&gt; (11) 97707-1602&lt;/p&gt;&lt;p&gt;&lt;strong&gt;Assunto:&lt;/strong&gt; Cancelamento NF&lt;/p&gt;&lt;p&gt;&lt;strong&gt;Merchant ID/Estabelecimento Comercial (EC):&lt;/strong&gt; 53768953000160&lt;/p&gt;&lt;p&gt;&lt;strong&gt;Descrição do problema:&lt;/strong&gt; Prezados, seguir com o cancelamento dessa nota._x000a__x000a_Em anexo, segue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c9ca782c"/>
    <s v="&gt; Prezados, seguir com o cancelamento dessa nota._x000a__x000a_Em anexo, segue DA comercial."/>
    <s v="251591720"/>
    <x v="10"/>
    <s v="Aberto"/>
    <n v="63"/>
    <n v="63.002670000000002"/>
  </r>
  <r>
    <x v="0"/>
    <x v="3"/>
    <n v="25152431"/>
    <n v="0"/>
    <s v="2620511636321"/>
    <s v="MFC ACADEMIA LTDA"/>
    <s v="15.767.893/0001-72"/>
    <s v="Reenvio de boleto"/>
    <m/>
    <m/>
    <x v="0"/>
    <s v="Médio"/>
    <s v="1018 Financeiro | Desejo falar com o setor financeiro | Sandra De Oliveira Ferreira | sandra.ferreira@bodytech.com.br"/>
    <d v="2026-07-24T00:00:00"/>
    <d v="2026-07-24T00:00:00"/>
    <s v="jul/2026"/>
    <s v="ECOMMERCE BP SUPORTE FINANCEIRO N2"/>
    <s v="sandra.ferreira@bodytech.com.br"/>
    <s v=""/>
    <s v="Olá, segue formulário enviado para Cielo E-commerce:&lt;p&gt;&lt;strong&gt;Qual seu nome?:&lt;/strong&gt; Sandra De Oliveira Ferreira&lt;/p&gt;&lt;p&gt;&lt;strong&gt;Endereço de e-mail:&lt;/strong&gt; sandra.ferreira@bodytech.com.br&lt;/p&gt;&lt;p&gt;&lt;strong&gt;CNPJ/CPF:&lt;/strong&gt; 15.767.893/0001-72&lt;/p&gt;&lt;p&gt;&lt;strong&gt;Telefone:&lt;/strong&gt; (65) 98155-0735&lt;/p&gt;&lt;p&gt;&lt;strong&gt;Assunto:&lt;/strong&gt; BOLETO JULHO&lt;/p&gt;&lt;p&gt;&lt;strong&gt;Sobre qual produto ou área deseja falar?:&lt;/strong&gt; Financeiro&lt;/p&gt;&lt;p&gt;&lt;strong&gt;Como podemos te ajudar?:&lt;/strong&gt; Desejo falar com o setor financeiro&lt;/p&gt;&lt;p&gt;&lt;strong&gt;Descrição do problema:&lt;/strong&gt; BOLETO JULHO&lt;/p&gt;&lt;p&gt;&lt;strong&gt;Merchant ID/Estabelecimento Comercial (EC):&lt;/strong&gt; 1047426037&lt;/p&gt;&lt;p&gt;&lt;strong&gt;GA Client ID:&lt;/strong&gt; 586344432.1780062605&lt;/p&gt;&lt;p&gt;&lt;strong&gt;Lead Hash ID:&lt;/strong&gt; 5930584206e09a7ce6306b866696ea597ec4b4d04a8dba482032b3ede4977184&lt;/p&gt;&lt;p&gt;&lt;strong&gt;Lead Form ID:&lt;/strong&gt; 5930584206e09a7ce6306b866696ea597ec4b4d04a8dba482032b3ede4977184.1784902032131&lt;/p&gt;&lt;br&gt;-json-{_x000a_    &quot;infoClientes&quot;: [_x000a_        {_x000a_            &quot;nomeCliente&quot;: &quot;Sandra De Olive"/>
    <s v="&gt; BOLETO JULHO"/>
    <s v="251524310"/>
    <x v="9"/>
    <s v="Encerrado"/>
    <n v="17"/>
    <s v=""/>
  </r>
  <r>
    <x v="2"/>
    <x v="2"/>
    <n v="25149720"/>
    <n v="0"/>
    <s v="2620510634643"/>
    <s v="SUPERMERCADO HORTIFRUTI VILA DAS FRUTAS LTDA"/>
    <s v="16.774.414/0001-08"/>
    <s v="Cancelamento de Nota Fiscal"/>
    <m/>
    <s v="Comercial"/>
    <x v="2"/>
    <s v="Alta"/>
    <s v="1018 Financeiro | Desejo falar com o setor financeiro | HORTIFRUTI VILA DAS FRUTAS | ariane.pasilva@cielo.com.br"/>
    <d v="2026-07-24T00:00:00"/>
    <d v="2026-07-24T00:00:00"/>
    <s v="jul/2026"/>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favor realizar o cancelamento total de todas as notas fiscais do cliente._x000a__x000a_D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
    <s v="&gt; Prezados, favor realizar o cancelamento total de todas as notas fiscais do cliente._x000a__x000a_DA em anexo."/>
    <s v="251497200"/>
    <x v="10"/>
    <s v="Aberto"/>
    <n v="63"/>
    <n v="63.002690000000001"/>
  </r>
  <r>
    <x v="4"/>
    <x v="1"/>
    <n v="25120824"/>
    <n v="0"/>
    <s v="2620415616122"/>
    <s v="KASA MOTORS LTDA"/>
    <s v="05.471.879/0004-16"/>
    <s v="Atualização cadastral (email)"/>
    <m/>
    <m/>
    <x v="0"/>
    <s v="Médio"/>
    <s v="1018 Financeiro | Desejo falar com o setor financeiro | Erick | erick.faraujo@gruposaga.com.br"/>
    <d v="2026-07-23T00:00:00"/>
    <d v="2026-07-23T00:00:00"/>
    <s v="jul/2026"/>
    <s v="ECOMMERCE BP SUPORTE FINANCEIRO N2"/>
    <s v="erick.faraujo@gruposaga.com.br"/>
    <s v=""/>
    <s v="Olá, segue formulário enviado para Cielo E-commerce:&lt;p&gt;&lt;strong&gt;Endereço de e-mail:&lt;/strong&gt; erick.faraujo@gruposaga.com.br&lt;/p&gt;&lt;p&gt;&lt;strong&gt;CNPJ/CPF:&lt;/strong&gt; 05.471.879/0004-16&lt;/p&gt;&lt;p&gt;&lt;strong&gt;Assunto:&lt;/strong&gt; KASA MOTORS LTDA - recebimento notas&lt;/p&gt;&lt;p&gt;&lt;strong&gt;Telefone:&lt;/strong&gt; (11) 94519-4834&lt;/p&gt;&lt;p&gt;&lt;strong&gt;Merchant ID/Estabelecimento Comercial (EC):&lt;/strong&gt; 05.471.879/0004-16&lt;/p&gt;&lt;p&gt;&lt;strong&gt;Sobre qual produto ou área deseja falar?:&lt;/strong&gt; Financeiro&lt;/p&gt;&lt;p&gt;&lt;strong&gt;Como podemos te ajudar?:&lt;/strong&gt; Desejo falar com o setor financeiro&lt;/p&gt;&lt;p&gt;&lt;strong&gt;Descrição do problema:&lt;/strong&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s v="&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s v="251208240"/>
    <x v="15"/>
    <s v="Encerrado"/>
    <n v="14"/>
    <s v=""/>
  </r>
  <r>
    <x v="5"/>
    <x v="1"/>
    <n v="25018289"/>
    <n v="0"/>
    <s v="2620218549022"/>
    <s v="COSTA CRUZEIROS SSA"/>
    <m/>
    <s v="Cancelamento de contrato"/>
    <m/>
    <m/>
    <x v="0"/>
    <s v="Médio"/>
    <s v="1003 Cancelamento de Contrato: COSTA CRUZEIROS"/>
    <d v="2026-07-21T00:00:00"/>
    <d v="2026-07-24T00:00:00"/>
    <s v="jul/2026"/>
    <s v="ECOMMERCE BP SUPORTE FINANCEIRO N2"/>
    <s v="jlisboa@cielo.com.br"/>
    <s v="COSTA CRUZEIROS SSA"/>
    <s v="-json-{&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s v="{&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s v="250182890"/>
    <x v="23"/>
    <s v="Encerrado"/>
    <n v="8"/>
    <s v=""/>
  </r>
  <r>
    <x v="4"/>
    <x v="5"/>
    <n v="25253452"/>
    <n v="0"/>
    <n v="2620817700439"/>
    <s v=""/>
    <m/>
    <s v="Outros"/>
    <m/>
    <m/>
    <x v="0"/>
    <s v="Médio"/>
    <s v="1009 Checkout | Erro para finalização do pagamento do Checkout Cielo pelo portador | Lucas Chaves Ricarte | lucas.ricarte@beachpark.com.br"/>
    <d v="2026-07-27T00:00:00"/>
    <d v="2026-07-27T00:00:00"/>
    <s v="jul/2026"/>
    <s v="ECOMMERCE BP SUPORTE FINANCEIRO N2"/>
    <s v="lucas.ricarte@beachpark.com.br"/>
    <s v=""/>
    <s v="Olá, segue formulário enviado para Cielo E-commerce:&lt;p&gt;&lt;strong&gt;Qual seu nome?:&lt;/strong&gt; Lucas Chaves Ricarte&lt;/p&gt;&lt;p&gt;&lt;strong&gt;Endereço de e-mail:&lt;/strong&gt; lucas.ricarte@beachpark.com.br&lt;/p&gt;&lt;p&gt;&lt;strong&gt;Telefone:&lt;/strong&gt; (85) 99814-6212&lt;/p&gt;&lt;p&gt;&lt;strong&gt;Assunto:&lt;/strong&gt; Correção da configuração 3DS 2.0&lt;/p&gt;&lt;p&gt;&lt;strong&gt;Merchant ID/Estabelecimento Comercial (EC):&lt;/strong&gt; 00cd027e-0e06-4dfb-874d-8e49b145a6ea&lt;/p&gt;&lt;p&gt;&lt;strong&gt;Descrição do problema:&lt;/strong&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s v="&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s v="252534520"/>
    <x v="23"/>
    <s v="Encerrado"/>
    <n v="2"/>
    <s v=""/>
  </r>
  <r>
    <x v="0"/>
    <x v="0"/>
    <n v="25248760"/>
    <n v="0"/>
    <n v="2620816697623"/>
    <s v="GOODSTORAGE HOLDING PARTICIPACOES S.A."/>
    <s v="18.897.459/0001-03"/>
    <s v="Contestação de cobrança"/>
    <m/>
    <m/>
    <x v="0"/>
    <s v="Médio"/>
    <s v="1018 Financeiro | Desejo falar com o setor financeiro | GOODSTORAGE HOLDING PARTICIPACOES S | ariane.pasilva@cielo.com.br"/>
    <d v="2026-07-27T00:00:00"/>
    <d v="2026-07-27T00:00:00"/>
    <s v="jul/2026"/>
    <s v="ECOMMERCE BP SUPORTE FINANCEIRO N2"/>
    <s v="ariane.pasilva@cielo.com.br"/>
    <s v="GOODSTORAGE HOLDING PARTICIPACOES SA"/>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Por favor preciso do detalhamento transacional referente as transações cobradas na nota fiscal: 11832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
    <s v="&gt; Time financeiro, boa tarde. Tudo bem?_x000a__x000a_Por favor preciso do detalhamento transacional referente as transações cobradas na nota fiscal: 118329"/>
    <s v="252487600"/>
    <x v="15"/>
    <s v="Encerrado"/>
    <n v="10"/>
    <s v=""/>
  </r>
  <r>
    <x v="2"/>
    <x v="2"/>
    <n v="25248269"/>
    <n v="0"/>
    <n v="2620816697314"/>
    <s v="GOODSTORAGE HOLDING PARTICIPACOES S.A."/>
    <s v="18.897.459/0001-03"/>
    <s v="Cancelamento de NF / reemissão"/>
    <m/>
    <s v="Financeiro"/>
    <x v="0"/>
    <s v="Médio"/>
    <s v="1018 Financeiro | Desejo falar com o setor financeiro | GOODSTORAGE HOLDING PARTICIPACOES S | ariane.pasilva@cielo.com.br"/>
    <d v="2026-07-27T00:00:00"/>
    <d v="2026-07-27T00:00:00"/>
    <s v="jul/2026"/>
    <s v="ECOMMERCE BP SUPORTE FINANCEIRO N2"/>
    <s v="ariane.pasilva@cielo.com.br"/>
    <s v=""/>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Solicito cancelamento da NF 118329, preciso que seja reemitido com o valor correto._x000a__x000a_O Antifraude só pode ser cobrado a partir de novembro/2025 até a presente dat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
    <s v="&gt; Time financeiro, boa tarde. Tudo bem?_x000a__x000a_Solicito cancelamento da NF 118329, preciso que seja reemitido com o valor correto._x000a__x000a_O Antifraude só pode ser cobrado a partir de novembro/2025 até a presente data:"/>
    <s v="252482690"/>
    <x v="33"/>
    <s v="Encerrado"/>
    <n v="29"/>
    <s v=""/>
  </r>
  <r>
    <x v="2"/>
    <x v="2"/>
    <n v="25247817"/>
    <n v="0"/>
    <n v="2620816697033"/>
    <s v=""/>
    <s v="34.383.831/0001-01"/>
    <s v="Cancelamento de NF / reemissão"/>
    <m/>
    <m/>
    <x v="0"/>
    <s v="Médio"/>
    <s v="1018 Financeiro | Desejo falar com o setor financeiro | LUX INVEST CAPITAL LTDA | ariane.pasilva@cielo.com.br"/>
    <d v="2026-07-27T00:00:00"/>
    <d v="2026-07-27T00:00:00"/>
    <s v="jul/2026"/>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lt;/p&gt;&lt;p&gt;&lt;strong&gt;ID da transação:&lt;/strong&gt; &lt;/p&gt;&lt;p&gt;&lt;strong&gt;Código do erro:&lt;/strong&gt; &lt;/p&gt;&lt;p&gt;&lt;strong&gt;Sobre qual produto ou área deseja falar?:&lt;/strong&gt; Financeiro&lt;/p&gt;&lt;p&gt;&lt;strong&gt;Como pode"/>
    <s v="&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
    <s v="252478170"/>
    <x v="0"/>
    <s v="Encerrado"/>
    <n v="15"/>
    <s v=""/>
  </r>
  <r>
    <x v="2"/>
    <x v="2"/>
    <n v="25221967"/>
    <n v="0"/>
    <n v="2620812680732"/>
    <s v=""/>
    <s v="02.890.199/0001-04"/>
    <s v="Cancelamento de Nota Fiscal"/>
    <m/>
    <s v="Comercial"/>
    <x v="2"/>
    <s v="Alta"/>
    <s v="1018 Financeiro | Desejo falar com o setor financeiro | NIMBI S.A. | ariane.pasilva@cielo.com.br"/>
    <d v="2026-07-27T00:00:00"/>
    <d v="2026-07-27T00:00:00"/>
    <s v="jul/2026"/>
    <s v="ECOMMERCE BP SUPORTE FINANCEIRO N2"/>
    <s v="ariane.pasilva@cielo.com.br"/>
    <s v=""/>
    <s v="Olá, segue formulário enviado para Cielo E-commerce:&lt;p&gt;&lt;strong&gt;Qual seu nome?:&lt;/strong&gt; NIMBI S.A.&lt;/p&gt;&lt;p&gt;&lt;strong&gt;Endereço de e-mail:&lt;/strong&gt; ariane.pasilva@cielo.com.br&lt;/p&gt;&lt;p&gt;&lt;strong&gt;CNPJ/CPF:&lt;/strong&gt; 02.890.199/0001-04&lt;/p&gt;&lt;p&gt;&lt;strong&gt;Telefone:&lt;/strong&gt; (11) 97707-1602&lt;/p&gt;&lt;p&gt;&lt;strong&gt;Assunto:&lt;/strong&gt; Cancelamento NF&lt;/p&gt;&lt;p&gt;&lt;strong&gt;Merchant ID/Estabelecimento Comercial (EC):&lt;/strong&gt; 02890199000104&lt;/p&gt;&lt;p&gt;&lt;strong&gt;Descrição do problema:&lt;/strong&gt; Prezados, bom dia. Tudo bem?_x000a_Por favor realizar o cancelamento de todas as notas fiscais do cliente: 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
    <s v="&gt; Prezados, bom dia. Tudo bem?_x000a_Por favor realizar o cancelamento de todas as notas fiscais do cliente: _x000a_DA comercial em anexo."/>
    <s v="252219670"/>
    <x v="10"/>
    <s v="Aberto"/>
    <n v="60"/>
    <n v="60.002760000000002"/>
  </r>
  <r>
    <x v="2"/>
    <x v="2"/>
    <n v="25299212"/>
    <n v="0"/>
    <n v="2620915729640"/>
    <s v="FARMAVILAS COMERCIO DE MEDICAMEN"/>
    <s v="59.878.420/0001-18"/>
    <s v="Cancelamento de Nota Fiscal"/>
    <m/>
    <s v="Comercial"/>
    <x v="2"/>
    <s v="Médio"/>
    <s v="1018 Financeiro | Desejo falar com o setor financeiro | FARMAVILAS COMERCIO DE MEDICAMENTOS | ariane.pasilva@cielo.com.br"/>
    <d v="2026-07-28T00:00:00"/>
    <d v="2026-07-28T00:00:00"/>
    <s v="jul/2026"/>
    <s v="ECOMMERCE BP SUPORTE FINANCEIRO N2"/>
    <s v="ariane.pasilva@cielo.com.br"/>
    <s v="FARMAVILAS COMERCIO DE MEDICAMEN"/>
    <s v="Olá, segue formulário enviado para Cielo E-commerce:&lt;p&gt;&lt;strong&gt;Qual seu nome?:&lt;/strong&gt; FARMAVILAS COMERCIO DE MEDICAMENTOS&lt;/p&gt;&lt;p&gt;&lt;strong&gt;Endereço de e-mail:&lt;/strong&gt; ariane.pasilva@cielo.com.br&lt;/p&gt;&lt;p&gt;&lt;strong&gt;CNPJ/CPF:&lt;/strong&gt; 59.878.420/0001-18&lt;/p&gt;&lt;p&gt;&lt;strong&gt;Telefone:&lt;/strong&gt; (11) 97707-1602&lt;/p&gt;&lt;p&gt;&lt;strong&gt;Assunto:&lt;/strong&gt; Cancelamento NF&lt;/p&gt;&lt;p&gt;&lt;strong&gt;Merchant ID/Estabelecimento Comercial (EC):&lt;/strong&gt; 59.878.420/0001-18&lt;/p&gt;&lt;p&gt;&lt;strong&gt;Descrição do problema:&lt;/strong&gt; Financeiro, boa trade._x000a__x000a_Favor cancelar as notas do cliente: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
    <s v="&gt; Financeiro, boa trade._x000a__x000a_Favor cancelar as notas do cliente:_x000a__x000a_Da comercial em anexo"/>
    <s v="252992120"/>
    <x v="10"/>
    <s v="Aberto"/>
    <n v="59"/>
    <n v="59.002769999999998"/>
  </r>
  <r>
    <x v="0"/>
    <x v="2"/>
    <n v="25296859"/>
    <n v="0"/>
    <n v="2620915728194"/>
    <s v="CONSTRUDECOR S/A"/>
    <s v="03.439.316/0001-72"/>
    <s v="Cancelamento de Nota Fiscal"/>
    <m/>
    <s v="Comercial"/>
    <x v="1"/>
    <s v="Médio"/>
    <s v="1018 Financeiro | Desejo falar com o setor financeiro | CONSTRUDECOR S/A | ariane.pasilva@cielo.com.br"/>
    <d v="2026-07-28T00:00:00"/>
    <d v="2026-07-28T00:00:00"/>
    <s v="jul/2026"/>
    <s v="ECOMMERCE BP SUPORTE FINANCEIRO N2"/>
    <s v="ariane.pasilva@cielo.com.br"/>
    <s v="DICICO"/>
    <s v="Olá, segue formulário enviado para Cielo E-commerce:&lt;p&gt;&lt;strong&gt;Qual seu nome?:&lt;/strong&gt; CONSTRUDECOR S/A&lt;/p&gt;&lt;p&gt;&lt;strong&gt;Endereço de e-mail:&lt;/strong&gt; ariane.pasilva@cielo.com.br&lt;/p&gt;&lt;p&gt;&lt;strong&gt;CNPJ/CPF:&lt;/strong&gt; 03.439.316/0001-72&lt;/p&gt;&lt;p&gt;&lt;strong&gt;Telefone:&lt;/strong&gt; (11) 97707-1602&lt;/p&gt;&lt;p&gt;&lt;strong&gt;Assunto:&lt;/strong&gt; Cancelamento NF&lt;/p&gt;&lt;p&gt;&lt;strong&gt;Merchant ID/Estabelecimento Comercial (EC):&lt;/strong&gt; 03439316000172&lt;/p&gt;&lt;p&gt;&lt;strong&gt;Descrição do problema:&lt;/strong&gt; Time financeiro, boa tarde. Tudo bem?_x000a__x000a_Favor cancelar as seguintes notas fiscais do cliente:_x000a_051172_x000a_051638_x000a_051648_x000a_051663_x000a_052712_x000a_058505_x000a_117765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
    <s v="&gt; Time financeiro, boa tarde. Tudo bem?_x000a__x000a_Favor cancelar as seguintes notas fiscais do cliente:_x000a_051172_x000a_051638_x000a_051648_x000a_051663_x000a_052712_x000a_058505_x000a_117765_x000a_DA comercial em anexo."/>
    <s v="252968590"/>
    <x v="10"/>
    <s v="Aberto"/>
    <n v="59"/>
    <n v="59.002780000000001"/>
  </r>
  <r>
    <x v="3"/>
    <x v="3"/>
    <n v="25277161"/>
    <n v="0"/>
    <n v="2620911715829"/>
    <s v="MAIS VENDAS TECNOLOGIA LTDA"/>
    <s v="64.484.980/0001-28"/>
    <s v="Alteração de vencimento / Prorrogação / Reenvio de boleto"/>
    <m/>
    <m/>
    <x v="2"/>
    <s v="Médio"/>
    <s v="1018 Financeiro | Desejo falar com o setor financeiro | Rodrigo Rossi | rodrigomrossi@gmail.com"/>
    <d v="2026-07-28T00:00:00"/>
    <d v="2026-07-28T00:00:00"/>
    <s v="jul/2026"/>
    <s v="ECOMMERCE BP SUPORTE FINANCEIRO N2"/>
    <s v="rodrigomrossi@gmail.com"/>
    <s v="MAIS VENDAS TECNOLOGIA LTDA"/>
    <s v="Olá, segue formulário enviado para Cielo E-commerce:&lt;p&gt;&lt;strong&gt;Qual seu nome?:&lt;/strong&gt; Rodrigo Rossi&lt;/p&gt;&lt;p&gt;&lt;strong&gt;Endereço de e-mail:&lt;/strong&gt; rodrigomrossi@gmail.com&lt;/p&gt;&lt;p&gt;&lt;strong&gt;Telefone:&lt;/strong&gt; (16) 99604-4100&lt;/p&gt;&lt;p&gt;&lt;strong&gt;Assunto:&lt;/strong&gt; Prorrogação de pagamentos – Boleto de Setup&lt;/p&gt;&lt;p&gt;&lt;strong&gt;CNPJ/CPF:&lt;/strong&gt; 64.484.980/0001-28&lt;/p&gt;&lt;p&gt;&lt;strong&gt;Merchant ID/Estabelecimento Comercial (EC):&lt;/strong&gt; 310bfb72-7339-4b9c-9872-5e4ca50c758e&lt;/p&gt;&lt;p&gt;&lt;strong&gt;Descrição do problema:&lt;/strong&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s v="&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s v="252771610"/>
    <x v="10"/>
    <s v="Aberto"/>
    <n v="59"/>
    <n v="59.002789999999997"/>
  </r>
  <r>
    <x v="4"/>
    <x v="1"/>
    <n v="25276254"/>
    <n v="0"/>
    <n v="2620911715219"/>
    <s v=""/>
    <s v="07.220.448/0001-60"/>
    <s v="Dúvidas sobre contrato / cobrança"/>
    <m/>
    <m/>
    <x v="2"/>
    <s v="Médio"/>
    <s v="1018 Financeiro | Desejo falar com o setor financeiro | Fernanda | fernanda.scamarneira@cielo.com.br"/>
    <d v="2026-07-28T00:00:00"/>
    <d v="2026-07-28T00:00:00"/>
    <s v="jul/2026"/>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7.220.448/0001-60&lt;/p&gt;&lt;p&gt;&lt;strong&gt;Telefone:&lt;/strong&gt; (11) 94519-4834&lt;/p&gt;&lt;p&gt;&lt;strong&gt;Assunto:&lt;/strong&gt; Cliente sem cobrança&lt;/p&gt;&lt;p&gt;&lt;strong&gt;Merchant ID/Estabelecimento Comercial (EC):&lt;/strong&gt; 07.220.448/0001-60&lt;/p&gt;&lt;p&gt;&lt;strong&gt;Sobre qual produto ou área deseja falar?:&lt;/strong&gt; Financeiro&lt;/p&gt;&lt;p&gt;&lt;strong&gt;Como podemos te ajudar?:&lt;/strong&gt; Desejo falar com o setor financeiro&lt;/p&gt;&lt;p&gt;&lt;strong&gt;Descrição do problema:&lt;/strong&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lt;/p&gt;&lt;p&gt;&lt;strong&gt;GA Client ID:&lt;/strong&gt; 1403402793.1752501889&lt;/p&gt;&lt;p&gt;&lt;strong&gt;Lead Hash ID"/>
    <s v="&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
    <s v="252762540"/>
    <x v="10"/>
    <s v="Aberto"/>
    <n v="59"/>
    <n v="59.002800000000001"/>
  </r>
  <r>
    <x v="0"/>
    <x v="3"/>
    <n v="25272654"/>
    <n v="0"/>
    <n v="2620910712922"/>
    <s v="OBRAS SOCIAIS DA ARQUIDIOCESE DE APARECIDA"/>
    <s v="45.201.019/0001-34"/>
    <s v="Reenvio de boleto / NF"/>
    <m/>
    <m/>
    <x v="0"/>
    <s v="Médio"/>
    <s v="1018 Financeiro | Desejo falar com o setor financeiro | João Paulo | adm.ecommerce@santuarionacional.com"/>
    <d v="2026-07-28T00:00:00"/>
    <d v="2026-07-28T00:00:00"/>
    <s v="jul/2026"/>
    <s v="ECOMMERCE BP SUPORTE FINANCEIRO N2"/>
    <s v="adm.ecommerce@santuarionacional.com"/>
    <s v=""/>
    <s v="Olá, segue formulário enviado para Cielo E-commerce:&lt;p&gt;&lt;strong&gt;Qual seu nome?:&lt;/strong&gt; João Paulo&lt;/p&gt;&lt;p&gt;&lt;strong&gt;Endereço de e-mail:&lt;/strong&gt; adm.ecommerce@santuarionacional.com&lt;/p&gt;&lt;p&gt;&lt;strong&gt;CNPJ/CPF:&lt;/strong&gt; 45.201.019/0001-34&lt;/p&gt;&lt;p&gt;&lt;strong&gt;Telefone:&lt;/strong&gt; (12) 3104-1200&lt;/p&gt;&lt;p&gt;&lt;strong&gt;Assunto:&lt;/strong&gt; Segunda Via do Boleto&lt;/p&gt;&lt;p&gt;&lt;strong&gt;Sobre qual produto ou área deseja falar?:&lt;/strong&gt; Financeiro&lt;/p&gt;&lt;p&gt;&lt;strong&gt;Como podemos te ajudar?:&lt;/strong&gt; Desejo falar com o setor financeiro&lt;/p&gt;&lt;p&gt;&lt;strong&gt;Descrição do problema:&lt;/strong&gt; Preciso da Segunda via do Boleto referente a nota fiscal 0114949, o link que está no e-mail retonra erro 401, não permitindo a abertura do boleto._x000a_Se for possível mandar um número de conta para depósito para agilizar o pagamento, também será uma boa opção._x000a_At.te.&lt;/p&gt;&lt;p&gt;&lt;strong&gt;Merchant ID/Estabelecimento Comercial (EC):&lt;/strong&gt; 010301220&lt;/p&gt;&lt;p&gt;&lt;strong&gt;GA Client ID:&lt;/strong&gt; 183900941.1785243361&lt;/p&gt;&lt;p&gt;&lt;strong&gt;Lead Hash ID:&lt;/strong&gt; 71a5aa6d03caeb964324f9cde0"/>
    <s v="&gt; Preciso da Segunda via do Boleto referente a nota fiscal 0114949, o link que está no e-mail retonra erro 401, não permitindo a abertura do boleto._x000a_Se for possível mandar um número de conta para depósito para agilizar o pagamento, também será uma boa opção._x000a_At.te."/>
    <s v="252726540"/>
    <x v="15"/>
    <s v="Encerrado"/>
    <n v="9"/>
    <s v=""/>
  </r>
  <r>
    <x v="2"/>
    <x v="2"/>
    <n v="25264548"/>
    <n v="0"/>
    <n v="2620909707808"/>
    <s v=""/>
    <s v="34.383.831/0001-01"/>
    <s v="Cancelamento de NF / reemissão"/>
    <m/>
    <m/>
    <x v="0"/>
    <s v="Médio"/>
    <s v="1018 Financeiro | Desejo falar com o setor financeiro | LUX INVEST CAPITAL LTDA | ariane.pasilva@cielo.com.br"/>
    <d v="2026-07-28T00:00:00"/>
    <d v="2026-07-28T00:00:00"/>
    <s v="jul/2026"/>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lt;/p&gt;&lt;p&gt;&lt;strong&gt;ID da transação:&lt;/strong&gt; &lt;/p&gt;&lt;p&gt;&lt;strong&gt;Código do erro:&lt;/"/>
    <s v="&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
    <s v="252645480"/>
    <x v="39"/>
    <s v="Encerrado"/>
    <n v="17"/>
    <s v=""/>
  </r>
  <r>
    <x v="5"/>
    <x v="1"/>
    <n v="25189739"/>
    <n v="0"/>
    <n v="2620518659166"/>
    <s v="AVATIM"/>
    <m/>
    <s v="Cancelamento de contrato"/>
    <m/>
    <m/>
    <x v="0"/>
    <s v="Médio"/>
    <s v="1003 Cancelamento de Contrato: AVATIM CHEIROS DA TERRA PATRIMONIAL E ROYALTIES LTDA"/>
    <d v="2026-07-24T00:00:00"/>
    <d v="2026-07-28T00:00:00"/>
    <s v="jul/2026"/>
    <s v="ECOMMERCE BP SUPORTE FINANCEIRO N2"/>
    <s v="jlisboa@cielo.com.br"/>
    <s v="AVATIM"/>
    <s v="-json-{&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s v="{&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s v="251897390"/>
    <x v="3"/>
    <s v="Encerrado"/>
    <n v="4"/>
    <s v=""/>
  </r>
  <r>
    <x v="0"/>
    <x v="1"/>
    <n v="25445503"/>
    <n v="25445188"/>
    <s v="2621212821090"/>
    <s v=""/>
    <m/>
    <s v="Dúvidas sobre contrato / cobrança"/>
    <m/>
    <m/>
    <x v="0"/>
    <s v="Médio"/>
    <s v="ERRATA: 1018 Financeiro | Desejo falar com o setor financeiro | Danilo | danilo_nunes@carrefour.com"/>
    <d v="2026-07-31T00:00:00"/>
    <d v="2026-07-31T00:00:00"/>
    <s v="jul/2026"/>
    <s v="ECOMMERCE BP SUPORTE FINANCEIRO N2"/>
    <s v="paloma.reis@atento.com"/>
    <s v=""/>
    <m/>
    <e v="#N/A"/>
    <s v="2544550325445188"/>
    <x v="15"/>
    <s v="Encerrado"/>
    <n v="6"/>
    <s v=""/>
  </r>
  <r>
    <x v="4"/>
    <x v="1"/>
    <n v="25425697"/>
    <n v="0"/>
    <s v="2621209808980"/>
    <s v="FRIGELAR COMERCIO E INDUSTRIA LTDA"/>
    <s v="92.660.406/0001-19"/>
    <s v="Atualização cadastral (email)"/>
    <m/>
    <m/>
    <x v="0"/>
    <s v="Médio"/>
    <s v="1018 Financeiro | Desejo falar com o setor financeiro | Marcelo Cunha | marcelocunha@frigelar.com.br"/>
    <d v="2026-07-31T00:00:00"/>
    <d v="2026-07-31T00:00:00"/>
    <s v="jul/2026"/>
    <s v="ECOMMERCE BP SUPORTE FINANCEIRO N2"/>
    <s v="marcelocunha@frigelar.com.br"/>
    <s v=""/>
    <s v="Olá, segue formulário enviado para Cielo E-commerce:&lt;p&gt;&lt;strong&gt;Qual seu nome?:&lt;/strong&gt; Marcelo Cunha&lt;/p&gt;&lt;p&gt;&lt;strong&gt;Endereço de e-mail:&lt;/strong&gt; marcelocunha@frigelar.com.br&lt;/p&gt;&lt;p&gt;&lt;strong&gt;CNPJ/CPF:&lt;/strong&gt; 92.660.406/0001-19&lt;/p&gt;&lt;p&gt;&lt;strong&gt;Telefone:&lt;/strong&gt; (51) 98494-7280&lt;/p&gt;&lt;p&gt;&lt;strong&gt;Assunto:&lt;/strong&gt; ALTERACAO E-MAIL RECEBIMENTO NF e BOLETO&lt;/p&gt;&lt;p&gt;&lt;strong&gt;Merchant ID/Estabelecimento Comercial (EC):&lt;/strong&gt; 00001100493&lt;/p&gt;&lt;p&gt;&lt;strong&gt;Sobre qual produto ou área deseja falar?:&lt;/strong&gt; Financeiro&lt;/p&gt;&lt;p&gt;&lt;strong&gt;Como podemos te ajudar?:&lt;/strong&gt; Desejo falar com o setor financeiro&lt;/p&gt;&lt;p&gt;&lt;strong&gt;Descrição do problema:&lt;/strong&gt; alterar e-mail cadastrado: ecommerce@frigelar.com.br para midia@frigelar.com.br_x000a_Para recebimento de NF e Boleto para pagamento._x000a_FRIGELAR COMERCIO E INDUSTRIA LTDA&lt;/p&gt;&lt;p&gt;&lt;strong&gt;GA Client ID:&lt;/strong&gt; 1799915683.1785499788&lt;/p&gt;&lt;p&gt;&lt;strong&gt;Lead Hash ID:&lt;/strong&gt; c42d82075b1d072c5f6b5b9ad648249b72dd5beff3fc6fdab64266d2bdcefd96&lt;/p&gt;&lt;p&gt;&lt;strong&gt;Lead Form ID:&lt;/strong&gt; c42d82"/>
    <s v="&gt; alterar e-mail cadastrado: ecommerce@frigelar.com.br para midia@frigelar.com.br_x000a_Para recebimento de NF e Boleto para pagamento._x000a_FRIGELAR COMERCIO E INDUSTRIA LTDA"/>
    <s v="254256970"/>
    <x v="15"/>
    <s v="Encerrado"/>
    <n v="6"/>
    <s v=""/>
  </r>
  <r>
    <x v="4"/>
    <x v="1"/>
    <n v="25371036"/>
    <n v="0"/>
    <s v="2621108774808"/>
    <s v="AQUABRAZIL OUTDOORS PESCA E NAUTICA LTDA"/>
    <s v="97.533.479/0001-63"/>
    <s v="Atualização cadastral (email)"/>
    <m/>
    <m/>
    <x v="0"/>
    <s v="Médio"/>
    <s v="1018 Financeiro | Desejo falar com o setor financeiro | JACKSON HENRIQUE ALVES CAETANO | jackson.caetano@jcesa.com.br"/>
    <d v="2026-07-30T00:00:00"/>
    <d v="2026-07-30T00:00:00"/>
    <s v="jul/2026"/>
    <s v="ECOMMERCE BP SUPORTE FINANCEIRO N2"/>
    <s v="jackson.caetano@jcesa.com.br"/>
    <s v="AQUABRAZIL OUTDOORS PESCA E NAUT"/>
    <s v="Olá, segue formulário enviado para Cielo E-commerce:&lt;p&gt;&lt;strong&gt;Qual seu nome?:&lt;/strong&gt; JACKSON HENRIQUE ALVES CAETANO&lt;/p&gt;&lt;p&gt;&lt;strong&gt;Endereço de e-mail:&lt;/strong&gt; jackson.caetano@jcesa.com.br&lt;/p&gt;&lt;p&gt;&lt;strong&gt;CNPJ/CPF:&lt;/strong&gt; 97.533.479/0001-63&lt;/p&gt;&lt;p&gt;&lt;strong&gt;Telefone:&lt;/strong&gt; (41) 99562-8054&lt;/p&gt;&lt;p&gt;&lt;strong&gt;Assunto:&lt;/strong&gt; RETIRAR E-MAIL DO RENATO DO CADASTRO&lt;/p&gt;&lt;p&gt;&lt;strong&gt;Merchant ID/Estabelecimento Comercial (EC):&lt;/strong&gt; 2767987612 E 2771088244&lt;/p&gt;&lt;p&gt;&lt;strong&gt;Sobre qual produto ou área deseja falar?:&lt;/strong&gt; Financeiro&lt;/p&gt;&lt;p&gt;&lt;strong&gt;Como podemos te ajudar?:&lt;/strong&gt; Desejo falar com o setor financeiro&lt;/p&gt;&lt;p&gt;&lt;strong&gt;Descrição do problema:&lt;/strong&gt; Bom dia, _x000a__x000a_Por gentileza retirar o e-mail do Renato Fiedler (rpfiedler@nordtech.com.br) de qualquer tratativa, notas e boletos, é o presidente da empresa. Direcionar somente para Pedido@toyama.com.br&lt;/p&gt;&lt;p&gt;&lt;strong&gt;GA Client ID:&lt;/strong&gt; 1104835031.1741639444&lt;/p&gt;&lt;p&gt;&lt;strong&gt;Lead Hash ID:&lt;/strong&gt; 734ff22e29cc9b8f2b8d52168a011379387ded0fbd2960"/>
    <s v="&gt; Bom dia, _x000a__x000a_Por gentileza retirar o e-mail do Renato Fiedler (rpfiedler@nordtech.com.br) de qualquer tratativa, notas e boletos, é o presidente da empresa. Direcionar somente para Pedido@toyama.com.br"/>
    <s v="253710360"/>
    <x v="15"/>
    <s v="Encerrado"/>
    <n v="7"/>
    <s v=""/>
  </r>
  <r>
    <x v="2"/>
    <x v="0"/>
    <n v="25363817"/>
    <n v="0"/>
    <s v="2621017770360"/>
    <s v=""/>
    <s v="064.940.011-90"/>
    <s v="Dúvidas sobre cobrança"/>
    <m/>
    <m/>
    <x v="2"/>
    <s v="Médio"/>
    <s v="1018 Financeiro | Desejo falar com o setor financeiro | Amanda Oliveira | amanda.coliveira@gruposaga.com.br"/>
    <d v="2026-07-29T00:00:00"/>
    <d v="2026-07-29T00:00:00"/>
    <s v="jul/2026"/>
    <s v="ECOMMERCE BP SUPORTE FINANCEIRO N2"/>
    <s v="amanda.coliveira@gruposaga.com.br"/>
    <s v=""/>
    <s v="Olá, segue formulário enviado para Cielo E-commerce:&lt;p&gt;&lt;strong&gt;Qual seu nome?:&lt;/strong&gt; Amanda Oliveira&lt;/p&gt;&lt;p&gt;&lt;strong&gt;Endereço de e-mail:&lt;/strong&gt; amanda.coliveira@gruposaga.com.br&lt;/p&gt;&lt;p&gt;&lt;strong&gt;CNPJ/CPF:&lt;/strong&gt; 064.940.011-90&lt;/p&gt;&lt;p&gt;&lt;strong&gt;Telefone:&lt;/strong&gt; (61) 99946-8294&lt;/p&gt;&lt;p&gt;&lt;strong&gt;Assunto:&lt;/strong&gt; DIVERGÊNCIA DE VALORES&lt;/p&gt;&lt;p&gt;&lt;strong&gt;Merchant ID/Estabelecimento Comercial (EC):&lt;/strong&gt; 010301220&lt;/p&gt;&lt;p&gt;&lt;strong&gt;Sobre qual produto ou área deseja falar?:&lt;/strong&gt; Financeiro&lt;/p&gt;&lt;p&gt;&lt;strong&gt;Como podemos te ajudar?:&lt;/strong&gt; Desejo falar com o setor financeiro&lt;/p&gt;&lt;p&gt;&lt;strong&gt;Descrição do problema:&lt;/strong&gt; Prezados,_x000a__x000a_Identificamos divergência entre o valor do boleto e o valor da Nota Fiscal nº 0118159, emitida por esta empresa, referente à Kasa Motors LTDA (CNPJ: 05.471.879/0004-16)._x000a__x000a_Dessa forma, solicitamos, por gentileza, a atualização/correção do boleto conforme o valor correto da referida nota fiscal._x000a__x000a_Ficamos no aguardo do envio do documento atualizado._x000a__x000a_Atenciosamente,_x000a_Amanda "/>
    <s v="&gt; Prezados,_x000a__x000a_Identificamos divergência entre o valor do boleto e o valor da Nota Fiscal nº 0118159, emitida por esta empresa, referente à Kasa Motors LTDA (CNPJ: 05.471.879/0004-16)._x000a__x000a_Dessa forma, solicitamos, por gentileza, a atualização/correção do boleto conforme o valor correto da referida nota fiscal._x000a__x000a_Ficamos no aguardo do envio do documento atualizado._x000a__x000a_Atenciosamente,_x000a_Amanda "/>
    <s v="253638170"/>
    <x v="10"/>
    <s v="Aberto"/>
    <n v="58"/>
    <n v="58.002870000000001"/>
  </r>
  <r>
    <x v="4"/>
    <x v="1"/>
    <n v="25362063"/>
    <n v="0"/>
    <s v="2621017769362"/>
    <s v=""/>
    <s v="390.731.268-60"/>
    <s v="Atualização cadastral (email)"/>
    <m/>
    <m/>
    <x v="0"/>
    <s v="Médio"/>
    <s v="1018 Financeiro | Desejo falar com o setor financeiro | Priscila | priscila.farias@momentum.com.br"/>
    <d v="2026-07-29T00:00:00"/>
    <d v="2026-07-29T00:00:00"/>
    <s v="jul/2026"/>
    <s v="ECOMMERCE BP SUPORTE FINANCEIRO N2"/>
    <s v="priscila.farias@momentum.com.br"/>
    <s v=""/>
    <s v="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 119149 e 119020 enviadas para a empresa MOMENTUM&lt;/p&gt;&lt;p&gt;&lt;strong&gt;Merchant ID/Estabelecimento Comercial (EC):&lt;/strong&gt; Escritorio&lt;/p&gt;&lt;p&gt;&lt;strong&gt;Sobre qual produto ou área deseja falar?:&lt;/strong&gt; Financeiro&lt;/p&gt;&lt;p&gt;&lt;strong&gt;Descrição do problema:&lt;/strong&gt; Sou a nova responsável pelos pagamentos da Stelo S.A. e, por gentileza, solicito que incluam o e-mail priscila.farias@momentum.com.br para recebimento das notas, mantendo o e-mail giovannabellotto@momentum.com.br em cópia._x000a__x000a_Aproveito para informar que temos prazos internos para o recebimento das notas fiscais dentro do mês. Nosso prazo para recebimento é até o dia 24 de todos os meses. Após essa data, peço, por gentileza, que as not"/>
    <s v="&gt; Sou a nova responsável pelos pagamentos da Stelo S.A. e, por gentileza, solicito que incluam o e-mail priscila.farias@momentum.com.br para recebimento das notas, mantendo o e-mail giovannabellotto@momentum.com.br em cópia._x000a__x000a_Aproveito para informar que temos prazos internos para o recebimento das notas fiscais dentro do mês. Nosso prazo para recebimento é até o dia 24 de todos os meses. Após essa data, peço, por gentileza, que as not"/>
    <s v="253620630"/>
    <x v="15"/>
    <s v="Encerrado"/>
    <n v="8"/>
    <s v=""/>
  </r>
  <r>
    <x v="2"/>
    <x v="2"/>
    <n v="25319444"/>
    <n v="0"/>
    <s v="2621009742145"/>
    <s v="MAGALUPAY INSTITUICAO DE PAGAMENTO S.A."/>
    <s v="13.884.775/0001-19"/>
    <s v="Cancelamento de Nota Fiscal"/>
    <m/>
    <s v="Comercial"/>
    <x v="0"/>
    <s v="Médio"/>
    <s v="1018 Financeiro | Desejo falar com o setor financeiro | MAGALUPAY INSTITUICAO DE PAGAMENTO | ariane.pasilva@cielo.com.br"/>
    <d v="2026-07-29T00:00:00"/>
    <d v="2026-07-29T00:00:00"/>
    <s v="jul/2026"/>
    <s v="ECOMMERCE BP SUPORTE FINANCEIRO N2"/>
    <s v="ariane.pasilva@cielo.com.br"/>
    <s v=""/>
    <s v="Olá, segue formulário enviado para Cielo E-commerce:&lt;p&gt;&lt;strong&gt;Qual seu nome?:&lt;/strong&gt; MAGALUPAY INSTITUICAO DE PAGAMENTO&lt;/p&gt;&lt;p&gt;&lt;strong&gt;Endereço de e-mail:&lt;/strong&gt; ariane.pasilva@cielo.com.br&lt;/p&gt;&lt;p&gt;&lt;strong&gt;CNPJ/CPF:&lt;/strong&gt; 13.884.775/0001-19&lt;/p&gt;&lt;p&gt;&lt;strong&gt;Telefone:&lt;/strong&gt; (11) 97707-1602&lt;/p&gt;&lt;p&gt;&lt;strong&gt;Assunto:&lt;/strong&gt; Cancelamento NF&lt;/p&gt;&lt;p&gt;&lt;strong&gt;Merchant ID/Estabelecimento Comercial (EC):&lt;/strong&gt; 13884775000119&lt;/p&gt;&lt;p&gt;&lt;strong&gt;Descrição do problema:&lt;/strong&gt; Time financeiro, bom dia. Tudo bem?_x000a_Favor realizar o cancelamento | baixa, da nota fiscal: 076229. _x000a_Sairá do centro de custo da comercial Stelo._x000a__x000a_DA do time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
    <s v="&gt; Time financeiro, bom dia. Tudo bem?_x000a_Favor realizar o cancelamento | baixa, da nota fiscal: 076229. _x000a_Sairá do centro de custo da comercial Stelo._x000a__x000a_DA do time de cobrança em anexo."/>
    <s v="253194440"/>
    <x v="39"/>
    <s v="Encerrado"/>
    <n v="16"/>
    <s v=""/>
  </r>
  <r>
    <x v="0"/>
    <x v="0"/>
    <n v="25318868"/>
    <n v="0"/>
    <s v="2621009741772"/>
    <s v="NUTRADO INDUSTRIA E COMERCIO DE COMPLEMENTOS ALIMENTARES S.A"/>
    <s v="40.161.679/0001-15"/>
    <s v="Negociação Inadimplência"/>
    <m/>
    <m/>
    <x v="0"/>
    <s v="Médio"/>
    <s v="1018 Financeiro | Desejo falar com o setor financeiro | Arthur Jacob | ajacob@nutrado.com.br"/>
    <d v="2026-07-29T00:00:00"/>
    <d v="2026-07-29T00:00:00"/>
    <s v="jul/2026"/>
    <s v="ECOMMERCE BP SUPORTE FINANCEIRO N2"/>
    <s v="ajacob@nutrado.com.br"/>
    <s v="NUTRADO SA"/>
    <s v="Olá, segue formulário enviado para Cielo E-commerce:&lt;p&gt;&lt;strong&gt;Qual seu nome?:&lt;/strong&gt; Arthur Jacob&lt;/p&gt;&lt;p&gt;&lt;strong&gt;Endereço de e-mail:&lt;/strong&gt; ajacob@nutrado.com.br&lt;/p&gt;&lt;p&gt;&lt;strong&gt;Telefone:&lt;/strong&gt; (85) 99722-2753&lt;/p&gt;&lt;p&gt;&lt;strong&gt;CNPJ/CPF:&lt;/strong&gt; 40.161.679/0001-15&lt;/p&gt;&lt;p&gt;&lt;strong&gt;Assunto:&lt;/strong&gt; Regularização&lt;/p&gt;&lt;p&gt;&lt;strong&gt;Sobre qual produto ou área deseja falar?:&lt;/strong&gt; Financeiro&lt;/p&gt;&lt;p&gt;&lt;strong&gt;Como podemos te ajudar?:&lt;/strong&gt; Desejo falar com o setor financeiro&lt;/p&gt;&lt;p&gt;&lt;strong&gt;Descrição do problema:&lt;/strong&gt; Prezados,_x000a__x000a_Bom dia._x000a__x000a_Venho, por meio deste, solicitar gentilmente uma proposta para negociação do débito registrado junto ao Serasa Experian em nome da empresa NUTRADO INDÚSTRIA E COMÉRCIO DE COMPLEMENTOS ALIMENTARES S/A, inscrita no CNPJ 40.161.679/0001-15._x000a__x000a_Conforme consta no registro, o débito possui o valor de R$ 29.880,98, com vencimento em 15/08/2026._x000a__x000a_Temos interesse em regularizar essa pendência e, por esse motivo, gostaríamos de solicitar uma proposta de parcelamento,"/>
    <s v="&gt; Prezados,_x000a__x000a_Bom dia._x000a__x000a_Venho, por meio deste, solicitar gentilmente uma proposta para negociação do débito registrado junto ao Serasa Experian em nome da empresa NUTRADO INDÚSTRIA E COMÉRCIO DE COMPLEMENTOS ALIMENTARES S/A, inscrita no CNPJ 40.161.679/0001-15._x000a__x000a_Conforme consta no registro, o débito possui o valor de R$ 29.880,98, com vencimento em 15/08/2026._x000a__x000a_Temos interesse em regularizar essa pendência e, por esse motivo, gostaríamos de solicitar uma proposta de parcelamento,"/>
    <s v="253188680"/>
    <x v="25"/>
    <s v="Encerrado"/>
    <n v="6"/>
    <s v=""/>
  </r>
  <r>
    <x v="3"/>
    <x v="3"/>
    <n v="25591416"/>
    <n v="0"/>
    <s v="2621617915054"/>
    <s v="ESCOLAS BESA LTDA"/>
    <s v="26.643.740/0001-30"/>
    <s v="Alteração de vencimento / Prorrogação / Reenvio de boleto"/>
    <m/>
    <m/>
    <x v="0"/>
    <s v="Médio"/>
    <s v="1018 Financeiro | Desejo falar com o setor financeiro | Amanda Zabalza | amanda.zabalza@cfvila.com.br"/>
    <d v="2026-08-04T00:00:00"/>
    <d v="2026-08-04T00:00:00"/>
    <s v="ago/2026"/>
    <s v="ECOMMERCE BP SUPORTE FINANCEIRO N2"/>
    <s v="amanda.zabalza@cfvila.com.br"/>
    <s v=""/>
    <s v="Olá, segue formulário enviado para Cielo E-commerce:&lt;p&gt;&lt;strong&gt;Qual seu nome?:&lt;/strong&gt; Amanda Zabalza&lt;/p&gt;&lt;p&gt;&lt;strong&gt;Endereço de e-mail:&lt;/strong&gt; amanda.zabalza@cfvila.com.br&lt;/p&gt;&lt;p&gt;&lt;strong&gt;CNPJ/CPF:&lt;/strong&gt; 26.643.740/0001-30&lt;/p&gt;&lt;p&gt;&lt;strong&gt;Telefone:&lt;/strong&gt; (11) 95224-2676&lt;/p&gt;&lt;p&gt;&lt;strong&gt;Assunto:&lt;/strong&gt; Alteração data de vencimento&lt;/p&gt;&lt;p&gt;&lt;strong&gt;Merchant ID/Estabelecimento Comercial (EC):&lt;/strong&gt; 31453223894&lt;/p&gt;&lt;p&gt;&lt;strong&gt;Sobre qual produto ou área deseja falar?:&lt;/strong&gt; Financeiro&lt;/p&gt;&lt;p&gt;&lt;strong&gt;Descrição do problema:&lt;/strong&gt; Recebi um boleto no dia 29/07 para pagamento no dia 06/08._x000a__x000a_O prazo para pagamento aqui na empresa é de 12 dias após o recebimento da NF._x000a__x000a_Por favor podem alterar o vencimento do boleto, para dia 10/08?_x000a__x000a_Gostaria que já deixassem registrado essa informação no sistema para as próximas emissões._x000a__x000a_Também não podemos receber notas emitidas entre os dias 25 a 31 de cadas mês, que é o fechamento contábil._x000a_Podem por favor mudar a emissão da NF para antes do dia 25?"/>
    <s v="&gt; Recebi um boleto no dia 29/07 para pagamento no dia 06/08._x000a__x000a_O prazo para pagamento aqui na empresa é de 12 dias após o recebimento da NF._x000a__x000a_Por favor podem alterar o vencimento do boleto, para dia 10/08?_x000a__x000a_Gostaria que já deixassem registrado essa informação no sistema para as próximas emissões._x000a__x000a_Também não podemos receber notas emitidas entre os dias 25 a 31 de cadas mês, que é o fechamento contábil._x000a_Podem por favor mudar a emissão da NF para antes do dia 25?"/>
    <s v="255914160"/>
    <x v="25"/>
    <s v="Encerrado"/>
    <n v="0"/>
    <s v=""/>
  </r>
  <r>
    <x v="0"/>
    <x v="0"/>
    <n v="25421213"/>
    <n v="0"/>
    <n v="2621120805751"/>
    <s v=""/>
    <m/>
    <s v="Contestação de cobrança"/>
    <m/>
    <m/>
    <x v="1"/>
    <s v="Médio"/>
    <s v="1018 Financeiro | Desejo falar com o setor financeiro | Danilo | danilo_nunes@carrefour.com"/>
    <d v="2026-07-30T00:00:00"/>
    <d v="2026-08-05T00:00:00"/>
    <s v="jul/2026"/>
    <s v="ECOMMERCE BP SUPORTE FINANCEIRO N2"/>
    <s v="danilo_nunes@carrefour.com"/>
    <s v=""/>
    <s v="Olá, segue formulário enviado para Cielo E-commerce:&lt;p&gt;&lt;strong&gt;Qual seu nome?:&lt;/strong&gt; Danilo&lt;/p&gt;&lt;p&gt;&lt;strong&gt;Endereço de e-mail:&lt;/strong&gt; danilo_nunes@carrefour.com&lt;/p&gt;&lt;p&gt;&lt;strong&gt;Telefone:&lt;/strong&gt; (11) 96363-2779&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_x000a__x000a_Solicito o apoio do time Financeiro para análise do faturamento referente ao ciclo 26/06/2026 a 25/07/2026._x000a__x000a_Identificamos divergências relacionadas à quantidade de transações de estorno e à tarifa do pagador aplicada no faturamento._x000a__x000a_Faturamento apresentado pela Braspag_x000a__x000a_Transações_x0009_Tarifa_x000a_178.300_x0009_0,1542_x000a_25.469_x0009_0,1542_x000a__x000a_Referência: E-mail &amp;quot;EXTRATO - BRASPAG / STELO - CARREFOUR COMERCIO E INDUSTRIA LTDA - 07/2026&amp;quot;._x000a__x000a_Faturamento apurado pelo Carrefour_x000a__x000a_Transa"/>
    <s v="&gt; Olá,_x000a__x000a_Solicito o apoio do time Financeiro para análise do faturamento referente ao ciclo 26/06/2026 a 25/07/2026._x000a__x000a_Identificamos divergências relacionadas à quantidade de transações de estorno e à tarifa do pagador aplicada no faturamento._x000a__x000a_Faturamento apresentado pela Braspag_x000a__x000a_Transações_x0009_Tarifa_x000a_178.300_x0009_0,1542_x000a_25.469_x0009_0,1542_x000a__x000a_Referência: E-mail &amp;quot;EXTRATO - BRASPAG / STELO - CARREFOUR COMERCIO E INDUSTRIA LTDA - 07/2026&amp;quot;._x000a__x000a_Faturamento apurado pelo Carrefour_x000a__x000a_Transa"/>
    <s v="254212130"/>
    <x v="10"/>
    <s v="Aberto"/>
    <n v="57"/>
    <n v="57.002920000000003"/>
  </r>
  <r>
    <x v="3"/>
    <x v="2"/>
    <n v="25578004"/>
    <n v="0"/>
    <s v="2621615906618"/>
    <s v="CENTRO CULTURAL AFRORIO"/>
    <s v="11.697.918/0001-58"/>
    <s v="Cancelamento de Nota Fiscal"/>
    <m/>
    <s v="Comercial"/>
    <x v="0"/>
    <s v="Alta"/>
    <s v="1018 Financeiro | Desejo falar com o setor financeiro | CENTRO CULTURAL AFRORIO | ariane.pasilva@cielo.com.br"/>
    <d v="2026-08-04T00:00:00"/>
    <d v="2026-08-04T00:00:00"/>
    <s v="ago/2026"/>
    <s v="ECOMMERCE BP SUPORTE FINANCEIRO N2"/>
    <s v="ariane.pasilva@cielo.com.br"/>
    <s v=""/>
    <s v="Olá, segue formulário enviado para Cielo E-commerce:&lt;p&gt;&lt;strong&gt;Qual seu nome?:&lt;/strong&gt; CENTRO CULTURAL AFRORIO&lt;/p&gt;&lt;p&gt;&lt;strong&gt;Endereço de e-mail:&lt;/strong&gt; ariane.pasilva@cielo.com.br&lt;/p&gt;&lt;p&gt;&lt;strong&gt;CNPJ/CPF:&lt;/strong&gt; 11.697.918/0001-58&lt;/p&gt;&lt;p&gt;&lt;strong&gt;Telefone:&lt;/strong&gt; (11) 97707-1602&lt;/p&gt;&lt;p&gt;&lt;strong&gt;Assunto:&lt;/strong&gt; Cancelamento NFs&lt;/p&gt;&lt;p&gt;&lt;strong&gt;Merchant ID/Estabelecimento Comercial (EC):&lt;/strong&gt; 11.697.918/0001-58.&lt;/p&gt;&lt;p&gt;&lt;strong&gt;Descrição do problema:&lt;/strong&gt; Prezados, boa tarde. Favor realizar o cancelamento de todas as notas fiscais._x000a__x000a_Inclusive não emitir nota fiscal referente a multa, se emitirmos o DA já consta para cancelamento delas també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
    <s v="&gt; Prezados, boa tarde. Favor realizar o cancelamento de todas as notas fiscais._x000a__x000a_Inclusive não emitir nota fiscal referente a multa, se emitirmos o DA já consta para cancelamento delas também."/>
    <s v="255780040"/>
    <x v="10"/>
    <s v="Aberto"/>
    <n v="-46238"/>
    <n v="-46237.997069999998"/>
  </r>
  <r>
    <x v="2"/>
    <x v="2"/>
    <n v="25577329"/>
    <n v="0"/>
    <s v="2621615906210"/>
    <s v="DBDCDISTRIBUIDORA BRASILEIRA DE COSMETICOS E PARTICIPACOES EIRELI"/>
    <s v="36.148.685/0001-65"/>
    <s v="Cancelamento de Nota Fiscal / Reemissão"/>
    <m/>
    <s v="Comercial"/>
    <x v="2"/>
    <s v="Médio"/>
    <s v="1018 Financeiro | Desejo falar com o setor financeiro | DBDC - Distribuidora Brasileira de Cosméticos e Participações LTDA | ariane.pasilva@cielo.com.br"/>
    <d v="2026-08-04T00:00:00"/>
    <d v="2026-08-04T00:00:00"/>
    <s v="ago/2026"/>
    <s v="ECOMMERCE BP SUPORTE FINANCEIRO N2"/>
    <s v="ariane.pasilva@cielo.com.br"/>
    <s v="DBDCDISTRIBUIDORA BRASILEIRA DE COSMETICOS E PARTICIPACOES EIRELI"/>
    <s v="Olá, segue formulário enviado para Cielo E-commerce:&lt;p&gt;&lt;strong&gt;Qual seu nome?:&lt;/strong&gt; DBDC - Distribuidora Brasileira de Cosméticos e Participações LTDA&lt;/p&gt;&lt;p&gt;&lt;strong&gt;Endereço de e-mail:&lt;/strong&gt; ariane.pasilva@cielo.com.br&lt;/p&gt;&lt;p&gt;&lt;strong&gt;CNPJ/CPF:&lt;/strong&gt; 36.148.685/0001-65&lt;/p&gt;&lt;p&gt;&lt;strong&gt;Telefone:&lt;/strong&gt; (11) 97707-1602&lt;/p&gt;&lt;p&gt;&lt;strong&gt;Assunto:&lt;/strong&gt; Cancelamento NFs&lt;/p&gt;&lt;p&gt;&lt;strong&gt;Merchant ID/Estabelecimento Comercial (EC):&lt;/strong&gt; 36.148.685/0001-65&lt;/p&gt;&lt;p&gt;&lt;strong&gt;Descrição do problema:&lt;/strong&gt; Prezados, boa tarde. Favor cancelar a NF emitida para o cliente: DBDC - Distribuidora Brasileira de Cosméticos e Participações LTDA - CNPJ: 36.148.685/0001-65.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
    <s v="&gt; Prezados, boa tarde. Favor cancelar a NF emitida para o cliente: DBDC - Distribuidora Brasileira de Cosméticos e Participações LTDA - CNPJ: 36.148.685/0001-65._x000a__x000a_DA comercial em anexo."/>
    <s v="255773290"/>
    <x v="10"/>
    <s v="Aberto"/>
    <n v="52"/>
    <n v="52.002940000000002"/>
  </r>
  <r>
    <x v="0"/>
    <x v="0"/>
    <n v="25551256"/>
    <n v="0"/>
    <s v="2621610889860"/>
    <s v=""/>
    <s v="97.755.177/0001-30"/>
    <s v="Dúvidas sobre cobrança"/>
    <m/>
    <m/>
    <x v="0"/>
    <s v="Médio"/>
    <s v="1018 Financeiro | Desejo falar com o setor financeiro | Eduardo Loesch | eloesch@piccadilly.com.br"/>
    <d v="2026-08-04T00:00:00"/>
    <d v="2026-08-04T00:00:00"/>
    <s v="ago/2026"/>
    <s v="ECOMMERCE BP SUPORTE FINANCEIRO N2"/>
    <s v="eloesch@piccadilly.com.br"/>
    <s v=""/>
    <s v="Olá, segue formulário enviado para Cielo E-commerce:&lt;p&gt;&lt;strong&gt;Descrição do problema:&lt;/strong&gt; Recebemos um aviso de Serasa, ele se refere a NF e contrato 081764 com vencimento em 24/12/2024._x000a_Nosso CNPJ no aviso: 97.755.177/0001-30 - A Grings SA_x000a_CNPJ credora: 14.625.224/0001-01 - Stelo SA Braspag_x000a_Desconhecemos essa cobrança, precisamos de um retorno urgente sobre esse assunto, do que se trata e o motivo da negativação._x000a_Solicito urgência na resposta, uma vez que já estamos negativados.&lt;/p&gt;&lt;p&gt;&lt;strong&gt;Sobre qual produto ou área deseja falar?:&lt;/strong&gt; Financeiro&lt;/p&gt;&lt;p&gt;&lt;strong&gt;Qual seu nome?:&lt;/strong&gt; Eduardo Loesch&lt;/p&gt;&lt;p&gt;&lt;strong&gt;Endereço de e-mail:&lt;/strong&gt; eloesch@piccadilly.com.br&lt;/p&gt;&lt;p&gt;&lt;strong&gt;CNPJ/CPF:&lt;/strong&gt; 97.755.177/0001-30&lt;/p&gt;&lt;p&gt;&lt;strong&gt;Telefone:&lt;/strong&gt; (54) 99945-7180&lt;/p&gt;&lt;p&gt;&lt;strong&gt;Assunto:&lt;/strong&gt; Aviso de Serasa - Urgente&lt;/p&gt;&lt;p&gt;&lt;strong&gt;Merchant ID/Estabelecimento Comercial (EC):&lt;/strong&gt; 97755177000130&lt;/p&gt;&lt;p&gt;&lt;strong&gt;Como podemos te ajudar?:&lt;/strong&gt; Desejo falar com o set"/>
    <s v="&gt; Recebemos um aviso de Serasa, ele se refere a NF e contrato 081764 com vencimento em 24/12/2024._x000a_Nosso CNPJ no aviso: 97.755.177/0001-30 - A Grings SA_x000a_CNPJ credora: 14.625.224/0001-01 - Stelo SA Braspag_x000a_Desconhecemos essa cobrança, precisamos de um retorno urgente sobre esse assunto, do que se trata e o motivo da negativação._x000a_Solicito urgência na resposta, uma vez que já estamos negativados."/>
    <s v="255512560"/>
    <x v="25"/>
    <s v="Encerrado"/>
    <n v="0"/>
    <s v=""/>
  </r>
  <r>
    <x v="3"/>
    <x v="3"/>
    <n v="25549020"/>
    <n v="0"/>
    <s v="2621610888473"/>
    <s v="MILLIONS PAY INTERMEDIADORA DE P"/>
    <s v="56.002.183/0001-39"/>
    <s v="Falha do repasse seller"/>
    <m/>
    <m/>
    <x v="0"/>
    <s v="Médio"/>
    <s v="1018 Financeiro | Desejo falar com o setor financeiro | Franciane dos Santos Pereira | contato@sejmillionspay.com"/>
    <d v="2026-08-04T00:00:00"/>
    <d v="2026-08-04T00:00:00"/>
    <s v="ago/2026"/>
    <s v="ECOMMERCE BP SUPORTE FINANCEIRO N2"/>
    <s v="contato@sejmillionspay.com"/>
    <s v="MILLIONS PAY INTERMEDIADORA DE P"/>
    <s v="Olá, segue formulário enviado para Cielo E-commerce:&lt;p&gt;&lt;strong&gt;Qual seu nome?:&lt;/strong&gt; Franciane dos Santos Pereira&lt;/p&gt;&lt;p&gt;&lt;strong&gt;Endereço de e-mail:&lt;/strong&gt; contato@sejmillionspay.com&lt;/p&gt;&lt;p&gt;&lt;strong&gt;Telefone:&lt;/strong&gt; (41) 99949-6152&lt;/p&gt;&lt;p&gt;&lt;strong&gt;Assunto:&lt;/strong&gt; erro no processamento do repasse&lt;/p&gt;&lt;p&gt;&lt;strong&gt;CNPJ/CPF:&lt;/strong&gt; 56.002.183/0001-39&lt;/p&gt;&lt;p&gt;&lt;strong&gt;Merchant ID/Estabelecimento Comercial (EC):&lt;/strong&gt; 6e05ee60-fb40-4cff-b5fa-b9b358079b88&lt;/p&gt;&lt;p&gt;&lt;strong&gt;Sobre qual produto ou área deseja falar?:&lt;/strong&gt; Financeiro&lt;/p&gt;&lt;p&gt;&lt;strong&gt;Como podemos te ajudar?:&lt;/strong&gt; Desejo falar com o setor financeiro&lt;/p&gt;&lt;p&gt;&lt;strong&gt;Descrição do problema:&lt;/strong&gt; Olá, preciso de ajuda com esse seller a transação de saque dele retornou assim. Porem as anteriores deram certo o repasse.&lt;/p&gt;&lt;p&gt;&lt;strong&gt;ID da transação:&lt;/strong&gt; d7ba8f2b-e950-44b8-b404-61389dcbf1e8&lt;/p&gt;&lt;p&gt;&lt;strong&gt;Data e hora do erro:&lt;/strong&gt; 02-08-2026 10:28&lt;/p&gt;&lt;p&gt;&lt;strong&gt;GA Client ID:&lt;/strong&gt; 2090772583.1778623540&lt;/p&gt;&lt;p&gt;&lt;strong&gt;Lea"/>
    <s v="&gt; Olá, preciso de ajuda com esse seller a transação de saque dele retornou assim. Porem as anteriores deram certo o repasse."/>
    <s v="255490200"/>
    <x v="25"/>
    <s v="Encerrado"/>
    <n v="0"/>
    <s v=""/>
  </r>
  <r>
    <x v="0"/>
    <x v="0"/>
    <n v="25507555"/>
    <n v="0"/>
    <s v="2621513861639"/>
    <s v=""/>
    <m/>
    <s v="Dúvidas sobre cobrança"/>
    <m/>
    <m/>
    <x v="2"/>
    <s v="Médio"/>
    <s v="1018 Financeiro | Desejo falar com o setor financeiro | Daiani Sopran | daiani.sopran@herval.com.br"/>
    <d v="2026-08-03T00:00:00"/>
    <d v="2026-08-03T00:00:00"/>
    <s v="ago/2026"/>
    <s v="ECOMMERCE BP SUPORTE FINANCEIRO N2"/>
    <s v="daiani.sopran@herval.com.br"/>
    <s v=""/>
    <s v="Olá, segue formulário enviado para Cielo E-commerce:&lt;p&gt;&lt;strong&gt;Qual seu nome?:&lt;/strong&gt; Daiani Sopran&lt;/p&gt;&lt;p&gt;&lt;strong&gt;Endereço de e-mail:&lt;/strong&gt; daiani.sopran@herval.com.br&lt;/p&gt;&lt;p&gt;&lt;strong&gt;Telefone:&lt;/strong&gt; (51) 3564-8300&lt;/p&gt;&lt;p&gt;&lt;strong&gt;Assunto:&lt;/strong&gt; Fatura Cartão protegido&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_x000a_Sobre a Nota Fiscal 119822 referente as transações de cartão protegido, nos relatórios do mesmo só no estabelecimento HS Financeira  constam 92  transações, porém a fatura está cobrando 192  transações. De Qual estabelecimento são essas transações?_x000a_Link do relatório extraído da Braspag._x000a__x000a_https://pecmreportsstgaccountprd.blob.core.windows.net/reports/Cartão Protegido_b48e8131-fb35-4ae4-aacf-6545c4d66"/>
    <s v="&gt; Boa tarde!_x000a_Sobre a Nota Fiscal 119822 referente as transações de cartão protegido, nos relatórios do mesmo só no estabelecimento HS Financeira  constam 92  transações, porém a fatura está cobrando 192  transações. De Qual estabelecimento são essas transações?_x000a_Link do relatório extraído da Braspag._x000a__x000a_https://pecmreportsstgaccountprd.blob.core.windows.net/reports/Cartão Protegido_b48e8131-fb35-4ae4-aacf-6545c4d66"/>
    <s v="255075550"/>
    <x v="10"/>
    <s v="Aberto"/>
    <n v="53"/>
    <n v="53.002969999999998"/>
  </r>
  <r>
    <x v="3"/>
    <x v="3"/>
    <n v="25499168"/>
    <n v="0"/>
    <s v="2621511856488"/>
    <s v=""/>
    <m/>
    <s v="Alteração de vencimento"/>
    <m/>
    <m/>
    <x v="0"/>
    <s v="Médio"/>
    <s v="1018 Financeiro | Desejo falar com o setor financeiro | Daiani Sopran | daiani.sopran@herval.com.br"/>
    <d v="2026-08-03T00:00:00"/>
    <d v="2026-08-03T00:00:00"/>
    <s v="ago/2026"/>
    <s v="ECOMMERCE BP SUPORTE FINANCEIRO N2"/>
    <s v="daiani.sopran@herval.com.br"/>
    <s v=""/>
    <s v="Olá, segue formulário enviado para Cielo E-commerce:&lt;p&gt;&lt;strong&gt;Endereço de e-mail:&lt;/strong&gt; daiani.sopran@herval.com.br&lt;/p&gt;&lt;p&gt;&lt;strong&gt;Qual seu nome?:&lt;/strong&gt; Daiani Sopran&lt;/p&gt;&lt;p&gt;&lt;strong&gt;Telefone:&lt;/strong&gt; (51) 3564-8300&lt;/p&gt;&lt;p&gt;&lt;strong&gt;Assunto:&lt;/strong&gt; Ajuste da data de pagamento dos fornecedores&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_x000a__x000a_Tudo bem?_x000a_Prezados(as),_x000a_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17 e 27 de cada mês. Caso uma dessas datas coincida com finais de sema"/>
    <s v="&gt; Boa tarde!_x000a__x000a_Tudo bem?_x000a_Prezados(as),_x000a_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17 e 27 de cada mês. Caso uma dessas datas coincida com finais de sema"/>
    <s v="254991680"/>
    <x v="52"/>
    <s v="Encerrado"/>
    <n v="0"/>
    <s v=""/>
  </r>
  <r>
    <x v="0"/>
    <x v="2"/>
    <n v="25498504"/>
    <n v="0"/>
    <s v="2621511856088"/>
    <s v="EVENTPLACE SOLUCOES DIGITAIS LTDA"/>
    <s v="26.335.362/0001-27"/>
    <s v="Cancelamento de Nota Fiscal"/>
    <m/>
    <s v="Comercial"/>
    <x v="2"/>
    <s v="Médio"/>
    <s v="1018 Financeiro | Desejo falar com o setor financeiro | EVENTPLACE SOLUCOES DIGITAIS LTDA | bordini@cielo.com.br"/>
    <d v="2026-08-03T00:00:00"/>
    <d v="2026-08-03T00:00:00"/>
    <s v="ago/2026"/>
    <s v="ECOMMERCE BP SUPORTE FINANCEIRO N2"/>
    <s v="bordini@cielo.com.br"/>
    <s v="EVENTPAY SOLUCOES"/>
    <s v="Olá, segue formulário enviado para Cielo E-commerce:&lt;p&gt;&lt;strong&gt;Qual seu nome?:&lt;/strong&gt; EVENTPLACE SOLUCOES DIGITAIS LTDA&lt;/p&gt;&lt;p&gt;&lt;strong&gt;CNPJ/CPF:&lt;/strong&gt; 26.335.362/0001-27&lt;/p&gt;&lt;p&gt;&lt;strong&gt;Endereço de e-mail:&lt;/strong&gt; bordini@cielo.com.br&lt;/p&gt;&lt;p&gt;&lt;strong&gt;Telefone:&lt;/strong&gt; (11) 94008-6890&lt;/p&gt;&lt;p&gt;&lt;strong&gt;Assunto:&lt;/strong&gt; CANCELAMENTO DE NOTAS FISCAIS&lt;/p&gt;&lt;p&gt;&lt;strong&gt;Merchant ID/Estabelecimento Comercial (EC):&lt;/strong&gt; 26.335.362/0001-27&lt;/p&gt;&lt;p&gt;&lt;strong&gt;Descrição do problema:&lt;/strong&gt; Bom dia, time , espero que estejam bem!_x000a_ _x000a_O cliente possui o produto de Split contratado conosco, com um valor mínimo mensal atrelado. No entanto, alinhamos desde o início da negociação que, após o Go live, esse contrato no valor de R$ 6.159,00 mensais seria cancelado, sem aplicação de qualquer tipo de multa._x000a_Considerando que o Go live ocorreu em 29/05/2026, solicito o cancelamento do mesmo. Segue DA´s e contrato em anexo, para que possamos seguir com os próximos passos do cancelamento._x000a__x000a_MID para cancelamento: Um "/>
    <s v="&gt; Bom dia, time , espero que estejam bem!_x000a_ _x000a_O cliente possui o produto de Split contratado conosco, com um valor mínimo mensal atrelado. No entanto, alinhamos desde o início da negociação que, após o Go live, esse contrato no valor de R$ 6.159,00 mensais seria cancelado, sem aplicação de qualquer tipo de multa._x000a_Considerando que o Go live ocorreu em 29/05/2026, solicito o cancelamento do mesmo. Segue DA´s e contrato em anexo, para que possamos seguir com os próximos passos do cancelamento._x000a__x000a_MID para cancelamento: Um "/>
    <s v="254985040"/>
    <x v="10"/>
    <s v="Aberto"/>
    <n v="53"/>
    <n v="53.002989999999997"/>
  </r>
  <r>
    <x v="0"/>
    <x v="2"/>
    <n v="25480801"/>
    <n v="0"/>
    <s v="2621508844696"/>
    <s v="PAO DE ACUCAR 1302 BRIGADEIRO"/>
    <s v="47.508.411/0004-07"/>
    <s v="Cancelamento de Nota Fiscal"/>
    <m/>
    <s v="Financeiro"/>
    <x v="2"/>
    <s v="Médio"/>
    <s v="1018 Financeiro | Desejo falar com o setor financeiro | COMPANHIA BRASILEIRA DE DISTRIBUICAO | ariane.pasilva@cielo.com.br"/>
    <d v="2026-08-03T00:00:00"/>
    <d v="2026-08-03T00:00:00"/>
    <s v="ago/2026"/>
    <s v="ECOMMERCE BP SUPORTE FINANCEIRO N2"/>
    <s v="ariane.pasilva@cielo.com.br"/>
    <s v="PAO DE ACUCAR 1302 BRIGADEIRO"/>
    <s v="Olá, segue formulário enviado para Cielo E-commerce:&lt;p&gt;&lt;strong&gt;Qual seu nome?:&lt;/strong&gt; COMPANHIA BRASILEIRA DE DISTRIBUICAO&lt;/p&gt;&lt;p&gt;&lt;strong&gt;Endereço de e-mail:&lt;/strong&gt; ariane.pasilva@cielo.com.br&lt;/p&gt;&lt;p&gt;&lt;strong&gt;CNPJ/CPF:&lt;/strong&gt; 47.508.411/0004-07&lt;/p&gt;&lt;p&gt;&lt;strong&gt;Telefone:&lt;/strong&gt; (11) 97707-1602&lt;/p&gt;&lt;p&gt;&lt;strong&gt;Assunto:&lt;/strong&gt; Cancelamento NFs&lt;/p&gt;&lt;p&gt;&lt;strong&gt;Merchant ID/Estabelecimento Comercial (EC):&lt;/strong&gt; 47508411000407&lt;/p&gt;&lt;p&gt;&lt;strong&gt;Descrição do problema:&lt;/strong&gt; Prezados, bom dia. Tudo bem?_x000a__x000a_Por favor, cancelar as notas fiscais emitidas para o CNPJ: 47508411000407_x000a__x000a_Cliente não possui contrato ativo._x000a_O que ele tem é uma liberação em produção para testes (todos os testes eles pagariam). _x000a_Não podemos cobrar multa contratual de um cliente que não possui contrato, nem mínimo mensal.&lt;/p&gt;&lt;p&gt;&lt;strong&gt;ID da transação:&lt;/strong&gt; &lt;/p&gt;&lt;p&gt;&lt;strong&gt;Código do erro:&lt;/strong&gt; &lt;/p&gt;&lt;p&gt;&lt;strong&gt;Sobre qual produto ou área deseja falar?:&lt;/strong&gt; Financeiro&lt;/p&gt;&lt;p&gt;&lt;strong&gt;Como podemos te ajudar?:&lt;/strong&gt;"/>
    <s v="&gt; Prezados, bom dia. Tudo bem?_x000a__x000a_Por favor, cancelar as notas fiscais emitidas para o CNPJ: 47508411000407_x000a__x000a_Cliente não possui contrato ativo._x000a_O que ele tem é uma liberação em produção para testes (todos os testes eles pagariam). _x000a_Não podemos cobrar multa contratual de um cliente que não possui contrato, nem mínimo mensal."/>
    <s v="254808010"/>
    <x v="10"/>
    <s v="Aberto"/>
    <n v="53"/>
    <n v="53.003"/>
  </r>
  <r>
    <x v="2"/>
    <x v="0"/>
    <n v="25466908"/>
    <n v="0"/>
    <s v="2621217834489"/>
    <s v=""/>
    <s v="740.078.669-53"/>
    <s v="Dúvidas sobre cobrança"/>
    <m/>
    <m/>
    <x v="0"/>
    <s v="Médio"/>
    <s v="1018 Financeiro | Desejo falar com o setor financeiro | Rita de Cassia Tulchaski | rita.cassia@pr.senac.br"/>
    <d v="2026-07-31T00:00:00"/>
    <d v="2026-07-31T00:00:00"/>
    <s v="jul/2026"/>
    <s v="ECOMMERCE BP SUPORTE FINANCEIRO N2"/>
    <s v="rita.cassia@pr.senac.br"/>
    <s v=""/>
    <s v="Olá, segue formulário enviado para Cielo E-commerce:&lt;p&gt;&lt;strong&gt;Qual seu nome?:&lt;/strong&gt; Rita de Cassia Tulchaski&lt;/p&gt;&lt;p&gt;&lt;strong&gt;Endereço de e-mail:&lt;/strong&gt; rita.cassia@pr.senac.br&lt;/p&gt;&lt;p&gt;&lt;strong&gt;CNPJ/CPF:&lt;/strong&gt; 740.078.669-53&lt;/p&gt;&lt;p&gt;&lt;strong&gt;Telefone:&lt;/strong&gt; (41) 3219-4961&lt;/p&gt;&lt;p&gt;&lt;strong&gt;Assunto:&lt;/strong&gt; Relatório de transações conforme NF&lt;/p&gt;&lt;p&gt;&lt;strong&gt;Merchant ID/Estabelecimento Comercial (EC):&lt;/strong&gt; DFB70E91-B482-B78C-4339-F93D2C5DB037&lt;/p&gt;&lt;p&gt;&lt;strong&gt;Descrição do problema:&lt;/strong&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lt;/p&gt;&lt;p&gt;&lt;strong&gt;ID da transação:&lt;/strong&gt; &lt;/p&gt;&lt;p&gt;&lt;strong&gt;Código do erro:&lt;/strong&gt; &lt;/p&gt;&lt;p&gt;&lt;strong&gt;Sobre qual produto ou área deseja falar?:&lt;/strong&gt; Financeiro&lt;/p&gt;&lt;p&gt;&lt;strong&gt;Como podemos te ajudar?:"/>
    <s v="&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
    <s v="254669080"/>
    <x v="46"/>
    <s v="Encerrado"/>
    <n v="24"/>
    <s v=""/>
  </r>
  <r>
    <x v="2"/>
    <x v="2"/>
    <n v="25461091"/>
    <n v="0"/>
    <s v="2621216831013"/>
    <s v="CASA UNICA MATERIAIS PARA CONSTRUCAO LTDA"/>
    <s v="25.618.174/0001-43"/>
    <s v="Cancelamento de Nota Fiscal / Reemissão"/>
    <m/>
    <s v="Financeiro"/>
    <x v="0"/>
    <s v="Médio"/>
    <s v="1018 Financeiro | Desejo falar com o setor financeiro | CASA UNICA MATERIAIS PARA CONSTRUCALTDA | ariane.pasilva@cielo.com.br"/>
    <d v="2026-07-31T00:00:00"/>
    <d v="2026-07-31T00:00:00"/>
    <s v="jul/2026"/>
    <s v="ECOMMERCE BP SUPORTE FINANCEIRO N2"/>
    <s v="ariane.pasilva@cielo.com.br"/>
    <s v=""/>
    <s v="Olá, segue formulário enviado para Cielo E-commerce:&lt;p&gt;&lt;strong&gt;Qual seu nome?:&lt;/strong&gt; CASA UNICA MATERIAIS PARA CONSTRUCALTDA&lt;/p&gt;&lt;p&gt;&lt;strong&gt;Endereço de e-mail:&lt;/strong&gt; ariane.pasilva@cielo.com.br&lt;/p&gt;&lt;p&gt;&lt;strong&gt;CNPJ/CPF:&lt;/strong&gt; 25.618.174/0001-43&lt;/p&gt;&lt;p&gt;&lt;strong&gt;Telefone:&lt;/strong&gt; (11) 97707-1602&lt;/p&gt;&lt;p&gt;&lt;strong&gt;Assunto:&lt;/strong&gt; Cancelamento NFs&lt;/p&gt;&lt;p&gt;&lt;strong&gt;Merchant ID/Estabelecimento Comercial (EC):&lt;/strong&gt; 25618174000143&lt;/p&gt;&lt;p&gt;&lt;strong&gt;Descrição do problema:&lt;/strong&gt; Time financeiro, boa tarde. Tudo bem?_x000a__x000a_Por favor realizar o cancelamento das NFS emitidas em 29/07/2026, foi emitida de forma indevida._x000a__x000a_O contrato possui pacote de gateway, ou seja, é para emitir uma nota | boleto para os 3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
    <s v="&gt; Time financeiro, boa tarde. Tudo bem?_x000a__x000a_Por favor realizar o cancelamento das NFS emitidas em 29/07/2026, foi emitida de forma indevida._x000a__x000a_O contrato possui pacote de gateway, ou seja, é para emitir uma nota | boleto para os 3 serviços:"/>
    <s v="254610910"/>
    <x v="48"/>
    <s v="Encerrado"/>
    <n v="42"/>
    <s v=""/>
  </r>
  <r>
    <x v="2"/>
    <x v="0"/>
    <n v="25709607"/>
    <n v="0"/>
    <n v="2621816990566"/>
    <s v="EDITORA GLOBO S/A"/>
    <s v="04.067.191/0001-60"/>
    <s v="Contestação de cobrança"/>
    <m/>
    <s v="Reemissão de nota fiscal com Emi em andamento"/>
    <x v="0"/>
    <s v="Médio"/>
    <s v="1018 Financeiro | Desejo falar com o setor financeiro | Fernanda | fernanda.scamarneira@cielo.com.br"/>
    <d v="2026-08-06T00:00:00"/>
    <d v="2026-08-06T00:00:00"/>
    <s v="ago/2026"/>
    <s v="ECOMMERCE BP SUPORTE FINANCEIRO N2"/>
    <s v="fernanda.scamarneira@cielo.com.br"/>
    <s v="EDITORA GLOBO VALOR"/>
    <s v="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faturamento do pagador de julho errado - Editora Globo&lt;/p&gt;&lt;p&gt;&lt;strong&gt;Merchant ID/Estabelecimento Comercial (EC):&lt;/strong&gt; 04.067.191/0001-60&lt;/p&gt;&lt;p&gt;&lt;strong&gt;Descrição do problema:&lt;/strong&gt; O faturamento do pagador do mês da Editora Globo está errado, o valor está incorreto. _x000a_Enviei na contestação da prévia mas estou abrindo essa chamado para formalizar conforme solicitado pelo time financeiro. 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
    <s v="&gt; O faturamento do pagador do mês da Editora Globo está errado, o valor está incorreto. _x000a_Enviei na contestação da prévia mas estou abrindo essa chamado para formalizar conforme solicitado pelo time financeiro. _x000a_Obrigada!"/>
    <s v="257096070"/>
    <x v="37"/>
    <s v="Encerrado"/>
    <n v="33"/>
    <s v=""/>
  </r>
  <r>
    <x v="3"/>
    <x v="2"/>
    <n v="25704891"/>
    <n v="0"/>
    <n v="2621816987537"/>
    <s v="VOLTBRAS ELETROPOSTOS AGENCIAMENTO LTDA"/>
    <s v="32.150.686/0001-93"/>
    <s v="Cancelamento de Nota Fiscal"/>
    <m/>
    <s v="Comercial"/>
    <x v="1"/>
    <s v="Médio"/>
    <s v="1018 Financeiro | Desejo falar com o setor financeiro | VOLTBRAS ELETROPOSTOS AGENCIAMENTO LTDA | ariane.pasilva@cielo.com.br"/>
    <d v="2026-08-06T00:00:00"/>
    <d v="2026-08-07T00:00:00"/>
    <s v="ago/2026"/>
    <s v="ECOMMERCE BP SUPORTE FINANCEIRO N2"/>
    <s v="ariane.pasilva@cielo.com.br"/>
    <s v="VOLTBRAS ELETROPOSTOS"/>
    <s v="Olá, segue formulário enviado para Cielo E-commerce:&lt;p&gt;&lt;strong&gt;Qual seu nome?:&lt;/strong&gt; VOLTBRAS ELETROPOSTOS AGENCIAMENTO LTDA&lt;/p&gt;&lt;p&gt;&lt;strong&gt;Endereço de e-mail:&lt;/strong&gt; ariane.pasilva@cielo.com.br&lt;/p&gt;&lt;p&gt;&lt;strong&gt;CNPJ/CPF:&lt;/strong&gt; 32.150.686/0001-93&lt;/p&gt;&lt;p&gt;&lt;strong&gt;Telefone:&lt;/strong&gt; (11) 97707-1602&lt;/p&gt;&lt;p&gt;&lt;strong&gt;Assunto:&lt;/strong&gt; Cancelamento de nota&lt;/p&gt;&lt;p&gt;&lt;strong&gt;Merchant ID/Estabelecimento Comercial (EC):&lt;/strong&gt; 32150686000193&lt;/p&gt;&lt;p&gt;&lt;strong&gt;Descrição do problema:&lt;/strong&gt; Prezado time financeiro._x000a__x000a_Favor cancelar a nota de SETUP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
    <s v="&gt; Prezado time financeiro._x000a__x000a_Favor cancelar a nota de SETUP do cliente. DA comercial em anexo."/>
    <s v="257048910"/>
    <x v="10"/>
    <s v="Aberto"/>
    <n v="50"/>
    <n v="50.003039999999999"/>
  </r>
  <r>
    <x v="3"/>
    <x v="3"/>
    <n v="25704610"/>
    <n v="0"/>
    <n v="2621816987369"/>
    <s v="MESTRE MARCENEIRO LTDA"/>
    <s v="12.878.141/0001-90"/>
    <s v="Mudança conta recebimento"/>
    <m/>
    <m/>
    <x v="0"/>
    <s v="Médio"/>
    <s v="1018 Financeiro | Desejo falar com o setor financeiro | Mario Henrique | mario.henrique@mestremarceneiro.com"/>
    <d v="2026-08-06T00:00:00"/>
    <d v="2026-08-06T00:00:00"/>
    <s v="ago/2026"/>
    <s v="ECOMMERCE BP SUPORTE FINANCEIRO N2"/>
    <s v="mario.henrique@mestremarceneiro.com"/>
    <s v="MESTRE MARCENEIRO"/>
    <s v="Olá, segue formulário enviado para Cielo E-commerce:&lt;p&gt;&lt;strong&gt;Qual seu nome?:&lt;/strong&gt; Mario Henrique&lt;/p&gt;&lt;p&gt;&lt;strong&gt;Endereço de e-mail:&lt;/strong&gt; mario.henrique@mestremarceneiro.com&lt;/p&gt;&lt;p&gt;&lt;strong&gt;CNPJ/CPF:&lt;/strong&gt; 12.878.141/0001-90&lt;/p&gt;&lt;p&gt;&lt;strong&gt;Telefone:&lt;/strong&gt; (11) 95935-8529&lt;/p&gt;&lt;p&gt;&lt;strong&gt;Assunto:&lt;/strong&gt; Troca de domicilio bancário&lt;/p&gt;&lt;p&gt;&lt;strong&gt;Merchant ID/Estabelecimento Comercial (EC):&lt;/strong&gt; f1dd1e45-d1b6-4443-801e-c21344569ead&lt;/p&gt;&lt;p&gt;&lt;strong&gt;Sobre qual produto ou área deseja falar?:&lt;/strong&gt; Financeiro&lt;/p&gt;&lt;p&gt;&lt;strong&gt;Descrição do problema:&lt;/strong&gt; Preciso trocar o domicílio bancário do Master para a seguinte conta:_x000a_Banco: Banco do Brasil_x000a_Agênica: 2857-6_x000a_C/C: 82565-4&lt;/p&gt;&lt;p&gt;&lt;strong&gt;Como podemos te ajudar?:&lt;/strong&gt; Desejo falar com o setor financeiro&lt;/p&gt;&lt;p&gt;&lt;strong&gt;GA Client ID:&lt;/strong&gt; 1579790772.1785329107&lt;/p&gt;&lt;p&gt;&lt;strong&gt;Lead Hash ID:&lt;/strong&gt; de16e883cce2a886c6fa2d7159c6c8182346d821a7f67a70329995484ab356dc&lt;/p&gt;&lt;p&gt;&lt;strong&gt;Lead Form ID:&lt;/strong&gt; de16e883cce2a886c6fa2d7159c6"/>
    <s v="&gt; Preciso trocar o domicílio bancário do Master para a seguinte conta:_x000a_Banco: Banco do Brasil_x000a_Agênica: 2857-6_x000a_C/C: 82565-4"/>
    <s v="257046100"/>
    <x v="15"/>
    <s v="Encerrado"/>
    <n v="0"/>
    <s v=""/>
  </r>
  <r>
    <x v="3"/>
    <x v="0"/>
    <n v="25687981"/>
    <n v="0"/>
    <n v="2621813976658"/>
    <s v="DIMESUL LTDA"/>
    <s v="87.927.661/0001-45"/>
    <s v="Contestação de cobrança"/>
    <m/>
    <s v="Chamado cancelado mas foi resolvido"/>
    <x v="0"/>
    <s v="Médio"/>
    <s v="1018 Financeiro | Desejo falar com o setor financeiro | Matheus Alves Pereira | matheusp@grupopanvel.com.br"/>
    <d v="2026-08-06T00:00:00"/>
    <d v="2026-08-06T00:00:00"/>
    <s v="ago/2026"/>
    <s v="ECOMMERCE BP SUPORTE FINANCEIRO N2"/>
    <s v="matheusp@grupopanvel.com.br"/>
    <s v="DIMESUL LTDA"/>
    <s v="Olá, segue formulário enviado para Cielo E-commerce:&lt;p&gt;&lt;strong&gt;Qual seu nome?:&lt;/strong&gt; Matheus Alves Pereira&lt;/p&gt;&lt;p&gt;&lt;strong&gt;Endereço de e-mail:&lt;/strong&gt; matheusp@grupopanvel.com.br&lt;/p&gt;&lt;p&gt;&lt;strong&gt;CNPJ/CPF:&lt;/strong&gt; 861.096.340-34&lt;/p&gt;&lt;p&gt;&lt;strong&gt;Telefone:&lt;/strong&gt; (51) 99867-0021&lt;/p&gt;&lt;p&gt;&lt;strong&gt;Assunto:&lt;/strong&gt; Dúvida sobre NF e boleto&lt;/p&gt;&lt;p&gt;&lt;strong&gt;Merchant ID/Estabelecimento Comercial (EC):&lt;/strong&gt; e5b6a198-39c5-4d7e-88c8-cb9af63ed754&lt;/p&gt;&lt;p&gt;&lt;strong&gt;Sobre qual produto ou área deseja falar?:&lt;/strong&gt; Financeiro&lt;/p&gt;&lt;p&gt;&lt;strong&gt;Como podemos te ajudar?:&lt;/strong&gt; Desejo falar com o setor financeiro&lt;/p&gt;&lt;p&gt;&lt;strong&gt;Descrição do problema:&lt;/strong&gt; Boa tarde, tudo bem?_x000a__x000a_Gostaria de solicitar um esclarecimento sobre a nota nº 0119782, bem como sobre a cobrança relacionada a ela, pois nunca recebemos Marketplace._x000a__x000a_Poderia, por gentileza, nos explicar a origem dessa nota e os detalhes da cobrança?_x000a__x000a_Fico no aguardo._x000a__x000a_Obrigado!&lt;/p&gt;&lt;p&gt;&lt;strong&gt;GA Client ID:&lt;/strong&gt; 368531649.1770310159&lt;/p&gt;&lt;p&gt;&lt;strong&gt;Lea"/>
    <s v="&gt; Boa tarde, tudo bem?_x000a__x000a_Gostaria de solicitar um esclarecimento sobre a nota nº 0119782, bem como sobre a cobrança relacionada a ela, pois nunca recebemos Marketplace._x000a__x000a_Poderia, por gentileza, nos explicar a origem dessa nota e os detalhes da cobrança?_x000a__x000a_Fico no aguardo._x000a__x000a_Obrigado!"/>
    <s v="256879810"/>
    <x v="37"/>
    <s v="Encerrado"/>
    <n v="33"/>
    <s v=""/>
  </r>
  <r>
    <x v="3"/>
    <x v="2"/>
    <n v="25679977"/>
    <n v="0"/>
    <n v="2621811971773"/>
    <s v="SAVEGNAGO-SUPERMERCADOS LTDA"/>
    <s v="71.322.150/0001-60"/>
    <s v="Alterar data de emissão da NF"/>
    <m/>
    <m/>
    <x v="2"/>
    <s v="Médio"/>
    <s v="1018 Financeiro | Desejo falar com o setor financeiro | Lenon Oliveira | lenon.oliveira@savegnago.com.br"/>
    <d v="2026-08-06T00:00:00"/>
    <d v="2026-08-06T00:00:00"/>
    <s v="ago/2026"/>
    <s v="ECOMMERCE BP SUPORTE FINANCEIRO N2"/>
    <s v="lenon.oliveira@savegnago.com.br"/>
    <s v="SAVEGNAGO Lj 1 Matriz Sertaozinho"/>
    <s v="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Mudança nas datas de vencimento&lt;/p&gt;&lt;p&gt;&lt;strong&gt;Merchant ID/Estabelecimento Comercial (EC):&lt;/strong&gt; c3f89dc2-6f0a-4b79-9bda-28f3b0fdcba8&lt;/p&gt;&lt;p&gt;&lt;strong&gt;Descrição do problema:&lt;/strong&gt; Bom dia a todos!_x000a__x000a_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lt;/p&gt;&lt;p&gt;&lt;strong&gt;ID da transação:&lt;/strong&gt; &lt;/p&gt;&lt;p&gt;&lt;strong&gt;Código do erro:&lt;/strong&gt; &lt;/p&gt;&lt;p&gt;&lt;strong&gt;Sobre qual produto ou área deseja falar?:&lt;/strong&gt; Financeiro&lt;/p&gt;&lt;p&gt;&lt;strong&gt;Como podemos t"/>
    <s v="&gt; Bom dia a todos!_x000a__x000a_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
    <s v="256799770"/>
    <x v="10"/>
    <s v="Aberto"/>
    <n v="50"/>
    <n v="50.003070000000001"/>
  </r>
  <r>
    <x v="3"/>
    <x v="0"/>
    <n v="25652435"/>
    <n v="0"/>
    <n v="2621717954072"/>
    <s v="INOVE ONLINE LTDA"/>
    <s v="59.515.022/0001-37"/>
    <s v="Contestação de cobrança"/>
    <m/>
    <m/>
    <x v="0"/>
    <s v="Médio"/>
    <s v="1018 Financeiro | Desejo falar com o setor financeiro | Inove Online | inoveonline0904@gmail.com"/>
    <d v="2026-08-05T00:00:00"/>
    <d v="2026-08-05T00:00:00"/>
    <s v="ago/2026"/>
    <s v="ECOMMERCE BP SUPORTE FINANCEIRO N2"/>
    <s v="inoveonline0904@gmail.com"/>
    <s v="INOVE ONLINE LTDA"/>
    <s v="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Fatura com valor diferente&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Recebi a cobrança de 699,24, sendo que o valor acordado em contrato sempre foi de 400 reais, gostaria de entender o motivo de ter aumentando quase 300 reais!&lt;/p&gt;&lt;p&gt;&lt;strong&gt;GA Client ID:&lt;/strong&gt; 665735818.1783686937&lt;/p&gt;&lt;p&gt;&lt;strong&gt;Lead Hash ID:&lt;/strong&gt; a679912ca6021f94df11b4cae56ea265a8fdc240415072eca5b28f7eb36cd13c&lt;/p&gt;&lt;p&gt;&lt;strong&gt;Lead Form ID:&lt;/strong&gt; a6799"/>
    <s v="&gt; Recebi a cobrança de 699,24, sendo que o valor acordado em contrato sempre foi de 400 reais, gostaria de entender o motivo de ter aumentando quase 300 reais!"/>
    <s v="256524350"/>
    <x v="17"/>
    <s v="Encerrado"/>
    <n v="0"/>
    <s v=""/>
  </r>
  <r>
    <x v="0"/>
    <x v="0"/>
    <n v="25587767"/>
    <n v="0"/>
    <s v="2621616912823"/>
    <s v="VISA DO BRASIL EMPREENDIMENTOS LTDA"/>
    <s v="31.551.765/0001-43"/>
    <s v="Dúvidas sobre cobrança"/>
    <m/>
    <m/>
    <x v="2"/>
    <s v="Médio"/>
    <s v="1018 Financeiro | Desejo falar com o setor financeiro | VISA DO BRASIL EMPREENDIMENTOS LTDA | ariane.pasilva@cielo.com.br"/>
    <d v="2026-08-04T00:00:00"/>
    <d v="2026-08-04T00:00:00"/>
    <s v="ago/2026"/>
    <s v="ECOMMERCE BP SUPORTE FINANCEIRO N2"/>
    <s v="ariane.pasilva@cielo.com.br"/>
    <s v=""/>
    <s v="Olá, segue formulário enviado para Cielo E-commerce:&lt;p&gt;&lt;strong&gt;Qual seu nome?:&lt;/strong&gt; VISA DO BRASIL EMPREENDIMENTOS LTDA&lt;/p&gt;&lt;p&gt;&lt;strong&gt;Endereço de e-mail:&lt;/strong&gt; ariane.pasilva@cielo.com.br&lt;/p&gt;&lt;p&gt;&lt;strong&gt;CNPJ/CPF:&lt;/strong&gt; 31.551.765/0001-43&lt;/p&gt;&lt;p&gt;&lt;strong&gt;Telefone:&lt;/strong&gt; (11) 97707-1602&lt;/p&gt;&lt;p&gt;&lt;strong&gt;Assunto:&lt;/strong&gt; Detalhamento transacional&lt;/p&gt;&lt;p&gt;&lt;strong&gt;Merchant ID/Estabelecimento Comercial (EC):&lt;/strong&gt; 31551765000143&lt;/p&gt;&lt;p&gt;&lt;strong&gt;Descrição do problema:&lt;/strong&gt; Time financeiro, boa tarde. Tudo bem?_x000a__x000a_Por favor, preciso saber se as transações que estamos cobrando das notas fiscais do cliente: 31551765000143_x000a__x000a_são relacionados ao MID:BBA85CEC-60E0-4E61-B105-A63B118ACA08?_x000a__x000a_Se não, a qual MID está relacion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
    <s v="&gt; Time financeiro, boa tarde. Tudo bem?_x000a__x000a_Por favor, preciso saber se as transações que estamos cobrando das notas fiscais do cliente: 31551765000143_x000a__x000a_são relacionados ao MID:BBA85CEC-60E0-4E61-B105-A63B118ACA08?_x000a__x000a_Se não, a qual MID está relacionada?"/>
    <s v="255877670"/>
    <x v="10"/>
    <s v="Aberto"/>
    <n v="52"/>
    <n v="52.00309"/>
  </r>
  <r>
    <x v="2"/>
    <x v="2"/>
    <n v="25587571"/>
    <n v="0"/>
    <n v="2621616912722"/>
    <s v="PAGSEGURO INTERNET INSTITUICAO DE PAGAMENTO S.A."/>
    <s v="08.561.701/0001-01"/>
    <s v="Mudança de código NF"/>
    <m/>
    <m/>
    <x v="2"/>
    <s v="Médio"/>
    <s v="1003 Gateway de Pagamento | Criação de loja (Gateway de Pagamento) | Guilherme Ribeiro | grribeiro@pagbank.com"/>
    <d v="2026-08-04T00:00:00"/>
    <d v="2026-08-05T00:00:00"/>
    <s v="ago/2026"/>
    <s v="ECOMMERCE BP SUPORTE FINANCEIRO N2"/>
    <s v="grribeiro@pagbank.com"/>
    <s v=""/>
    <s v="Olá, segue formulário enviado para Cielo E-commerce:&lt;p&gt;&lt;strong&gt;Qual seu nome?:&lt;/strong&gt; Guilherme Ribeiro&lt;/p&gt;&lt;p&gt;&lt;strong&gt;Endereço de e-mail:&lt;/strong&gt; grribeiro@pagbank.com&lt;/p&gt;&lt;p&gt;&lt;strong&gt;CNPJ/CPF:&lt;/strong&gt; 08.561.701/0001-01&lt;/p&gt;&lt;p&gt;&lt;strong&gt;Telefone:&lt;/strong&gt; (16) 99166-4583&lt;/p&gt;&lt;p&gt;&lt;strong&gt;Assunto:&lt;/strong&gt; Correção de nota fiscal de rebate&lt;/p&gt;&lt;p&gt;&lt;strong&gt;Merchant ID/Estabelecimento Comercial (EC):&lt;/strong&gt; N/A&lt;/p&gt;&lt;p&gt;&lt;strong&gt;Sobre qual produto ou área deseja falar?:&lt;/strong&gt; Gateway de Pagamento&lt;/p&gt;&lt;p&gt;&lt;strong&gt;Como podemos te ajudar?:&lt;/strong&gt; Criação de loja (Gateway de Pagamento)&lt;/p&gt;&lt;p&gt;&lt;strong&gt;Descrição do problema:&lt;/strong&gt; Boa tarde time Cielo, tudo bem?_x000a__x000a_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lt;/p&gt;&lt;p&gt;"/>
    <s v="&gt; Boa tarde time Cielo, tudo bem?_x000a__x000a_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
    <s v="255875710"/>
    <x v="10"/>
    <s v="Aberto"/>
    <n v="52"/>
    <n v="52.003100000000003"/>
  </r>
  <r>
    <x v="0"/>
    <x v="3"/>
    <n v="25611580"/>
    <n v="0"/>
    <n v="2621710927926"/>
    <s v="BRASIF S/A EXPORTACAO IMPORTACAO"/>
    <s v="52.226.073/0001-08"/>
    <s v="Consulta prazo pagamento"/>
    <m/>
    <m/>
    <x v="2"/>
    <s v="Médio"/>
    <s v="1018 Financeiro | Desejo falar com o setor financeiro | Mariane Oliveira dos Santos | mariane.santos@cielo.com.br"/>
    <d v="2026-08-05T00:00:00"/>
    <d v="2026-08-05T00:00:00"/>
    <s v="ago/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Prazo de pagamento&lt;/p&gt;&lt;p&gt;&lt;strong&gt;Merchant ID/Estabelecimento Comercial (EC):&lt;/strong&gt; 52.226.073/0001-08&lt;/p&gt;&lt;p&gt;&lt;strong&gt;Descrição do problema:&lt;/strong&gt; Bom dia, pessoal! Tudo bem?_x000a__x000a_Este cliente entrou em contato conosco, reclamando que as NFs estão sendo emitidas com um prazo para pagamento muito curto. Qual o prazo cadastrado para este cliente?_x000a_Verifiquei que o prazo acordado em contrato é de 15 dias, segue em anexo o documento para validação._x000a_CNPJ 52.226.073/0001-08&lt;/p&gt;&lt;p&gt;&lt;strong&gt;ID da transação:&lt;/strong&gt; &lt;/p&gt;&lt;p&gt;&lt;strong&gt;Código do erro:&lt;/strong&gt; &lt;/p&gt;&lt;p&gt;&lt;strong&gt;Sobre qual produto ou área deseja falar?:&lt;/strong&gt; Financeiro&lt;/p&gt;&lt;p&gt;&lt;strong&gt;Como podemos te ajudar?:&lt;/strong&gt; Des"/>
    <s v="&gt; Bom dia, pessoal! Tudo bem?_x000a__x000a_Este cliente entrou em contato conosco, reclamando que as NFs estão sendo emitidas com um prazo para pagamento muito curto. Qual o prazo cadastrado para este cliente?_x000a_Verifiquei que o prazo acordado em contrato é de 15 dias, segue em anexo o documento para validação._x000a_CNPJ 52.226.073/0001-08"/>
    <s v="256115800"/>
    <x v="10"/>
    <s v="Aberto"/>
    <n v="51"/>
    <n v="51.00311"/>
  </r>
  <r>
    <x v="2"/>
    <x v="2"/>
    <n v="26015915"/>
    <s v="0"/>
    <s v="2622519186379"/>
    <s v="CINEMARK BRASIL S.A."/>
    <s v="00.779.721/0001-41"/>
    <s v="Inclusão de PO NF"/>
    <m/>
    <m/>
    <x v="0"/>
    <s v="Médio"/>
    <s v="1018 Financeiro | Desejo falar com o setor financeiro | Debora | cobrancati@cinemark.com.br"/>
    <d v="2026-08-13T00:00:00"/>
    <d v="2026-08-14T00:00:00"/>
    <s v="ago/2026"/>
    <s v="ECOMMERCE BP SUPORTE FINANCEIRO N2"/>
    <s v="cobrancati@cinemark.com.br"/>
    <s v=""/>
    <s v="Olá, segue formulário enviado para Cielo E-commerce:&lt;p&gt;&lt;strong&gt;Endereço de e-mail:&lt;/strong&gt; cobrancati@cinemark.com.br&lt;/p&gt;&lt;p&gt;&lt;strong&gt;Qual seu nome?:&lt;/strong&gt; Debora&lt;/p&gt;&lt;p&gt;&lt;strong&gt;CNPJ/CPF:&lt;/strong&gt; 00.779.721/0001-41&lt;/p&gt;&lt;p&gt;&lt;strong&gt;Telefone:&lt;/strong&gt; (11) 94305-6481&lt;/p&gt;&lt;p&gt;&lt;strong&gt;Assunto:&lt;/strong&gt; Inclusão da P.O nas NF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Inclusão da P.O nas NF Pagador, 3DS e Cartão Protegido_x000a_OC000777457 - Antifraude jun.26_x000a_OC000778663 - 3DS_x000a_OC000778818 - Cartão_x000a_OC000779006 - Pagador&lt;/p&gt;&lt;p&gt;&lt;strong&gt;GA Client ID:&lt;/strong&gt; 1764456801.1765984201&lt;/p&gt;&lt;p&gt;&lt;strong&gt;Lead Hash ID:&lt;/strong&gt; ae4e7ca904ec5ec8b89ceeb86ba8a422c0fbd84abebe218fe785dc0bd6b548d1&lt;/p&gt;&lt;p&gt;&lt;strong&gt;Lead Form ID:&lt;/strong&gt; ae4e7ca9"/>
    <s v="&gt; Inclusão da P.O nas NF Pagador, 3DS e Cartão Protegido_x000a_OC000777457 - Antifraude jun.26_x000a_OC000778663 - 3DS_x000a_OC000778818 - Cartão_x000a_OC000779006 - Pagador"/>
    <s v="260159150"/>
    <x v="53"/>
    <s v="Encerrado"/>
    <n v="5"/>
    <s v=""/>
  </r>
  <r>
    <x v="3"/>
    <x v="2"/>
    <n v="26011491"/>
    <s v="0"/>
    <s v="2622517183903"/>
    <s v=""/>
    <s v="04.525.527/0001-90"/>
    <s v="Cancelamento de Nota fiscal"/>
    <m/>
    <s v="Financeiro"/>
    <x v="2"/>
    <s v="Médio"/>
    <s v="1018 Financeiro | Desejo falar com o setor financeiro | CHAT-TECH INFORMATICA E SERVICOS LT | ariane.pasilva@cielo.com.br"/>
    <d v="2026-08-13T00:00:00"/>
    <d v="2026-08-14T00:00:00"/>
    <s v="ago/2026"/>
    <s v="ECOMMERCE BP SUPORTE FINANCEIRO N2"/>
    <s v="ariane.pasilva@cielo.com.br"/>
    <s v=""/>
    <s v="Olá, segue formulário enviado para Cielo E-commerce:&lt;p&gt;&lt;strong&gt;Qual seu nome?:&lt;/strong&gt; CHAT-TECH INFORMATICA E SERVICOS LT&lt;/p&gt;&lt;p&gt;&lt;strong&gt;Endereço de e-mail:&lt;/strong&gt; ariane.pasilva@cielo.com.br&lt;/p&gt;&lt;p&gt;&lt;strong&gt;CNPJ/CPF:&lt;/strong&gt; 04.525.527/0001-90&lt;/p&gt;&lt;p&gt;&lt;strong&gt;Telefone:&lt;/strong&gt; (11) 97707-1602&lt;/p&gt;&lt;p&gt;&lt;strong&gt;Assunto:&lt;/strong&gt; Cancelamento de notas&lt;/p&gt;&lt;p&gt;&lt;strong&gt;Merchant ID/Estabelecimento Comercial (EC):&lt;/strong&gt; 04525527000190&lt;/p&gt;&lt;p&gt;&lt;strong&gt;Descrição do problema:&lt;/strong&gt; Favor cancelar todas as notas do cliente._x000a__x000a_Conforme evidência a funcionária do financeiro em 2023 afirmou que a o serviço estava sendo bloqueado em30/05/2023._x000a__x000a_Desvio da antiga funcionária, pois continuamos faturando até março/2026 de forma indevi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
    <s v="&gt; Favor cancelar todas as notas do cliente._x000a__x000a_Conforme evidência a funcionária do financeiro em 2023 afirmou que a o serviço estava sendo bloqueado em30/05/2023._x000a__x000a_Desvio da antiga funcionária, pois continuamos faturando até março/2026 de forma indevida."/>
    <s v="260114910"/>
    <x v="10"/>
    <s v="Aberto"/>
    <n v="43"/>
    <n v="43.003129999999999"/>
  </r>
  <r>
    <x v="0"/>
    <x v="1"/>
    <n v="25860869"/>
    <s v="0"/>
    <s v="2622311088706"/>
    <s v="SOCIEDADE BIBLICA DO BRASIL"/>
    <s v="33.579.376/0001-51"/>
    <s v="Atualização de Cadastro"/>
    <m/>
    <s v="Cliente"/>
    <x v="2"/>
    <s v="Médio"/>
    <s v="1018 Financeiro | Desejo falar com o setor financeiro | Daniela Alves | daniela.alves@sbb.org.br"/>
    <d v="2026-08-11T00:00:00"/>
    <d v="2026-08-11T00:00:00"/>
    <s v="ago/2026"/>
    <s v="ECOMMERCE BP SUPORTE FINANCEIRO N2"/>
    <s v="daniela.alves@sbb.org.br"/>
    <s v=""/>
    <s v="Olá, segue formulário enviado para Cielo E-commerce:&lt;p&gt;&lt;strong&gt;Qual seu nome?:&lt;/strong&gt; Daniela Alves&lt;/p&gt;&lt;p&gt;&lt;strong&gt;Endereço de e-mail:&lt;/strong&gt; daniela.alves@sbb.org.br&lt;/p&gt;&lt;p&gt;&lt;strong&gt;CNPJ/CPF:&lt;/strong&gt; 33.579.376/0001-51&lt;/p&gt;&lt;p&gt;&lt;strong&gt;Telefone:&lt;/strong&gt; (11) 3474-5802&lt;/p&gt;&lt;p&gt;&lt;strong&gt;Assunto:&lt;/strong&gt; ATUALIZAÇÃO CADASTRAL&lt;/p&gt;&lt;p&gt;&lt;strong&gt;Merchant ID/Estabelecimento Comercial (EC):&lt;/strong&gt; 4563012573&lt;/p&gt;&lt;p&gt;&lt;strong&gt;Sobre qual produto ou área deseja falar?:&lt;/strong&gt; Financeiro&lt;/p&gt;&lt;p&gt;&lt;strong&gt;Descrição do problema:&lt;/strong&gt; Atualização para enviar boletos e notas fiscais._x000a__x000a_Necessitamos de atualização no cadastro da empresa:_x000a_Dados:_x000a_Razão Social: Sociedade Bíblica do Brasil_x000a_CNPJ: 33.579.376/0001-51_x000a__x000a_Por favor, para os próximos envios de cobrança_x000a_Enviar somente para _x000a_Leticia Eugenio &amp;lt;leticia.eugenio@sbb.org.br&amp;gt;; _x000a_Leandro Silva &amp;lt;leandro.silva@sbb.org.br&amp;gt;; _x000a_Daniela Alves&amp;lt;daniela.alves@sbb.org.br&amp;gt;&lt;/p&gt;&lt;p&gt;&lt;strong&gt;Como podemos te ajudar?:&lt;/strong&gt; Desejo falar com o setor financeiro"/>
    <s v="&gt; Atualização para enviar boletos e notas fiscais._x000a__x000a_Necessitamos de atualização no cadastro da empresa:_x000a_Dados:_x000a_Razão Social: Sociedade Bíblica do Brasil_x000a_CNPJ: 33.579.376/0001-51_x000a__x000a_Por favor, para os próximos envios de cobrança_x000a_Enviar somente para _x000a_Leticia Eugenio &amp;lt;leticia.eugenio@sbb.org.br&amp;gt;; _x000a_Leandro Silva &amp;lt;leandro.silva@sbb.org.br&amp;gt;; _x000a_Daniela Alves&amp;lt;daniela.alves@sbb.org.br&amp;gt;"/>
    <s v="258608690"/>
    <x v="10"/>
    <s v="Aberto"/>
    <n v="45"/>
    <n v="45.003140000000002"/>
  </r>
  <r>
    <x v="2"/>
    <x v="4"/>
    <n v="26000391"/>
    <s v="0"/>
    <s v="2622515177145"/>
    <s v="EDITORA GLOBO S/A"/>
    <s v="04.067.191/0001-60"/>
    <s v="Informações sobre faturamento"/>
    <m/>
    <s v="Cliente"/>
    <x v="2"/>
    <s v="Médio"/>
    <s v="1018 Financeiro | Desejo falar com o setor financeiro | Fernanda | fernanda.scamarneira@cielo.com.br"/>
    <d v="2026-08-13T00:00:00"/>
    <d v="2026-08-13T00:00:00"/>
    <s v="ago/2026"/>
    <s v="ECOMMERCE BP SUPORTE FINANCEIRO N2"/>
    <s v="fernanda.scamarneira@cielo.com.br"/>
    <s v="EDITORA O GLOBO VALOR"/>
    <s v="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Ed Globo - avaliar cobrança de cartão protegido&lt;/p&gt;&lt;p&gt;&lt;strong&gt;Merchant ID/Estabelecimento Comercial (EC):&lt;/strong&gt; ee4e6d1b-9ca6-47d6-a706-a1964b986376&lt;/p&gt;&lt;p&gt;&lt;strong&gt;Descrição do problema:&lt;/strong&gt; Preciso saber quais MIDs estão sendo puxado na cobrança do Cartão protegido do cliente Editora Globo: _x000a_CNPJ 04.067.191/0001-6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3.1752501889&lt;/p&gt;&lt;p&gt;&lt;strong&gt;Lead Hash ID:&lt;/strong&gt; 36dd63d400823d05da2aa803d2f8723"/>
    <s v="&gt; Preciso saber quais MIDs estão sendo puxado na cobrança do Cartão protegido do cliente Editora Globo: _x000a_CNPJ 04.067.191/0001-60"/>
    <s v="260003910"/>
    <x v="10"/>
    <s v="Aberto"/>
    <n v="43"/>
    <n v="43.003149999999998"/>
  </r>
  <r>
    <x v="3"/>
    <x v="3"/>
    <n v="25998980"/>
    <s v="0"/>
    <s v="2622515176301"/>
    <s v="KASA MOTORS LTDA"/>
    <s v="05.471.879/0001-73"/>
    <s v="Prorrogação de Boleto"/>
    <m/>
    <s v="Cliente"/>
    <x v="2"/>
    <s v="Médio"/>
    <s v="1002 Portais E-commerce | Estou em produção e tenho uma dúvida | Paulo César Martins de Souza | admpecastoygyn@gruposaga.com.br"/>
    <d v="2026-08-13T00:00:00"/>
    <d v="2026-08-14T00:00:00"/>
    <s v="ago/2026"/>
    <s v="ECOMMERCE BP SUPORTE FINANCEIRO N2"/>
    <s v="admpecastoygyn@gruposaga.com.br"/>
    <s v="KASA MOTORS GYN"/>
    <s v="Olá, segue formulário enviado para Cielo E-commerce:&lt;p&gt;&lt;strong&gt;Qual seu nome?:&lt;/strong&gt; Paulo César Martins de Souza&lt;/p&gt;&lt;p&gt;&lt;strong&gt;Endereço de e-mail:&lt;/strong&gt; admpecastoygyn@gruposaga.com.br&lt;/p&gt;&lt;p&gt;&lt;strong&gt;CNPJ/CPF:&lt;/strong&gt; 05.471.879/0001-73&lt;/p&gt;&lt;p&gt;&lt;strong&gt;Telefone:&lt;/strong&gt; (62) 99659-5321&lt;/p&gt;&lt;p&gt;&lt;strong&gt;Assunto:&lt;/strong&gt; PRORROGAÇÃO DE BOLETO&lt;/p&gt;&lt;p&gt;&lt;strong&gt;Merchant ID/Estabelecimento Comercial (EC):&lt;/strong&gt; Concecionaria&lt;/p&gt;&lt;p&gt;&lt;strong&gt;Sobre qual produto ou área deseja falar?:&lt;/strong&gt; Portais E-commerce&lt;/p&gt;&lt;p&gt;&lt;strong&gt;Descrição do problema:&lt;/strong&gt; Estamos com um boleto vencido, porém houve a troca de adm. e eu estou no lugar do antigo. Queria ver a possibilidade de prorrogação de boleto da NF0118075&lt;/p&gt;&lt;p&gt;&lt;strong&gt;Como podemos te ajudar?:&lt;/strong&gt; Estou em produção e tenho uma dúvida&lt;/p&gt;&lt;p&gt;&lt;strong&gt;GA Client ID:&lt;/strong&gt; 1417911661.1785503425&lt;/p&gt;&lt;p&gt;&lt;strong&gt;Lead Hash ID:&lt;/strong&gt; 1a28a1fd38674bb01cf41a5db3442fd491ff289f709744d6aa27a93fe5be3199&lt;/p&gt;&lt;p&gt;&lt;strong&gt;Lead Form ID:&lt;/strong&gt; 1a28"/>
    <s v="&gt; Estamos com um boleto vencido, porém houve a troca de adm. e eu estou no lugar do antigo. Queria ver a possibilidade de prorrogação de boleto da NF0118075"/>
    <s v="259989800"/>
    <x v="10"/>
    <s v="Aberto"/>
    <n v="43"/>
    <n v="43.003160000000001"/>
  </r>
  <r>
    <x v="0"/>
    <x v="2"/>
    <n v="26003147"/>
    <s v="0"/>
    <s v="2622516178899"/>
    <s v="PAGUE MENOS COMERCIO DE PRODUTOS ALIMENTICIOS LTDA"/>
    <s v="60.494.416/0033-12"/>
    <s v="Cancelamento de Nota Fiscal / Reemissão"/>
    <m/>
    <s v="Comercial"/>
    <x v="2"/>
    <s v="Médio"/>
    <s v="1018 Financeiro | Desejo falar com o setor financeiro | Super Mercado Pague Menos | ariane.pasilva@cielo.com.br"/>
    <d v="2026-08-13T00:00:00"/>
    <d v="2026-08-13T00:00:00"/>
    <s v="ago/2026"/>
    <s v="ECOMMERCE BP SUPORTE FINANCEIRO N2"/>
    <s v="ariane.pasilva@cielo.com.br"/>
    <s v="PAGUE MENOS COMERCIO DE PRODUTOS"/>
    <s v="Olá, segue formulário enviado para Cielo E-commerce:&lt;p&gt;&lt;strong&gt;Qual seu nome?:&lt;/strong&gt; Super Mercado Pague Menos&lt;/p&gt;&lt;p&gt;&lt;strong&gt;Endereço de e-mail:&lt;/strong&gt; ariane.pasilva@cielo.com.br&lt;/p&gt;&lt;p&gt;&lt;strong&gt;CNPJ/CPF:&lt;/strong&gt; 60.494.416/0033-12&lt;/p&gt;&lt;p&gt;&lt;strong&gt;Telefone:&lt;/strong&gt; (11) 97707-1602&lt;/p&gt;&lt;p&gt;&lt;strong&gt;Assunto:&lt;/strong&gt; Faturamento em excel 1° dia útil&lt;/p&gt;&lt;p&gt;&lt;strong&gt;Merchant ID/Estabelecimento Comercial (EC):&lt;/strong&gt; 60494416003312&lt;/p&gt;&lt;p&gt;&lt;strong&gt;Descrição do problema:&lt;/strong&gt; Prezados, boa tarde. Tudo bem?_x000a__x000a_Em anexo, segue DA comercial para substituição das notas já emitidas. _x000a__x000a_Emitindo no 1° dia útil de cada mê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
    <s v="&gt; Prezados, boa tarde. Tudo bem?_x000a__x000a_Em anexo, segue DA comercial para substituição das notas já emitidas. _x000a__x000a_Emitindo no 1° dia útil de cada mês."/>
    <s v="260031470"/>
    <x v="10"/>
    <s v="Aberto"/>
    <n v="43"/>
    <n v="43.003169999999997"/>
  </r>
  <r>
    <x v="2"/>
    <x v="4"/>
    <n v="25986550"/>
    <s v="0"/>
    <s v="2622513168542"/>
    <s v="A. P. A. COMERCIO DE MOVEIS LTDA"/>
    <s v="07.382.118/0001-70"/>
    <s v="Requisito fiscal do cliente"/>
    <m/>
    <s v="Cliente"/>
    <x v="2"/>
    <s v="Médio"/>
    <s v="1003 Gateway de Pagamento | Estou em produção e tenho uma dúvida | VICTOR HUGO LIMA DA SILVA | victor.hugo@apamoveis.com.br"/>
    <d v="2026-08-13T00:00:00"/>
    <d v="2026-08-13T00:00:00"/>
    <s v="ago/2026"/>
    <s v="ECOMMERCE BP SUPORTE FINANCEIRO N2"/>
    <s v="victor.hugo@apamoveis.com.br"/>
    <s v="APA MOVEIS"/>
    <s v="Olá, segue formulário enviado para Cielo E-commerce:&lt;p&gt;&lt;strong&gt;Qual seu nome?:&lt;/strong&gt; VICTOR HUGO LIMA DA SILVA&lt;/p&gt;&lt;p&gt;&lt;strong&gt;Endereço de e-mail:&lt;/strong&gt; victor.hugo@apamoveis.com.br&lt;/p&gt;&lt;p&gt;&lt;strong&gt;Telefone:&lt;/strong&gt; (92) 9105-7283&lt;/p&gt;&lt;p&gt;&lt;strong&gt;CNPJ/CPF:&lt;/strong&gt; 07.382.118/0001-70&lt;/p&gt;&lt;p&gt;&lt;strong&gt;Assunto:&lt;/strong&gt; Ajuste na data de envio de boleto&lt;/p&gt;&lt;p&gt;&lt;strong&gt;Merchant ID/Estabelecimento Comercial (EC):&lt;/strong&gt; 118806&lt;/p&gt;&lt;p&gt;&lt;strong&gt;Sobre qual produto ou área deseja falar?:&lt;/strong&gt; Gateway de Pagamento&lt;/p&gt;&lt;p&gt;&lt;strong&gt;Descrição do problema:&lt;/strong&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_x000a__x000a_Como referência, a nota fiscal nº 118806 foi emit"/>
    <s v="&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_x000a__x000a_Como referência, a nota fiscal nº 118806 foi emit"/>
    <s v="259865500"/>
    <x v="10"/>
    <s v="Aberto"/>
    <n v="43"/>
    <n v="43.00318"/>
  </r>
  <r>
    <x v="3"/>
    <x v="3"/>
    <n v="25976644"/>
    <s v="0"/>
    <s v="2622511162443"/>
    <s v="R11 TRAVEL VIAGENS E TURISMO LTDA."/>
    <s v="24.763.731/0001-57"/>
    <s v="Prorrogação de Boleto"/>
    <m/>
    <s v="Cliente"/>
    <x v="2"/>
    <s v="Médio"/>
    <s v="1018 Financeiro | Desejo falar com o setor financeiro | Leonardo | financeiro@r11travel.com.br"/>
    <d v="2026-08-13T00:00:00"/>
    <d v="2026-08-13T00:00:00"/>
    <s v="ago/2026"/>
    <s v="ECOMMERCE BP SUPORTE FINANCEIRO N2"/>
    <s v="financeiro@r11travel.com.br"/>
    <s v=""/>
    <s v="Olá, segue formulário enviado para Cielo E-commerce:&lt;p&gt;&lt;strong&gt;Qual seu nome?:&lt;/strong&gt; Leonardo&lt;/p&gt;&lt;p&gt;&lt;strong&gt;Endereço de e-mail:&lt;/strong&gt; financeiro@r11travel.com.br&lt;/p&gt;&lt;p&gt;&lt;strong&gt;CNPJ/CPF:&lt;/strong&gt; 24.763.731/0001-57&lt;/p&gt;&lt;p&gt;&lt;strong&gt;Telefone:&lt;/strong&gt; (11) 3090-7261&lt;/p&gt;&lt;p&gt;&lt;strong&gt;Assunto:&lt;/strong&gt; Boleto vencido&lt;/p&gt;&lt;p&gt;&lt;strong&gt;Sobre qual produto ou área deseja falar?:&lt;/strong&gt; Financeiro&lt;/p&gt;&lt;p&gt;&lt;strong&gt;Como podemos te ajudar?:&lt;/strong&gt; Desejo falar com o setor financeiro&lt;/p&gt;&lt;p&gt;&lt;strong&gt;Descrição do problema:&lt;/strong&gt; Temos um boleto vencido,por esse motivo, precisamos que o documento seja atualizado para a data de vencimento 14/08/2026 para que possamos realizar o pagamento._x000a_Poderiam, por favor, nos encaminhar o boleto atualizado, com o vencimento corrigido? Se possivel poderia manter o valor original do boleto._x000a__x000a_Segue os links da NF e boleto que precisa ser atualizado:_x000a__x000a_NF 0117646_x000a_https://www.barueri.sp.gov.br/NFE/WFIMAGEMNOTA.ASPX?CODIGOAUTENTICIDADE=184X.0753.9882.9187899-T&amp;amp;NUMDOC"/>
    <s v="&gt; Temos um boleto vencido,por esse motivo, precisamos que o documento seja atualizado para a data de vencimento 14/08/2026 para que possamos realizar o pagamento._x000a_Poderiam, por favor, nos encaminhar o boleto atualizado, com o vencimento corrigido? Se possivel poderia manter o valor original do boleto._x000a__x000a_Segue os links da NF e boleto que precisa ser atualizado:_x000a__x000a_NF 0117646_x000a_https://www.barueri.sp.gov.br/NFE/WFIMAGEMNOTA.ASPX?CODIGOAUTENTICIDADE=184X.0753.9882.9187899-T&amp;amp;NUMDOC"/>
    <s v="259766440"/>
    <x v="10"/>
    <s v="Aberto"/>
    <n v="43"/>
    <n v="43.003189999999996"/>
  </r>
  <r>
    <x v="0"/>
    <x v="1"/>
    <n v="25992473"/>
    <s v="0"/>
    <s v="2622514172257"/>
    <s v="COMPANHIA SULAMERICANA DE DISTRIBUICAO"/>
    <s v="11.517.841/0001-97"/>
    <s v="Atualização de Cadastro"/>
    <m/>
    <s v="Cliente"/>
    <x v="2"/>
    <s v="Médio"/>
    <s v="1018 Financeiro | Desejo falar com o setor financeiro | Fernando Macedo | fernando.macedo@plurix.com"/>
    <d v="2026-08-13T00:00:00"/>
    <d v="2026-08-13T00:00:00"/>
    <s v="ago/2026"/>
    <s v="ECOMMERCE BP SUPORTE FINANCEIRO N2"/>
    <s v="fernando.macedo@plurix.com"/>
    <s v=""/>
    <s v="Olá, segue formulário enviado para Cielo E-commerce:&lt;p&gt;&lt;strong&gt;Qual seu nome?:&lt;/strong&gt; Fernando Macedo&lt;/p&gt;&lt;p&gt;&lt;strong&gt;Endereço de e-mail:&lt;/strong&gt; fernando.macedo@plurix.com&lt;/p&gt;&lt;p&gt;&lt;strong&gt;CNPJ/CPF:&lt;/strong&gt; 11.517.841/0001-97&lt;/p&gt;&lt;p&gt;&lt;strong&gt;Telefone:&lt;/strong&gt; (11) 99812-7148&lt;/p&gt;&lt;p&gt;&lt;strong&gt;Assunto:&lt;/strong&gt; Lista de e-mails&lt;/p&gt;&lt;p&gt;&lt;strong&gt;Merchant ID/Estabelecimento Comercial (EC):&lt;/strong&gt; 1&lt;/p&gt;&lt;p&gt;&lt;strong&gt;Sobre qual produto ou área deseja falar?:&lt;/strong&gt; Financeiro&lt;/p&gt;&lt;p&gt;&lt;strong&gt;Como podemos te ajudar?:&lt;/strong&gt; Desejo falar com o setor financeiro&lt;/p&gt;&lt;p&gt;&lt;strong&gt;Descrição do problema:&lt;/strong&gt; Boa tarde!_x000a__x000a_Favor retirar a valdirene.carniel@grupoamigao.com da lista de recebimento das faturas do Amigão (COMPANHIA SULAMERICANA DE DISTRIBUICAO) e inserir o diego.calefi@grupoamigao.com_x000a__x000a_Obrigado!&lt;/p&gt;&lt;p&gt;&lt;strong&gt;Data e hora do erro:&lt;/strong&gt; 13-08-2026 14:20&lt;/p&gt;&lt;p&gt;&lt;strong&gt;GA Client ID:&lt;/strong&gt; 315681571.1754943942&lt;/p&gt;&lt;p&gt;&lt;strong&gt;Lead Hash ID:&lt;/strong&gt; fce90bb775fd17d34a595625434849361c8355eab844"/>
    <s v="&gt; Boa tarde!_x000a__x000a_Favor retirar a valdirene.carniel@grupoamigao.com da lista de recebimento das faturas do Amigão (COMPANHIA SULAMERICANA DE DISTRIBUICAO) e inserir o diego.calefi@grupoamigao.com_x000a__x000a_Obrigado!"/>
    <s v="259924730"/>
    <x v="10"/>
    <s v="Aberto"/>
    <n v="43"/>
    <n v="43.0032"/>
  </r>
  <r>
    <x v="3"/>
    <x v="2"/>
    <n v="25929004"/>
    <s v="0"/>
    <s v="2622413132142"/>
    <s v=""/>
    <s v="58.119.199/0001-51"/>
    <s v="Cancelamento de Nota Fiscal / Reemissão"/>
    <m/>
    <s v="Foi reaberto com outra solicitação - pedimos para abrir um novo chamado"/>
    <x v="0"/>
    <s v="Médio"/>
    <s v="1018 Financeiro | Desejo falar com o setor financeiro | Larissa Venancio | larissave@cielo.com.br"/>
    <d v="2026-08-12T00:00:00"/>
    <d v="2026-08-12T00:00:00"/>
    <s v="ago/2026"/>
    <s v="ECOMMERCE BP SUPORTE FINANCEIRO N2"/>
    <s v="larissave@cielo.com.br"/>
    <s v=""/>
    <s v="Olá, segue formulário enviado para Cielo E-commerce:&lt;p&gt;&lt;strong&gt;Qual seu nome?:&lt;/strong&gt; Larissa Venancio&lt;/p&gt;&lt;p&gt;&lt;strong&gt;Endereço de e-mail:&lt;/strong&gt; larissave@cielo.com.br&lt;/p&gt;&lt;p&gt;&lt;strong&gt;CNPJ/CPF:&lt;/strong&gt; 58.119.199/0001-51&lt;/p&gt;&lt;p&gt;&lt;strong&gt;Telefone:&lt;/strong&gt; (11) 97622-8821&lt;/p&gt;&lt;p&gt;&lt;strong&gt;Assunto:&lt;/strong&gt; Cessão Contratual Odontoprev&lt;/p&gt;&lt;p&gt;&lt;strong&gt;Merchant ID/Estabelecimento Comercial (EC):&lt;/strong&gt; 58.119.199/0001-51&lt;/p&gt;&lt;p&gt;&lt;strong&gt;Descrição do problema:&lt;/strong&gt; Boa tarde,_x000a_O cliente ODONTOPREV passou por uma cessão contratual, deixando de utilizar o CNPJ 57.746.455/0001-78 e passando a utilizar o CNPJ 57.746.455/0013-01. _x000a__x000a_Porém, por um erro comercial, ao executar a cessão no salesforce, foi feito inicialmente a cessão de 57.746.455/0001-78 para 57.746.455/0001-78_x000a_sendo que o correto era:_x000a_57.746.455/0001-78 para 57.746.455/0013-01. _x000a__x000a_Nós corrigimos o processo no sf com a ajuda do time técnico (Cicero) do SF. Pedimos que validem se está tudo correto pra vocês, pois, em minha consulta ao b"/>
    <s v="&gt; Boa tarde,_x000a_O cliente ODONTOPREV passou por uma cessão contratual, deixando de utilizar o CNPJ 57.746.455/0001-78 e passando a utilizar o CNPJ 57.746.455/0013-01. _x000a__x000a_Porém, por um erro comercial, ao executar a cessão no salesforce, foi feito inicialmente a cessão de 57.746.455/0001-78 para 57.746.455/0001-78_x000a_sendo que o correto era:_x000a_57.746.455/0001-78 para 57.746.455/0013-01. _x000a__x000a_Nós corrigimos o processo no sf com a ajuda do time técnico (Cicero) do SF. Pedimos que validem se está tudo correto pra vocês, pois, em minha consulta ao b"/>
    <s v="259290040"/>
    <x v="54"/>
    <s v="Encerrado"/>
    <n v="33"/>
    <s v=""/>
  </r>
  <r>
    <x v="2"/>
    <x v="0"/>
    <n v="25927767"/>
    <s v="0"/>
    <s v="2622412131364"/>
    <s v="SONDA SUPERMERCADOS EXPORTACAO E IMPORTACAO S.A."/>
    <s v="01.937.635/0029-83"/>
    <s v="Cobrança de Chaves de Loja"/>
    <m/>
    <s v="Solicitação Comercial"/>
    <x v="2"/>
    <s v="Médio"/>
    <s v="1018 Financeiro | Desejo falar com o setor financeiro | Larissa Venancio | larissave@cielo.com.br"/>
    <d v="2026-08-12T00:00:00"/>
    <d v="2026-08-12T00:00:00"/>
    <s v="ago/2026"/>
    <s v="ECOMMERCE BP SUPORTE FINANCEIRO N2"/>
    <s v="larissave@cielo.com.br"/>
    <s v="SONDA DELIVERY"/>
    <s v="Olá, segue formulário enviado para Cielo E-commerce:&lt;p&gt;&lt;strong&gt;Qual seu nome?:&lt;/strong&gt; Larissa Venancio&lt;/p&gt;&lt;p&gt;&lt;strong&gt;Endereço de e-mail:&lt;/strong&gt; larissave@cielo.com.br&lt;/p&gt;&lt;p&gt;&lt;strong&gt;CNPJ/CPF:&lt;/strong&gt; 01.937.635/0029-83&lt;/p&gt;&lt;p&gt;&lt;strong&gt;Telefone:&lt;/strong&gt; (11) 97622-8821&lt;/p&gt;&lt;p&gt;&lt;strong&gt;Assunto:&lt;/strong&gt; Corbança de chaves de loja&lt;/p&gt;&lt;p&gt;&lt;strong&gt;Merchant ID/Estabelecimento Comercial (EC):&lt;/strong&gt; 01.937.635/0029-83&lt;/p&gt;&lt;p&gt;&lt;strong&gt;Sobre qual produto ou área deseja falar?:&lt;/strong&gt; Financeiro&lt;/p&gt;&lt;p&gt;&lt;strong&gt;Como podemos te ajudar?:&lt;/strong&gt; Desejo falar com o setor financeiro&lt;/p&gt;&lt;p&gt;&lt;strong&gt;Descrição do problema:&lt;/strong&gt; Time financeiro, boa tarde! _x000a__x000a_Na data de 10.08 criamos 9 chaves de loja para o cliente Sonda - 01.937.635/0029-83_x000a_Conforme estabelecido em contrato, ele possui um custo de R$ 500,00 por chave de loja criada. _x000a_Favor emitir a cobrança no final do mês de todas elas. _x000a_Valor total R$ 4.500,00_x000a_Obrigada!&lt;/p&gt;&lt;p&gt;&lt;strong&gt;GA Client ID:&lt;/strong&gt; 2039273388.1743804731&lt;/p&gt;&lt;p&gt;&lt;strong&gt;Lead "/>
    <s v="&gt; Time financeiro, boa tarde! _x000a__x000a_Na data de 10.08 criamos 9 chaves de loja para o cliente Sonda - 01.937.635/0029-83_x000a_Conforme estabelecido em contrato, ele possui um custo de R$ 500,00 por chave de loja criada. _x000a_Favor emitir a cobrança no final do mês de todas elas. _x000a_Valor total R$ 4.500,00_x000a_Obrigada!"/>
    <s v="259277670"/>
    <x v="10"/>
    <s v="Aberto"/>
    <n v="44"/>
    <n v="44.003219999999999"/>
  </r>
  <r>
    <x v="3"/>
    <x v="3"/>
    <n v="25914441"/>
    <s v="0"/>
    <s v="2622410122956"/>
    <s v="BLUMAR/BRAZIL NUTS RIO TURISMO LTDA"/>
    <s v="40.339.657/0001-00"/>
    <s v="Solicitação de Boleto"/>
    <m/>
    <s v="Cliente"/>
    <x v="2"/>
    <s v="Médio"/>
    <s v="1018 Financeiro | Desejo falar com o setor financeiro | welton sousa de melo | weltonsousa@blumar.com.br"/>
    <d v="2026-08-12T00:00:00"/>
    <d v="2026-08-12T00:00:00"/>
    <s v="ago/2026"/>
    <s v="ECOMMERCE BP SUPORTE FINANCEIRO N2"/>
    <s v="weltonsousa@blumar.com.br"/>
    <s v="BLUMAR CONGRESS"/>
    <s v="Olá, segue formulário enviado para Cielo E-commerce:&lt;p&gt;&lt;strong&gt;Qual seu nome?:&lt;/strong&gt; welton sousa de melo&lt;/p&gt;&lt;p&gt;&lt;strong&gt;Endereço de e-mail:&lt;/strong&gt; weltonsousa@blumar.com.br&lt;/p&gt;&lt;p&gt;&lt;strong&gt;CNPJ/CPF:&lt;/strong&gt; 40.339.657/0001-00&lt;/p&gt;&lt;p&gt;&lt;strong&gt;Telefone:&lt;/strong&gt; (21) 97242-4948&lt;/p&gt;&lt;p&gt;&lt;strong&gt;Assunto:&lt;/strong&gt; Boleto para pagamento&lt;/p&gt;&lt;p&gt;&lt;strong&gt;Merchant ID/Estabelecimento Comercial (EC):&lt;/strong&gt; nao sei&lt;/p&gt;&lt;p&gt;&lt;strong&gt;Descrição do problema:&lt;/strong&gt; Bom dia _x000a__x000a_Preciso do boleto para pagamento que vence dia 14/08_x000a__x000a_cnpj 40339657000100&lt;/p&gt;&lt;p&gt;&lt;strong&gt;Data e hora do erro:&lt;/strong&gt; 12-08-2026 10:51&lt;/p&gt;&lt;p&gt;&lt;strong&gt;Sobre qual produto ou área deseja falar?:&lt;/strong&gt; Financeiro&lt;/p&gt;&lt;p&gt;&lt;strong&gt;Como podemos te ajudar?:&lt;/strong&gt; Desejo falar com o setor financeiro&lt;/p&gt;&lt;p&gt;&lt;strong&gt;GA Client ID:&lt;/strong&gt; 367391627.1786459112&lt;/p&gt;&lt;p&gt;&lt;strong&gt;Lead Hash ID:&lt;/strong&gt; cf9788142136f4e78b3980f911b36baedbbaff528ca489739fae731b3dd1f6c0&lt;/p&gt;&lt;p&gt;&lt;strong&gt;Lead Form ID:&lt;/strong&gt; cf9788142136f4e78b3980f911b36baedbbaff528ca4"/>
    <s v="&gt; Bom dia _x000a__x000a_Preciso do boleto para pagamento que vence dia 14/08_x000a__x000a_cnpj 40339657000100"/>
    <s v="259144410"/>
    <x v="10"/>
    <s v="Aberto"/>
    <n v="44"/>
    <n v="44.003230000000002"/>
  </r>
  <r>
    <x v="5"/>
    <x v="1"/>
    <n v="25910090"/>
    <s v="0"/>
    <s v="2622410120195"/>
    <s v="NERIA ENERGIA E SOLUCOES LTDA"/>
    <s v="11.844.665/0001-06"/>
    <s v="Atualização de Cadastro"/>
    <m/>
    <s v="Comercial"/>
    <x v="0"/>
    <s v="Médio"/>
    <s v="1018 Financeiro | Desejo falar com o setor financeiro | Raphael Felipe Palmeira | raphael.palmeira@cielo.com.br"/>
    <d v="2026-08-12T00:00:00"/>
    <d v="2026-08-14T00:00:00"/>
    <s v="ago/2026"/>
    <s v="ECOMMERCE BP SUPORTE FINANCEIRO N2"/>
    <s v="raphael.palmeira@cielo.com.br"/>
    <s v="NERIA COMERCIALIZADORA VAREJISTA DE ENERGIA LTDA"/>
    <s v="Olá, segue formulário enviado para Cielo E-commerce:&lt;p&gt;&lt;strong&gt;Qual seu nome?:&lt;/strong&gt; Raphael Felipe Palmeira&lt;/p&gt;&lt;p&gt;&lt;strong&gt;Endereço de e-mail:&lt;/strong&gt; raphael.palmeira@cielo.com.br&lt;/p&gt;&lt;p&gt;&lt;strong&gt;CNPJ/CPF:&lt;/strong&gt; 11.844.665/0001-06&lt;/p&gt;&lt;p&gt;&lt;strong&gt;Telefone:&lt;/strong&gt; (11) 98774-0847&lt;/p&gt;&lt;p&gt;&lt;strong&gt;Assunto:&lt;/strong&gt; Mudança de CNPJ&lt;/p&gt;&lt;p&gt;&lt;strong&gt;Merchant ID/Estabelecimento Comercial (EC):&lt;/strong&gt; NERIA ENERGIA E SOLUCOES LTDA&lt;/p&gt;&lt;p&gt;&lt;strong&gt;Descrição do problema:&lt;/strong&gt; Gostaria de formalizar a alteração realizada no contrato do cliente Neria e alinhar sobre os faturamentos. _x000a_A cotação foi elaborada pela gerente Naomi, utilizando um CNPJ informado pelo cliente. Após dois meses de negociação, no momento da elaboração do contrato Braspag, o cliente informou outro CNPJ._x000a_Essa divergência foi identificada posteriormente durante a implantação, tornando necessária a correção cadastral para que o contrato refletisse o mesmo CNPJ utilizado na cotação comercial e, consequentemente, garantisse "/>
    <s v="&gt; Gostaria de formalizar a alteração realizada no contrato do cliente Neria e alinhar sobre os faturamentos. _x000a_A cotação foi elaborada pela gerente Naomi, utilizando um CNPJ informado pelo cliente. Após dois meses de negociação, no momento da elaboração do contrato Braspag, o cliente informou outro CNPJ._x000a_Essa divergência foi identificada posteriormente durante a implantação, tornando necessária a correção cadastral para que o contrato refletisse o mesmo CNPJ utilizado na cotação comercial e, consequentemente, garantisse "/>
    <s v="259100900"/>
    <x v="39"/>
    <s v="Encerrado"/>
    <n v="2"/>
    <s v=""/>
  </r>
  <r>
    <x v="0"/>
    <x v="0"/>
    <n v="25974810"/>
    <s v="0"/>
    <s v="2622510161267"/>
    <s v="EDITORA E LIVRARIA SEFER LTDA"/>
    <s v="60.047.743/0001-49"/>
    <s v="Contestação de cobrança"/>
    <m/>
    <s v="Em análise"/>
    <x v="2"/>
    <s v="Médio"/>
    <s v="1018 Financeiro | Desejo falar com o setor financeiro | EDITORA E LIVRARIA SEFER LTDA | ariane.pasilva@cielo.com.br"/>
    <d v="2026-08-13T00:00:00"/>
    <d v="2026-08-13T00:00:00"/>
    <s v="ago/2026"/>
    <s v="ECOMMERCE BP SUPORTE FINANCEIRO N2"/>
    <s v="ariane.pasilva@cielo.com.br"/>
    <s v=""/>
    <s v="Olá, segue formulário enviado para Cielo E-commerce:&lt;p&gt;&lt;strong&gt;Qual seu nome?:&lt;/strong&gt; EDITORA E LIVRARIA SEFER LTDA&lt;/p&gt;&lt;p&gt;&lt;strong&gt;Endereço de e-mail:&lt;/strong&gt; ariane.pasilva@cielo.com.br&lt;/p&gt;&lt;p&gt;&lt;strong&gt;CNPJ/CPF:&lt;/strong&gt; 60.047.743/0001-49&lt;/p&gt;&lt;p&gt;&lt;strong&gt;Telefone:&lt;/strong&gt; (11) 97707-1602&lt;/p&gt;&lt;p&gt;&lt;strong&gt;Assunto:&lt;/strong&gt; Cancelamento de nota&lt;/p&gt;&lt;p&gt;&lt;strong&gt;Merchant ID/Estabelecimento Comercial (EC):&lt;/strong&gt; 60047743000149&lt;/p&gt;&lt;p&gt;&lt;strong&gt;Descrição do problema:&lt;/strong&gt; Prezados, favor cancelar a nota:116129_x000a_Já cobramos o setup na nota:114015_x000a__x000a_O contrato só prevê uma cobrança de setup.&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p&gt;&lt;st"/>
    <s v="&gt; Prezados, favor cancelar a nota:116129_x000a_Já cobramos o setup na nota:114015_x000a__x000a_O contrato só prevê uma cobrança de setup."/>
    <s v="259748100"/>
    <x v="10"/>
    <s v="Aberto"/>
    <n v="43"/>
    <n v="43.003250000000001"/>
  </r>
  <r>
    <x v="2"/>
    <x v="3"/>
    <n v="25793618"/>
    <s v="0"/>
    <s v="2622210046249"/>
    <s v="MYPLACE INDUSTRIA"/>
    <m/>
    <s v="Prorrogação de Boleto"/>
    <m/>
    <s v="Cliente"/>
    <x v="0"/>
    <s v="Médio"/>
    <s v="Prorrogação myPLACE - Setup"/>
    <d v="2026-08-10T00:00:00"/>
    <d v="2026-08-11T00:00:00"/>
    <s v="ago/2026"/>
    <s v="ECOMMERCE BP SUPORTE FINANCEIRO N2"/>
    <s v="gerencia.ecommerce@myplace.com.br"/>
    <s v="MYPLACE INDUSTRI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_x000a_Bom dia,_x000a__x000a__x000a_Tivemos alguns imprevistos e, por isso, ainda não conseguimos avançar com a implantação._x000a__x000a_Como seguimos analisando todos os pontos necessários para concluir essa etapa, gostaria de verificar se é possível prorrogar o vencimento do boleto referente ao setup por mais 15 dias._x000a__x000a_Esse prazo já seria suficiente para nos organizarmos._x000a__x000a__x000a_Obrigada!_x000a__x000a_--_x000a_Att,_x000a__x000a_[https://ci3.googleusercontent.com/mail-sig/AIorK4zkE066u-Yp0MiEgALiSNIECadUOIhu_M5wAsj5LuGtUp6UU3HXQtyJrN1ZDNkFYUuOnKpoQUvDNlh2][X]"/>
    <e v="#N/A"/>
    <s v="257936180"/>
    <x v="0"/>
    <s v="Encerrado"/>
    <n v="1"/>
    <s v=""/>
  </r>
  <r>
    <x v="2"/>
    <x v="0"/>
    <n v="25792655"/>
    <s v="0"/>
    <s v="2622210045738"/>
    <s v="E-PECA DESENVOLVIMENTO DE SISTEMAS LTDA"/>
    <s v="25.382.893/0001-08"/>
    <s v="Cobrança Setup"/>
    <m/>
    <s v="Solicitação Comercial"/>
    <x v="2"/>
    <s v="Médio"/>
    <s v="1018 Financeiro | Desejo falar com o setor financeiro | Júlia Angelozzi | julia.djesus@cielo.com.br"/>
    <d v="2026-08-10T00:00:00"/>
    <d v="2026-08-10T00:00:00"/>
    <s v="ago/2026"/>
    <s v="ECOMMERCE BP SUPORTE FINANCEIRO N2"/>
    <s v="julia.djesus@cielo.com.br"/>
    <s v="E-PECA"/>
    <s v="Olá, segue formulário enviado para Cielo E-commerce:&lt;p&gt;&lt;strong&gt;Qual seu nome?:&lt;/strong&gt; Júlia Angelozzi&lt;/p&gt;&lt;p&gt;&lt;strong&gt;Endereço de e-mail:&lt;/strong&gt; julia.djesus@cielo.com.br&lt;/p&gt;&lt;p&gt;&lt;strong&gt;CNPJ/CPF:&lt;/strong&gt; 25.382.893/0001-08&lt;/p&gt;&lt;p&gt;&lt;strong&gt;Telefone:&lt;/strong&gt; (11) 94452-6362&lt;/p&gt;&lt;p&gt;&lt;strong&gt;Assunto:&lt;/strong&gt; Cobrança de setup&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pessoal!_x000a_Sou a gerente comercial da E-PECA DESENVOLVIMENTO DE SISTEMAS LTDA, CNPJ 25.382.893/0001-08. Preciso que realizem a geração da cobrança de um setup para o cliente devido a geração de uma nova chave na solução de Split de Pagamentos.&lt;/p&gt;&lt;p&gt;&lt;strong&gt;GA Client ID:&lt;/strong&gt; 1748044628.1765558654&lt;/p&gt;&lt;p&gt;&lt;strong&gt;Lead Hash ID:&lt;/strong&gt; 3dc5c78ff78351c9b79cf06b80b413fa18042906d6688441ed31"/>
    <s v="&gt; Bom dia, pessoal!_x000a_Sou a gerente comercial da E-PECA DESENVOLVIMENTO DE SISTEMAS LTDA, CNPJ 25.382.893/0001-08. Preciso que realizem a geração da cobrança de um setup para o cliente devido a geração de uma nova chave na solução de Split de Pagamentos."/>
    <s v="257926550"/>
    <x v="10"/>
    <s v="Aberto"/>
    <n v="46"/>
    <n v="46.003270000000001"/>
  </r>
  <r>
    <x v="2"/>
    <x v="5"/>
    <n v="26187138"/>
    <s v="0"/>
    <s v="2623015294461"/>
    <s v="TERRA FORTE DO NORDESTE COMERCIO DE VEICULOS LTDA"/>
    <s v="46.401.065/0001-40"/>
    <s v="Informações geral"/>
    <m/>
    <m/>
    <x v="0"/>
    <s v="Médio"/>
    <s v="1018 Financeiro | Desejo falar com o setor financeiro | lainia | lainiasantos@terramaceio.com.br"/>
    <d v="2026-08-18T00:00:00"/>
    <d v="2026-08-18T00:00:00"/>
    <s v="ago/2026"/>
    <s v="ECOMMERCE BP SUPORTE FINANCEIRO N2"/>
    <s v="lainiasantos@terramaceio.com.br"/>
    <s v="TERRA MACEIO"/>
    <s v="Olá, segue formulário enviado para Cielo E-commerce:&lt;p&gt;&lt;strong&gt;Qual seu nome?:&lt;/strong&gt; lainia&lt;/p&gt;&lt;p&gt;&lt;strong&gt;Endereço de e-mail:&lt;/strong&gt; lainiasantos@terramaceio.com.br&lt;/p&gt;&lt;p&gt;&lt;strong&gt;CNPJ/CPF:&lt;/strong&gt; 46.401.065/0001-40&lt;/p&gt;&lt;p&gt;&lt;strong&gt;Telefone:&lt;/strong&gt; (82) 9909-6281&lt;/p&gt;&lt;p&gt;&lt;strong&gt;Assunto:&lt;/strong&gt; cancelamento de pedido&lt;/p&gt;&lt;p&gt;&lt;strong&gt;Merchant ID/Estabelecimento Comercial (EC):&lt;/strong&gt; REDE PECAS TOYOTA&lt;/p&gt;&lt;p&gt;&lt;strong&gt;Sobre qual produto ou área deseja falar?:&lt;/strong&gt; Financeiro&lt;/p&gt;&lt;p&gt;&lt;strong&gt;Descrição do problema:&lt;/strong&gt; Dia 27-07-26, fizemos o cancelando do pedido: 21931 através do portal Rede Toyota_x000a_Poderia confirmar?_x000a_Identificação do pagamento:&lt;/p&gt;&lt;p&gt;&lt;strong&gt;ID da transação:&lt;/strong&gt; 6c94e415-3512-44c1-b09c-2b4282e1b506&lt;/p&gt;&lt;p&gt;&lt;strong&gt;Data e hora do erro:&lt;/strong&gt; 27-05-2026 09:17&lt;/p&gt;&lt;p&gt;&lt;strong&gt;Como podemos te ajudar?:&lt;/strong&gt; Desejo falar com o setor financeiro&lt;/p&gt;&lt;p&gt;&lt;strong&gt;GA Client ID:&lt;/strong&gt; 134291847.1787077979&lt;/p&gt;&lt;p&gt;&lt;strong&gt;Lead Hash ID:&lt;/strong&gt; 01bfa6307aa2dc37304c11"/>
    <s v="&gt; Dia 27-07-26, fizemos o cancelando do pedido: 21931 através do portal Rede Toyota_x000a_Poderia confirmar?_x000a_Identificação do pagamento:"/>
    <s v="261871380"/>
    <x v="18"/>
    <s v="Encerrado"/>
    <n v="15"/>
    <s v=""/>
  </r>
  <r>
    <x v="2"/>
    <x v="3"/>
    <n v="26186115"/>
    <s v="0"/>
    <s v="2623015293826"/>
    <s v="PAYAMIGO BRASIL MEIOS DE PAGAMENTO LTDA"/>
    <s v="26.183.032/0001-63"/>
    <s v="Troca de conta para depósito"/>
    <m/>
    <m/>
    <x v="2"/>
    <s v="Médio"/>
    <s v="1018 Financeiro | Desejo falar com o setor financeiro | Marcio dos Santos | msantos@payamigo.com"/>
    <d v="2026-08-18T00:00:00"/>
    <d v="2026-08-18T00:00:00"/>
    <s v="ago/2026"/>
    <s v="ECOMMERCE BP SUPORTE FINANCEIRO N2"/>
    <s v="msantos@payamigo.com"/>
    <s v="PAYAMIGO STERRAMEDIA"/>
    <s v="Olá, segue formulário enviado para Cielo E-commerce:&lt;p&gt;&lt;strong&gt;Qual seu nome?:&lt;/strong&gt; Marcio dos Santos&lt;/p&gt;&lt;p&gt;&lt;strong&gt;Endereço de e-mail:&lt;/strong&gt; msantos@payamigo.com&lt;/p&gt;&lt;p&gt;&lt;strong&gt;Descrição do problema:&lt;/strong&gt; Banco: 290 - PagSeguro Internet Instituição de Pagamento S.A._x000a_Agência: 0001_x000a_Número da conta: 80065820-5_x000a_Tipo: Conta de pagamento_x000a_CNPJ: 26.183.032/0001-63_x000a_Nome: PAYAMIGO BRASIL MEIOS DE PAGAMENTO LTDA&lt;/p&gt;&lt;p&gt;&lt;strong&gt;CNPJ/CPF:&lt;/strong&gt; 26.183.032/0001-63&lt;/p&gt;&lt;p&gt;&lt;strong&gt;Telefone:&lt;/strong&gt; (11) 99590-4440&lt;/p&gt;&lt;p&gt;&lt;strong&gt;Assunto:&lt;/strong&gt; troca da credencial bancaria para deposito dos recebiveis&lt;/p&gt;&lt;p&gt;&lt;strong&gt;Merchant ID/Estabelecimento Comercial (EC):&lt;/strong&gt; 1086969941&lt;/p&gt;&lt;p&gt;&lt;strong&gt;Sobre qual produto ou área deseja falar?:&lt;/strong&gt; Financeiro&lt;/p&gt;&lt;p&gt;&lt;strong&gt;Como podemos te ajudar?:&lt;/strong&gt; Desejo falar com o setor financeiro&lt;/p&gt;&lt;p&gt;&lt;strong&gt;Data e hora do erro:&lt;/strong&gt; 18-08-2026 15:41&lt;/p&gt;&lt;p&gt;&lt;strong&gt;GA Client ID:&lt;/strong&gt; 1551101285.1747059164&lt;/p&gt;&lt;p&gt;&lt;strong&gt;Lead Hash ID:&lt;/strong"/>
    <s v="&gt; Banco: 290 - PagSeguro Internet Instituição de Pagamento S.A._x000a_Agência: 0001_x000a_Número da conta: 80065820-5_x000a_Tipo: Conta de pagamento_x000a_CNPJ: 26.183.032/0001-63_x000a_Nome: PAYAMIGO BRASIL MEIOS DE PAGAMENTO LTDA"/>
    <s v="261861150"/>
    <x v="10"/>
    <s v="Aberto"/>
    <n v="38"/>
    <n v="38.00329"/>
  </r>
  <r>
    <x v="4"/>
    <x v="0"/>
    <n v="26158573"/>
    <s v="0"/>
    <s v="2623010276710"/>
    <s v="BERTOLINI S/A"/>
    <s v="87.556.650/0015-00"/>
    <s v="Contestação de cobrança"/>
    <m/>
    <m/>
    <x v="2"/>
    <s v="Médio"/>
    <s v="1018 Financeiro | Desejo falar com o setor financeiro | Suelen Thums | suelen.thums@bertolini.com.br"/>
    <d v="2026-08-18T00:00:00"/>
    <d v="2026-08-18T00:00:00"/>
    <s v="ago/2026"/>
    <s v="ECOMMERCE BP SUPORTE FINANCEIRO N2"/>
    <s v="suelen.thums@bertolini.com.br"/>
    <s v="BERTOLINI SA"/>
    <s v="Olá, segue formulário enviado para Cielo E-commerce:&lt;p&gt;&lt;strong&gt;Qual seu nome?:&lt;/strong&gt; Suelen Thums&lt;/p&gt;&lt;p&gt;&lt;strong&gt;Endereço de e-mail:&lt;/strong&gt; suelen.thums@bertolini.com.br&lt;/p&gt;&lt;p&gt;&lt;strong&gt;CNPJ/CPF:&lt;/strong&gt; 87.556.650/0015-00&lt;/p&gt;&lt;p&gt;&lt;strong&gt;Telefone:&lt;/strong&gt; (54) 99164-8560&lt;/p&gt;&lt;p&gt;&lt;strong&gt;Assunto:&lt;/strong&gt; NF 0119956 - Valor do serviço&lt;/p&gt;&lt;p&gt;&lt;strong&gt;Merchant ID/Estabelecimento Comercial (EC):&lt;/strong&gt; cda4bb7b-2b8c-4798-a223-37f388e6e6d3&lt;/p&gt;&lt;p&gt;&lt;strong&gt;Descrição do problema:&lt;/strong&gt; Quero entender o motivo do valor do antifraude ter mais que dobrado de um mês para o outro. No mês passado pagamos R$ 259,15, e neste mês a nota (119956) foi emitida no valor de 601,73._x000a_Foi por conta do aumento de transações no período? _x000a_Aguar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s v="&gt; Quero entender o motivo do valor do antifraude ter mais que dobrado de um mês para o outro. No mês passado pagamos R$ 259,15, e neste mês a nota (119956) foi emitida no valor de 601,73._x000a_Foi por conta do aumento de transações no período? _x000a_Aguardo."/>
    <s v="261585730"/>
    <x v="10"/>
    <s v="Aberto"/>
    <n v="38"/>
    <n v="38.003300000000003"/>
  </r>
  <r>
    <x v="4"/>
    <x v="1"/>
    <n v="26158420"/>
    <s v="0"/>
    <s v="2623010276608"/>
    <s v="PROPARTS COMERCIO DE ARTIGOS ESPORTIVOS E TECNOLOGIA LTDA"/>
    <s v="68.365.501/0001-05"/>
    <s v="Informação sobre contrato"/>
    <m/>
    <m/>
    <x v="2"/>
    <s v="Médio"/>
    <s v="1018 Financeiro | Desejo falar com o setor financeiro | Caroline Mendes | carolineal@cielo.com.br"/>
    <d v="2026-08-18T00:00:00"/>
    <d v="2026-08-18T00:00:00"/>
    <s v="ago/2026"/>
    <s v="ECOMMERCE BP SUPORTE FINANCEIRO N2"/>
    <s v="carolineal@cielo.com.br"/>
    <s v="Garmin  Loja Moema 01 POS2 Fisic"/>
    <s v="Olá, segue formulário enviado para Cielo E-commerce:&lt;p&gt;&lt;strong&gt;Qual seu nome?:&lt;/strong&gt; Caroline Mendes&lt;/p&gt;&lt;p&gt;&lt;strong&gt;Endereço de e-mail:&lt;/strong&gt; carolineal@cielo.com.br&lt;/p&gt;&lt;p&gt;&lt;strong&gt;CNPJ/CPF:&lt;/strong&gt; 68.365.501/0001-05&lt;/p&gt;&lt;p&gt;&lt;strong&gt;Descrição do problema:&lt;/strong&gt; Prezados, boa tarde!_x000a__x000a_Estou negociando o produto de antifraude da Cybersource com o cliente ProParts, e ao enviar o termo de aditivo de novos produtos o cliente me trouxe o seguinte ponto e solicitação em relação a data base: _x000a__x000a_3. Reajuste potencialmente desfavorável_x000a_O contrato informa que:_x000a_•_x0009_o reajuste mantém a data-base original  _x000a_•_x0009_upgrades não reiniciam a data-base  _x000a_Risco: Podemos contratar aumento de escopo e sofrer reajuste pouco tempo depois._x000a_Exemplo:_x000a_•_x0009_contrata hoje_x000a_•_x0009_em 2 meses ocorre reajuste anual completo_x000a_Recomendação:_x000a_Negociar:_x000a_•_x0009_nova data-base após upgrade relevante_x000a_OU_x000a_•_x0009_congelamento de reajuste por 12 meses da contratação adicional._x000a__x000a_Abri a solicitação 13252 no fiori e o time jurídico solicitou essa valida"/>
    <s v="&gt; Prezados, boa tarde!_x000a__x000a_Estou negociando o produto de antifraude da Cybersource com o cliente ProParts, e ao enviar o termo de aditivo de novos produtos o cliente me trouxe o seguinte ponto e solicitação em relação a data base: _x000a__x000a_3. Reajuste potencialmente desfavorável_x000a_O contrato informa que:_x000a_•_x0009_o reajuste mantém a data-base original  _x000a_•_x0009_upgrades não reiniciam a data-base  _x000a_Risco: Podemos contratar aumento de escopo e sofrer reajuste pouco tempo depois._x000a_Exemplo:_x000a_•_x0009_contrata hoje_x000a_•_x0009_em 2 meses ocorre reajuste anual completo_x000a_Recomendação:_x000a_Negociar:_x000a_•_x0009_nova data-base após upgrade relevante_x000a_OU_x000a_•_x0009_congelamento de reajuste por 12 meses da contratação adicional._x000a__x000a_Abri a solicitação 13252 no fiori e o time jurídico solicitou essa valida"/>
    <s v="261584200"/>
    <x v="10"/>
    <s v="Aberto"/>
    <n v="38"/>
    <n v="38.003309999999999"/>
  </r>
  <r>
    <x v="4"/>
    <x v="2"/>
    <n v="26123054"/>
    <s v="0"/>
    <s v="2622915254208"/>
    <s v="ALFA  AGENCIA DE VIAGENS LTDA"/>
    <s v="07.141.168/0001-66"/>
    <s v="Cancelamento de NF"/>
    <m/>
    <m/>
    <x v="2"/>
    <s v="Médio"/>
    <s v="1018 Financeiro | Desejo falar com o setor financeiro | ALFA AGENCIA DE VIAGENS LTDA | ariane.pasilva@cielo.com.br"/>
    <d v="2026-08-17T00:00:00"/>
    <d v="2026-08-17T00:00:00"/>
    <s v="ago/2026"/>
    <s v="ECOMMERCE BP SUPORTE FINANCEIRO N2"/>
    <s v="ariane.pasilva@cielo.com.br"/>
    <s v="ALFA TRAVEL TURISMO"/>
    <s v="Olá, segue formulário enviado para Cielo E-commerce:&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otas&lt;/p&gt;&lt;p&gt;&lt;strong&gt;Merchant ID/Estabelecimento Comercial (EC):&lt;/strong&gt; 07141168000166&lt;/p&gt;&lt;p&gt;&lt;strong&gt;Descrição do problema:&lt;/strong&gt; Prezado time financeiro, boa tarde. Tudo bem?_x000a__x000a_Será necessário novamente cancelar as notas fiscais emitidas para o cliente desde julho:_x000a_117864_x000a_120138_x000a_120190_x000a__x000a_O serviço foi cancelado. Segue chamado no SF: CANCELAMENTO# 0000183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
    <s v="&gt; Prezado time financeiro, boa tarde. Tudo bem?_x000a__x000a_Será necessário novamente cancelar as notas fiscais emitidas para o cliente desde julho:_x000a_117864_x000a_120138_x000a_120190_x000a__x000a_O serviço foi cancelado. Segue chamado no SF: CANCELAMENTO# 00001839"/>
    <s v="261230540"/>
    <x v="10"/>
    <s v="Aberto"/>
    <n v="39"/>
    <n v="39.003320000000002"/>
  </r>
  <r>
    <x v="4"/>
    <x v="4"/>
    <n v="26120128"/>
    <s v="0"/>
    <s v="2622915252385"/>
    <s v="ECORI ENERGIA SOLAR LTDA"/>
    <s v="13.329.758/0001-10"/>
    <s v="Dúvida sobre faturamento"/>
    <m/>
    <m/>
    <x v="2"/>
    <s v="Médio"/>
    <s v="1004 Gestão de Risco (Antifraude) | Estou em produção e tenho uma dúvida | Marcelo | mparo.sjp@ecori.com.br"/>
    <d v="2026-08-17T00:00:00"/>
    <d v="2026-08-18T00:00:00"/>
    <s v="ago/2026"/>
    <s v="ECOMMERCE BP SUPORTE FINANCEIRO N2"/>
    <s v="mparo.sjp@ecori.com.br"/>
    <s v="ECORI  PISOS E REVESTIMENTOS EC"/>
    <s v="Olá, segue formulário enviado para Cielo E-commerce:&lt;p&gt;&lt;strong&gt;Qual seu nome?:&lt;/strong&gt; Marcelo&lt;/p&gt;&lt;p&gt;&lt;strong&gt;Endereço de e-mail:&lt;/strong&gt; mparo.sjp@ecori.com.br&lt;/p&gt;&lt;p&gt;&lt;strong&gt;CNPJ/CPF:&lt;/strong&gt; 13.329.758/0001-10&lt;/p&gt;&lt;p&gt;&lt;strong&gt;Telefone:&lt;/strong&gt; (17) 99711-3271&lt;/p&gt;&lt;p&gt;&lt;strong&gt;Assunto:&lt;/strong&gt; NOTA FISCAL (DUPLICIDADE ???)&lt;/p&gt;&lt;p&gt;&lt;strong&gt;Merchant ID/Estabelecimento Comercial (EC):&lt;/strong&gt; 2810722840&lt;/p&gt;&lt;p&gt;&lt;strong&gt;Sobre qual produto ou área deseja falar?:&lt;/strong&gt; Gestão de Risco (Antifraude)&lt;/p&gt;&lt;p&gt;&lt;strong&gt;Como podemos te ajudar?:&lt;/strong&gt; Estou em produção e tenho uma dúvida&lt;/p&gt;&lt;p&gt;&lt;strong&gt;Descrição do problema:&lt;/strong&gt; Boa tarde_x000a_Recebemos 2 notas fiscais, a 0120001 0120117 ambas emitidas em 14/08/2026 para o cnpj 13.329.758/0001-10 com os  mesmos servicos , periodos e valores._x000a_Gostariamos de saber se estao corretas e o porque ? Lembrando que ambas as notas estao com vencimento para 28/08/2026._x000a_Aguardamos retorno._x000a_Obrigado_x000a_Marcelo&lt;/p&gt;&lt;p&gt;&lt;strong&gt;GA Client ID:&lt;/strong&gt; 1027059026.1786989"/>
    <s v="&gt; Boa tarde_x000a_Recebemos 2 notas fiscais, a 0120001 0120117 ambas emitidas em 14/08/2026 para o cnpj 13.329.758/0001-10 com os  mesmos servicos , periodos e valores._x000a_Gostariamos de saber se estao corretas e o porque ? Lembrando que ambas as notas estao com vencimento para 28/08/2026._x000a_Aguardamos retorno._x000a_Obrigado_x000a_Marcelo"/>
    <s v="261201280"/>
    <x v="10"/>
    <s v="Aberto"/>
    <n v="39"/>
    <n v="39.003329999999998"/>
  </r>
  <r>
    <x v="2"/>
    <x v="1"/>
    <n v="26091612"/>
    <s v="0"/>
    <s v="2622910234580"/>
    <s v="LIDER INDUSTRIA E COMERCIO DE ESTOFADOS S/A"/>
    <s v="64.422.892/0001-00"/>
    <s v="Alteração de cadastro (e-mail)"/>
    <m/>
    <m/>
    <x v="2"/>
    <s v="Médio"/>
    <s v="1018 Financeiro | Desejo falar com o setor financeiro | Sara | sara@lider.design"/>
    <d v="2026-08-17T00:00:00"/>
    <d v="2026-08-17T00:00:00"/>
    <s v="ago/2026"/>
    <s v="ECOMMERCE BP SUPORTE FINANCEIRO N2"/>
    <s v="sara@lider.design"/>
    <s v="LIDER INTERIORES"/>
    <s v="Olá, segue formulário enviado para Cielo E-commerce:&lt;p&gt;&lt;strong&gt;Qual seu nome?:&lt;/strong&gt; Sara&lt;/p&gt;&lt;p&gt;&lt;strong&gt;Endereço de e-mail:&lt;/strong&gt; sara@lider.design&lt;/p&gt;&lt;p&gt;&lt;strong&gt;Telefone:&lt;/strong&gt; (37) 3244-0348&lt;/p&gt;&lt;p&gt;&lt;strong&gt;CNPJ/CPF:&lt;/strong&gt; 64.422.892/0001-00&lt;/p&gt;&lt;p&gt;&lt;strong&gt;Assunto:&lt;/strong&gt; e-mail para envio de fatura&lt;/p&gt;&lt;p&gt;&lt;strong&gt;Merchant ID/Estabelecimento Comercial (EC):&lt;/strong&gt; 106953362&lt;/p&gt;&lt;p&gt;&lt;strong&gt;Sobre qual produto ou área deseja falar?:&lt;/strong&gt; Financeiro&lt;/p&gt;&lt;p&gt;&lt;strong&gt;Como podemos te ajudar?:&lt;/strong&gt; Desejo falar com o setor financeiro&lt;/p&gt;&lt;p&gt;&lt;strong&gt;Descrição do problema:&lt;/strong&gt; Favor encaminhar as faturas referentes a estes dados para_x000a_contasacadastrar@lider.design&lt;/p&gt;&lt;p&gt;&lt;strong&gt;GA Client ID:&lt;/strong&gt; &lt;/p&gt;&lt;p&gt;&lt;strong&gt;Lead Hash ID:&lt;/strong&gt; d5cb3fde5d775ea2abedda7a92ee8b00f1042820e1abe0d269c4a09327aa8b63&lt;/p&gt;&lt;p&gt;&lt;strong&gt;Lead Form ID:&lt;/strong&gt; d5cb3fde5d775ea2abedda7a92ee8b00f1042820e1abe0d269c4a09327aa8b63.1786972507827&lt;/p&gt;&lt;br&gt;-json-{_x000a_    &quot;infoClientes&quot;: [_x000a_        {_x000a_            "/>
    <s v="&gt; Favor encaminhar as faturas referentes a estes dados para_x000a_contasacadastrar@lider.design"/>
    <s v="260916120"/>
    <x v="10"/>
    <s v="Aberto"/>
    <n v="39"/>
    <n v="39.003340000000001"/>
  </r>
  <r>
    <x v="2"/>
    <x v="3"/>
    <n v="26087997"/>
    <s v="0"/>
    <s v="2622909232285"/>
    <s v="VENANCIO PRODUTOS FARMACEUTICOS LTDA."/>
    <s v="00.285.753/0001-90"/>
    <s v="Prorrogação de Boleto"/>
    <m/>
    <m/>
    <x v="2"/>
    <s v="Médio"/>
    <s v="1018 Financeiro | Desejo falar com o setor financeiro | Ana Carolina Lopes | ana.barcellos@venancio.com.br"/>
    <d v="2026-08-17T00:00:00"/>
    <d v="2026-08-17T00:00:00"/>
    <s v="ago/2026"/>
    <s v="ECOMMERCE BP SUPORTE FINANCEIRO N2"/>
    <s v="ana.barcellos@venancio.com.br"/>
    <s v="DROGARIA VENANCIO"/>
    <s v="Olá, segue formulário enviado para Cielo E-commerce:&lt;p&gt;&lt;strong&gt;Qual seu nome?:&lt;/strong&gt; Ana Carolina Lopes&lt;/p&gt;&lt;p&gt;&lt;strong&gt;Endereço de e-mail:&lt;/strong&gt; ana.barcellos@venancio.com.br&lt;/p&gt;&lt;p&gt;&lt;strong&gt;CNPJ/CPF:&lt;/strong&gt; 00.285.753/0001-90&lt;/p&gt;&lt;p&gt;&lt;strong&gt;Telefone:&lt;/strong&gt; (21) 96570-5133&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m dia, Solicitamos, por gentileza, a prorrogação do boleto com vencimento para 14/08/2026, nf.119860, para o dia 24/08.&lt;/p&gt;&lt;p&gt;&lt;strong&gt;GA Client ID:&lt;/strong&gt; &lt;/p&gt;&lt;p&gt;&lt;strong&gt;Lead Hash ID:&lt;/strong&gt; 9f7f8919ef268145bb58307ea719637694a314e3a3b02c152e53d624791eee79&lt;/p&gt;&lt;p&gt;&lt;strong&gt;Lead Form ID:&lt;/strong&gt; 9f7f8919ef268145bb58307ea719637694a314e3a3b02c152e53d624791eee79.1786970434550&lt;/p&gt;"/>
    <s v="&gt; Bom dia, Solicitamos, por gentileza, a prorrogação do boleto com vencimento para 14/08/2026, nf.119860, para o dia 24/08."/>
    <s v="260879970"/>
    <x v="10"/>
    <s v="Aberto"/>
    <n v="39"/>
    <n v="39.003349999999998"/>
  </r>
  <r>
    <x v="4"/>
    <x v="4"/>
    <n v="26053298"/>
    <s v="0"/>
    <s v="2622615209868"/>
    <s v="BRAVIUM S.A"/>
    <s v="01.336.140/0001-06"/>
    <s v="Dúvida sobre faturamento"/>
    <m/>
    <m/>
    <x v="2"/>
    <s v="Médio"/>
    <s v="1018 Financeiro | Desejo falar com o setor financeiro | DIEGO GOMES | Diego.gomes@bravium.com.br"/>
    <d v="2026-08-14T00:00:00"/>
    <d v="2026-08-14T00:00:00"/>
    <s v="ago/2026"/>
    <s v="ECOMMERCE BP SUPORTE FINANCEIRO N2"/>
    <s v="diego.gomes@bravium.com.br"/>
    <s v="MC SURPREENDA"/>
    <s v="Olá, segue formulário enviado para Cielo E-commerce:&lt;p&gt;&lt;strong&gt;Qual seu nome?:&lt;/strong&gt; DIEGO GOMES&lt;/p&gt;&lt;p&gt;&lt;strong&gt;Endereço de e-mail:&lt;/strong&gt; Diego.gomes@bravium.com.br&lt;/p&gt;&lt;p&gt;&lt;strong&gt;CNPJ/CPF:&lt;/strong&gt; 01.336.140/0001-06&lt;/p&gt;&lt;p&gt;&lt;strong&gt;Merchant ID/Estabelecimento Comercial (EC):&lt;/strong&gt; 01336140000106&lt;/p&gt;&lt;p&gt;&lt;strong&gt;Assunto:&lt;/strong&gt; VALIDAÇÃO CANCELAMENTO NFs&lt;/p&gt;&lt;p&gt;&lt;strong&gt;Telefone:&lt;/strong&gt; (11) 95275-3202&lt;/p&gt;&lt;p&gt;&lt;strong&gt;Sobre qual produto ou área deseja falar?:&lt;/strong&gt; Financeiro&lt;/p&gt;&lt;p&gt;&lt;strong&gt;Como podemos te ajudar?:&lt;/strong&gt; Desejo falar com o setor financeiro&lt;/p&gt;&lt;p&gt;&lt;strong&gt;Descrição do problema:&lt;/strong&gt; Recebemos duas notas ambas com o mesmo valor _x000a_NF 86398  R$ 7.613,57_x000a_NF 86413  R$ 7.613,57_x000a__x000a_Precisamos da confirmação qual é a nota valida e o comprovante de cancelamento por gentileza.&lt;/p&gt;&lt;p&gt;&lt;strong&gt;Data e hora do erro:&lt;/strong&gt; 14-08-2026 15:04&lt;/p&gt;&lt;p&gt;&lt;strong&gt;GA Client ID:&lt;/strong&gt; 1083208537.1786730652&lt;/p&gt;&lt;p&gt;&lt;strong&gt;Lead Hash ID:&lt;/strong&gt; 6a1566e587a329c6df939bcc97d772e2f6d74e22"/>
    <s v="&gt; Recebemos duas notas ambas com o mesmo valor _x000a_NF 86398  R$ 7.613,57_x000a_NF 86413  R$ 7.613,57_x000a__x000a_Precisamos da confirmação qual é a nota valida e o comprovante de cancelamento por gentileza."/>
    <s v="260532980"/>
    <x v="10"/>
    <s v="Aberto"/>
    <n v="42"/>
    <n v="42.003360000000001"/>
  </r>
  <r>
    <x v="2"/>
    <x v="1"/>
    <n v="26038292"/>
    <s v="0"/>
    <s v="2622611200489"/>
    <s v="HSYSTEM TECNOLOGIA LTDA"/>
    <s v="16.991.645/0001-73"/>
    <s v="Cadastro de MIDs"/>
    <m/>
    <m/>
    <x v="2"/>
    <s v="Médio"/>
    <s v="1018 Financeiro | Desejo falar com o setor financeiro | Mariane | mariane.santos@cielo.com.br"/>
    <d v="2026-08-14T00:00:00"/>
    <d v="2026-08-14T00:00:00"/>
    <s v="ago/2026"/>
    <s v="ECOMMERCE BP SUPORTE FINANCEIRO N2"/>
    <s v="mariane.santos@cielo.com.br"/>
    <s v=""/>
    <s v="Olá, segue formulário enviado para Cielo E-commerce:&lt;p&gt;&lt;strong&gt;Qual seu nome?:&lt;/strong&gt; Mariane&lt;/p&gt;&lt;p&gt;&lt;strong&gt;Endereço de e-mail:&lt;/strong&gt; mariane.santos@cielo.com.br&lt;/p&gt;&lt;p&gt;&lt;strong&gt;CNPJ/CPF:&lt;/strong&gt; 16.991.645/0001-73&lt;/p&gt;&lt;p&gt;&lt;strong&gt;Telefone:&lt;/strong&gt; (18) 99654-0663&lt;/p&gt;&lt;p&gt;&lt;strong&gt;Assunto:&lt;/strong&gt; Criação de lojas&lt;/p&gt;&lt;p&gt;&lt;strong&gt;Merchant ID/Estabelecimento Comercial (EC):&lt;/strong&gt; 16.991.645/0001-73&lt;/p&gt;&lt;p&gt;&lt;strong&gt;Descrição do problema:&lt;/strong&gt; Bom dia, pessoal! Tudo bem?_x000a_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lt;/p&gt;&lt;p&gt;&lt;strong&gt;ID da transação:&lt;/strong&gt; &lt;/p&gt;&lt;p&gt;&lt;strong&gt;Código do erro:&lt;/strong&gt; &lt;/p&gt;&lt;p&gt;&lt;strong&gt;Sobre qual produto ou área deseja falar?:&lt;/strong&gt; Financeiro&lt;/p&gt;&lt;p&gt;&lt;strong&gt;Como podemos te ajudar?:&lt;/strong&gt; Desej"/>
    <s v="&gt; Bom dia, pessoal! Tudo bem?_x000a_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
    <s v="260382920"/>
    <x v="10"/>
    <s v="Aberto"/>
    <n v="42"/>
    <n v="42.003369999999997"/>
  </r>
  <r>
    <x v="2"/>
    <x v="0"/>
    <n v="26091331"/>
    <s v="0"/>
    <s v="2622910234394"/>
    <s v="INBRANDS S.A"/>
    <s v="09.054.385/0001-44"/>
    <s v="Contestação de cobrança"/>
    <m/>
    <m/>
    <x v="2"/>
    <s v="Médio"/>
    <s v="1020 Estratégia Antifraude | Analises | Leonardo Gonçalves de Noronha | leonardo.noronha@inbrands.com.br"/>
    <d v="2026-08-17T00:00:00"/>
    <d v="2026-08-19T00:00:00"/>
    <s v="ago/2026"/>
    <s v="ECOMMERCE BP SUPORTE FINANCEIRO N2"/>
    <s v="leonardo.noronha@inbrands.com.br"/>
    <s v="ELLUS FABRICA PE"/>
    <s v="Olá, segue formulário enviado para Cielo E-commerce:&lt;p&gt;&lt;strong&gt;Qual seu nome?:&lt;/strong&gt; Leonardo Gonçalves de Noronha&lt;/p&gt;&lt;p&gt;&lt;strong&gt;Endereço de e-mail:&lt;/strong&gt; leonardo.noronha@inbrands.com.br&lt;/p&gt;&lt;p&gt;&lt;strong&gt;CNPJ/CPF:&lt;/strong&gt; 09.054.385/0001-44&lt;/p&gt;&lt;p&gt;&lt;strong&gt;Telefone:&lt;/strong&gt; (11) 99470-5562&lt;/p&gt;&lt;p&gt;&lt;strong&gt;Assunto:&lt;/strong&gt; Diferença de Analise Em NF de Serviço e Relatorio Antifraude.&lt;/p&gt;&lt;p&gt;&lt;strong&gt;Merchant ID/Estabelecimento Comercial (EC):&lt;/strong&gt; InBrands S.A.&lt;/p&gt;&lt;p&gt;&lt;strong&gt;Descrição do problema:&lt;/strong&gt; Bom dia!_x000a_Ao fazer conferencia do relatorio antifraude x nf de serviço mensal, constatei diferenças, tanto entre analises antifraude como em analises manuais._x000a__x000a_ANALISE ANTIFRAUDE:_x000a_Total descrito em NF: 3963_x000a_Total descrito em relatorio 3998_x000a__x000a_ANALISE MANUAL + MANUAL EXPRESSA:_x000a_Total descrito em NF:  317 (316 + 1)_x000a_Total descrito em relatorio 322_x000a__x000a_Gostaria de entender o porque dessa divirgencia da descrição da NF para o relatorio que eu puxo diretamente do portal e-commerce._x000a__x000a_Fico no a"/>
    <s v="&gt; Bom dia!_x000a_Ao fazer conferencia do relatorio antifraude x nf de serviço mensal, constatei diferenças, tanto entre analises antifraude como em analises manuais._x000a__x000a_ANALISE ANTIFRAUDE:_x000a_Total descrito em NF: 3963_x000a_Total descrito em relatorio 3998_x000a__x000a_ANALISE MANUAL + MANUAL EXPRESSA:_x000a_Total descrito em NF:  317 (316 + 1)_x000a_Total descrito em relatorio 322_x000a__x000a_Gostaria de entender o porque dessa divirgencia da descrição da NF para o relatorio que eu puxo diretamente do portal e-commerce._x000a__x000a_Fico no a"/>
    <s v="260913310"/>
    <x v="10"/>
    <s v="Aberto"/>
    <n v="39"/>
    <n v="39.00338"/>
  </r>
  <r>
    <x v="2"/>
    <x v="3"/>
    <n v="26197883"/>
    <s v="0"/>
    <s v="2623017301047"/>
    <s v="FENG - FAN ENGAGEMENT MARKETING E INTELIGENCIA LTDA."/>
    <s v="29.815.956/0001-23"/>
    <s v="Informação conta para depósito"/>
    <m/>
    <m/>
    <x v="2"/>
    <s v="Médio"/>
    <s v="1018 Financeiro | Desejo falar com o setor financeiro | Marcos Paulo | marcos.paulo@fengbrasil.com.br"/>
    <d v="2026-08-18T00:00:00"/>
    <d v="2026-08-19T00:00:00"/>
    <s v="ago/2026"/>
    <s v="ECOMMERCE BP SUPORTE FINANCEIRO N2"/>
    <s v="marcos.paulo@fengbrasil.com.br"/>
    <s v="Botafogo Camisa 7"/>
    <s v="Olá, segue formulário enviado para Cielo E-commerce:&lt;p&gt;&lt;strong&gt;Qual seu nome?:&lt;/strong&gt; Marcos Paulo&lt;/p&gt;&lt;p&gt;&lt;strong&gt;Endereço de e-mail:&lt;/strong&gt; marcos.paulo@fengbrasil.com.br&lt;/p&gt;&lt;p&gt;&lt;strong&gt;CNPJ/CPF:&lt;/strong&gt; 29.815.956/0001-23&lt;/p&gt;&lt;p&gt;&lt;strong&gt;Telefone:&lt;/strong&gt; (24) 99288-0711&lt;/p&gt;&lt;p&gt;&lt;strong&gt;Assunto:&lt;/strong&gt; Pagamentos de boletos não sendo conciliados&lt;/p&gt;&lt;p&gt;&lt;strong&gt;Merchant ID/Estabelecimento Comercial (EC):&lt;/strong&gt; 90745f96-ed89-40dc-8912-3702ee0c0ff9&lt;/p&gt;&lt;p&gt;&lt;strong&gt;Descrição do problema:&lt;/strong&gt; Conforme a habilitação do PIX, precisamos confirmar em qual conta os valores das transações realizadas via PIX serão liquidados._x000a__x000a_MerchantID: 90745f96-ed89-40dc-8912-3702ee0c0ff9_x000a__x000a_Conseguem nos informar qual é a conta/domicílio bancário cadastrada para a liquidação dos valores vinculados ao Merchant ID acima?&lt;/p&gt;&lt;p&gt;&lt;strong&gt;ID da transação:&lt;/strong&gt; &lt;/p&gt;&lt;p&gt;&lt;strong&gt;Código do erro:&lt;/strong&gt; &lt;/p&gt;&lt;p&gt;&lt;strong&gt;Sobre qual produto ou área deseja falar?:&lt;/strong&gt; Financeiro&lt;/p&gt;&lt;p&gt;&lt;strong&gt;Como podemos te "/>
    <s v="&gt; Conforme a habilitação do PIX, precisamos confirmar em qual conta os valores das transações realizadas via PIX serão liquidados._x000a__x000a_MerchantID: 90745f96-ed89-40dc-8912-3702ee0c0ff9_x000a__x000a_Conseguem nos informar qual é a conta/domicílio bancário cadastrada para a liquidação dos valores vinculados ao Merchant ID acima?"/>
    <s v="261978830"/>
    <x v="10"/>
    <s v="Aberto"/>
    <n v="38"/>
    <n v="38.003390000000003"/>
  </r>
  <r>
    <x v="2"/>
    <x v="1"/>
    <n v="26205622"/>
    <s v="0"/>
    <s v="2623108306151"/>
    <s v="QUANTITY SERVICOS E COMERCIO DE PRODUTOS PARA SAUDE S.A."/>
    <s v="13.612.214/0001-60"/>
    <s v="Atualização de Cadastro"/>
    <m/>
    <m/>
    <x v="2"/>
    <s v="Médio"/>
    <s v="1018 Financeiro | Desejo falar com o setor financeiro | Francielly R S Buchele | francielly.silva@dentalspeed.com"/>
    <d v="2026-08-19T00:00:00"/>
    <d v="2026-08-19T00:00:00"/>
    <s v="ago/2026"/>
    <s v="ECOMMERCE BP SUPORTE FINANCEIRO N2"/>
    <s v="francielly.silva@dentalspeed.com"/>
    <s v="DENTAL SPEED GRAPH"/>
    <s v="Olá, segue formulário enviado para Cielo E-commerce:&lt;p&gt;&lt;strong&gt;Qual seu nome?:&lt;/strong&gt; Francielly R S Buchele&lt;/p&gt;&lt;p&gt;&lt;strong&gt;Endereço de e-mail:&lt;/strong&gt; francielly.silva@dentalspeed.com&lt;/p&gt;&lt;p&gt;&lt;strong&gt;CNPJ/CPF:&lt;/strong&gt; 13.612.214/0001-60&lt;/p&gt;&lt;p&gt;&lt;strong&gt;Telefone:&lt;/strong&gt; (48) 98843-5656&lt;/p&gt;&lt;p&gt;&lt;strong&gt;Assunto:&lt;/strong&gt; E-mails para recebimento de notas e boletos.&lt;/p&gt;&lt;p&gt;&lt;strong&gt;Merchant ID/Estabelecimento Comercial (EC):&lt;/strong&gt; 2842458715&lt;/p&gt;&lt;p&gt;&lt;strong&gt;Descrição do problema:&lt;/strong&gt; Bom dia!_x000a_Gentileza incluir o e-mail abaixo para recebimentos das notas fiscais e boletos e manter os que já existem:_x000a__x000a_camila.medeiros@dentalspeed.co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140012810.1741613674&lt;/p&gt;&lt;p&gt;&lt;strong&gt;Lead Hash ID:&lt;/strong&gt; dc22c24ff510228633348788"/>
    <s v="&gt; Bom dia!_x000a_Gentileza incluir o e-mail abaixo para recebimentos das notas fiscais e boletos e manter os que já existem:_x000a__x000a_camila.medeiros@dentalspeed.com"/>
    <s v="262056220"/>
    <x v="10"/>
    <s v="Aberto"/>
    <n v="37"/>
    <n v="37.003399999999999"/>
  </r>
  <r>
    <x v="4"/>
    <x v="3"/>
    <n v="26218687"/>
    <s v="0"/>
    <s v="2623110314547"/>
    <s v="MAX FERRAMENTAS LTDA"/>
    <m/>
    <s v="Informações sobre pagamento"/>
    <m/>
    <m/>
    <x v="2"/>
    <s v="Médio"/>
    <s v="Enc.: POXA, SEU BOLETO ESTÁ VENCIDO!"/>
    <d v="2026-08-19T00:00:00"/>
    <d v="2026-08-19T00:00:00"/>
    <s v="ago/2026"/>
    <s v="ECOMMERCE BP SUPORTE FINANCEIRO N2"/>
    <s v="rita.barboza@ogrupomaxi.com.br"/>
    <s v="MAX FERRAMENTAS LTD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Preciso de um contato para tratar a situação abaixo._x000a__x000a__x000a_[Cópia de Cópia de Assinatura Maxi 2026.png]_x000a__x000a__x000a__x000a__x000a_============ Mensagem encaminhada ============_x000a_De: &lt;cobranca.ecommerce@cielo.com.br&gt;_x000a_Para: &lt;rita.barboza@maxiferramentas.com.br&gt;, &lt;thiago.rolim@maxiferramentas.com.br&gt;, &lt;alexrolim@maxiferramentas.com.br&gt;_x000a_Data: sex., 24 jul. 2026 10:20:18 -0300_x000a_Assunto: POXA, SEU BOLETO ESTÁ VENCIDO!_x000a_============ Mensagem encaminhada ============_x000a__x000a_[braspag]_x000a_Poxa, seu boleto está_x000a_vencido!_x000a_ _x000a_[braspag]_x000a_ _x000a_Olá, cliente Braspag!_x000a__x000a_Estamos acompanhando MA"/>
    <e v="#N/A"/>
    <s v="262186870"/>
    <x v="10"/>
    <s v="Aberto"/>
    <n v="37"/>
    <n v="37.003410000000002"/>
  </r>
  <r>
    <x v="4"/>
    <x v="5"/>
    <n v="26243275"/>
    <s v="0"/>
    <s v="2623115330650"/>
    <s v="INSIDE SISTEMAS LTDA"/>
    <s v="05.623.256/0001-79"/>
    <s v="Acesso admin"/>
    <m/>
    <m/>
    <x v="2"/>
    <s v="Médio"/>
    <s v="1003 Gateway de Pagamento | Configurações da loja | Ricardo | faturamento@insidesistemas.com.br"/>
    <d v="2026-08-19T00:00:00"/>
    <d v="2026-08-20T00:00:00"/>
    <s v="ago/2026"/>
    <s v="ECOMMERCE BP SUPORTE FINANCEIRO N2"/>
    <s v="faturamento@insidesistemas.com.br"/>
    <s v="INSIDE SISTEMAS"/>
    <s v="Olá, segue formulário enviado para Cielo E-commerce:&lt;p&gt;&lt;strong&gt;Qual seu nome?:&lt;/strong&gt; Ricardo&lt;/p&gt;&lt;p&gt;&lt;strong&gt;Endereço de e-mail:&lt;/strong&gt; faturamento@insidesistemas.com.br&lt;/p&gt;&lt;p&gt;&lt;strong&gt;CNPJ/CPF:&lt;/strong&gt; 05.623.256/0001-79&lt;/p&gt;&lt;p&gt;&lt;strong&gt;Telefone:&lt;/strong&gt; (45) 93505-9506&lt;/p&gt;&lt;p&gt;&lt;strong&gt;Assunto:&lt;/strong&gt; Verificar usuário e contrato&lt;/p&gt;&lt;p&gt;&lt;strong&gt;Sobre qual produto ou área deseja falar?:&lt;/strong&gt; Gateway de Pagamento&lt;/p&gt;&lt;p&gt;&lt;strong&gt;Descrição do problema:&lt;/strong&gt; Preciso entender sobre a cobrança mensal para o CNPJ 05.623.256/0001-79&lt;/p&gt;&lt;p&gt;&lt;strong&gt;Merchant ID/Estabelecimento Comercial (EC):&lt;/strong&gt; Inside Sistemas&lt;/p&gt;&lt;p&gt;&lt;strong&gt;Como podemos te ajudar?:&lt;/strong&gt; Configurações da loja&lt;/p&gt;&lt;p&gt;&lt;strong&gt;GA Client ID:&lt;/strong&gt; 875545444.1787084196&lt;/p&gt;&lt;p&gt;&lt;strong&gt;Lead Hash ID:&lt;/strong&gt; fc6ba56195a099944cce59cffb2e3650e41942cfb135200de5da089f35589e5f&lt;/p&gt;&lt;p&gt;&lt;strong&gt;Lead Form ID:&lt;/strong&gt; fc6ba56195a099944cce59cffb2e3650e41942cfb135200de5da089f35589e5f.1787162985939&lt;/p&gt;&lt;br&gt;-json-{_x000a_    &quot;infoClientes"/>
    <s v="&gt; Preciso entender sobre a cobrança mensal para o CNPJ 05.623.256/0001-79"/>
    <s v="262432750"/>
    <x v="10"/>
    <s v="Aberto"/>
    <n v="37"/>
    <n v="37.003419999999998"/>
  </r>
  <r>
    <x v="4"/>
    <x v="1"/>
    <n v="26288802"/>
    <s v="0"/>
    <s v="2623212359359"/>
    <s v="WHITE MARTINS GASES INDUSTRIAIS LTDA"/>
    <s v="35.820.448/0001-36"/>
    <s v="Congelamento de contrato"/>
    <m/>
    <m/>
    <x v="2"/>
    <s v="Médio"/>
    <s v="1018 Financeiro | Desejo falar com o setor financeiro | Mariane Oliveira dos Santos | mariane.santos@cielo.com.br"/>
    <d v="2026-08-20T00:00:00"/>
    <d v="2026-08-20T00:00:00"/>
    <s v="ago/2026"/>
    <s v="ECOMMERCE BP SUPORTE FINANCEIRO N2"/>
    <s v="mariane.santos@cielo.com.br"/>
    <s v="WHITE MARTINS GILDA"/>
    <s v="Olá, segue formulário enviado para Cielo E-commerce:&lt;p&gt;&lt;strong&gt;Qual seu nome?:&lt;/strong&gt; Mariane Oliveira dos Santos&lt;/p&gt;&lt;p&gt;&lt;strong&gt;Endereço de e-mail:&lt;/strong&gt; mariane.santos@cielo.com.br&lt;/p&gt;&lt;p&gt;&lt;strong&gt;CNPJ/CPF:&lt;/strong&gt; 35.820.448/0001-36&lt;/p&gt;&lt;p&gt;&lt;strong&gt;Telefone:&lt;/strong&gt; (41) 98740-2896&lt;/p&gt;&lt;p&gt;&lt;strong&gt;Assunto:&lt;/strong&gt; CANCELAMENTO NF&lt;/p&gt;&lt;p&gt;&lt;strong&gt;Sobre qual produto ou área deseja falar?:&lt;/strong&gt; Financeiro&lt;/p&gt;&lt;p&gt;&lt;strong&gt;Como podemos te ajudar?:&lt;/strong&gt; Desejo falar com o setor financeiro&lt;/p&gt;&lt;p&gt;&lt;strong&gt;Merchant ID/Estabelecimento Comercial (EC):&lt;/strong&gt; 35.820.448/0001-36&lt;/p&gt;&lt;p&gt;&lt;strong&gt;Descrição do problema:&lt;/strong&gt; Bom dia, pessoal! Tudo bem?_x000a_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_x000a__x000a_2. WhiteMartins_x000a_Há"/>
    <s v="&gt; Bom dia, pessoal! Tudo bem?_x000a_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_x000a__x000a_2. WhiteMartins_x000a_Há"/>
    <s v="262888020"/>
    <x v="10"/>
    <s v="Aberto"/>
    <n v="36"/>
    <n v="36.003430000000002"/>
  </r>
  <r>
    <x v="4"/>
    <x v="4"/>
    <n v="26395526"/>
    <s v="0"/>
    <s v="2623609429491"/>
    <s v="LAMARK E-COMMERCE SOLUTIONS LTDA"/>
    <s v="63.321.008/0001-70"/>
    <s v="Dúvida sobre faturamento"/>
    <m/>
    <m/>
    <x v="2"/>
    <s v="Médio"/>
    <s v="1018 Financeiro | Desejo falar com o setor financeiro | Rafael Roque | rafael.silva@tbfg.com.br"/>
    <d v="2026-08-24T00:00:00"/>
    <d v="2026-08-24T00:00:00"/>
    <s v="ago/2026"/>
    <s v="ECOMMERCE BP SUPORTE FINANCEIRO N2"/>
    <s v="rafael.silva@tbfg.com.br"/>
    <m/>
    <s v="Olá, segue formulário enviado para Cielo E-commerce:&lt;p&gt;&lt;strong&gt;Qual seu nome?:&lt;/strong&gt; Rafael Roque&lt;/p&gt;&lt;p&gt;&lt;strong&gt;Endereço de e-mail:&lt;/strong&gt; rafael.silva@tbfg.com.br&lt;/p&gt;&lt;p&gt;&lt;strong&gt;CNPJ/CPF:&lt;/strong&gt; 456.680.978-11&lt;/p&gt;&lt;p&gt;&lt;strong&gt;Telefone:&lt;/strong&gt; (11) 97769-2124&lt;/p&gt;&lt;p&gt;&lt;strong&gt;Assunto:&lt;/strong&gt; Valores Nota/Boleto&lt;/p&gt;&lt;p&gt;&lt;strong&gt;Merchant ID/Estabelecimento Comercial (EC):&lt;/strong&gt; e27cd5fb-6ab9-433f-86e5-1bafb671d3f6&lt;/p&gt;&lt;p&gt;&lt;strong&gt;Sobre qual produto ou área deseja falar?:&lt;/strong&gt; Financeiro&lt;/p&gt;&lt;p&gt;&lt;strong&gt;Descrição do problema:&lt;/strong&gt; Olá, pessoal._x000a_Gostaria de confirmar o valor correto para pagamento referente à NF nº 0120546._x000a_Identificamos que a nota fiscal foi emitida no valor de R$ 4.214,29, enquanto o boleto apresenta o valor de R$ 3.955,12._x000a_Poderiam, por gentileza, confirmar se o valor do boleto está correto e nos enviar o detalhamento das retenções/descontos aplicados?_x000a_Fico no aguardo da confirmação para seguirmos com o pagamento._x000a_Obrigado!&lt;/p&gt;&lt;p&gt;&lt;strong&gt;Como podemos te ajudar"/>
    <s v="&gt; Olá, pessoal._x000a_Gostaria de confirmar o valor correto para pagamento referente à NF nº 0120546._x000a_Identificamos que a nota fiscal foi emitida no valor de R$ 4.214,29, enquanto o boleto apresenta o valor de R$ 3.955,12._x000a_Poderiam, por gentileza, confirmar se o valor do boleto está correto e nos enviar o detalhamento das retenções/descontos aplicados?_x000a_Fico no aguardo da confirmação para seguirmos com o pagamento._x000a_Obrigado!"/>
    <s v="263955260"/>
    <x v="10"/>
    <s v="Aberto"/>
    <n v="32"/>
    <n v="32.003439999999998"/>
  </r>
  <r>
    <x v="3"/>
    <x v="2"/>
    <n v="26346273"/>
    <s v="0"/>
    <s v="2623312396077"/>
    <s v="N. R. BENNESBY COMERCIO DE UTENSILI"/>
    <s v="37.882.316/0001-64"/>
    <s v="Cancelamento de NF"/>
    <m/>
    <m/>
    <x v="1"/>
    <s v="Médio"/>
    <s v="1018 Financeiro | Desejo falar com o setor financeiro | N. R. BENNESBY COMERCIO DE UTENSILI | ariane.pasilva@cielo.com.br"/>
    <d v="2026-08-21T00:00:00"/>
    <d v="2026-08-21T00:00:00"/>
    <s v="ago/2026"/>
    <s v="ECOMMERCE BP SUPORTE FINANCEIRO N2"/>
    <s v="ariane.pasilva@cielo.com.br"/>
    <m/>
    <s v="Olá, segue formulário enviado para Cielo E-commerce:&lt;p&gt;&lt;strong&gt;Qual seu nome?:&lt;/strong&gt; N. R. BENNESBY COMERCIO DE UTENSILI&lt;/p&gt;&lt;p&gt;&lt;strong&gt;Endereço de e-mail:&lt;/strong&gt; ariane.pasilva@cielo.com.br&lt;/p&gt;&lt;p&gt;&lt;strong&gt;CNPJ/CPF:&lt;/strong&gt; 37.882.316/0001-64&lt;/p&gt;&lt;p&gt;&lt;strong&gt;Telefone:&lt;/strong&gt; (11) 97707-1602&lt;/p&gt;&lt;p&gt;&lt;strong&gt;Assunto:&lt;/strong&gt; Cancelamento de notas&lt;/p&gt;&lt;p&gt;&lt;strong&gt;Merchant ID/Estabelecimento Comercial (EC):&lt;/strong&gt; 37882316000164&lt;/p&gt;&lt;p&gt;&lt;strong&gt;Descrição do problema:&lt;/strong&gt; Time financeiro, boa tarde. Tudo bem?_x000a__x000a_Favor seguir com o cancelamento das notas (todas)._x000a__x000a_Em anexo, DA comercial.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
    <s v="&gt; Time financeiro, boa tarde. Tudo bem?_x000a__x000a_Favor seguir com o cancelamento das notas (todas)._x000a__x000a_Em anexo, DA comercial._x000a__x000a_Obrigada."/>
    <s v="263462730"/>
    <x v="10"/>
    <s v="Aberto"/>
    <n v="35"/>
    <n v="35.003450000000001"/>
  </r>
  <r>
    <x v="3"/>
    <x v="2"/>
    <n v="26341250"/>
    <s v="0"/>
    <s v="2623311392729"/>
    <s v="UNINTER EDUCACIONAL S/A"/>
    <s v="02.261.854/0001-57"/>
    <s v="Cancelamento de NF"/>
    <m/>
    <m/>
    <x v="0"/>
    <s v="Médio"/>
    <s v="1018 Financeiro | Desejo falar com o setor financeiro | UNINTER EDUCACIONAL S/A | ariane.pasilva@cielo.com.br"/>
    <d v="2026-08-21T00:00:00"/>
    <d v="2026-08-21T00:00:00"/>
    <s v="ago/2026"/>
    <s v="ECOMMERCE BP SUPORTE FINANCEIRO N2"/>
    <s v="ariane.pasilva@cielo.com.br"/>
    <m/>
    <s v="Olá, segue formulário enviado para Cielo E-commerce:&lt;p&gt;&lt;strong&gt;Qual seu nome?:&lt;/strong&gt; UNINTER EDUCACIONAL S/A&lt;/p&gt;&lt;p&gt;&lt;strong&gt;Endereço de e-mail:&lt;/strong&gt; ariane.pasilva@cielo.com.br&lt;/p&gt;&lt;p&gt;&lt;strong&gt;CNPJ/CPF:&lt;/strong&gt; 02.261.854/0001-57&lt;/p&gt;&lt;p&gt;&lt;strong&gt;Telefone:&lt;/strong&gt; (11) 97707-1602&lt;/p&gt;&lt;p&gt;&lt;strong&gt;Assunto:&lt;/strong&gt; Cancelamento de notas&lt;/p&gt;&lt;p&gt;&lt;strong&gt;Merchant ID/Estabelecimento Comercial (EC):&lt;/strong&gt; 02.261.854/0001-57&lt;/p&gt;&lt;p&gt;&lt;strong&gt;Sobre qual produto ou área deseja falar?:&lt;/strong&gt; Financeiro&lt;/p&gt;&lt;p&gt;&lt;strong&gt;Como podemos te ajudar?:&lt;/strong&gt; Desejo falar com o setor financeiro&lt;/p&gt;&lt;p&gt;&lt;strong&gt;Descrição do problema:&lt;/strong&gt; Time financeiro, bom dia. Tudo bem?_x000a__x000a_Poderia, por favor cancelar todas as notas desse cliente?_x000a__x000a_Em anexo DA comercial.&lt;/p&gt;&lt;p&gt;&lt;strong&gt;GA Client ID:&lt;/strong&gt; 1525925276.1786460073&lt;/p&gt;&lt;p&gt;&lt;strong&gt;Lead Hash ID:&lt;/strong&gt; 2a07344672c93c9ca782cc07cf9dc37d0cd4c270e817a83b9f87f9b32f0130a9&lt;/p&gt;&lt;p&gt;&lt;strong&gt;Lead Form ID:&lt;/strong&gt; 2a07344672c93c9ca782cc07cf9dc37d0cd4c270e817a83b9f87f"/>
    <s v="&gt; Time financeiro, bom dia. Tudo bem?_x000a__x000a_Poderia, por favor cancelar todas as notas desse cliente?_x000a__x000a_Em anexo DA comercial."/>
    <s v="263412500"/>
    <x v="8"/>
    <s v="Encerrado"/>
    <n v="33"/>
    <s v=""/>
  </r>
  <r>
    <x v="2"/>
    <x v="3"/>
    <n v="26503309"/>
    <s v="0"/>
    <s v="2623717497663"/>
    <s v="INOVE ONLINE LTDA"/>
    <s v="59.515.022/0001-37"/>
    <s v="Informações cobrança"/>
    <m/>
    <m/>
    <x v="0"/>
    <s v="Médio"/>
    <s v="1018 Financeiro | Desejo falar com o setor financeiro | Inove Online | inoveonline0904@gmail.com"/>
    <d v="2026-08-25T00:00:00"/>
    <d v="2026-08-26T00:00:00"/>
    <s v="ago/2026"/>
    <s v="ECOMMERCE BP SUPORTE FINANCEIRO N2"/>
    <s v="inoveonline0904@gmail.com"/>
    <s v="INOVE ONLINE LTDA"/>
    <s v="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Pendencias Financeiras&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ero saber se tenho alguma pendencia financeira com voces! se puderem me encaminhar as guias com os descritivos por email caso tenha por gentileza&lt;/p&gt;&lt;p&gt;&lt;strong&gt;GA Client ID:&lt;/strong&gt; 665735818.1783686937&lt;/p&gt;&lt;p&gt;&lt;strong&gt;Lead Hash ID:&lt;/strong&gt; a679912ca6021f94df11b4cae56ea265a8fdc240415072eca5b28f7eb36cd13c&lt;/p&gt;&lt;p&gt;&lt;strong&gt;Lead Form ID:&lt;/strong&gt; a679912ca6021f94df1"/>
    <s v="&gt; Quero saber se tenho alguma pendencia financeira com voces! se puderem me encaminhar as guias com os descritivos por email caso tenha por gentileza"/>
    <s v="265033090"/>
    <x v="43"/>
    <s v="Encerrado"/>
    <n v="9"/>
    <s v=""/>
  </r>
  <r>
    <x v="2"/>
    <x v="2"/>
    <n v="26476108"/>
    <s v="0"/>
    <s v="2623712480655"/>
    <s v="SMILES VIAGENS E TURISMO S.A."/>
    <s v="27.413.812/0001-15"/>
    <s v="Cancelamento de NF / reemissão"/>
    <m/>
    <m/>
    <x v="2"/>
    <s v="Médio"/>
    <s v="1018 Financeiro | Desejo falar com o setor financeiro | SMILES VIAGENS E TURISMO S.A. | ariane.pasilva@cielo.com.br"/>
    <d v="2026-08-25T00:00:00"/>
    <d v="2026-08-25T00:00:00"/>
    <s v="ago/2026"/>
    <s v="ECOMMERCE BP SUPORTE FINANCEIRO N2"/>
    <s v="ariane.pasilva@cielo.com.br"/>
    <s v="SMILES VIAGENS E TURISMO SA"/>
    <s v="Olá, segue formulário enviado para Cielo E-commerce:&lt;p&gt;&lt;strong&gt;Qual seu nome?:&lt;/strong&gt; SMILES VIAGENS E TURISMO S.A.&lt;/p&gt;&lt;p&gt;&lt;strong&gt;Endereço de e-mail:&lt;/strong&gt; ariane.pasilva@cielo.com.br&lt;/p&gt;&lt;p&gt;&lt;strong&gt;CNPJ/CPF:&lt;/strong&gt; 27.413.812/0001-15&lt;/p&gt;&lt;p&gt;&lt;strong&gt;Assunto:&lt;/strong&gt; Substituição de notas&lt;/p&gt;&lt;p&gt;&lt;strong&gt;Merchant ID/Estabelecimento Comercial (EC):&lt;/strong&gt; 27413812000115&lt;/p&gt;&lt;p&gt;&lt;strong&gt;Telefone:&lt;/strong&gt; (11) 97707-1602&lt;/p&gt;&lt;p&gt;&lt;strong&gt;Sobre qual produto ou área deseja falar?:&lt;/strong&gt; Financeiro&lt;/p&gt;&lt;p&gt;&lt;strong&gt;Como podemos te ajudar?:&lt;/strong&gt; Desejo falar com o setor financeiro&lt;/p&gt;&lt;p&gt;&lt;strong&gt;Descrição do problema:&lt;/strong&gt; Time financeiro. Boa tarde. Tudo bem?_x000a__x000a_Por favor, solicito a substituição das notas fiscais do cliente, para constar a informação:_x000a_PO: 6300412390_x000a__x000a_Notas para serem substituídas:_x000a__x000a_098362_x000a_098600_x000a_100080_x000a_100251_x000a_102274_x000a_102568_x000a_104130_x000a_104509_x000a_106740_x000a_106803_x000a_108389_x000a_108752_x000a_110344_x000a_110718_x000a_112946_x000a_113111_x000a_114880_x000a_115100_x000a_117146_x000a_117281_x000a_119439_x000a_119601_x000a__x000a_IMPORTANTE: Para as demais notas e"/>
    <s v="&gt; Time financeiro. Boa tarde. Tudo bem?_x000a__x000a_Por favor, solicito a substituição das notas fiscais do cliente, para constar a informação:_x000a_PO: 6300412390_x000a__x000a_Notas para serem substituídas:_x000a__x000a_098362_x000a_098600_x000a_100080_x000a_100251_x000a_102274_x000a_102568_x000a_104130_x000a_104509_x000a_106740_x000a_106803_x000a_108389_x000a_108752_x000a_110344_x000a_110718_x000a_112946_x000a_113111_x000a_114880_x000a_115100_x000a_117146_x000a_117281_x000a_119439_x000a_119601_x000a__x000a_IMPORTANTE: Para as demais notas e"/>
    <s v="264761080"/>
    <x v="10"/>
    <s v="Aberto"/>
    <n v="31"/>
    <n v="31.00348"/>
  </r>
  <r>
    <x v="3"/>
    <x v="5"/>
    <n v="26448888"/>
    <s v="26404867"/>
    <s v="2623620463112"/>
    <s v="BRISANET SERVIOS DE TELECOMUNICACOES S.A."/>
    <s v="04.601.397/0001-28"/>
    <s v="Informações geral"/>
    <m/>
    <m/>
    <x v="2"/>
    <s v="Médio"/>
    <s v="Re: Solicitação de detalhamento de transações e identificação de créditos"/>
    <d v="2026-08-24T00:00:00"/>
    <d v="2026-08-25T00:00:00"/>
    <s v="ago/2026"/>
    <s v="ECOMMERCE BP SUPORTE FINANCEIRO N2"/>
    <s v="patricianogueira@grupobrisanet.com.br"/>
    <s v=""/>
    <m/>
    <e v="#N/A"/>
    <s v="2644888826404867"/>
    <x v="10"/>
    <s v="Aberto"/>
    <n v="32"/>
    <n v="32.003489999999999"/>
  </r>
  <r>
    <x v="0"/>
    <x v="1"/>
    <n v="26446053"/>
    <s v="0"/>
    <s v="2623618461443"/>
    <s v="BRASILSEG COMPANHIA DE SEGUROS"/>
    <s v="28.196.889/0001-43"/>
    <s v="Atualização cadastral reajuste contrato"/>
    <m/>
    <m/>
    <x v="2"/>
    <s v="Médio"/>
    <s v="1018 Financeiro | Desejo falar com o setor financeiro | Larissa Venancio Nascimento Araujo | larissave@cielo.com.br"/>
    <d v="2026-08-24T00:00:00"/>
    <d v="2026-08-25T00:00:00"/>
    <s v="ago/2026"/>
    <s v="ECOMMERCE BP SUPORTE FINANCEIRO N2"/>
    <s v="larissave@cielo.com.br"/>
    <s v="BB SEGUROS ALIANCA BR"/>
    <s v="Olá, segue formulário enviado para Cielo E-commerce:&lt;p&gt;&lt;strong&gt;Qual seu nome?:&lt;/strong&gt; Larissa Venancio Nascimento Araujo&lt;/p&gt;&lt;p&gt;&lt;strong&gt;Endereço de e-mail:&lt;/strong&gt; larissave@cielo.com.br&lt;/p&gt;&lt;p&gt;&lt;strong&gt;CNPJ/CPF:&lt;/strong&gt; 28.196.889/0001-43&lt;/p&gt;&lt;p&gt;&lt;strong&gt;Merchant ID/Estabelecimento Comercial (EC):&lt;/strong&gt; 28.196.889/0001-43&lt;/p&gt;&lt;p&gt;&lt;strong&gt;Telefone:&lt;/strong&gt; (11) 97622-8821&lt;/p&gt;&lt;p&gt;&lt;strong&gt;Assunto:&lt;/strong&gt; Renovação com renegociação de preços - BrasilSeg&lt;/p&gt;&lt;p&gt;&lt;strong&gt;Sobre qual produto ou área deseja falar?:&lt;/strong&gt; Financeiro&lt;/p&gt;&lt;p&gt;&lt;strong&gt;Como podemos te ajudar?:&lt;/strong&gt; Desejo falar com o setor financeiro&lt;/p&gt;&lt;p&gt;&lt;strong&gt;Descrição do problema:&lt;/strong&gt; Boa tarde time, _x000a__x000a_Assinamos novo termo de adesão com a BrasilSeg 28.196.889/0001-43, devido ao contrato anterior ser do modelo antigo. _x000a__x000a_Observem que houve reajuste de preços e minimos mensais. _x000a_Segue a oportunidade no salesforce:_x000a_https://braspag.lightning.force.com/lightning/r/Opportunity/006Np00001cIci0IAC/view_x000a__x000a_Qualquer duvida avise"/>
    <s v="&gt; Boa tarde time, _x000a__x000a_Assinamos novo termo de adesão com a BrasilSeg 28.196.889/0001-43, devido ao contrato anterior ser do modelo antigo. _x000a__x000a_Observem que houve reajuste de preços e minimos mensais. _x000a_Segue a oportunidade no salesforce:_x000a_https://braspag.lightning.force.com/lightning/r/Opportunity/006Np00001cIci0IAC/view_x000a__x000a_Qualquer duvida avise"/>
    <s v="264460530"/>
    <x v="10"/>
    <s v="Aberto"/>
    <n v="32"/>
    <n v="32.003500000000003"/>
  </r>
  <r>
    <x v="3"/>
    <x v="3"/>
    <n v="26443578"/>
    <s v="0"/>
    <s v="2623617460010"/>
    <s v="CENTER MEGA COMERCIO DE MATERIAIS PARA CONSTRUCAO LTDA"/>
    <s v="05.164.667/0001-43"/>
    <s v="Informações cobrança"/>
    <m/>
    <s v="Cliente"/>
    <x v="0"/>
    <s v="Médio"/>
    <s v="1018 Financeiro | Desejo falar com o setor financeiro | Maria Eduarda | marketing01@centermega.com.br"/>
    <d v="2026-08-24T00:00:00"/>
    <d v="2026-08-25T00:00:00"/>
    <s v="ago/2026"/>
    <s v="ECOMMERCE BP SUPORTE FINANCEIRO N2"/>
    <s v="marketing01@centermega.com.br"/>
    <s v="CENTER MEGA C M CONSTR"/>
    <s v="Olá, segue formulário enviado para Cielo E-commerce:&lt;p&gt;&lt;strong&gt;Qual seu nome?:&lt;/strong&gt; Maria Eduarda&lt;/p&gt;&lt;p&gt;&lt;strong&gt;Endereço de e-mail:&lt;/strong&gt; marketing01@centermega.com.br&lt;/p&gt;&lt;p&gt;&lt;strong&gt;CNPJ/CPF:&lt;/strong&gt; 05.164.667/0001-43&lt;/p&gt;&lt;p&gt;&lt;strong&gt;Telefone:&lt;/strong&gt; (11) 96342-6342&lt;/p&gt;&lt;p&gt;&lt;strong&gt;Assunto:&lt;/strong&gt; Nota fiscal duplicada&lt;/p&gt;&lt;p&gt;&lt;strong&gt;Merchant ID/Estabelecimento Comercial (EC):&lt;/strong&gt; 2411222b-66fd-437b-8449-956479b03896&lt;/p&gt;&lt;p&gt;&lt;strong&gt;Sobre qual produto ou área deseja falar?:&lt;/strong&gt; Financeiro&lt;/p&gt;&lt;p&gt;&lt;strong&gt;Como podemos te ajudar?:&lt;/strong&gt; Desejo falar com o setor financeiro&lt;/p&gt;&lt;p&gt;&lt;strong&gt;Descrição do problema:&lt;/strong&gt; Estamos com uma cobrança duplcada em nosso banco. _x000a__x000a_Nós recebemos por email a 119965 a qual realizamos o incluimento do pagamento porém o nosso financeiro contastou a cobrança duplicada da nota 2119965 e precisamos que ela seja retirada do banco&lt;/p&gt;&lt;p&gt;&lt;strong&gt;GA Client ID:&lt;/strong&gt; 711702860.1764352427&lt;/p&gt;&lt;p&gt;&lt;strong&gt;Lead Hash ID:&lt;/strong&gt; 36355055b65f583d841"/>
    <s v="&gt; Estamos com uma cobrança duplcada em nosso banco. _x000a__x000a_Nós recebemos por email a 119965 a qual realizamos o incluimento do pagamento porém o nosso financeiro contastou a cobrança duplicada da nota 2119965 e precisamos que ela seja retirada do banco"/>
    <s v="264435780"/>
    <x v="54"/>
    <s v="Encerrado"/>
    <n v="21"/>
    <s v=""/>
  </r>
  <r>
    <x v="3"/>
    <x v="0"/>
    <n v="26431641"/>
    <s v="0"/>
    <s v="2623615452431"/>
    <s v="PNEUBRAS COMERCIO DE PNEUS LTDA"/>
    <s v="08.678.386/0001-05"/>
    <s v="Contestação de cobrança"/>
    <m/>
    <m/>
    <x v="2"/>
    <s v="Médio"/>
    <s v="1018 Financeiro | Desejo falar com o setor financeiro | José Deyfeson Fernandes Ribeiro | jose.ribeiro@pneubras.com"/>
    <d v="2026-08-24T00:00:00"/>
    <d v="2026-08-24T00:00:00"/>
    <s v="ago/2026"/>
    <s v="ECOMMERCE BP SUPORTE FINANCEIRO N2"/>
    <s v="jose.ribeiro@pneubras.com"/>
    <s v="PNEUBRAS"/>
    <s v="Olá, segue formulário enviado para Cielo E-commerce:&lt;p&gt;&lt;strong&gt;Qual seu nome?:&lt;/strong&gt; José Deyfeson Fernandes Ribeiro&lt;/p&gt;&lt;p&gt;&lt;strong&gt;Endereço de e-mail:&lt;/strong&gt; jose.ribeiro@pneubras.com&lt;/p&gt;&lt;p&gt;&lt;strong&gt;Telefone:&lt;/strong&gt; (55) 7182-4831&lt;/p&gt;&lt;p&gt;&lt;strong&gt;CNPJ/CPF:&lt;/strong&gt; 08.678.386/0001-05&lt;/p&gt;&lt;p&gt;&lt;strong&gt;Assunto:&lt;/strong&gt; quero saber que analise manual expressa sendo cobrada&lt;/p&gt;&lt;p&gt;&lt;strong&gt;Merchant ID/Estabelecimento Comercial (EC):&lt;/strong&gt; 78fa5976-0218-4890-8394-941c409e5718&lt;/p&gt;&lt;p&gt;&lt;strong&gt;Sobre qual produto ou área deseja falar?:&lt;/strong&gt; Financeiro&lt;/p&gt;&lt;p&gt;&lt;strong&gt;Como podemos te ajudar?:&lt;/strong&gt; Desejo falar com o setor financeiro&lt;/p&gt;&lt;p&gt;&lt;strong&gt;Descrição do problema:&lt;/strong&gt; Boa tarde, _x000a__x000a_Está cobrando da fatura da Pneubras a despesa &amp;quot;ANALISE MANUAL EXPRESSA&amp;quot;_x000a__x000a_01/07/2026 a 31/07/2026: 133 - R$ 1.368,57_x000a_01/06/2026 a 30/06/2026: 62 - R$ 637,98_x000a__x000a_do que se trata essa analise manual, quem solicita?  quem autorizou? veio essa cobrança alta e precisamos validar se a cobrança foi ind"/>
    <s v="&gt; Boa tarde, _x000a__x000a_Está cobrando da fatura da Pneubras a despesa &amp;quot;ANALISE MANUAL EXPRESSA&amp;quot;_x000a__x000a_01/07/2026 a 31/07/2026: 133 - R$ 1.368,57_x000a_01/06/2026 a 30/06/2026: 62 - R$ 637,98_x000a__x000a_do que se trata essa analise manual, quem solicita?  quem autorizou? veio essa cobrança alta e precisamos validar se a cobrança foi ind"/>
    <s v="264316410"/>
    <x v="10"/>
    <s v="Aberto"/>
    <n v="32"/>
    <n v="32.003520000000002"/>
  </r>
  <r>
    <x v="3"/>
    <x v="2"/>
    <n v="26428781"/>
    <s v="0"/>
    <s v="2623615450589"/>
    <s v="EVENTPLACE SOLUCOES DIGITAIS LTDA"/>
    <s v="26.335.362/0001-27"/>
    <s v="Cancelamento de NF"/>
    <m/>
    <m/>
    <x v="2"/>
    <s v="Médio"/>
    <s v="1018 Financeiro | Desejo falar com o setor financeiro | EVENTPLACE SOLUCOES DIGITAIS LTDA | ariane.pasilva@cielo.com.br"/>
    <d v="2026-08-24T00:00:00"/>
    <d v="2026-08-24T00:00:00"/>
    <s v="ago/2026"/>
    <s v="ECOMMERCE BP SUPORTE FINANCEIRO N2"/>
    <s v="ariane.pasilva@cielo.com.br"/>
    <s v=""/>
    <s v="Olá, segue formulário enviado para Cielo E-commerce:&lt;p&gt;&lt;strong&gt;CNPJ/CPF:&lt;/strong&gt; 26.335.362/0001-27&lt;/p&gt;&lt;p&gt;&lt;strong&gt;Qual seu nome?:&lt;/strong&gt; EVENTPLACE SOLUCOES DIGITAIS LTDA&lt;/p&gt;&lt;p&gt;&lt;strong&gt;Endereço de e-mail:&lt;/strong&gt; ariane.pasilva@cielo.com.br&lt;/p&gt;&lt;p&gt;&lt;strong&gt;Telefone:&lt;/strong&gt; (11) 97707-1602&lt;/p&gt;&lt;p&gt;&lt;strong&gt;Assunto:&lt;/strong&gt; Cancelamento de nota&lt;/p&gt;&lt;p&gt;&lt;strong&gt;Merchant ID/Estabelecimento Comercial (EC):&lt;/strong&gt; 26335362000127&lt;/p&gt;&lt;p&gt;&lt;strong&gt;Descrição do problema:&lt;/strong&gt; Pessoal, boa tarde. Tudo bem?_x000a__x000a_As notas do cliente: 26335362000127_x000a_PRECISAM ser canceladas. o chamado que tinha sido aberto: 25501912, não foi encaminhado para o financeiro._x000a__x000a_Não foi desvio comercial._x000a__x000a_Em anexo, segue novamente o DA para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
    <s v="&gt; Pessoal, boa tarde. Tudo bem?_x000a__x000a_As notas do cliente: 26335362000127_x000a_PRECISAM ser canceladas. o chamado que tinha sido aberto: 25501912, não foi encaminhado para o financeiro._x000a__x000a_Não foi desvio comercial._x000a__x000a_Em anexo, segue novamente o DA para cancelamento."/>
    <s v="264287810"/>
    <x v="10"/>
    <s v="Aberto"/>
    <n v="32"/>
    <n v="32.003529999999998"/>
  </r>
  <r>
    <x v="3"/>
    <x v="4"/>
    <n v="26416830"/>
    <s v="0"/>
    <s v="2623612442746"/>
    <s v="PAGUEVELOZ INSTITUICAO DE PAGAMENTO LTDA"/>
    <s v="03.816.413/0001-37"/>
    <s v="Correção descritivo nota fiscal"/>
    <m/>
    <m/>
    <x v="2"/>
    <s v="Médio"/>
    <s v="1018 Financeiro | Desejo falar com o setor financeiro | PAGUEVELOZ INSTITUICAO DE PAGAMENTO | ariane.pasilva@cielo.com.br"/>
    <d v="2026-08-24T00:00:00"/>
    <d v="2026-08-24T00:00:00"/>
    <s v="ago/2026"/>
    <s v="ECOMMERCE BP SUPORTE FINANCEIRO N2"/>
    <s v="ariane.pasilva@cielo.com.br"/>
    <s v=""/>
    <s v="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 de NF&lt;/p&gt;&lt;p&gt;&lt;strong&gt;Merchant ID/Estabelecimento Comercial (EC):&lt;/strong&gt; 03816413000137&lt;/p&gt;&lt;p&gt;&lt;strong&gt;Descrição do problema:&lt;/strong&gt; Pessoal, boa tarde._x000a__x000a_O cliente precisa que na nota fiscal:63191_x000a_Conste o NR° DA PO:97873921 _x000a__x000a_Por favor, podem corrigi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
    <s v="&gt; Pessoal, boa tarde._x000a__x000a_O cliente precisa que na nota fiscal:63191_x000a_Conste o NR° DA PO:97873921 _x000a__x000a_Por favor, podem corrigir?"/>
    <s v="264168300"/>
    <x v="10"/>
    <s v="Aberto"/>
    <n v="32"/>
    <n v="32.003540000000001"/>
  </r>
  <r>
    <x v="3"/>
    <x v="2"/>
    <n v="26415900"/>
    <s v="0"/>
    <s v="2623612442177"/>
    <s v="MV INFORMATICA NORDESTE LTDA"/>
    <s v="92.306.257/0007-80"/>
    <s v="Cancelamento de NF"/>
    <m/>
    <m/>
    <x v="0"/>
    <s v="Médio"/>
    <s v="1018 Financeiro | Desejo falar com o setor financeiro | MV INFORMATICA NORDESTE LTDA | ariane.pasilva@cielo.com.br"/>
    <d v="2026-08-24T00:00:00"/>
    <d v="2026-08-24T00:00:00"/>
    <s v="ago/2026"/>
    <s v="ECOMMERCE BP SUPORTE FINANCEIRO N2"/>
    <s v="ariane.pasilva@cielo.com.br"/>
    <s v=""/>
    <s v="Olá, segue formulário enviado para Cielo E-commerce:&lt;p&gt;&lt;strong&gt;Qual seu nome?:&lt;/strong&gt; MV INFORMATICA NORDESTE LTDA&lt;/p&gt;&lt;p&gt;&lt;strong&gt;CNPJ/CPF:&lt;/strong&gt; 92.306.257/0007-80&lt;/p&gt;&lt;p&gt;&lt;strong&gt;Assunto:&lt;/strong&gt; Cancelamento NF&lt;/p&gt;&lt;p&gt;&lt;strong&gt;Merchant ID/Estabelecimento Comercial (EC):&lt;/strong&gt; 92306257000780&lt;/p&gt;&lt;p&gt;&lt;strong&gt;Endereço de e-mail:&lt;/strong&gt; ariane.pasilva@cielo.com.br&lt;/p&gt;&lt;p&gt;&lt;strong&gt;Sobre qual produto ou área deseja falar?:&lt;/strong&gt; Financeiro&lt;/p&gt;&lt;p&gt;&lt;strong&gt;Como podemos te ajudar?:&lt;/strong&gt; Desejo falar com o setor financeiro&lt;/p&gt;&lt;p&gt;&lt;strong&gt;Descrição do problema:&lt;/strong&gt; Prezados, boa tarde. Tudo bem?_x000a__x000a_Por favor cancelar as notas emitidas para esse cliente._x000a__x000a_Conforme firmado em contrato, o vencimento era para 90 dias após assinatura.&lt;/p&gt;&lt;p&gt;&lt;strong&gt;Telefone:&lt;/strong&gt; (11) 97707-1602&lt;/p&gt;&lt;p&gt;&lt;strong&gt;GA Client ID:&lt;/strong&gt; 1525925276.1786460073&lt;/p&gt;&lt;p&gt;&lt;strong&gt;Lead Hash ID:&lt;/strong&gt; 2a07344672c93c9ca782cc07cf9dc37d0cd4c270e817a83b9f87f9b32f0130a9&lt;/p&gt;&lt;p&gt;&lt;strong&gt;Lead Form ID:&lt;/strong&gt; 2a07344672c"/>
    <s v="&gt; Prezados, boa tarde. Tudo bem?_x000a__x000a_Por favor cancelar as notas emitidas para esse cliente._x000a__x000a_Conforme firmado em contrato, o vencimento era para 90 dias após assinatura."/>
    <s v="264159000"/>
    <x v="55"/>
    <s v="Encerrado"/>
    <n v="3"/>
    <s v=""/>
  </r>
  <r>
    <x v="3"/>
    <x v="2"/>
    <n v="26412747"/>
    <s v="0"/>
    <s v="2623612440280"/>
    <s v="SYNAPCOM COMERCIO ELETRONICO"/>
    <s v="27.932.734/0001-65"/>
    <s v="Cancelamento de NF"/>
    <m/>
    <m/>
    <x v="0"/>
    <s v="Médio"/>
    <s v="1018 Financeiro | Desejo falar com o setor financeiro | INFRACOMMERCE SYNAPCOM COMERCIO ELE | arianede@cielo.com.br"/>
    <d v="2026-08-24T00:00:00"/>
    <d v="2026-08-24T00:00:00"/>
    <s v="ago/2026"/>
    <s v="ECOMMERCE BP SUPORTE FINANCEIRO N2"/>
    <s v="arianede@cielo.com.br"/>
    <s v="SYNAPCOM COMERCIO ELETRONICO"/>
    <s v="Olá, segue formulário enviado para Cielo E-commerce:&lt;p&gt;&lt;strong&gt;Descrição do problema:&lt;/strong&gt; Time financeiro, boa tarde. Tudo bem?_x000a__x000a_Favor cancelar toas as notas fiscais desse cliente. _x000a__x000a_Em anexo DA comercial.&lt;/p&gt;&lt;p&gt;&lt;strong&gt;Sobre qual produto ou área deseja falar?:&lt;/strong&gt; Financeiro&lt;/p&gt;&lt;p&gt;&lt;strong&gt;Como podemos te ajudar?:&lt;/strong&gt; Desejo falar com o setor financeiro&lt;/p&gt;&lt;p&gt;&lt;strong&gt;CNPJ/CPF:&lt;/strong&gt; 27.932.734/0001-65&lt;/p&gt;&lt;p&gt;&lt;strong&gt;Qual seu nome?:&lt;/strong&gt; INFRACOMMERCE SYNAPCOM COMERCIO ELE&lt;/p&gt;&lt;p&gt;&lt;strong&gt;Endereço de e-mail:&lt;/strong&gt; arianede@cielo.com.br&lt;/p&gt;&lt;p&gt;&lt;strong&gt;Telefone:&lt;/strong&gt; (11) 97707-1602&lt;/p&gt;&lt;p&gt;&lt;strong&gt;Assunto:&lt;/strong&gt; Cancelamento de contrato&lt;/p&gt;&lt;p&gt;&lt;strong&gt;Merchant ID/Estabelecimento Comercial (EC):&lt;/strong&gt; 27.932.734/0001-65&lt;/p&gt;&lt;p&gt;&lt;strong&gt;GA Client ID:&lt;/strong&gt; 1525925276.1786460073&lt;/p&gt;&lt;p&gt;&lt;strong&gt;Lead Hash ID:&lt;/strong&gt; 296feba1dab39cec9a9d28187d1078fcf7638370272db6c0540efa3942ff5f87&lt;/p&gt;&lt;p&gt;&lt;strong&gt;Lead Form ID:&lt;/strong&gt; 296feba1dab39cec9a9d28187d1078fcf7638370272db6c"/>
    <s v="&gt; Time financeiro, boa tarde. Tudo bem?_x000a__x000a_Favor cancelar toas as notas fiscais desse cliente. _x000a__x000a_Em anexo DA comercial."/>
    <s v="264127470"/>
    <x v="8"/>
    <s v="Encerrado"/>
    <n v="30"/>
    <s v=""/>
  </r>
  <r>
    <x v="3"/>
    <x v="2"/>
    <n v="26412296"/>
    <s v="0"/>
    <s v="2623612439987"/>
    <s v="SYNAPCOM COMERCIO ELETRONICO"/>
    <s v="27.932.734/0001-65"/>
    <s v="Cancelamento de NF"/>
    <s v="Duplicidade de abertura"/>
    <m/>
    <x v="0"/>
    <s v="Médio"/>
    <s v="1018 Financeiro | Desejo falar com o setor financeiro | INFRACOMMERCE SYNAPCOM COMERCIO ELE | ariane.pasilva@cielo.com.br"/>
    <d v="2026-08-24T00:00:00"/>
    <d v="2026-08-24T00:00:00"/>
    <s v="ago/2026"/>
    <s v="ECOMMERCE BP SUPORTE FINANCEIRO N2"/>
    <s v="ariane.pasilva@cielo.com.br"/>
    <s v="SYNAPCOM COMERCIO ELETRONICO"/>
    <s v="Olá, segue formulário enviado para Cielo E-commerce:&lt;p&gt;&lt;strong&gt;Qual seu nome?:&lt;/strong&gt; INFRACOMMERCE SYNAPCOM COMERCIO ELE&lt;/p&gt;&lt;p&gt;&lt;strong&gt;Endereço de e-mail:&lt;/strong&gt; ariane.pasilva@cielo.com.br&lt;/p&gt;&lt;p&gt;&lt;strong&gt;CNPJ/CPF:&lt;/strong&gt; 27.932.734/0001-65&lt;/p&gt;&lt;p&gt;&lt;strong&gt;Telefone:&lt;/strong&gt; (11) 97707-1602&lt;/p&gt;&lt;p&gt;&lt;strong&gt;Assunto:&lt;/strong&gt; Cancelamento de notas&lt;/p&gt;&lt;p&gt;&lt;strong&gt;Merchant ID/Estabelecimento Comercial (EC):&lt;/strong&gt; 27932734000165&lt;/p&gt;&lt;p&gt;&lt;strong&gt;Descrição do problema:&lt;/strong&gt; Time financeiro, boa tarde. Tudo bem?_x000a__x000a_Favor cancelar toas as notas fiscais desse cliente. _x000a__x000a_Em anex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
    <s v="&gt; Time financeiro, boa tarde. Tudo bem?_x000a__x000a_Favor cancelar toas as notas fiscais desse cliente. _x000a__x000a_Em anexo DA comercial."/>
    <s v="264122960"/>
    <x v="55"/>
    <s v="Encerrado"/>
    <n v="3"/>
    <s v=""/>
  </r>
  <r>
    <x v="3"/>
    <x v="4"/>
    <n v="26742015"/>
    <s v="0"/>
    <s v="2624410647554"/>
    <s v="GUEDES &amp; PAIXAO LTDA"/>
    <s v="16.928.871/0036-30"/>
    <s v="Informações sobre faturamento"/>
    <m/>
    <m/>
    <x v="0"/>
    <s v="Médio"/>
    <s v="1003 Gateway de Pagamento | Estou em produção e tenho uma dúvida | Rafael de Freitas Veloso | contasapagar@drogariaminasbrasil.com.br"/>
    <d v="2026-09-01T00:00:00"/>
    <d v="2026-09-01T00:00:00"/>
    <s v="set/2026"/>
    <s v="ECOMMERCE BP SUPORTE FINANCEIRO N2"/>
    <s v="contasapagar@drogariaminasbrasil.com.br"/>
    <s v="DROGARIA MINAS BRASIL"/>
    <s v="Olá, segue formulário enviado para Cielo E-commerce:&lt;p&gt;&lt;strong&gt;Qual seu nome?:&lt;/strong&gt; Rafael de Freitas Veloso&lt;/p&gt;&lt;p&gt;&lt;strong&gt;Endereço de e-mail:&lt;/strong&gt; contasapagar@drogariaminasbrasil.com.br&lt;/p&gt;&lt;p&gt;&lt;strong&gt;Telefone:&lt;/strong&gt; (38) 99822-0837&lt;/p&gt;&lt;p&gt;&lt;strong&gt;CNPJ/CPF:&lt;/strong&gt; 16.928.871/0036-30&lt;/p&gt;&lt;p&gt;&lt;strong&gt;Assunto:&lt;/strong&gt; Encaminhar NF CIELO&lt;/p&gt;&lt;p&gt;&lt;strong&gt;Merchant ID/Estabelecimento Comercial (EC):&lt;/strong&gt; 1100913642&lt;/p&gt;&lt;p&gt;&lt;strong&gt;Sobre qual produto ou área deseja falar?:&lt;/strong&gt; Gateway de Pagamento&lt;/p&gt;&lt;p&gt;&lt;strong&gt;Como podemos te ajudar?:&lt;/strong&gt; Estou em produção e tenho uma dúvida&lt;/p&gt;&lt;p&gt;&lt;strong&gt;Descrição do problema:&lt;/strong&gt; Gentileza solicito o envio da nota fiscal da qual o boleto venceu dia 28/08/2026 e não recebemos por e-mail,consegue me ajudar?&lt;/p&gt;&lt;p&gt;&lt;strong&gt;Data e hora do erro:&lt;/strong&gt; 28-08-2026 00:00&lt;/p&gt;&lt;p&gt;&lt;strong&gt;GA Client ID:&lt;/strong&gt; 1607506105.1788268327&lt;/p&gt;&lt;p&gt;&lt;strong&gt;Lead Hash ID:&lt;/strong&gt; 8b9a0f30a90033065d3df25a013d64e5717535b7679890985e876d57564c4afb&lt;/p&gt;&lt;p&gt;"/>
    <s v="&gt; Gentileza solicito o envio da nota fiscal da qual o boleto venceu dia 28/08/2026 e não recebemos por e-mail,consegue me ajudar?"/>
    <s v="267420150"/>
    <x v="18"/>
    <s v="Encerrado"/>
    <n v="1"/>
    <s v=""/>
  </r>
  <r>
    <x v="2"/>
    <x v="1"/>
    <n v="26731758"/>
    <s v="0"/>
    <s v="2624407640926"/>
    <s v="TELEXPERTS TELECOMUNICACOES S.A"/>
    <s v="07.625.852/0001-13"/>
    <s v="Congelamento de contrato"/>
    <m/>
    <m/>
    <x v="0"/>
    <s v="Médio"/>
    <s v="1018 Financeiro | Desejo falar com o setor financeiro | Raphael Felipe Palmeira | raphael.palmeira@cielo.com.br"/>
    <d v="2026-09-01T00:00:00"/>
    <d v="2026-09-01T00:00:00"/>
    <s v="set/2026"/>
    <s v="ECOMMERCE BP SUPORTE FINANCEIRO N2"/>
    <s v="raphael.palmeira@cielo.com.br"/>
    <s v="TELECALL"/>
    <s v="Olá, segue formulário enviado para Cielo E-commerce:&lt;p&gt;&lt;strong&gt;Qual seu nome?:&lt;/strong&gt; Raphael Felipe Palmeira&lt;/p&gt;&lt;p&gt;&lt;strong&gt;Endereço de e-mail:&lt;/strong&gt; raphael.palmeira@cielo.com.br&lt;/p&gt;&lt;p&gt;&lt;strong&gt;CNPJ/CPF:&lt;/strong&gt; 07.625.852/0001-13&lt;/p&gt;&lt;p&gt;&lt;strong&gt;Telefone:&lt;/strong&gt; (21) 3030-1010&lt;/p&gt;&lt;p&gt;&lt;strong&gt;Assunto:&lt;/strong&gt; Congelamento Telecall&lt;/p&gt;&lt;p&gt;&lt;strong&gt;Merchant ID/Estabelecimento Comercial (EC):&lt;/strong&gt; TELEXPERTS TELECOMUNICACOES S.A&lt;/p&gt;&lt;p&gt;&lt;strong&gt;Sobre qual produto ou área deseja falar?:&lt;/strong&gt; Financeiro&lt;/p&gt;&lt;p&gt;&lt;strong&gt;Como podemos te ajudar?:&lt;/strong&gt; Desejo falar com o setor financeiro&lt;/p&gt;&lt;p&gt;&lt;strong&gt;Descrição do problema:&lt;/strong&gt; Favor efetuar o congelamento por 90 dias dos boletos emitidos e qualquer serviço do cliente TELEXPERTS TELECOMUNICACOES S.A. _x000a__x000a_Contrato de congelamento está em anexo.&lt;/p&gt;&lt;p&gt;&lt;strong&gt;GA Client ID:&lt;/strong&gt; 1129026650.1776880361&lt;/p&gt;&lt;p&gt;&lt;strong&gt;Lead Hash ID:&lt;/strong&gt; 654a4c7ca2026bcbc95880a2d287c298f308e2f60d1edb738fdc9f171b5ec4b2&lt;/p&gt;&lt;p&gt;&lt;strong&gt;Lead Form ID:&lt;"/>
    <s v="&gt; Favor efetuar o congelamento por 90 dias dos boletos emitidos e qualquer serviço do cliente TELEXPERTS TELECOMUNICACOES S.A. _x000a__x000a_Contrato de congelamento está em anexo."/>
    <s v="267317580"/>
    <x v="47"/>
    <s v="Encerrado"/>
    <n v="14"/>
    <s v=""/>
  </r>
  <r>
    <x v="2"/>
    <x v="5"/>
    <n v="26710998"/>
    <s v="0"/>
    <s v="2624314628043"/>
    <s v="INOVE ONLINE LTDA"/>
    <s v="59.515.022/0001-37"/>
    <s v="Informações geral"/>
    <m/>
    <m/>
    <x v="2"/>
    <s v="Médio"/>
    <s v="1018 Financeiro | Desejo falar com o setor financeiro | Inove Online | inoveonline0904@gmail.com"/>
    <d v="2026-08-31T00:00:00"/>
    <d v="2026-08-31T00:00:00"/>
    <s v="ago/2026"/>
    <s v="ECOMMERCE BP SUPORTE FINANCEIRO N2"/>
    <s v="inoveonline0904@gmail.com"/>
    <s v="INOVE ONLINE LTDA"/>
    <s v="Olá, segue formulário enviado para Cielo E-commerce:&lt;p&gt;&lt;strong&gt;Qual seu nome?:&lt;/strong&gt; Inove Online&lt;/p&gt;&lt;p&gt;&lt;strong&gt;CNPJ/CPF:&lt;/strong&gt; 59.515.022/0001-37&lt;/p&gt;&lt;p&gt;&lt;strong&gt;Endereço de e-mail:&lt;/strong&gt; inoveonline0904@gmail.com&lt;/p&gt;&lt;p&gt;&lt;strong&gt;Telefone:&lt;/strong&gt; (41) 99764-2825&lt;/p&gt;&lt;p&gt;&lt;strong&gt;Assunto:&lt;/strong&gt; Cobranca indevida&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ando contratei os serviços da Braspag, fui atendido pela Giulia, que me informou que a solução de 3DS seria compatível com o gateway que utilizo, o Safra. Essa compatibilidade também constava na documentação apresentada._x000a__x000a_No entanto, durante o processo de integração, identificamos que o 3DS não era compatível com o Safra e, portanto, não seria possível utilizar ess"/>
    <s v="&gt; Quando contratei os serviços da Braspag, fui atendido pela Giulia, que me informou que a solução de 3DS seria compatível com o gateway que utilizo, o Safra. Essa compatibilidade também constava na documentação apresentada._x000a__x000a_No entanto, durante o processo de integração, identificamos que o 3DS não era compatível com o Safra e, portanto, não seria possível utilizar ess"/>
    <s v="267109980"/>
    <x v="10"/>
    <s v="Aberto"/>
    <n v="25"/>
    <n v="25.003599999999999"/>
  </r>
  <r>
    <x v="0"/>
    <x v="1"/>
    <n v="26564108"/>
    <s v="0"/>
    <s v="2623818535748"/>
    <s v="METROPOLITAN LIFE SEGUROS E PREVIDENCIA PRIVADA SA"/>
    <s v="02.102.498/0001-29"/>
    <s v="Atualização cadastral reajuste contrato"/>
    <m/>
    <m/>
    <x v="2"/>
    <s v="Médio"/>
    <s v="1018 Financeiro | Desejo falar com o setor financeiro | Larissa Venancio | larissave@cielo.com.br"/>
    <d v="2026-08-26T00:00:00"/>
    <d v="2026-08-27T00:00:00"/>
    <s v="ago/2026"/>
    <s v="ECOMMERCE BP SUPORTE FINANCEIRO N2"/>
    <s v="larissave@cielo.com.br"/>
    <s v="METLIFE SEGUROS"/>
    <s v="Olá, segue formulário enviado para Cielo E-commerce:&lt;p&gt;&lt;strong&gt;Qual seu nome?:&lt;/strong&gt; Larissa Venancio&lt;/p&gt;&lt;p&gt;&lt;strong&gt;Endereço de e-mail:&lt;/strong&gt; larissave@cielo.com.br&lt;/p&gt;&lt;p&gt;&lt;strong&gt;CNPJ/CPF:&lt;/strong&gt; 02.102.498/0001-29&lt;/p&gt;&lt;p&gt;&lt;strong&gt;Telefone:&lt;/strong&gt; (11) 97622-8821&lt;/p&gt;&lt;p&gt;&lt;strong&gt;Assunto:&lt;/strong&gt; Ajuste Contratual - Renovação de Preços&lt;/p&gt;&lt;p&gt;&lt;strong&gt;Merchant ID/Estabelecimento Comercial (EC):&lt;/strong&gt; 02.102.498/0001-29&lt;/p&gt;&lt;p&gt;&lt;strong&gt;Sobre qual produto ou área deseja falar?:&lt;/strong&gt; Financeiro&lt;/p&gt;&lt;p&gt;&lt;strong&gt;Como podemos te ajudar?:&lt;/strong&gt; Desejo falar com o setor financeiro&lt;/p&gt;&lt;p&gt;&lt;strong&gt;Descrição do problema:&lt;/strong&gt; Boa tarde time financeiro. _x000a__x000a_O cliente Metropolitan Life - CNPJ 02.102.498/0001-29 passou por renovação contratual e teve reajuste de preços e de minimo mensal. _x000a__x000a_Por gentileza atualizar as cobranças para as novas condições ainda no mês de Agosto, se possível. _x000a_o contrato tem vigência a partir de 01.08.2026_x000a__x000a_Obrigada! :)&lt;/p&gt;&lt;p&gt;&lt;strong&gt;GA Client ID:&lt;/strong&gt; 2039"/>
    <s v="&gt; Boa tarde time financeiro. _x000a__x000a_O cliente Metropolitan Life - CNPJ 02.102.498/0001-29 passou por renovação contratual e teve reajuste de preços e de minimo mensal. _x000a__x000a_Por gentileza atualizar as cobranças para as novas condições ainda no mês de Agosto, se possível. _x000a_o contrato tem vigência a partir de 01.08.2026_x000a__x000a_Obrigada! :)"/>
    <s v="265641080"/>
    <x v="10"/>
    <s v="Aberto"/>
    <n v="30"/>
    <n v="30.003609999999998"/>
  </r>
  <r>
    <x v="3"/>
    <x v="3"/>
    <n v="26691392"/>
    <s v="0"/>
    <s v="2624310615918"/>
    <s v="EMBRACON ADMINISTRADORA DE CONSORCIO LTDA"/>
    <s v="58.113.812/0001-23"/>
    <s v="Reenvio de boleto / NF"/>
    <m/>
    <m/>
    <x v="0"/>
    <s v="Médio"/>
    <s v="1003 Gateway de Pagamento | Minha operação está parada e preciso de uma ajuda urgente | Patrícia Teodoro | patricia.teodoro@embracon.com.br"/>
    <d v="2026-08-31T00:00:00"/>
    <d v="2026-08-31T00:00:00"/>
    <s v="ago/2026"/>
    <s v="ECOMMERCE BP SUPORTE FINANCEIRO N2"/>
    <s v="patricia.teodoro@embracon.com.br"/>
    <s v="EMBRACON MATRIZ"/>
    <s v="Olá, segue formulário enviado para Cielo E-commerce:&lt;p&gt;&lt;strong&gt;Qual seu nome?:&lt;/strong&gt; Patrícia Teodoro&lt;/p&gt;&lt;p&gt;&lt;strong&gt;Endereço de e-mail:&lt;/strong&gt; patricia.teodoro@embracon.com.br&lt;/p&gt;&lt;p&gt;&lt;strong&gt;CNPJ/CPF:&lt;/strong&gt; 58.113.812/0001-23&lt;/p&gt;&lt;p&gt;&lt;strong&gt;Telefone:&lt;/strong&gt; (11) 98787-4448&lt;/p&gt;&lt;p&gt;&lt;strong&gt;Assunto:&lt;/strong&gt; Não recebemos, nota fiscal e boleto para pagamento Braspag&lt;/p&gt;&lt;p&gt;&lt;strong&gt;Sobre qual produto ou área deseja falar?:&lt;/strong&gt; Gateway de Pagamento&lt;/p&gt;&lt;p&gt;&lt;strong&gt;Descrição do problema:&lt;/strong&gt; Não recebemos, nota fiscal e boleto para pagamento Braspag vencimento 12/09/2026_x000a_Tomador Embracon CNPJ:58.113.812/0001-23&lt;/p&gt;&lt;p&gt;&lt;strong&gt;Merchant ID/Estabelecimento Comercial (EC):&lt;/strong&gt; xxxxx&lt;/p&gt;&lt;p&gt;&lt;strong&gt;Como podemos te ajudar?:&lt;/strong&gt; Minha operação está parada e preciso de uma ajuda urgente&lt;/p&gt;&lt;p&gt;&lt;strong&gt;ID da transação:&lt;/strong&gt; 1111&lt;/p&gt;&lt;p&gt;&lt;strong&gt;Código do erro:&lt;/strong&gt; 1111&lt;/p&gt;&lt;p&gt;&lt;strong&gt;GA Client ID:&lt;/strong&gt; 1250062195.1788181234&lt;/p&gt;&lt;p&gt;&lt;strong&gt;Lead Hash ID:&lt;/strong&gt; 35bcf15ae"/>
    <s v="&gt; Não recebemos, nota fiscal e boleto para pagamento Braspag vencimento 12/09/2026_x000a_Tomador Embracon CNPJ:58.113.812/0001-23"/>
    <s v="266913920"/>
    <x v="18"/>
    <s v="Encerrado"/>
    <n v="2"/>
    <s v=""/>
  </r>
  <r>
    <x v="4"/>
    <x v="0"/>
    <n v="26665865"/>
    <s v="0"/>
    <s v="2624017598984"/>
    <s v="CLAUDINO S A LOJAS DE DEPARTAMENTOS"/>
    <s v="06.862.627/0001-38"/>
    <s v="Contestação de cobrança"/>
    <m/>
    <m/>
    <x v="2"/>
    <s v="Médio"/>
    <s v="1018 Financeiro | Desejo falar com o setor financeiro | Antônio Marcos | antonio.marcos@claudino.com"/>
    <d v="2026-08-28T00:00:00"/>
    <d v="2026-08-31T00:00:00"/>
    <s v="ago/2026"/>
    <s v="ECOMMERCE BP SUPORTE FINANCEIRO N2"/>
    <s v="antonio.marcos@claudino.com"/>
    <s v="ARMAZEM PARAIBA"/>
    <s v="Olá, segue formulário enviado para Cielo E-commerce:&lt;p&gt;&lt;strong&gt;Qual seu nome?:&lt;/strong&gt; Antônio Marcos&lt;/p&gt;&lt;p&gt;&lt;strong&gt;Endereço de e-mail:&lt;/strong&gt; antonio.marcos@claudino.com&lt;/p&gt;&lt;p&gt;&lt;strong&gt;CNPJ/CPF:&lt;/strong&gt; 06.862.627/0001-38&lt;/p&gt;&lt;p&gt;&lt;strong&gt;Telefone:&lt;/strong&gt; (86) 98140-3158&lt;/p&gt;&lt;p&gt;&lt;strong&gt;Assunto:&lt;/strong&gt; Fechamento de fatura do 03 DS&lt;/p&gt;&lt;p&gt;&lt;strong&gt;Merchant ID/Estabelecimento Comercial (EC):&lt;/strong&gt; C9950830-792E-45EF-BBA7-3D97C5D16AEB&lt;/p&gt;&lt;p&gt;&lt;strong&gt;Sobre qual produto ou área deseja falar?:&lt;/strong&gt; Financeiro&lt;/p&gt;&lt;p&gt;&lt;strong&gt;Como podemos te ajudar?:&lt;/strong&gt; Desejo falar com o setor financeiro&lt;/p&gt;&lt;p&gt;&lt;strong&gt;Descrição do problema:&lt;/strong&gt; Gostaria que fosse revisado a fatura do 03 DS, pois em nossos registros existem apenas 3.129 registros, na nota fiscal existe um registro de 3.929, gerando assim uma diferença de 800 registros a mais na fatura.&lt;/p&gt;&lt;p&gt;&lt;strong&gt;GA Client ID:&lt;/strong&gt; 615452555.1771526318&lt;/p&gt;&lt;p&gt;&lt;strong&gt;Lead Hash ID:&lt;/strong&gt; 031018c94b2f2c38650e2749dae809c3268f74b7d85e9bb"/>
    <s v="&gt; Gostaria que fosse revisado a fatura do 03 DS, pois em nossos registros existem apenas 3.129 registros, na nota fiscal existe um registro de 3.929, gerando assim uma diferença de 800 registros a mais na fatura."/>
    <s v="266658650"/>
    <x v="10"/>
    <s v="Aberto"/>
    <n v="28"/>
    <n v="28.003630000000001"/>
  </r>
  <r>
    <x v="0"/>
    <x v="4"/>
    <n v="26532404"/>
    <s v="0"/>
    <s v="2623812516166"/>
    <s v="99 TECNOLOGIA LTDA"/>
    <s v="18.033.552/0001-61"/>
    <s v="Incluir PO NF"/>
    <m/>
    <m/>
    <x v="2"/>
    <s v="Médio"/>
    <s v="1018 Financeiro | Desejo falar com o setor financeiro | 99 TECNOLOGIA LTDA | ariane.pasilva@cielo.com.br"/>
    <d v="2026-08-26T00:00:00"/>
    <d v="2026-08-26T00:00:00"/>
    <s v="ago/2026"/>
    <s v="ECOMMERCE BP SUPORTE FINANCEIRO N2"/>
    <s v="ariane.pasilva@cielo.com.br"/>
    <s v="99 TAXIS DESENVOLVIMENTO DE SOFT"/>
    <s v="Olá, segue formulário enviado para Cielo E-commerce:&lt;p&gt;&lt;strong&gt;Qual seu nome?:&lt;/strong&gt; 99 TECNOLOGIA LTDA&lt;/p&gt;&lt;p&gt;&lt;strong&gt;Endereço de e-mail:&lt;/strong&gt; ariane.pasilva@cielo.com.br&lt;/p&gt;&lt;p&gt;&lt;strong&gt;CNPJ/CPF:&lt;/strong&gt; 18.033.552/0001-61&lt;/p&gt;&lt;p&gt;&lt;strong&gt;Telefone:&lt;/strong&gt; (11) 97707-1602&lt;/p&gt;&lt;p&gt;&lt;strong&gt;Assunto:&lt;/strong&gt; Carta de correção NF&lt;/p&gt;&lt;p&gt;&lt;strong&gt;Merchant ID/Estabelecimento Comercial (EC):&lt;/strong&gt; 18033552000161&lt;/p&gt;&lt;p&gt;&lt;strong&gt;Sobre qual produto ou área deseja falar?:&lt;/strong&gt; Financeiro&lt;/p&gt;&lt;p&gt;&lt;strong&gt;Como podemos te ajudar?:&lt;/strong&gt; Desejo falar com o setor financeiro&lt;/p&gt;&lt;p&gt;&lt;strong&gt;Descrição do problema:&lt;/strong&gt; Prezados, boa tarde. Tudo bem?_x000a__x000a_Favor realizar a carta de correção das notas fiscais, precisa constar os seguintes números de PO:_x000a__x000a_Nota Fiscal_x0009_PO_x000a_115456_x0009_POl202605270076_x000a_116117_x0009_POl202608250009_x000a_117565_x0009_POl202608250009_x000a_119886_x0009_POl202608250009&lt;/p&gt;&lt;p&gt;&lt;strong&gt;GA Client ID:&lt;/strong&gt; 1525925276.1786460073&lt;/p&gt;&lt;p&gt;&lt;strong&gt;Lead Hash ID:&lt;/strong&gt; 2a07344672c93c9ca782cc07cf9dc37d0cd4c270e817a8"/>
    <s v="&gt; Prezados, boa tarde. Tudo bem?_x000a__x000a_Favor realizar a carta de correção das notas fiscais, precisa constar os seguintes números de PO:_x000a__x000a_Nota Fiscal_x0009_PO_x000a_115456_x0009_POl202605270076_x000a_116117_x0009_POl202608250009_x000a_117565_x0009_POl202608250009_x000a_119886_x0009_POl202608250009"/>
    <s v="265324040"/>
    <x v="10"/>
    <s v="Aberto"/>
    <n v="30"/>
    <n v="30.003640000000001"/>
  </r>
  <r>
    <x v="0"/>
    <x v="1"/>
    <n v="26657987"/>
    <s v="0"/>
    <s v="2624015594187"/>
    <s v="MAZZAROPI HOTEIS E SERVICOS LTDA"/>
    <s v="55.395.735/0001-53"/>
    <s v="Congelamento de contrato"/>
    <m/>
    <m/>
    <x v="0"/>
    <s v="Médio"/>
    <s v="1018 Financeiro | Desejo falar com o setor financeiro | Patricia Lara de Lima | patriciala@cielo.com.br"/>
    <d v="2026-08-28T00:00:00"/>
    <d v="2026-08-28T00:00:00"/>
    <s v="ago/2026"/>
    <s v="ECOMMERCE BP SUPORTE FINANCEIRO N2"/>
    <s v="patriciala@cielo.com.br"/>
    <s v="HOTEL FAZENDA MAZZAROPI"/>
    <s v="Olá, segue formulário enviado para Cielo E-commerce:&lt;p&gt;&lt;strong&gt;Qual seu nome?:&lt;/strong&gt; Patricia Lara de Lima&lt;/p&gt;&lt;p&gt;&lt;strong&gt;Endereço de e-mail:&lt;/strong&gt; patriciala@cielo.com.br&lt;/p&gt;&lt;p&gt;&lt;strong&gt;CNPJ/CPF:&lt;/strong&gt; 55.395.735/0001-53&lt;/p&gt;&lt;p&gt;&lt;strong&gt;Telefone:&lt;/strong&gt; (11) 94523-1344&lt;/p&gt;&lt;p&gt;&lt;strong&gt;Assunto:&lt;/strong&gt; Congelamento de cobranças do antifraude&lt;/p&gt;&lt;p&gt;&lt;strong&gt;Merchant ID/Estabelecimento Comercial (EC):&lt;/strong&gt; 55.395.735/0001-53&lt;/p&gt;&lt;p&gt;&lt;strong&gt;Sobre qual produto ou área deseja falar?:&lt;/strong&gt; Financeiro&lt;/p&gt;&lt;p&gt;&lt;strong&gt;Como podemos te ajudar?:&lt;/strong&gt; Desejo falar com o setor financeiro&lt;/p&gt;&lt;p&gt;&lt;strong&gt;Descrição do problema:&lt;/strong&gt; Time, boa tarde. Tudo bem?_x000a_Abrindo este chamado para seguir com o congelamento de cobranças do antifraude Cybersource (plano Advanced), nos meses de Julho, Agosto e Setembro, conforme acordado previamente com o cliente. Podem providenciar, por gentileza? Obrigada.&lt;/p&gt;&lt;p&gt;&lt;strong&gt;GA Client ID:&lt;/strong&gt; 1245481375.1779380159&lt;/p&gt;&lt;p&gt;&lt;strong&gt;Lead Hash ID:&lt;/stron"/>
    <s v="&gt; Time, boa tarde. Tudo bem?_x000a_Abrindo este chamado para seguir com o congelamento de cobranças do antifraude Cybersource (plano Advanced), nos meses de Julho, Agosto e Setembro, conforme acordado previamente com o cliente. Podem providenciar, por gentileza? Obrigada."/>
    <s v="266579870"/>
    <x v="56"/>
    <s v="Encerrado"/>
    <n v="19"/>
    <s v=""/>
  </r>
  <r>
    <x v="2"/>
    <x v="3"/>
    <n v="26647622"/>
    <s v="0"/>
    <s v="2624013587764"/>
    <s v="BEACH PARK HOTEIS E TURISMO S/A"/>
    <s v="11.805.397/0001-05"/>
    <s v="Mudança conta recebimento"/>
    <m/>
    <m/>
    <x v="2"/>
    <s v="Médio"/>
    <s v="1018 Financeiro | Desejo falar com o setor financeiro | Janderson dos Santos | cartao@beachpark.com.br"/>
    <d v="2026-08-28T00:00:00"/>
    <d v="2026-08-28T00:00:00"/>
    <s v="ago/2026"/>
    <s v="ECOMMERCE BP SUPORTE FINANCEIRO N2"/>
    <s v="cartao@beachpark.com.br"/>
    <s v="BEACH PARK HOTEIS"/>
    <s v="Olá, segue formulário enviado para Cielo E-commerce:&lt;p&gt;&lt;strong&gt;Qual seu nome?:&lt;/strong&gt; Janderson dos Santos&lt;/p&gt;&lt;p&gt;&lt;strong&gt;Endereço de e-mail:&lt;/strong&gt; cartao@beachpark.com.br&lt;/p&gt;&lt;p&gt;&lt;strong&gt;CNPJ/CPF:&lt;/strong&gt; 11.805.397/0001-05&lt;/p&gt;&lt;p&gt;&lt;strong&gt;Telefone:&lt;/strong&gt; (85) 4012-3022&lt;/p&gt;&lt;p&gt;&lt;strong&gt;Assunto:&lt;/strong&gt; Duvida sobre alteração de Domicilio Bancário Pix&lt;/p&gt;&lt;p&gt;&lt;strong&gt;Merchant ID/Estabelecimento Comercial (EC):&lt;/strong&gt; 6E33B52D-CA4C-43E8-A776-8C0ADF6074CC&lt;/p&gt;&lt;p&gt;&lt;strong&gt;Sobre qual produto ou área deseja falar?:&lt;/strong&gt; Financeiro&lt;/p&gt;&lt;p&gt;&lt;strong&gt;Como podemos te ajudar?:&lt;/strong&gt; Desejo falar com o setor financeiro&lt;/p&gt;&lt;p&gt;&lt;strong&gt;Descrição do problema:&lt;/strong&gt; Prezados, boa tarde!_x000a__x000a_Gostaríamos de tirar uma dúvida referente ao cadastro de domicílio bancário junto à Braspag. É possível alterar o domicílio bancário de um CNPJ específico apenas para as transações via Pix?_x000a__x000a_Poderiam nos auxiliar com essa questão?_x000a__x000a_Desde já, agradeço e fico no aguardo.&lt;/p&gt;&lt;p&gt;&lt;strong&gt;GA Client ID:&lt;/strong&gt; 1890"/>
    <s v="&gt; Prezados, boa tarde!_x000a__x000a_Gostaríamos de tirar uma dúvida referente ao cadastro de domicílio bancário junto à Braspag. É possível alterar o domicílio bancário de um CNPJ específico apenas para as transações via Pix?_x000a__x000a_Poderiam nos auxiliar com essa questão?_x000a__x000a_Desde já, agradeço e fico no aguardo."/>
    <s v="266476220"/>
    <x v="10"/>
    <s v="Aberto"/>
    <n v="28"/>
    <n v="28.00366"/>
  </r>
  <r>
    <x v="3"/>
    <x v="4"/>
    <n v="26634599"/>
    <s v="0"/>
    <s v="2624010579947"/>
    <s v="GUEDES &amp; PAIXAO LTDA"/>
    <s v="16.928.871/0036-30"/>
    <s v="Informações sobre faturamento"/>
    <m/>
    <m/>
    <x v="0"/>
    <s v="Médio"/>
    <s v="1003 Gateway de Pagamento | Criação de loja (Gateway de Pagamento) | Guedes e Paixão LTDA | contasapagar@drogariaminasbrasil.com.br"/>
    <d v="2026-08-28T00:00:00"/>
    <d v="2026-08-28T00:00:00"/>
    <s v="ago/2026"/>
    <s v="ECOMMERCE BP SUPORTE FINANCEIRO N2"/>
    <s v="contasapagar@drogariaminasbrasil.com.br"/>
    <s v="DROGARIA MINAS BRASIL"/>
    <s v="Olá, segue formulário enviado para Cielo E-commerce:&lt;p&gt;&lt;strong&gt;Qual seu nome?:&lt;/strong&gt; Guedes e Paixão LTDA&lt;/p&gt;&lt;p&gt;&lt;strong&gt;Endereço de e-mail:&lt;/strong&gt; contasapagar@drogariaminasbrasil.com.br&lt;/p&gt;&lt;p&gt;&lt;strong&gt;Telefone:&lt;/strong&gt; (38) 99822-0837&lt;/p&gt;&lt;p&gt;&lt;strong&gt;CNPJ/CPF:&lt;/strong&gt; 16.928.871/0036-30&lt;/p&gt;&lt;p&gt;&lt;strong&gt;Assunto:&lt;/strong&gt; Segunda via de NF&lt;/p&gt;&lt;p&gt;&lt;strong&gt;Merchant ID/Estabelecimento Comercial (EC):&lt;/strong&gt; 1100913642&lt;/p&gt;&lt;p&gt;&lt;strong&gt;Descrição do problema:&lt;/strong&gt; Bom dia! Tenho um boleto de número 1120428 no valor de R$6.224,74 vencendo hoje 28/08/2026 que não recebi a NF por e-mail. Poderia me encaminhar a segunda via da NF e informar do que se refere esse serviço?&lt;/p&gt;&lt;p&gt;&lt;strong&gt;Sobre qual produto ou área deseja falar?:&lt;/strong&gt; Gateway de Pagamento&lt;/p&gt;&lt;p&gt;&lt;strong&gt;Data e hora do erro:&lt;/strong&gt; 28-08-2026 10:42&lt;/p&gt;&lt;p&gt;&lt;strong&gt;Como podemos te ajudar?:&lt;/strong&gt; Criação de loja (Gateway de Pagamento)&lt;/p&gt;&lt;p&gt;&lt;strong&gt;GA Client ID:&lt;/strong&gt; 2022652665.1785849101&lt;/p&gt;&lt;p&gt;&lt;strong&gt;Lead Hash ID:&lt;/stro"/>
    <s v="&gt; Bom dia! Tenho um boleto de número 1120428 no valor de R$6.224,74 vencendo hoje 28/08/2026 que não recebi a NF por e-mail. Poderia me encaminhar a segunda via da NF e informar do que se refere esse serviço?"/>
    <s v="266345990"/>
    <x v="18"/>
    <s v="Encerrado"/>
    <n v="5"/>
    <s v=""/>
  </r>
  <r>
    <x v="3"/>
    <x v="3"/>
    <n v="26580429"/>
    <s v="0"/>
    <s v="2623910546399"/>
    <s v="MOMENTUM EMPREENDIMENTOS IMOBILIARIOS LTDA"/>
    <s v="47.686.555/0001-00"/>
    <s v="Reenvio de boleto / NF"/>
    <m/>
    <m/>
    <x v="0"/>
    <s v="Médio"/>
    <s v="1018 Financeiro | Desejo falar com o setor financeiro | Priscila | priscila.farias@momentum.com.br"/>
    <d v="2026-08-27T00:00:00"/>
    <d v="2026-08-27T00:00:00"/>
    <s v="ago/2026"/>
    <s v="ECOMMERCE BP SUPORTE FINANCEIRO N2"/>
    <s v="priscila.farias@momentum.com.br"/>
    <s v=""/>
    <s v="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lt;/p&gt;&lt;p&gt;&lt;strong&gt;Merchant ID/Estabelecimento Comercial (EC):&lt;/strong&gt; Momentum empreendimentos imobiliarios&lt;/p&gt;&lt;p&gt;&lt;strong&gt;Sobre qual produto ou área deseja falar?:&lt;/strong&gt; Financeiro&lt;/p&gt;&lt;p&gt;&lt;strong&gt;Descrição do problema:&lt;/strong&gt; Gostaria de saber se a nota fiscal referente ao mes de agosto foi enviado para pagamento, visto que o e-mail priscila.farias@momentum.com.br, nao recebeu ate o momento.&lt;/p&gt;&lt;p&gt;&lt;strong&gt;Como podemos te ajudar?:&lt;/strong&gt; Desejo falar com o setor financeiro&lt;/p&gt;&lt;p&gt;&lt;strong&gt;Data e hora do erro:&lt;/strong&gt; 27-08-2026 10:43&lt;/p&gt;&lt;p&gt;&lt;strong&gt;GA Client ID:&lt;/strong&gt; 2127734117.1787141392&lt;/p&gt;&lt;p&gt;&lt;strong&gt;Lead Hash ID:&lt;/strong&gt; 5596a167875208c4473f51c8b51e39d221272f92b9f56993"/>
    <s v="&gt; Gostaria de saber se a nota fiscal referente ao mes de agosto foi enviado para pagamento, visto que o e-mail priscila.farias@momentum.com.br, nao recebeu ate o momento."/>
    <s v="265804290"/>
    <x v="55"/>
    <s v="Encerrado"/>
    <n v="0"/>
    <s v=""/>
  </r>
  <r>
    <x v="0"/>
    <x v="2"/>
    <n v="26577703"/>
    <s v="0"/>
    <s v="2623910544685"/>
    <s v="DBDC - DISTRIBUIDORA BRASILEIRA"/>
    <s v="36.148.685/0001-65"/>
    <s v="Cessão contratual"/>
    <m/>
    <m/>
    <x v="2"/>
    <s v="Médio"/>
    <s v="1018 Financeiro | Desejo falar com o setor financeiro | DBDC - DISTRIBUIDORA BRASILEIRA | rebecca.angelo@cielo.com"/>
    <d v="2026-08-27T00:00:00"/>
    <d v="2026-08-27T00:00:00"/>
    <s v="ago/2026"/>
    <s v="ECOMMERCE BP SUPORTE FINANCEIRO N2"/>
    <s v="rebecca.angelo@cielo.com"/>
    <s v="DBDCDISTRIBUIDORA BRASILEIRA DE COSMETICOS E PARTICIPACOES EIRELI"/>
    <s v="Olá, segue formulário enviado para Cielo E-commerce:&lt;p&gt;&lt;strong&gt;Qual seu nome?:&lt;/strong&gt; DBDC - DISTRIBUIDORA BRASILEIRA&lt;/p&gt;&lt;p&gt;&lt;strong&gt;Endereço de e-mail:&lt;/strong&gt; rebecca.angelo@cielo.com&lt;/p&gt;&lt;p&gt;&lt;strong&gt;CNPJ/CPF:&lt;/strong&gt; 36.148.685/0001-65&lt;/p&gt;&lt;p&gt;&lt;strong&gt;Telefone:&lt;/strong&gt; (11) 99490-8828&lt;/p&gt;&lt;p&gt;&lt;strong&gt;Assunto:&lt;/strong&gt; Cancelamento NF's - CNPJ correto (Cessão contratual)&lt;/p&gt;&lt;p&gt;&lt;strong&gt;Merchant ID/Estabelecimento Comercial (EC):&lt;/strong&gt; 36.148.685/0001-65&lt;/p&gt;&lt;p&gt;&lt;strong&gt;Sobre qual produto ou área deseja falar?:&lt;/strong&gt; Financeiro&lt;/p&gt;&lt;p&gt;&lt;strong&gt;Como podemos te ajudar?:&lt;/strong&gt; Desejo falar com o setor financeiro&lt;/p&gt;&lt;p&gt;&lt;strong&gt;Descrição do problema:&lt;/strong&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lt;/p&gt;&lt;p&gt;&lt;strong&gt;Data e hora do erro:&lt;/stron"/>
    <s v="&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
    <s v="265777030"/>
    <x v="10"/>
    <s v="Aberto"/>
    <n v="29"/>
    <n v="29.003689999999999"/>
  </r>
  <r>
    <x v="0"/>
    <x v="0"/>
    <n v="26664094"/>
    <s v="0"/>
    <s v="2624016597883"/>
    <s v="PRUDENTIAL DO BRASIL SEGUROS S.A."/>
    <s v="21.986.074/0001-19"/>
    <s v="Contestação de cobrança"/>
    <m/>
    <s v="Precisa de análise através do BD para conferencia"/>
    <x v="1"/>
    <s v="Alta"/>
    <s v="1018 Financeiro | Desejo falar com o setor financeiro | Mariane Oliveira dos Santos | mariane.santos@cielo.com.br"/>
    <d v="2026-08-28T00:00:00"/>
    <d v="2026-08-28T00:00:00"/>
    <s v="ago/2026"/>
    <s v="ECOMMERCE BP SUPORTE FINANCEIRO N2"/>
    <s v="mariane.santos@cielo.com.br"/>
    <s v="PRUDENTIAL DO BRASIL"/>
    <s v="Olá, segue formulário enviado para Cielo E-commerce:&lt;p&gt;&lt;strong&gt;Qual seu nome?:&lt;/strong&gt; Mariane Oliveira dos Santos&lt;/p&gt;&lt;p&gt;&lt;strong&gt;Endereço de e-mail:&lt;/strong&gt; mariane.santos@cielo.com.br&lt;/p&gt;&lt;p&gt;&lt;strong&gt;CNPJ/CPF:&lt;/strong&gt; 21.986.074/0001-19&lt;/p&gt;&lt;p&gt;&lt;strong&gt;Telefone:&lt;/strong&gt; (41) 98740-2896&lt;/p&gt;&lt;p&gt;&lt;strong&gt;Assunto:&lt;/strong&gt; Volume Cartão Protegido&lt;/p&gt;&lt;p&gt;&lt;strong&gt;Merchant ID/Estabelecimento Comercial (EC):&lt;/strong&gt; 35.820.448/0001-36&lt;/p&gt;&lt;p&gt;&lt;strong&gt;Descrição do problema:&lt;/strong&gt; Boa tarde, pessoal! Tudo bem?_x000a__x000a_O time da Prudential entrou em contato conosco com uma dúvida em relação ao volume cobrado pelo serviço Cartão Protegido._x000a_O ponto que chamou a atenção do cliente é que a volumetria desse serviço está praticamente o dobro da volumetria de Pagador._x000a_Para entendermos melhor o cenário, encaminhei ao time da Incubadora, que acompanha a operação, um exemplo de nota fiscal para validação da volumetria cobrada. No retorno recebido, eles informaram que o volume registrado na NF é o dobro do do volu"/>
    <s v="&gt; Boa tarde, pessoal! Tudo bem?_x000a__x000a_O time da Prudential entrou em contato conosco com uma dúvida em relação ao volume cobrado pelo serviço Cartão Protegido._x000a_O ponto que chamou a atenção do cliente é que a volumetria desse serviço está praticamente o dobro da volumetria de Pagador._x000a_Para entendermos melhor o cenário, encaminhei ao time da Incubadora, que acompanha a operação, um exemplo de nota fiscal para validação da volumetria cobrada. No retorno recebido, eles informaram que o volume registrado na NF é o dobro do do volu"/>
    <s v="266640940"/>
    <x v="10"/>
    <s v="Aberto"/>
    <n v="28"/>
    <n v="28.003699999999998"/>
  </r>
  <r>
    <x v="3"/>
    <x v="3"/>
    <n v="26564013"/>
    <s v="0"/>
    <s v="2623818535693"/>
    <s v="BELENUS LTDA"/>
    <s v="05.151.518/0001-40"/>
    <s v="Informações cobrança"/>
    <m/>
    <m/>
    <x v="0"/>
    <s v="Médio"/>
    <s v="1018 Financeiro | Desejo falar com o setor financeiro | Rogério Favari | carolineal@cielo.com.br"/>
    <d v="2026-08-26T00:00:00"/>
    <d v="2026-08-27T00:00:00"/>
    <s v="ago/2026"/>
    <s v="ECOMMERCE BP SUPORTE FINANCEIRO N2"/>
    <s v="carolineal@cielo.com.br"/>
    <s v="BELENUS LTDA"/>
    <s v="Olá, segue formulário enviado para Cielo E-commerce:&lt;p&gt;&lt;strong&gt;Qual seu nome?:&lt;/strong&gt; Rogério Favari&lt;/p&gt;&lt;p&gt;&lt;strong&gt;Endereço de e-mail:&lt;/strong&gt; carolineal@cielo.com.br&lt;/p&gt;&lt;p&gt;&lt;strong&gt;CNPJ/CPF:&lt;/strong&gt; 05.151.518/0001-40&lt;/p&gt;&lt;p&gt;&lt;strong&gt;Telefone:&lt;/strong&gt; (19) 99929-1064&lt;/p&gt;&lt;p&gt;&lt;strong&gt;Assunto:&lt;/strong&gt; Cobrança/boleto com duplicidade&lt;/p&gt;&lt;p&gt;&lt;strong&gt;Merchant ID/Estabelecimento Comercial (EC):&lt;/strong&gt; 05.151.518/0001-40&lt;/p&gt;&lt;p&gt;&lt;strong&gt;Descrição do problema:&lt;/strong&gt; Olá, time. Tudo bem?_x000a__x000a_A Belenus recebeu um boleto duplicado neste mês de Agosto em relação as cobranças de Julho._x000a_Eles estão com 2 boletos no DDA, informei para pagarem o boleto: 02119955 e gostaria de pedir a baixa da cobrança do outro boleto que é indevido!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
    <s v="&gt; Olá, time. Tudo bem?_x000a__x000a_A Belenus recebeu um boleto duplicado neste mês de Agosto em relação as cobranças de Julho._x000a_Eles estão com 2 boletos no DDA, informei para pagarem o boleto: 02119955 e gostaria de pedir a baixa da cobrança do outro boleto que é indevido!_x000a__x000a_Obrigada."/>
    <s v="265640130"/>
    <x v="47"/>
    <s v="Encerrado"/>
    <n v="20"/>
    <s v=""/>
  </r>
  <r>
    <x v="4"/>
    <x v="2"/>
    <n v="26550195"/>
    <s v="23313315"/>
    <s v="2623815527394"/>
    <s v="ASSOCIACAO DOS REGISTRADORES DAS PE SSOAS NATURAIS DO ESTADO"/>
    <s v="00.679.163/0001-42"/>
    <s v="Cancelamento de nf"/>
    <m/>
    <m/>
    <x v="2"/>
    <s v="Médio"/>
    <s v="1018 Financeiro | Desejo falar com o setor financeiro | ASSOCIACAO DOS REGISTRADORES DAS PE SSOAS NATURAIS DO ESTADO | ariane.pasilva@cielo.com.br"/>
    <d v="2026-08-26T00:00:00"/>
    <d v="2026-08-26T00:00:00"/>
    <s v="ago/2026"/>
    <s v="ECOMMERCE BP SUPORTE FINANCEIRO N2"/>
    <s v="sitemarketing@cielo.com.br"/>
    <s v=""/>
    <m/>
    <e v="#N/A"/>
    <s v="2655019523313315"/>
    <x v="10"/>
    <s v="Aberto"/>
    <n v="30"/>
    <n v="30.003720000000001"/>
  </r>
  <r>
    <x v="3"/>
    <x v="3"/>
    <n v="26540518"/>
    <s v="0"/>
    <s v="2623814521211"/>
    <s v="BRASILPLAST EMBALAGENS E DESCARTAVEIS LTDA"/>
    <s v="02.771.903/0001-00"/>
    <s v="Reenvio de boleto"/>
    <m/>
    <m/>
    <x v="0"/>
    <s v="Médio"/>
    <s v="1020 Estratégia Antifraude | Analises | FLÁVIO JUNIOR | marketing1@embol.com.br"/>
    <d v="2026-08-26T00:00:00"/>
    <d v="2026-08-28T00:00:00"/>
    <s v="ago/2026"/>
    <s v="Amanda Alves Silva"/>
    <s v="marketing1@embol.com.br"/>
    <s v="EMBOL"/>
    <s v="Olá, segue formulário enviado para Cielo E-commerce:&lt;p&gt;&lt;strong&gt;Qual seu nome?:&lt;/strong&gt; FLÁVIO JUNIOR&lt;/p&gt;&lt;p&gt;&lt;strong&gt;Endereço de e-mail:&lt;/strong&gt; marketing1@embol.com.br&lt;/p&gt;&lt;p&gt;&lt;strong&gt;CNPJ/CPF:&lt;/strong&gt; 02.771.903/0001-00&lt;/p&gt;&lt;p&gt;&lt;strong&gt;Telefone:&lt;/strong&gt; (31) 99470-7291&lt;/p&gt;&lt;p&gt;&lt;strong&gt;Assunto:&lt;/strong&gt; boleto duplicado&lt;/p&gt;&lt;p&gt;&lt;strong&gt;Merchant ID/Estabelecimento Comercial (EC):&lt;/strong&gt; 2809768239&lt;/p&gt;&lt;p&gt;&lt;strong&gt;Sobre qual produto ou área deseja falar?:&lt;/strong&gt; Estratégia Antifraude&lt;/p&gt;&lt;p&gt;&lt;strong&gt;Descrição do problema:&lt;/strong&gt; boleto duplicado da NF 0119985&lt;/p&gt;&lt;p&gt;&lt;strong&gt;Como podemos te ajudar?:&lt;/strong&gt; Analises&lt;/p&gt;&lt;p&gt;&lt;strong&gt;GA Client ID:&lt;/strong&gt; 737943084.1785523084&lt;/p&gt;&lt;p&gt;&lt;strong&gt;Lead Hash ID:&lt;/strong&gt; 7f5c2ebbeaf3435467c638f3c2012f0dfebcf55b4d3e5bf1d98f52ff8d446184&lt;/p&gt;&lt;p&gt;&lt;strong&gt;Lead Form ID:&lt;/strong&gt; 7f5c2ebbeaf3435467c638f3c2012f0dfebcf55b4d3e5bf1d98f52ff8d446184.1787763845091&lt;/p&gt;&lt;br&gt;-json-{_x000a_    &quot;infoClientes&quot;: [_x000a_        {_x000a_            &quot;nomeCliente&quot;: &quot;FL\u00c1VIO JUNIOR&quot;,_x000a_          "/>
    <s v="&gt; boleto duplicado da NF 0119985"/>
    <s v="265405180"/>
    <x v="18"/>
    <s v="Encerrado"/>
    <n v="7"/>
    <s v=""/>
  </r>
  <r>
    <x v="3"/>
    <x v="3"/>
    <n v="26533107"/>
    <s v="0"/>
    <s v="2623812516578"/>
    <s v="VIVA GESTAO E ADMINISTRACAO DE PROPRIEDADES IMOBILIARIAS S.A."/>
    <s v="49.944.686/0001-68"/>
    <s v="Reenvio de boleto"/>
    <m/>
    <m/>
    <x v="0"/>
    <s v="Médio"/>
    <s v="1018 Financeiro | Desejo falar com o setor financeiro | Felipe Nichols | felipe@vivastays.co"/>
    <d v="2026-08-26T00:00:00"/>
    <d v="2026-08-26T00:00:00"/>
    <s v="ago/2026"/>
    <s v="ECOMMERCE BP SUPORTE FINANCEIRO N2"/>
    <s v="felipe@vivastays.co"/>
    <s v="VIVA GESTAO E ADMINISTRACAO DE PROPRIEDADES IMOBILIARIAS SA"/>
    <s v="Olá, segue formulário enviado para Cielo E-commerce:&lt;p&gt;&lt;strong&gt;Sobre qual produto ou área deseja falar?:&lt;/strong&gt; Financeiro&lt;/p&gt;&lt;p&gt;&lt;strong&gt;Como podemos te ajudar?:&lt;/strong&gt; Desejo falar com o setor financeiro&lt;/p&gt;&lt;p&gt;&lt;strong&gt;Descrição do problema:&lt;/strong&gt; ola!_x000a__x000a_gostaria de todos os boletos pendentes atualizados para pagamento, principalmente referente a NF 117684&lt;/p&gt;&lt;p&gt;&lt;strong&gt;Qual seu nome?:&lt;/strong&gt; Felipe Nichols&lt;/p&gt;&lt;p&gt;&lt;strong&gt;Endereço de e-mail:&lt;/strong&gt; felipe@vivastays.co&lt;/p&gt;&lt;p&gt;&lt;strong&gt;CNPJ/CPF:&lt;/strong&gt; 49.944.686/0001-68&lt;/p&gt;&lt;p&gt;&lt;strong&gt;Telefone:&lt;/strong&gt; (11) 99907-9454&lt;/p&gt;&lt;p&gt;&lt;strong&gt;Assunto:&lt;/strong&gt; Boleto Vencido&lt;/p&gt;&lt;p&gt;&lt;strong&gt;Merchant ID/Estabelecimento Comercial (EC):&lt;/strong&gt; B5D6403D-988C-4B75-8E35-89EE1FC00645&lt;/p&gt;&lt;p&gt;&lt;strong&gt;GA Client ID:&lt;/strong&gt; 730813036.1787756139&lt;/p&gt;&lt;p&gt;&lt;strong&gt;Lead Hash ID:&lt;/strong&gt; 4a65560dad6972446b6e46462bac043ab73a3c9cfce7372731456f827efd095b&lt;/p&gt;&lt;p&gt;&lt;strong&gt;Lead Form ID:&lt;/strong&gt; 4a65560dad6972446b6e46462bac043ab73a3c9cfce7372731456f827efd095b.1787"/>
    <s v="&gt; ola!_x000a__x000a_gostaria de todos os boletos pendentes atualizados para pagamento, principalmente referente a NF 117684"/>
    <s v="265331070"/>
    <x v="18"/>
    <s v="Encerrado"/>
    <n v="7"/>
    <s v=""/>
  </r>
  <r>
    <x v="0"/>
    <x v="1"/>
    <n v="26697827"/>
    <s v="0"/>
    <s v="2624311619790"/>
    <s v="SDM COMERCIALIZADORA DE PRODUTOS ORGANICOS LTDA"/>
    <s v="15.428.902/0001-09"/>
    <s v="Cancelamento de contrato"/>
    <m/>
    <m/>
    <x v="2"/>
    <s v="Médio"/>
    <s v="1018 Financeiro | Desejo falar com o setor financeiro | THAYSA MORAES | financeiro@sitiodomoinho.com"/>
    <d v="2026-08-31T00:00:00"/>
    <d v="2026-08-31T00:00:00"/>
    <s v="ago/2026"/>
    <s v="ECOMMERCE BP SUPORTE FINANCEIRO N2"/>
    <s v="financeiro@sitiodomoinho.com"/>
    <s v="SITIO DO MOINHO"/>
    <s v="Olá, segue formulário enviado para Cielo E-commerce:&lt;p&gt;&lt;strong&gt;Qual seu nome?:&lt;/strong&gt; THAYSA MORAES&lt;/p&gt;&lt;p&gt;&lt;strong&gt;Endereço de e-mail:&lt;/strong&gt; financeiro@sitiodomoinho.com&lt;/p&gt;&lt;p&gt;&lt;strong&gt;CNPJ/CPF:&lt;/strong&gt; 15.428.902/0001-09&lt;/p&gt;&lt;p&gt;&lt;strong&gt;Telefone:&lt;/strong&gt; (24) 98857-5781&lt;/p&gt;&lt;p&gt;&lt;strong&gt;Assunto:&lt;/strong&gt; Cancelamento serviço STELO&lt;/p&gt;&lt;p&gt;&lt;strong&gt;Merchant ID/Estabelecimento Comercial (EC):&lt;/strong&gt; 15.428.902/0001-09&lt;/p&gt;&lt;p&gt;&lt;strong&gt;Sobre qual produto ou área deseja falar?:&lt;/strong&gt; Financeiro&lt;/p&gt;&lt;p&gt;&lt;strong&gt;Como podemos te ajudar?:&lt;/strong&gt; Desejo falar com o setor financeiro&lt;/p&gt;&lt;p&gt;&lt;strong&gt;Descrição do problema:&lt;/strong&gt; Bom dia,_x000a_Encerramos nossas atividades no inicio de julho._x000a_Eu gostaria de solicitar o cancelamento do serviço, e verificar se conseguem algum abatimento nas notas fiscais emitidas em 28/08._x000a_Favor verificar também se houve uma solicitação de cancelamento anterior, pois pedimos para o nosso funcionário realizar o cancelamento, antes de ser desligado da empresa._x000a_Aguardo retor"/>
    <s v="&gt; Bom dia,_x000a_Encerramos nossas atividades no inicio de julho._x000a_Eu gostaria de solicitar o cancelamento do serviço, e verificar se conseguem algum abatimento nas notas fiscais emitidas em 28/08._x000a_Favor verificar também se houve uma solicitação de cancelamento anterior, pois pedimos para o nosso funcionário realizar o cancelamento, antes de ser desligado da empresa._x000a_Aguardo retor"/>
    <s v="266978270"/>
    <x v="10"/>
    <s v="Aberto"/>
    <n v="25"/>
    <n v="25.00375"/>
  </r>
  <r>
    <x v="3"/>
    <x v="3"/>
    <n v="26529756"/>
    <s v="0"/>
    <s v="2623811514524"/>
    <s v="COVABRA SUPERMERCADOS LTDA"/>
    <s v="61.233.151/0005-08"/>
    <s v="Informações cobrança"/>
    <m/>
    <m/>
    <x v="2"/>
    <s v="Médio"/>
    <s v="1018 Financeiro | Desejo falar com o setor financeiro | COVABRA SUPERMERCADOS LTDA | ariane.pasilva@cielo.com.br"/>
    <d v="2026-08-26T00:00:00"/>
    <d v="2026-08-26T00:00:00"/>
    <s v="ago/2026"/>
    <s v="ECOMMERCE BP SUPORTE FINANCEIRO N2"/>
    <s v="ariane.pasilva@cielo.com.br"/>
    <s v="COVABRA SUPERMERCADOS LTDA"/>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conciliação bancária - Pagamento&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Time financeiro, bom dia. Tudo bem?_x000a__x000a_Por favor eu preciso de um levantamento de TODOS os pagamentos do ano de 2023 do cliente covabra para a Stelo._x000a__x000a_Motivo do pedido: A empresa alega que pagou para a Stelo no ano de 2023 o total de R$ 54.563,59. _x000a__x000a_Então eu preciso dessa conciliação para ter ume reunião com a cliente. Em anexo, segue base da cliente.&lt;/p&gt;&lt;p&gt;&lt;s"/>
    <s v="&gt; Time financeiro, bom dia. Tudo bem?_x000a__x000a_Por favor eu preciso de um levantamento de TODOS os pagamentos do ano de 2023 do cliente covabra para a Stelo._x000a__x000a_Motivo do pedido: A empresa alega que pagou para a Stelo no ano de 2023 o total de R$ 54.563,59. _x000a__x000a_Então eu preciso dessa conciliação para ter ume reunião com a cliente. Em anexo, segue base da cliente."/>
    <s v="265297560"/>
    <x v="10"/>
    <s v="Aberto"/>
    <n v="30"/>
    <n v="30.00376"/>
  </r>
  <r>
    <x v="2"/>
    <x v="3"/>
    <n v="26528907"/>
    <s v="0"/>
    <s v="2623811514049"/>
    <s v="DENTAL MACEIO LTDA"/>
    <s v="24.166.332/0001-09"/>
    <s v="Informações cobrança"/>
    <m/>
    <m/>
    <x v="2"/>
    <s v="Médio"/>
    <s v="1018 Financeiro | Desejo falar com o setor financeiro | DENTAL MACEIÓ LTDA | financeiro@dentalmac.com.br"/>
    <d v="2026-08-26T00:00:00"/>
    <d v="2026-08-26T00:00:00"/>
    <s v="ago/2026"/>
    <s v="ECOMMERCE BP SUPORTE FINANCEIRO N2"/>
    <s v="financeiro@dentalmac.com.br"/>
    <s v="DENTAL MAC"/>
    <s v="Olá, segue formulário enviado para Cielo E-commerce:&lt;p&gt;&lt;strong&gt;Qual seu nome?:&lt;/strong&gt; DENTAL MACEIÓ LTDA&lt;/p&gt;&lt;p&gt;&lt;strong&gt;Endereço de e-mail:&lt;/strong&gt; financeiro@dentalmac.com.br&lt;/p&gt;&lt;p&gt;&lt;strong&gt;CNPJ/CPF:&lt;/strong&gt; 24.166.332/0001-09&lt;/p&gt;&lt;p&gt;&lt;strong&gt;Telefone:&lt;/strong&gt; (82) 3336-4900&lt;/p&gt;&lt;p&gt;&lt;strong&gt;Assunto:&lt;/strong&gt; Duplicidade de boletos no DDA&lt;/p&gt;&lt;p&gt;&lt;strong&gt;Merchant ID/Estabelecimento Comercial (EC):&lt;/strong&gt; f37c45df-7240-46c5-b030-51871a43e1af&lt;/p&gt;&lt;p&gt;&lt;strong&gt;Sobre qual produto ou área deseja falar?:&lt;/strong&gt; Financeiro&lt;/p&gt;&lt;p&gt;&lt;strong&gt;Como podemos te ajudar?:&lt;/strong&gt; Desejo falar com o setor financeiro&lt;/p&gt;&lt;p&gt;&lt;strong&gt;Descrição do problema:&lt;/strong&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
    <s v="&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
    <s v="265289070"/>
    <x v="10"/>
    <s v="Aberto"/>
    <n v="30"/>
    <n v="30.003769999999999"/>
  </r>
  <r>
    <x v="3"/>
    <x v="3"/>
    <n v="26520449"/>
    <s v="0"/>
    <s v="2623810508780"/>
    <s v="CENTER MEGA COMERCIO DE MATERIAIS PARA CONSTRUCAO LTDA"/>
    <s v="05.164.667/0001-43"/>
    <s v="Informações cobrança"/>
    <m/>
    <m/>
    <x v="0"/>
    <s v="Médio"/>
    <s v="1018 Financeiro | Desejo falar com o setor financeiro | Dayane Mendes dos Santos | carolineal@cielo.com"/>
    <d v="2026-08-26T00:00:00"/>
    <d v="2026-08-26T00:00:00"/>
    <s v="ago/2026"/>
    <s v="ECOMMERCE BP SUPORTE FINANCEIRO N2"/>
    <s v="carolineal@cielo.com"/>
    <s v=""/>
    <s v="Olá, segue formulário enviado para Cielo E-commerce:&lt;p&gt;&lt;strong&gt;Qual seu nome?:&lt;/strong&gt; Dayane Mendes dos Santos&lt;/p&gt;&lt;p&gt;&lt;strong&gt;Endereço de e-mail:&lt;/strong&gt; carolineal@cielo.com&lt;/p&gt;&lt;p&gt;&lt;strong&gt;CNPJ/CPF:&lt;/strong&gt; 05.164.667/0001-43&lt;/p&gt;&lt;p&gt;&lt;strong&gt;Telefone:&lt;/strong&gt; (11) 99299-9335&lt;/p&gt;&lt;p&gt;&lt;strong&gt;Assunto:&lt;/strong&gt; Boleto/Cobrança Duplicada&lt;/p&gt;&lt;p&gt;&lt;strong&gt;Merchant ID/Estabelecimento Comercial (EC):&lt;/strong&gt; 05.164.667/0001-43&lt;/p&gt;&lt;p&gt;&lt;strong&gt;Descrição do problema:&lt;/strong&gt; Bom dia, recebemos uma cobrança duplicata do mês de Julho._x000a_Vinheram 2 boletos com o mesmo valor e numeração diferente. _x000a_1) 02119965 _x000a_2) 01119965_x000a_Efetuamos o pagamento de um e queremos que o outro seja excluído dado cobrança duplicada e indevida._x000a_Aguardo retorno._x000a__x000a_Abra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
    <s v="&gt; Bom dia, recebemos uma cobrança duplicata do mês de Julho._x000a_Vinheram 2 boletos com o mesmo valor e numeração diferente. _x000a_1) 02119965 _x000a_2) 01119965_x000a_Efetuamos o pagamento de um e queremos que o outro seja excluído dado cobrança duplicada e indevida._x000a_Aguardo retorno._x000a__x000a_Abraços."/>
    <s v="265204490"/>
    <x v="47"/>
    <s v="Encerrado"/>
    <n v="20"/>
    <s v=""/>
  </r>
  <r>
    <x v="0"/>
    <x v="4"/>
    <n v="26519885"/>
    <s v="0"/>
    <s v="2623810508421"/>
    <s v="CENTER MEGA COMERCIO DE MATERIAIS PARA CONSTRUCAO LTDA"/>
    <s v="05.164.667/0007-39"/>
    <s v="Correção descritivo nota fiscal"/>
    <m/>
    <m/>
    <x v="0"/>
    <s v="Médio"/>
    <s v="1018 Financeiro | Desejo falar com o setor financeiro | Dayane Mendes dos Santos | carolineal@cielo.com.br"/>
    <d v="2026-08-26T00:00:00"/>
    <d v="2026-08-26T00:00:00"/>
    <s v="ago/2026"/>
    <s v="ECOMMERCE BP SUPORTE FINANCEIRO N2"/>
    <s v="carolineal@cielo.com.br"/>
    <s v="MEGAmAXX"/>
    <s v="Olá, segue formulário enviado para Cielo E-commerce:&lt;p&gt;&lt;strong&gt;Qual seu nome?:&lt;/strong&gt; Dayane Mendes dos Santos&lt;/p&gt;&lt;p&gt;&lt;strong&gt;Endereço de e-mail:&lt;/strong&gt; carolineal@cielo.com.br&lt;/p&gt;&lt;p&gt;&lt;strong&gt;CNPJ/CPF:&lt;/strong&gt; 05.164.667/0007-39&lt;/p&gt;&lt;p&gt;&lt;strong&gt;Telefone:&lt;/strong&gt; (11) 99299-9335&lt;/p&gt;&lt;p&gt;&lt;strong&gt;Assunto:&lt;/strong&gt; Ajuste de descritivo na nota&lt;/p&gt;&lt;p&gt;&lt;strong&gt;Merchant ID/Estabelecimento Comercial (EC):&lt;/strong&gt; 05.164.667/0007-39&lt;/p&gt;&lt;p&gt;&lt;strong&gt;Sobre qual produto ou área deseja falar?:&lt;/strong&gt; Financeiro&lt;/p&gt;&lt;p&gt;&lt;strong&gt;Como podemos te ajudar?:&lt;/strong&gt; Desejo falar com o setor financeiro&lt;/p&gt;&lt;p&gt;&lt;strong&gt;Descrição do problema:&lt;/strong&gt; Bom dia, pessoal! Tudo bem? _x000a__x000a_Recebemos a nota do mês de Julho e identificamos um erro no descritivo dos serviços. _x000a_Passamos por um congelamento, e veio informando uma cobrança retroativa de junho que está correto, porém, em baixo veio descrito que teve 188 transações em Julho e cobrança pelo mínimo mensal._x000a__x000a_Porém nosso site está desativado e não tivemos nenhuma t"/>
    <s v="&gt; Bom dia, pessoal! Tudo bem? _x000a__x000a_Recebemos a nota do mês de Julho e identificamos um erro no descritivo dos serviços. _x000a_Passamos por um congelamento, e veio informando uma cobrança retroativa de junho que está correto, porém, em baixo veio descrito que teve 188 transações em Julho e cobrança pelo mínimo mensal._x000a__x000a_Porém nosso site está desativado e não tivemos nenhuma t"/>
    <s v="265198850"/>
    <x v="54"/>
    <s v="Encerrado"/>
    <n v="19"/>
    <s v=""/>
  </r>
  <r>
    <x v="3"/>
    <x v="3"/>
    <n v="26518139"/>
    <s v="0"/>
    <s v="2623810507318"/>
    <s v="CENTERSPORT ARTIGOS ESPORTIVOS LTDA"/>
    <s v="30.685.695/0001-53"/>
    <s v="Informações cobrança"/>
    <m/>
    <m/>
    <x v="0"/>
    <s v="Médio"/>
    <s v="1018 Financeiro | Desejo falar com o setor financeiro | Vanderlei | financeiro01@centersport.com.br"/>
    <d v="2026-08-26T00:00:00"/>
    <d v="2026-08-26T00:00:00"/>
    <s v="ago/2026"/>
    <s v="ECOMMERCE BP SUPORTE FINANCEIRO N2"/>
    <s v="financeiro01@centersport.com.br"/>
    <s v="CENTERSPORT ARTIGOS ESPORTIVOS LTDA"/>
    <s v="Olá, segue formulário enviado para Cielo E-commerce:&lt;p&gt;&lt;strong&gt;Qual seu nome?:&lt;/strong&gt; Vanderlei&lt;/p&gt;&lt;p&gt;&lt;strong&gt;Assunto:&lt;/strong&gt; Duas contas iguais com nota fiscal diferente Stelo&lt;/p&gt;&lt;p&gt;&lt;strong&gt;Endereço de e-mail:&lt;/strong&gt; financeiro01@centersport.com.br&lt;/p&gt;&lt;p&gt;&lt;strong&gt;CNPJ/CPF:&lt;/strong&gt; 30.685.695/0001-53&lt;/p&gt;&lt;p&gt;&lt;strong&gt;Telefone:&lt;/strong&gt; (18) 99142-2205&lt;/p&gt;&lt;p&gt;&lt;strong&gt;Merchant ID/Estabelecimento Comercial (EC):&lt;/strong&gt; 30.685.695/0001-53&lt;/p&gt;&lt;p&gt;&lt;strong&gt;Descrição do problema:&lt;/strong&gt; Bom dia!_x000a_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
    <s v="&gt; Bom dia!_x000a_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
    <s v="265181390"/>
    <x v="47"/>
    <s v="Encerrado"/>
    <n v="20"/>
    <s v=""/>
  </r>
  <r>
    <x v="3"/>
    <x v="1"/>
    <n v="26819219"/>
    <s v="0"/>
    <s v="2624514697706"/>
    <s v="ZION MOVELARIA LTDA"/>
    <s v="62.422.232/0001-95"/>
    <s v="Alteração cadastral"/>
    <m/>
    <m/>
    <x v="0"/>
    <s v="Médio"/>
    <s v="1018 Financeiro | Desejo falar com o setor financeiro | Alex | financeiro@cadeirabossanova.com.br"/>
    <d v="2026-09-02T00:00:00"/>
    <d v="2026-09-02T00:00:00"/>
    <s v="set/2026"/>
    <s v="ECOMMERCE BP SUPORTE FINANCEIRO N2"/>
    <s v="financeiro@cadeirabossanova.com.br"/>
    <s v="ZION MOVELARIA LTDA"/>
    <s v="Olá, segue formulário enviado para Cielo E-commerce:&lt;p&gt;&lt;strong&gt;Qual seu nome?:&lt;/strong&gt; Alex&lt;/p&gt;&lt;p&gt;&lt;strong&gt;Endereço de e-mail:&lt;/strong&gt; financeiro@cadeirabossanova.com.br&lt;/p&gt;&lt;p&gt;&lt;strong&gt;CNPJ/CPF:&lt;/strong&gt; 62.422.232/0001-95&lt;/p&gt;&lt;p&gt;&lt;strong&gt;Telefone:&lt;/strong&gt; (11) 96634-3994&lt;/p&gt;&lt;p&gt;&lt;strong&gt;Assunto:&lt;/strong&gt; Financeiro&lt;/p&gt;&lt;p&gt;&lt;strong&gt;Merchant ID/Estabelecimento Comercial (EC):&lt;/strong&gt; 94dcfdfc-10b1-4204-b197-3d0922357d14&lt;/p&gt;&lt;p&gt;&lt;strong&gt;Sobre qual produto ou área deseja falar?:&lt;/strong&gt; Financeiro&lt;/p&gt;&lt;p&gt;&lt;strong&gt;Como podemos te ajudar?:&lt;/strong&gt; Desejo falar com o setor financeiro&lt;/p&gt;&lt;p&gt;&lt;strong&gt;Descrição do problema:&lt;/strong&gt; Solicito, por gentileza, a alteração do endereço de e-mail atualmente cadastrado para o recebimento das cobranças da Cielo, para o seguinte endereço: financeiro@cadeirabossanova.com.br._x000a__x000a_Solicito também, por gentileza, o reenvio do boleto que se encontra vencido, para que possamos realizar o pagamento.&lt;/p&gt;&lt;p&gt;&lt;strong&gt;Data e hora do erro:&lt;/strong&gt; 02-09-2026 14:37&lt;/p&gt;&lt;p&gt;&lt;str"/>
    <s v="&gt; Solicito, por gentileza, a alteração do endereço de e-mail atualmente cadastrado para o recebimento das cobranças da Cielo, para o seguinte endereço: financeiro@cadeirabossanova.com.br._x000a__x000a_Solicito também, por gentileza, o reenvio do boleto que se encontra vencido, para que possamos realizar o pagamento."/>
    <s v="268192190"/>
    <x v="22"/>
    <s v="Encerrado"/>
    <n v="2"/>
    <s v=""/>
  </r>
  <r>
    <x v="0"/>
    <x v="2"/>
    <n v="26797359"/>
    <s v="0"/>
    <s v="2624510683019"/>
    <s v="LUCAS CARVALHO DE MANCILHA"/>
    <s v="42.927.255/0001-44"/>
    <s v="Cancelamento de nf"/>
    <m/>
    <m/>
    <x v="2"/>
    <s v="Médio"/>
    <s v="1018 Financeiro | Desejo falar com o setor financeiro | LUCAS CARVALHO DE MANCILHA | ariane.pasilva@cielo.com.br"/>
    <d v="2026-09-02T00:00:00"/>
    <d v="2026-09-02T00:00:00"/>
    <s v="set/2026"/>
    <s v="ECOMMERCE BP SUPORTE FINANCEIRO N2"/>
    <s v="ariane.pasilva@cielo.com.br"/>
    <s v="TAKE ME THERE"/>
    <s v="Olá, segue formulário enviado para Cielo E-commerce:&lt;p&gt;&lt;strong&gt;Qual seu nome?:&lt;/strong&gt; LUCAS CARVALHO DE MANCILHA&lt;/p&gt;&lt;p&gt;&lt;strong&gt;Endereço de e-mail:&lt;/strong&gt; ariane.pasilva@cielo.com.br&lt;/p&gt;&lt;p&gt;&lt;strong&gt;CNPJ/CPF:&lt;/strong&gt; 42.927.255/0001-44&lt;/p&gt;&lt;p&gt;&lt;strong&gt;Telefone:&lt;/strong&gt; (11) 97707-1602&lt;/p&gt;&lt;p&gt;&lt;strong&gt;Assunto:&lt;/strong&gt; cancelamento de NF&lt;/p&gt;&lt;p&gt;&lt;strong&gt;Merchant ID/Estabelecimento Comercial (EC):&lt;/strong&gt; 42927255000144&lt;/p&gt;&lt;p&gt;&lt;strong&gt;Sobre qual produto ou área deseja falar?:&lt;/strong&gt; Financeiro&lt;/p&gt;&lt;p&gt;&lt;strong&gt;Como podemos te ajudar?:&lt;/strong&gt; Desejo falar com o setor financeiro&lt;/p&gt;&lt;p&gt;&lt;strong&gt;Descrição do problema:&lt;/strong&gt; Time financeiro, bom dia. Tudo bem?_x000a__x000a_Por gentileza cancelar as notas:121105 e 121498._x000a__x000a_Motivo: Foi emitido com o período cheio, mas ó correto é cobrar proporcional seguindo a data de assinatura do contrato._x000a__x000a_No contrato tem clausula que iriamos cobrar após 60 dias de assinatura. _x000a__x000a_Por favor ajustar.&lt;/p&gt;&lt;p&gt;&lt;strong&gt;GA Client ID:&lt;/strong&gt; 9342157.1788180899&lt;/p&gt;&lt;p&gt;&lt;strong&gt;Lea"/>
    <s v="&gt; Time financeiro, bom dia. Tudo bem?_x000a__x000a_Por gentileza cancelar as notas:121105 e 121498._x000a__x000a_Motivo: Foi emitido com o período cheio, mas ó correto é cobrar proporcional seguindo a data de assinatura do contrato._x000a__x000a_No contrato tem clausula que iriamos cobrar após 60 dias de assinatura. _x000a__x000a_Por favor ajustar."/>
    <s v="267973590"/>
    <x v="10"/>
    <s v="Aberto"/>
    <n v="23"/>
    <n v="23.003820000000001"/>
  </r>
  <r>
    <x v="0"/>
    <x v="2"/>
    <n v="27143366"/>
    <s v="0"/>
    <s v="2625317903478"/>
    <s v="DISTRIBUIDORA DE ALIMENTOS FARTURA"/>
    <s v="03.720.882/0003-10"/>
    <s v="Cancelamento de nf"/>
    <m/>
    <m/>
    <x v="0"/>
    <s v="Médio"/>
    <s v="1018 Financeiro | Desejo falar com o setor financeiro | DISTRIBUIDORA DE ALIMENTOS FARTURA | ariane.pasilva@cielo.com.br"/>
    <d v="2026-09-10T00:00:00"/>
    <d v="2026-09-11T00:00:00"/>
    <s v="set/2026"/>
    <s v="ECOMMERCE BP SUPORTE FINANCEIRO N2"/>
    <s v="ariane.pasilva@cielo.com.br"/>
    <s v="SUPERMERCADINHOS SAO LUIZ"/>
    <s v="Olá, segue formulário enviado para Cielo E-commerce:&lt;p&gt;&lt;strong&gt;Qual seu nome?:&lt;/strong&gt; DISTRIBUIDORA DE ALIMENTOS FARTURA&lt;/p&gt;&lt;p&gt;&lt;strong&gt;Endereço de e-mail:&lt;/strong&gt; ariane.pasilva@cielo.com.br&lt;/p&gt;&lt;p&gt;&lt;strong&gt;CNPJ/CPF:&lt;/strong&gt; 03.720.882/0003-10&lt;/p&gt;&lt;p&gt;&lt;strong&gt;Telefone:&lt;/strong&gt; (11) 97707-1602&lt;/p&gt;&lt;p&gt;&lt;strong&gt;Assunto:&lt;/strong&gt; Cancelamento de NF&lt;/p&gt;&lt;p&gt;&lt;strong&gt;Merchant ID/Estabelecimento Comercial (EC):&lt;/strong&gt; 03720882000310&lt;/p&gt;&lt;p&gt;&lt;strong&gt;Descrição do problema:&lt;/strong&gt; Time financeiro, boa tarde. Tudo bem?_x000a__x000a_Por favor esclarecer o motivo de termos emitido as notas fiscal:056329, 057900 e 066386_x000a_, uma vez que o cancelamento ocorreu em 17/08/2023 18: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9342157.1788180899&lt;/p&gt;&lt;p&gt;&lt;strong&gt;Lead Hash ID:&lt;/strong&gt; 2a073446"/>
    <s v="&gt; Time financeiro, boa tarde. Tudo bem?_x000a__x000a_Por favor esclarecer o motivo de termos emitido as notas fiscal:056329, 057900 e 066386_x000a_, uma vez que o cancelamento ocorreu em 17/08/2023 18:05"/>
    <s v="271433660"/>
    <x v="54"/>
    <s v="Encerrado"/>
    <n v="4"/>
    <s v=""/>
  </r>
  <r>
    <x v="3"/>
    <x v="1"/>
    <n v="27130737"/>
    <s v="0"/>
    <s v="2625315895553"/>
    <s v="TAUSTE SUPERMERCADOS LTDA"/>
    <s v="65.897.910/0009-11"/>
    <s v="Dúvidas"/>
    <m/>
    <m/>
    <x v="0"/>
    <s v="Médio"/>
    <s v="1018 Financeiro | Desejo falar com o setor financeiro | Yasmim Santiago do Nascimento | delivery01@tauste.com.br"/>
    <d v="2026-09-10T00:00:00"/>
    <d v="2026-09-10T00:00:00"/>
    <s v="set/2026"/>
    <s v="ECOMMERCE BP SUPORTE FINANCEIRO N2"/>
    <s v="delivery01@tauste.com.br"/>
    <s v="TAUSTE SUPERMERCADOS"/>
    <s v="Olá, segue formulário enviado para Cielo E-commerce:&lt;p&gt;&lt;strong&gt;Qual seu nome?:&lt;/strong&gt; Yasmim Santiago do Nascimento&lt;/p&gt;&lt;p&gt;&lt;strong&gt;Endereço de e-mail:&lt;/strong&gt; delivery01@tauste.com.br&lt;/p&gt;&lt;p&gt;&lt;strong&gt;CNPJ/CPF:&lt;/strong&gt; 65.897.910/0009-11&lt;/p&gt;&lt;p&gt;&lt;strong&gt;Telefone:&lt;/strong&gt; (14) 3402-1505&lt;/p&gt;&lt;p&gt;&lt;strong&gt;Assunto:&lt;/strong&gt; Nova data para pagamento dos boletos&lt;/p&gt;&lt;p&gt;&lt;strong&gt;Merchant ID/Estabelecimento Comercial (EC):&lt;/strong&gt; 65.897.910/0009-11&lt;/p&gt;&lt;p&gt;&lt;strong&gt;Sobre qual produto ou área deseja falar?:&lt;/strong&gt; Financeiro&lt;/p&gt;&lt;p&gt;&lt;strong&gt;Como podemos te ajudar?:&lt;/strong&gt; Desejo falar com o setor financeiro&lt;/p&gt;&lt;p&gt;&lt;strong&gt;Descrição do problema:&lt;/strong&gt; TAUSTE SUPERMERCADOS LTDA_x000a_CNPJ: 65.897.9100/009-11_x000a__x000a_Normalmente, realizamos a entrada das notas fiscais e boletos do  “Cartão Protegido” e “Pagador” em nossa contabilidade nos últimos dias do mês. Porém, estamos passando por uma troca de sistema e, excepcionalmente, só conseguiremos realizar os lançamentos a partir do dia 01/10._x000a__x000a_Dessa forma, gostaria"/>
    <s v="&gt; TAUSTE SUPERMERCADOS LTDA_x000a_CNPJ: 65.897.9100/009-11_x000a__x000a_Normalmente, realizamos a entrada das notas fiscais e boletos do  “Cartão Protegido” e “Pagador” em nossa contabilidade nos últimos dias do mês. Porém, estamos passando por uma troca de sistema e, excepcionalmente, só conseguiremos realizar os lançamentos a partir do dia 01/10._x000a__x000a_Dessa forma, gostaria"/>
    <s v="271307370"/>
    <x v="48"/>
    <s v="Encerrado"/>
    <n v="1"/>
    <s v=""/>
  </r>
  <r>
    <x v="0"/>
    <x v="2"/>
    <n v="27115064"/>
    <s v="0"/>
    <s v="2625312885657"/>
    <s v="DENTAL S. SEBASTIAO LTDA"/>
    <s v="09.228.091/0001-91"/>
    <s v="cancelamento de nf"/>
    <m/>
    <m/>
    <x v="0"/>
    <s v="Médio"/>
    <s v="1018 Financeiro | Desejo falar com o setor financeiro | DENTAL S. SEBASTIAO LTDA | bordini@cielo.com.br"/>
    <d v="2026-09-10T00:00:00"/>
    <d v="2026-09-10T00:00:00"/>
    <s v="set/2026"/>
    <s v="ECOMMERCE BP SUPORTE FINANCEIRO N2"/>
    <s v="bordini@cielo.com.br"/>
    <s v=""/>
    <s v="Olá, segue formulário enviado para Cielo E-commerce:&lt;p&gt;&lt;strong&gt;Qual seu nome?:&lt;/strong&gt; DENTAL S. SEBASTIAO LTDA&lt;/p&gt;&lt;p&gt;&lt;strong&gt;Descrição do problema:&lt;/strong&gt; Olá prezados, espero que estejam bem!_x000a_Abrimos um chamado ( 27029761) para o cancelamento do contrato do cliente acima. O time ja efetuou o cancelamento , porém temos o DA para a NÃO cobrança da multa contratual e o cancelamento da NF _x000a_( 117702) do setup sem cobrança. Podem seguir com os próximos passos por gentileza?_x000a__x000a_Agradeço desde já a ajuda!&lt;/p&gt;&lt;p&gt;&lt;strong&gt;Endereço de e-mail:&lt;/strong&gt; bordini@cielo.com.br&lt;/p&gt;&lt;p&gt;&lt;strong&gt;CNPJ/CPF:&lt;/strong&gt; 09.228.091/0001-91&lt;/p&gt;&lt;p&gt;&lt;strong&gt;Telefone:&lt;/strong&gt; (11) 94008-6890&lt;/p&gt;&lt;p&gt;&lt;strong&gt;Assunto:&lt;/strong&gt; DA para não cobrarmos multa de contrato e cancelar NF de setup&lt;/p&gt;&lt;p&gt;&lt;strong&gt;Merchant ID/Estabelecimento Comercial (EC):&lt;/strong&gt; 09.228.091/0001-91&lt;/p&gt;&lt;p&gt;&lt;strong&gt;Sobre qual produto ou área deseja falar?:&lt;/strong&gt; Financeiro&lt;/p&gt;&lt;p&gt;&lt;strong&gt;Como podemos te ajudar?:&lt;/strong&gt; Desejo falar com o setor"/>
    <s v="&gt; Olá prezados, espero que estejam bem!_x000a_Abrimos um chamado ( 27029761) para o cancelamento do contrato do cliente acima. O time ja efetuou o cancelamento , porém temos o DA para a NÃO cobrança da multa contratual e o cancelamento da NF _x000a_( 117702) do setup sem cobrança. Podem seguir com os próximos passos por gentileza?_x000a__x000a_Agradeço desde já a ajuda!"/>
    <s v="271150640"/>
    <x v="57"/>
    <s v="Encerrado"/>
    <n v="7"/>
    <s v=""/>
  </r>
  <r>
    <x v="3"/>
    <x v="3"/>
    <n v="27071506"/>
    <s v="0"/>
    <s v="2625215858478"/>
    <s v="AMC TEXTIL LTDA"/>
    <s v="75.364.570/0007-55"/>
    <s v="Solicitação de nota fiscal"/>
    <m/>
    <m/>
    <x v="0"/>
    <s v="Médio"/>
    <s v="1018 Financeiro | Desejo falar com o setor financeiro | sara zaina | sara.freitas@amctextil.com.br"/>
    <d v="2026-09-09T00:00:00"/>
    <d v="2026-09-09T00:00:00"/>
    <s v="set/2026"/>
    <s v="ECOMMERCE BP SUPORTE FINANCEIRO N2"/>
    <s v="sara.freitas@amctextil.com.br"/>
    <s v="COLCCI"/>
    <s v="Olá, segue formulário enviado para Cielo E-commerce:&lt;p&gt;&lt;strong&gt;Qual seu nome?:&lt;/strong&gt; sara zaina&lt;/p&gt;&lt;p&gt;&lt;strong&gt;CNPJ/CPF:&lt;/strong&gt; 75.364.570/0007-55&lt;/p&gt;&lt;p&gt;&lt;strong&gt;Endereço de e-mail:&lt;/strong&gt; sara.freitas@amctextil.com.br&lt;/p&gt;&lt;p&gt;&lt;strong&gt;Telefone:&lt;/strong&gt; (47) 98864-7804&lt;/p&gt;&lt;p&gt;&lt;strong&gt;Assunto:&lt;/strong&gt; boleto em aberto&lt;/p&gt;&lt;p&gt;&lt;strong&gt;Merchant ID/Estabelecimento Comercial (EC):&lt;/strong&gt; AMC TEXTIL LTDA&lt;/p&gt;&lt;p&gt;&lt;strong&gt;Sobre qual produto ou área deseja falar?:&lt;/strong&gt; Financeiro&lt;/p&gt;&lt;p&gt;&lt;strong&gt;Como podemos te ajudar?:&lt;/strong&gt; Desejo falar com o setor financeiro&lt;/p&gt;&lt;p&gt;&lt;strong&gt;Descrição do problema:&lt;/strong&gt; Boa tarde_x000a__x000a_estamos com um boleto em aberto no valor de 6761,com vencimento para o dia 15/09. numero do documento 2122082 gostaria de saber se e devido?pois ate agora não recebemos nenhuma nota&lt;/p&gt;&lt;p&gt;&lt;strong&gt;GA Client ID:&lt;/strong&gt; 606493349.1781638593&lt;/p&gt;&lt;p&gt;&lt;strong&gt;Lead Hash ID:&lt;/strong&gt; 696f5f3916e48417a792bca36ed3458d57d6e97dcf30d24300215de33cedd8ca&lt;/p&gt;&lt;p&gt;&lt;strong&gt;Lead Form ID:&lt;/strong&gt;"/>
    <s v="&gt; Boa tarde_x000a__x000a_estamos com um boleto em aberto no valor de 6761,com vencimento para o dia 15/09. numero do documento 2122082 gostaria de saber se e devido?pois ate agora não recebemos nenhuma nota"/>
    <s v="270715060"/>
    <x v="48"/>
    <s v="Encerrado"/>
    <n v="2"/>
    <s v=""/>
  </r>
  <r>
    <x v="2"/>
    <x v="2"/>
    <n v="27052744"/>
    <s v="0"/>
    <s v="2625211846343"/>
    <s v="MV INFORMATICA NORDESTE LTDA"/>
    <s v="92.306.257/0007-80"/>
    <s v="DÚVIDA SOBRE A COBRANÇA DO MINIMO MENSAL NO PERÍODO DE INTEGRAÇÃO"/>
    <m/>
    <m/>
    <x v="2"/>
    <s v="Médio"/>
    <s v="1018 Financeiro | Desejo falar com o setor financeiro | MV INFORMATICA NORDESTE LTDA | ariane.pasilva@cielo.com.br"/>
    <d v="2026-09-09T00:00:00"/>
    <d v="2026-09-09T00:00:00"/>
    <s v="set/2026"/>
    <s v="ECOMMERCE BP SUPORTE FINANCEIRO N2"/>
    <s v="ariane.pasilva@cielo.com.br"/>
    <s v=""/>
    <s v="Olá, segue formulário enviado para Cielo E-commerce:&lt;p&gt;&lt;strong&gt;Qual seu nome?:&lt;/strong&gt; MV INFORMATICA NORDESTE LTDA&lt;/p&gt;&lt;p&gt;&lt;strong&gt;Endereço de e-mail:&lt;/strong&gt; ariane.pasilva@cielo.com.br&lt;/p&gt;&lt;p&gt;&lt;strong&gt;Assunto:&lt;/strong&gt; Cancelamento de NF&lt;/p&gt;&lt;p&gt;&lt;strong&gt;Merchant ID/Estabelecimento Comercial (EC):&lt;/strong&gt; 92306257000780&lt;/p&gt;&lt;p&gt;&lt;strong&gt;CNPJ/CPF:&lt;/strong&gt; 92.306.257/0007-80&lt;/p&gt;&lt;p&gt;&lt;strong&gt;Telefone:&lt;/strong&gt; (11) 97707-1602&lt;/p&gt;&lt;p&gt;&lt;strong&gt;Descrição do problema:&lt;/strong&gt; Financeiro, bom dia. Tudo bem?_x000a__x000a_Estou abrindo outro chamado, pois a tratativa do chamado:26415900, está &amp;quot;errada&amp;quot;._x000a__x000a_está em contrato que o cliente tinha 90 dias para integrar e somente esse período iriamos cobrar as faturas (mínimo mensal), sendo assim as notas de junho e julho são indevidas._x000a__x000a_Só podemos cobrar a partir de 13/08/2026._x000a__x000a_Segue DA financeiro em anexo e partes do contrato que evidência.&lt;/p&gt;&lt;p&gt;&lt;strong&gt;ID da transação:&lt;/strong&gt; &lt;/p&gt;&lt;p&gt;&lt;strong&gt;Código do erro:&lt;/strong&gt; &lt;/p&gt;&lt;p&gt;&lt;strong&gt;Sobre qual produto ou áre"/>
    <s v="&gt; Financeiro, bom dia. Tudo bem?_x000a__x000a_Estou abrindo outro chamado, pois a tratativa do chamado:26415900, está &amp;quot;errada&amp;quot;._x000a__x000a_está em contrato que o cliente tinha 90 dias para integrar e somente esse período iriamos cobrar as faturas (mínimo mensal), sendo assim as notas de junho e julho são indevidas._x000a__x000a_Só podemos cobrar a partir de 13/08/2026._x000a__x000a_Segue DA financeiro em anexo e partes do contrato que evidência."/>
    <s v="270527440"/>
    <x v="10"/>
    <s v="Aberto"/>
    <n v="16"/>
    <n v="16.003869999999999"/>
  </r>
  <r>
    <x v="3"/>
    <x v="5"/>
    <n v="27004487"/>
    <s v="0"/>
    <s v="2625114815782"/>
    <s v="BMP UTILIDADES DOMESTICAS S.A."/>
    <s v="12.356.100/0039-07"/>
    <s v="PRECISO DE ACESSO AO ADMIN - CLIENTE CONTESTA A QTDE DE TRANSAÇÕES DO PAGADOR"/>
    <m/>
    <m/>
    <x v="2"/>
    <s v="Médio"/>
    <s v="1018 Financeiro | Desejo falar com o setor financeiro | Isabela Lourenço | canais.digitais.ecom@lojasmel.com"/>
    <d v="2026-09-08T00:00:00"/>
    <d v="2026-09-09T00:00:00"/>
    <s v="set/2026"/>
    <s v="ECOMMERCE BP SUPORTE FINANCEIRO N2"/>
    <s v="canais.digitais.ecom@lojasmel.com"/>
    <s v="INATIVO"/>
    <s v="Olá, segue formulário enviado para Cielo E-commerce:&lt;p&gt;&lt;strong&gt;Qual seu nome?:&lt;/strong&gt; Isabela Lourenço&lt;/p&gt;&lt;p&gt;&lt;strong&gt;Endereço de e-mail:&lt;/strong&gt; canais.digitais.ecom@lojasmel.com&lt;/p&gt;&lt;p&gt;&lt;strong&gt;CNPJ/CPF:&lt;/strong&gt; 12.356.100/0039-07&lt;/p&gt;&lt;p&gt;&lt;strong&gt;Telefone:&lt;/strong&gt; +5511913142844&lt;/p&gt;&lt;p&gt;&lt;strong&gt;Assunto:&lt;/strong&gt; Solicitação de conferência das transações – Nota Fiscal nº 0122166&lt;/p&gt;&lt;p&gt;&lt;strong&gt;Sobre qual produto ou área deseja falar?:&lt;/strong&gt; Financeiro&lt;/p&gt;&lt;p&gt;&lt;strong&gt;Como podemos te ajudar?:&lt;/strong&gt; Desejo falar com o setor financeiro&lt;/p&gt;&lt;p&gt;&lt;strong&gt;Descrição do problema:&lt;/strong&gt; Em relação á Braspag, gostaria de tirar uma dúvida em relação às transações que foram enviadas na nota fiscal nº 0122166._x000a_Poderiam, por gentileza, verificar se as transações relacionadas a essa nota estão corretas e se os valores lançados estão de acordo&lt;/p&gt;&lt;p&gt;&lt;strong&gt;Merchant ID/Estabelecimento Comercial (EC):&lt;/strong&gt; lojasmel&lt;/p&gt;&lt;p&gt;&lt;strong&gt;Data e hora do erro:&lt;/strong&gt; 08-09-2026 14:05&lt;/p&gt;&lt;p&gt;&lt;strong&gt;GA Clie"/>
    <s v="&gt; Em relação á Braspag, gostaria de tirar uma dúvida em relação às transações que foram enviadas na nota fiscal nº 0122166._x000a_Poderiam, por gentileza, verificar se as transações relacionadas a essa nota estão corretas e se os valores lançados estão de acordo"/>
    <s v="270044870"/>
    <x v="10"/>
    <s v="Aberto"/>
    <n v="17"/>
    <n v="17.003879999999999"/>
  </r>
  <r>
    <x v="3"/>
    <x v="2"/>
    <n v="26988914"/>
    <s v="0"/>
    <s v="2625111806230"/>
    <s v="AZZAS 2154 S.A (AREZZO)"/>
    <s v="16.590.234/0020-39"/>
    <s v="cancelamento de nf"/>
    <m/>
    <m/>
    <x v="0"/>
    <s v="Médio"/>
    <s v="1018 Financeiro | Desejo falar com o setor financeiro | AZZAS 2154 S.A | ariane.pasilva@cielo.com.br"/>
    <d v="2026-09-08T00:00:00"/>
    <d v="2026-09-08T00:00:00"/>
    <s v="set/2026"/>
    <s v="ECOMMERCE BP SUPORTE FINANCEIRO N2"/>
    <s v="ariane.pasilva@cielo.com.br"/>
    <s v="AREZZO"/>
    <s v="Olá, segue formulário enviado para Cielo E-commerce:&lt;p&gt;&lt;strong&gt;Qual seu nome?:&lt;/strong&gt; AZZAS 2154 S.A&lt;/p&gt;&lt;p&gt;&lt;strong&gt;Endereço de e-mail:&lt;/strong&gt; ariane.pasilva@cielo.com.br&lt;/p&gt;&lt;p&gt;&lt;strong&gt;CNPJ/CPF:&lt;/strong&gt; 16.590.234/0020-39&lt;/p&gt;&lt;p&gt;&lt;strong&gt;Telefone:&lt;/strong&gt; (11) 97707-1602&lt;/p&gt;&lt;p&gt;&lt;strong&gt;Assunto:&lt;/strong&gt; Cancelamento de NF&lt;/p&gt;&lt;p&gt;&lt;strong&gt;Merchant ID/Estabelecimento Comercial (EC):&lt;/strong&gt; 16590234002039&lt;/p&gt;&lt;p&gt;&lt;strong&gt;Descrição do problema:&lt;/strong&gt; Time financeiro, bom dia. Tudo bem?_x000a__x000a_Por favor, preciso que todas as notas para o grupo AREZZO:_x000a_16590234000176_x000a_47570781000113_x000a_16590234002039_x000a__x000a_Sejam canceladas e emitam 5 notas notas fiscais (dividindo o valor inteiro da soma da nota fiscal)._x000a__x000a_Em anexo, possui já o DA comercial e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
    <s v="&gt; Time financeiro, bom dia. Tudo bem?_x000a__x000a_Por favor, preciso que todas as notas para o grupo AREZZO:_x000a_16590234000176_x000a_47570781000113_x000a_16590234002039_x000a__x000a_Sejam canceladas e emitam 5 notas notas fiscais (dividindo o valor inteiro da soma da nota fiscal)._x000a__x000a_Em anexo, possui já o DA comercial e financeiro."/>
    <s v="269889140"/>
    <x v="30"/>
    <s v="Encerrado"/>
    <n v="13"/>
    <s v=""/>
  </r>
  <r>
    <x v="3"/>
    <x v="2"/>
    <n v="26895066"/>
    <s v="0"/>
    <s v="2624616745532"/>
    <s v=" JJGC. IND. E COM. MATERIAS DENTARIOS S/A"/>
    <s v="00.489.050/0001-84"/>
    <s v="cancelamento de nf"/>
    <m/>
    <m/>
    <x v="1"/>
    <s v="Médio"/>
    <s v="1018 Financeiro | Desejo falar com o setor financeiro | JJGC. IND. E COM. MATERIAS DENTARIOS S/A | ariane.pasilva@cielo.com.br"/>
    <d v="2026-09-03T00:00:00"/>
    <d v="2026-09-03T00:00:00"/>
    <s v="set/2026"/>
    <s v="ECOMMERCE BP SUPORTE FINANCEIRO N2"/>
    <s v="ariane.pasilva@cielo.com.br"/>
    <s v=""/>
    <s v="Olá, segue formulário enviado para Cielo E-commerce:&lt;p&gt;&lt;strong&gt;Qual seu nome?:&lt;/strong&gt; JJGC. IND. E COM. MATERIAS DENTARIOS S/A&lt;/p&gt;&lt;p&gt;&lt;strong&gt;CNPJ/CPF:&lt;/strong&gt; 00.489.050/0001-84&lt;/p&gt;&lt;p&gt;&lt;strong&gt;Merchant ID/Estabelecimento Comercial (EC):&lt;/strong&gt; 00489050000184&lt;/p&gt;&lt;p&gt;&lt;strong&gt;Endereço de e-mail:&lt;/strong&gt; ariane.pasilva@cielo.com.br&lt;/p&gt;&lt;p&gt;&lt;strong&gt;Telefone:&lt;/strong&gt; (11) 9770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Time financeiro, boa tarde. Tudo bem?_x000a__x000a_Por gentileza, apesar de na descrição constar apenas um CNPJ, o cancelamento são dois CNPJS (se trata do mesmo cliente)._x000a_Conforme DA em anexo, preciso que cancele todas as notas dos clientes:_x000a_00489050000184_x000a_00489050000265&lt;/p&gt;&lt;p&gt;&lt;strong&gt;GA Client ID:&lt;/strong&gt; 9342157.1788180899&lt;/p&gt;&lt;p&gt;&lt;strong&gt;Lead Hash ID:&lt;/strong&gt; 2a0734"/>
    <s v="&gt; Time financeiro, boa tarde. Tudo bem?_x000a__x000a_Por gentileza, apesar de na descrição constar apenas um CNPJ, o cancelamento são dois CNPJS (se trata do mesmo cliente)._x000a_Conforme DA em anexo, preciso que cancele todas as notas dos clientes:_x000a_00489050000184_x000a_00489050000265"/>
    <s v="268950660"/>
    <x v="10"/>
    <s v="Aberto"/>
    <n v="22"/>
    <n v="22.003900000000002"/>
  </r>
  <r>
    <x v="3"/>
    <x v="2"/>
    <n v="26858033"/>
    <s v="0"/>
    <s v="2624610722171"/>
    <s v=" PGX INTERMEDIACOES"/>
    <s v="62.454.347/0001-61"/>
    <m/>
    <m/>
    <m/>
    <x v="2"/>
    <s v="Médio"/>
    <s v="1018 Financeiro | Desejo falar com o setor financeiro | PGX INTERMEDIACOES LTDA | ariane.pasilva@cielo.com.br"/>
    <d v="2026-09-03T00:00:00"/>
    <d v="2026-09-04T00:00:00"/>
    <s v="set/2026"/>
    <s v="ECOMMERCE BP SUPORTE FINANCEIRO N2"/>
    <s v="ariane.pasilva@cielo.com.br"/>
    <s v="PGX INTERMEDIACOES LTDA"/>
    <s v="Olá, segue formulário enviado para Cielo E-commerce:&lt;p&gt;&lt;strong&gt;Qual seu nome?:&lt;/strong&gt; PGX INTERMEDIACOES LTDA&lt;/p&gt;&lt;p&gt;&lt;strong&gt;Endereço de e-mail:&lt;/strong&gt; ariane.pasilva@cielo.com.br&lt;/p&gt;&lt;p&gt;&lt;strong&gt;CNPJ/CPF:&lt;/strong&gt; 62.454.347/0001-61&lt;/p&gt;&lt;p&gt;&lt;strong&gt;Merchant ID/Estabelecimento Comercial (EC):&lt;/strong&gt; 62.454.347/0001-61&lt;/p&gt;&lt;p&gt;&lt;strong&gt;Telefone:&lt;/strong&gt; (11) 977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Pessoal, bom dia. Tudo bem?_x000a__x000a_Favor cancelar a nota fiscal de SETUP do cliente, área comercial não deu fechado ganho no SF, por isso não éramos para ter emitido a cobrança._x000a__x000a_Não tenho o DA comercial. _x000a__x000a_Poderiam verificar?_x000a__x000a_Por favor?&lt;/p&gt;&lt;p&gt;&lt;strong&gt;GA Client ID:&lt;/strong&gt; 9342157.1788180899&lt;/p&gt;&lt;p&gt;&lt;strong&gt;Lead Hash ID:&lt;/strong&gt; 2a07344672c93c9ca782cc07cf9dc37d0cd4c270e817a83b"/>
    <s v="&gt; Pessoal, bom dia. Tudo bem?_x000a__x000a_Favor cancelar a nota fiscal de SETUP do cliente, área comercial não deu fechado ganho no SF, por isso não éramos para ter emitido a cobrança._x000a__x000a_Não tenho o DA comercial. _x000a__x000a_Poderiam verificar?_x000a__x000a_Por favor?"/>
    <s v="268580330"/>
    <x v="10"/>
    <s v="Aberto"/>
    <n v="22"/>
    <n v="22.003910000000001"/>
  </r>
  <r>
    <x v="3"/>
    <x v="5"/>
    <n v="26802191"/>
    <s v="0"/>
    <s v="2624511686165"/>
    <s v="LM DIGITAIS"/>
    <s v="62.454.347/0001-61"/>
    <s v="Cliente reclamando da integração do produto, direcionei para a fila do comercial"/>
    <m/>
    <m/>
    <x v="0"/>
    <s v="Médio"/>
    <s v="1001 Split de Pagamento | Minha operação está parada e preciso de uma ajuda urgente | LUCAS EDUARDO MOREIRA | contato.lmdigitais@gmail.com"/>
    <d v="2026-09-02T00:00:00"/>
    <d v="2026-09-03T00:00:00"/>
    <s v="set/2026"/>
    <s v="ECOMMERCE BP SUPORTE FINANCEIRO N2"/>
    <s v="contato.lmdigitais@gmail.com"/>
    <s v=""/>
    <s v="Olá, segue formulário enviado para Cielo E-commerce:&lt;p&gt;&lt;strong&gt;Qual seu nome?:&lt;/strong&gt; LUCAS EDUARDO MOREIRA&lt;/p&gt;&lt;p&gt;&lt;strong&gt;Endereço de e-mail:&lt;/strong&gt; contato.lmdigitais@gmail.com&lt;/p&gt;&lt;p&gt;&lt;strong&gt;Telefone:&lt;/strong&gt; (11) 91270-4317&lt;/p&gt;&lt;p&gt;&lt;strong&gt;CNPJ/CPF:&lt;/strong&gt; 62.454.347/0001-61&lt;/p&gt;&lt;p&gt;&lt;strong&gt;Assunto:&lt;/strong&gt; RECLAMACAO/CANCELAMENTO&lt;/p&gt;&lt;p&gt;&lt;strong&gt;Merchant ID/Estabelecimento Comercial (EC):&lt;/strong&gt; NAO TENHO&lt;/p&gt;&lt;p&gt;&lt;strong&gt;Sobre qual produto ou área deseja falar?:&lt;/strong&gt; Split de Pagamento&lt;/p&gt;&lt;p&gt;&lt;strong&gt;Como podemos te ajudar?:&lt;/strong&gt; Minha operação está parada e preciso de uma ajuda urgente&lt;/p&gt;&lt;p&gt;&lt;strong&gt;Descrição do problema:&lt;/strong&gt; bom dia , voces estao me mandando cobrancas e gerando cobrancas . Mas o suporte de voces nunca terminou meu cadastro nem minha integracao ja tentei varias vezes e eles nem se quer me respondem._x000a__x000a_Cancelem todas as cobrancas em nosso nome ainda hoje ou entraremos com uma ação contra a cielo/braspag._x000a__x000a_Tenho todos os prints de tentativa de contato aq"/>
    <s v="&gt; bom dia , voces estao me mandando cobrancas e gerando cobrancas . Mas o suporte de voces nunca terminou meu cadastro nem minha integracao ja tentei varias vezes e eles nem se quer me respondem._x000a__x000a_Cancelem todas as cobrancas em nosso nome ainda hoje ou entraremos com uma ação contra a cielo/braspag._x000a__x000a_Tenho todos os prints de tentativa de contato aq"/>
    <s v="268021910"/>
    <x v="48"/>
    <s v="Encerrado"/>
    <n v="9"/>
    <s v=""/>
  </r>
  <r>
    <x v="0"/>
    <x v="0"/>
    <n v="27241800"/>
    <s v="0"/>
    <s v="2625712966100"/>
    <s v="HOTEL GUMZ LTDA"/>
    <s v="83.115.048/0001-72"/>
    <s v="Contestação de cobrança"/>
    <m/>
    <m/>
    <x v="2"/>
    <s v="Médio"/>
    <s v="1018 Financeiro | Desejo falar com o setor financeiro | Douglas Nascimento | reservas@hotelgumz.com.br"/>
    <s v="14/09/2026"/>
    <s v="14/09/2026"/>
    <s v="set/2026"/>
    <s v="ECOMMERCE BP SUPORTE FINANCEIRO N2"/>
    <s v="reservas@hotelgumz.com.br"/>
    <s v=""/>
    <s v="Olá, segue formulário enviado para Cielo E-commerce:&lt;p&gt;&lt;strong&gt;Qual seu nome?:&lt;/strong&gt; Douglas Nascimento&lt;/p&gt;&lt;p&gt;&lt;strong&gt;Endereço de e-mail:&lt;/strong&gt; reservas@hotelgumz.com.br&lt;/p&gt;&lt;p&gt;&lt;strong&gt;CNPJ/CPF:&lt;/strong&gt; 83.115.048/0001-72&lt;/p&gt;&lt;p&gt;&lt;strong&gt;Telefone:&lt;/strong&gt; (47) 3367-1414&lt;/p&gt;&lt;p&gt;&lt;strong&gt;Assunto:&lt;/strong&gt; Boleto e NF Antifraude set/26 duplicado&lt;/p&gt;&lt;p&gt;&lt;strong&gt;Merchant ID/Estabelecimento Comercial (EC):&lt;/strong&gt; 4560190685&lt;/p&gt;&lt;p&gt;&lt;strong&gt;Sobre qual produto ou área deseja falar?:&lt;/strong&gt; Financeiro&lt;/p&gt;&lt;p&gt;&lt;strong&gt;Como podemos te ajudar?:&lt;/strong&gt; Desejo falar com o setor financeiro&lt;/p&gt;&lt;p&gt;&lt;strong&gt;Descrição do problema:&lt;/strong&gt; Recebemos duas notas e dois boletos referentes ao Antifraude do período 01/08/2026 à 31/08/2026: NF 0122517 e NF 0122610. Precisamos que um seja cancelado e que nos informe qual ficará ativo para nosso financeiro saber qual deve pagar_x000a__x000a_Aproveitando o contato para verificar sobre outro assunto, atualmente temos contrato com vocês dois produtos diferentes: Gateway (Pa"/>
    <s v="&gt; Recebemos duas notas e dois boletos referentes ao Antifraude do período 01/08/2026 à 31/08/2026: NF 0122517 e NF 0122610. Precisamos que um seja cancelado e que nos informe qual ficará ativo para nosso financeiro saber qual deve pagar_x000a__x000a_Aproveitando o contato para verificar sobre outro assunto, atualmente temos contrato com vocês dois produtos diferentes: Gateway (Pa"/>
    <s v="272418000"/>
    <x v="10"/>
    <s v="Aberto"/>
    <n v="11"/>
    <n v="11.00393"/>
  </r>
  <r>
    <x v="3"/>
    <x v="3"/>
    <n v="27220980"/>
    <s v="0"/>
    <s v="2625709953294"/>
    <s v="BUNGE ALIMENTOS S/A"/>
    <s v="84.046.101/0001-93"/>
    <s v="REENVIO DE BOLETO"/>
    <m/>
    <m/>
    <x v="0"/>
    <s v="Médio"/>
    <s v="1018 Financeiro | Desejo falar com o setor financeiro | Letícia Rosenbach de Souza | leticia.souza@bunge.com"/>
    <s v="14/09/2026"/>
    <s v="14/09/2026"/>
    <s v="set/2026"/>
    <s v="ECOMMERCE BP SUPORTE FINANCEIRO N2"/>
    <s v="leticia.souza@bunge.com"/>
    <s v=""/>
    <s v="Olá, segue formulário enviado para Cielo E-commerce:&lt;p&gt;&lt;strong&gt;Qual seu nome?:&lt;/strong&gt; Letícia Rosenbach de Souza&lt;/p&gt;&lt;p&gt;&lt;strong&gt;Endereço de e-mail:&lt;/strong&gt; leticia.souza@bunge.com&lt;/p&gt;&lt;p&gt;&lt;strong&gt;CNPJ/CPF:&lt;/strong&gt; 84.046.101/0001-93&lt;/p&gt;&lt;p&gt;&lt;strong&gt;Telefone:&lt;/strong&gt; (11) 91957-6935&lt;/p&gt;&lt;p&gt;&lt;strong&gt;Assunto:&lt;/strong&gt; Boleto atualizado&lt;/p&gt;&lt;p&gt;&lt;strong&gt;Merchant ID/Estabelecimento Comercial (EC):&lt;/strong&gt; 268d7ed1-62f9-489d-a252-bb418e6f6ff5&lt;/p&gt;&lt;p&gt;&lt;strong&gt;Descrição do problema:&lt;/strong&gt; Solicito boleto atualizado da NF 120050, com vencimento para 18/09. _x000a_Obrigada!&lt;/p&gt;&lt;p&gt;&lt;strong&gt;ID da transação:&lt;/strong&gt; N/A&lt;/p&gt;&lt;p&gt;&lt;strong&gt;Código do erro:&lt;/strong&gt; N/A&lt;/p&gt;&lt;p&gt;&lt;strong&gt;Sobre qual produto ou área deseja falar?:&lt;/strong&gt; Financeiro&lt;/p&gt;&lt;p&gt;&lt;strong&gt;Como podemos te ajudar?:&lt;/strong&gt; Desejo falar com o setor financeiro&lt;/p&gt;&lt;p&gt;&lt;strong&gt;GA Client ID:&lt;/strong&gt; 249276657.1789151375&lt;/p&gt;&lt;p&gt;&lt;strong&gt;Lead Hash ID:&lt;/strong&gt; df2c00ba65be6db189a2d6df4dbf8a353698c19a79a393b5d4d1bb7626513b20&lt;/p&gt;&lt;p&gt;&lt;strong&gt;Lead Form ID:&lt;/st"/>
    <s v="&gt; Solicito boleto atualizado da NF 120050, com vencimento para 18/09. _x000a_Obrigada!"/>
    <s v="272209800"/>
    <x v="47"/>
    <s v="Encerrado"/>
    <n v="1"/>
    <s v=""/>
  </r>
  <r>
    <x v="3"/>
    <x v="1"/>
    <n v="27188919"/>
    <s v="0"/>
    <s v="2625414932065"/>
    <s v="CENTER MEGA COMERCIO DE MATERIAIS PARA CONSTRUCAO LTDA"/>
    <s v="05.164.667/0001-43"/>
    <s v="ALTERAÇÃO CADASTRAL"/>
    <m/>
    <m/>
    <x v="0"/>
    <s v="Médio"/>
    <s v="1018 Financeiro | Desejo falar com o setor financeiro | DAYANE SOARES | marketing@centermega.com.br"/>
    <s v="11/09/2026"/>
    <s v="11/09/2026"/>
    <s v="set/2026"/>
    <s v="ECOMMERCE BP SUPORTE FINANCEIRO N2"/>
    <s v="marketing@centermega.com.br"/>
    <s v="CENTER MEGA C M CONSTR"/>
    <s v="Olá, segue formulário enviado para Cielo E-commerce:&lt;p&gt;&lt;strong&gt;Qual seu nome?:&lt;/strong&gt; DAYANE SOARES&lt;/p&gt;&lt;p&gt;&lt;strong&gt;Endereço de e-mail:&lt;/strong&gt; marketing@centermega.com.br&lt;/p&gt;&lt;p&gt;&lt;strong&gt;CNPJ/CPF:&lt;/strong&gt; 05.164.667/0001-43&lt;/p&gt;&lt;p&gt;&lt;strong&gt;Telefone:&lt;/strong&gt; (11) 99299-9335&lt;/p&gt;&lt;p&gt;&lt;strong&gt;Assunto:&lt;/strong&gt; ERRO CADASTRO - CONTATO&lt;/p&gt;&lt;p&gt;&lt;strong&gt;Merchant ID/Estabelecimento Comercial (EC):&lt;/strong&gt; 05.164.667/0001-43&lt;/p&gt;&lt;p&gt;&lt;strong&gt;Descrição do problema:&lt;/strong&gt; FAVOR EXCLUIR DO ENVIO DE COBRANÇAS E O E-MAIL DANIEL.GUTIERRES@AGENCIAFG.COM.BR _x000a__x000a_ele é da agencia desenvolvedora do site, não precisa receber as NFS de serviços do gatwey de pagamento&lt;/p&gt;&lt;p&gt;&lt;strong&gt;Data e hora do erro:&lt;/strong&gt; 11-09-2026 14:57&lt;/p&gt;&lt;p&gt;&lt;strong&gt;Sobre qual produto ou área deseja falar?:&lt;/strong&gt; Financeiro&lt;/p&gt;&lt;p&gt;&lt;strong&gt;Como podemos te ajudar?:&lt;/strong&gt; Desejo falar com o setor financeiro&lt;/p&gt;&lt;p&gt;&lt;strong&gt;GA Client ID:&lt;/strong&gt; 748470307.1772030435&lt;/p&gt;&lt;p&gt;&lt;strong&gt;Lead Hash ID:&lt;/strong&gt; dffcf99c3065ca26b0344682880e6e287ab2"/>
    <s v="&gt; FAVOR EXCLUIR DO ENVIO DE COBRANÇAS E O E-MAIL DANIEL.GUTIERRES@AGENCIAFG.COM.BR _x000a__x000a_ele é da agencia desenvolvedora do site, não precisa receber as NFS de serviços do gatwey de pagamento"/>
    <s v="271889190"/>
    <x v="47"/>
    <s v="Encerrado"/>
    <n v="4"/>
    <s v=""/>
  </r>
  <r>
    <x v="3"/>
    <x v="2"/>
    <n v="27163544"/>
    <s v="0"/>
    <s v="2625410916258"/>
    <s v="DIMESUL - GESTAO IMOBILIARIA LTDA"/>
    <s v="87.927.661/0001-45"/>
    <s v="CANCELAMENTO DE NF"/>
    <m/>
    <m/>
    <x v="0"/>
    <s v="Médio"/>
    <s v="1018 Financeiro | Desejo falar com o setor financeiro | Mariane Oliveira dos Santos | mariane.santos@cielo.com.br"/>
    <s v="11/09/2026"/>
    <s v="11/09/2026"/>
    <s v="set/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87.927.661/0001-45&lt;/p&gt;&lt;p&gt;&lt;strong&gt;Telefone:&lt;/strong&gt; (11) 98407-1789&lt;/p&gt;&lt;p&gt;&lt;strong&gt;Assunto:&lt;/strong&gt; CANCELAMENTO NF&lt;/p&gt;&lt;p&gt;&lt;strong&gt;Merchant ID/Estabelecimento Comercial (EC):&lt;/strong&gt; 87.927.661/0001-45&lt;/p&gt;&lt;p&gt;&lt;strong&gt;Descrição do problema:&lt;/strong&gt; Conforme conversamos via Teams, ocorreu a emissão de NFs para a Panvel referente ao ganho de uma oportunidade de POC, o que não deveria ter acontecido_x000a_Por isso, vamos precisar seguir com o cancelamento das notas abaixo:_x000a_119782 e 12105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621325006.17843157"/>
    <s v="&gt; Conforme conversamos via Teams, ocorreu a emissão de NFs para a Panvel referente ao ganho de uma oportunidade de POC, o que não deveria ter acontecido_x000a_Por isso, vamos precisar seguir com o cancelamento das notas abaixo:_x000a_119782 e 121050"/>
    <s v="271635440"/>
    <x v="47"/>
    <s v="Encerrado"/>
    <n v="4"/>
    <s v=""/>
  </r>
  <r>
    <x v="3"/>
    <x v="3"/>
    <n v="27159806"/>
    <s v="0"/>
    <s v="2625409913936"/>
    <s v="MK ECOMM LTDA"/>
    <s v="407.355.938-92"/>
    <s v="Prorrogação de Boleto"/>
    <m/>
    <m/>
    <x v="0"/>
    <s v="Médio"/>
    <s v="1010 Autenticação 3DS | Estou em produção e tenho uma dúvida | Rafael dos santos lins | rafael.lins@mondial.com.br"/>
    <s v="11/09/2026"/>
    <s v="11/09/2026"/>
    <s v="set/2026"/>
    <s v="ECOMMERCE BP SUPORTE FINANCEIRO N2"/>
    <s v="rafael.lins@mondial.com.br"/>
    <s v="MK ECOMM LTDA"/>
    <s v="Olá, segue formulário enviado para Cielo E-commerce:&lt;p&gt;&lt;strong&gt;Qual seu nome?:&lt;/strong&gt; Rafael dos santos lins&lt;/p&gt;&lt;p&gt;&lt;strong&gt;Endereço de e-mail:&lt;/strong&gt; rafael.lins@mondial.com.br&lt;/p&gt;&lt;p&gt;&lt;strong&gt;CNPJ/CPF:&lt;/strong&gt; 407.355.938-92&lt;/p&gt;&lt;p&gt;&lt;strong&gt;Telefone:&lt;/strong&gt; (11) 96397-3129&lt;/p&gt;&lt;p&gt;&lt;strong&gt;Assunto:&lt;/strong&gt; Prorrogação de boleto&lt;/p&gt;&lt;p&gt;&lt;strong&gt;Merchant ID/Estabelecimento Comercial (EC):&lt;/strong&gt; 4a32047a-5757-4b79-a28e-18ca0df66cf8&lt;/p&gt;&lt;p&gt;&lt;strong&gt;Sobre qual produto ou área deseja falar?:&lt;/strong&gt; Autenticação 3DS&lt;/p&gt;&lt;p&gt;&lt;strong&gt;Como podemos te ajudar?:&lt;/strong&gt; Estou em produção e tenho uma dúvida&lt;/p&gt;&lt;p&gt;&lt;strong&gt;Descrição do problema:&lt;/strong&gt; Preciso prorrogar a data de vencimento do boleto referente a Nota fiscal: 121513&lt;/p&gt;&lt;p&gt;&lt;strong&gt;GA Client ID:&lt;/strong&gt; 1449106683.1789130978&lt;/p&gt;&lt;p&gt;&lt;strong&gt;Lead Hash ID:&lt;/strong&gt; 723ab849e325370a0ca33cffbc17cc74b7086aeff2a3895dc04e8834a9329be1&lt;/p&gt;&lt;p&gt;&lt;strong&gt;Lead Form ID:&lt;/strong&gt; 723ab849e325370a0ca33cffbc17cc74b7086aeff2a3895dc04e8834a9329be1.1789131"/>
    <s v="&gt; Preciso prorrogar a data de vencimento do boleto referente a Nota fiscal: 121513"/>
    <s v="271598060"/>
    <x v="47"/>
    <s v="Encerrado"/>
    <n v="4"/>
    <s v=""/>
  </r>
  <r>
    <x v="3"/>
    <x v="3"/>
    <n v="27383796"/>
    <s v="0"/>
    <s v="2625915060285"/>
    <s v="PAULISTA PRAIA HOTEL S/A"/>
    <s v="00.338.915/0001-01"/>
    <s v="REENVIO DE BOLETO"/>
    <m/>
    <m/>
    <x v="0"/>
    <s v="Médio"/>
    <s v="1018 Financeiro | Desejo falar com o setor financeiro | Roberta | cobrancasti@ponteshoteis.com.br"/>
    <s v="16/09/2026"/>
    <s v="16/09/2026"/>
    <s v="set/2026"/>
    <s v="ECOMMERCE BP SUPORTE FINANCEIRO N2"/>
    <s v="cobrancasti@ponteshoteis.com.br"/>
    <s v="PAULISTA PRAIA HOTEL SA"/>
    <s v="Olá, segue formulário enviado para Cielo E-commerce:&lt;p&gt;&lt;strong&gt;Endereço de e-mail:&lt;/strong&gt; cobrancasti@ponteshoteis.com.br&lt;/p&gt;&lt;p&gt;&lt;strong&gt;Qual seu nome?:&lt;/strong&gt; Roberta&lt;/p&gt;&lt;p&gt;&lt;strong&gt;CNPJ/CPF:&lt;/strong&gt; 00.338.915/0001-01&lt;/p&gt;&lt;p&gt;&lt;strong&gt;Telefone:&lt;/strong&gt; (81) 3302-4446&lt;/p&gt;&lt;p&gt;&lt;strong&gt;Assunto:&lt;/strong&gt; PRORROGAÇÃO DO BOLETO&lt;/p&gt;&lt;p&gt;&lt;strong&gt;Merchant ID/Estabelecimento Comercial (EC):&lt;/strong&gt; Pagador: Transações: 344 - Tarifa: R$ 0,&lt;/p&gt;&lt;p&gt;&lt;strong&gt;Sobre qual produto ou área deseja falar?:&lt;/strong&gt; Financeiro&lt;/p&gt;&lt;p&gt;&lt;strong&gt;Como podemos te ajudar?:&lt;/strong&gt; Desejo falar com o setor financeiro&lt;/p&gt;&lt;p&gt;&lt;strong&gt;Descrição do problema:&lt;/strong&gt; PRECISO DA PRORROGAÇÃO DO BOLETO QUE VENCEU DIA 12 DA NOTA FSICAL 0121808, POIS NÃO RECEBI NO E-MAIL. _x000a__x000a_E POR FAVOR TIRAR O E-MAILs: julia.santana haysla.correia e adicionar o de rejane.santos@ponteshoteis.com.br&lt;/p&gt;&lt;p&gt;&lt;strong&gt;GA Client ID:&lt;/strong&gt; 1865374745.1789583997&lt;/p&gt;&lt;p&gt;&lt;strong&gt;Lead Hash ID:&lt;/strong&gt; d24c5b5a602a1dc55f46a7da46e20f2ec3c1e8546a9d0de9dcdb"/>
    <s v="&gt; PRECISO DA PRORROGAÇÃO DO BOLETO QUE VENCEU DIA 12 DA NOTA FSICAL 0121808, POIS NÃO RECEBI NO E-MAIL. _x000a__x000a_E POR FAVOR TIRAR O E-MAILs: julia.santana haysla.correia e adicionar o de rejane.santos@ponteshoteis.com.br"/>
    <s v="273837960"/>
    <x v="56"/>
    <s v="Encerrado"/>
    <n v="0"/>
    <s v=""/>
  </r>
  <r>
    <x v="0"/>
    <x v="2"/>
    <n v="27354721"/>
    <s v="0"/>
    <s v="2625910041830"/>
    <s v="SAVEGNAGO-SUPERMERCADOS LTDA"/>
    <s v="71.322.150/0001-60"/>
    <s v="Alterar data de emissão da NF"/>
    <m/>
    <m/>
    <x v="0"/>
    <s v="Médio"/>
    <s v="1018 Financeiro | Desejo falar com o setor financeiro | Lenon Oliveira | lenon.oliveira@savegnago.com.br"/>
    <s v="16/09/2026"/>
    <s v="16/09/2026"/>
    <s v="set/2026"/>
    <s v="ECOMMERCE BP SUPORTE FINANCEIRO N2"/>
    <s v="lenon.oliveira@savegnago.com.br"/>
    <s v="SAVEGNAGO Lj 1 Matriz Sertaozinho"/>
    <s v="Olá, segue formulário enviado para Cielo E-commerce:&lt;p&gt;&lt;strong&gt;Endereço de e-mail:&lt;/strong&gt; lenon.oliveira@savegnago.com.br&lt;/p&gt;&lt;p&gt;&lt;strong&gt;Qual seu nome?:&lt;/strong&gt; Lenon Oliveira&lt;/p&gt;&lt;p&gt;&lt;strong&gt;CNPJ/CPF:&lt;/strong&gt; 71.322.150/0001-60&lt;/p&gt;&lt;p&gt;&lt;strong&gt;Telefone:&lt;/strong&gt; (16) 99720-1151&lt;/p&gt;&lt;p&gt;&lt;strong&gt;Assunto:&lt;/strong&gt; Alteração das Datas&lt;/p&gt;&lt;p&gt;&lt;strong&gt;Merchant ID/Estabelecimento Comercial (EC):&lt;/strong&gt; 2768355261&lt;/p&gt;&lt;p&gt;&lt;strong&gt;Descrição do problema:&lt;/strong&gt; Devido às novas regras do nosso processo financeiro, solicitamos o alinhamento do faturamento da Cielo para garantir que os pagamentos ocorram dentro dos prazos previstos._x000a__x000a_Precisamos que as Notas Fiscais sejam emitidas e encaminhadas considerando:_x000a__x000a_Prazo limite de recebimento até o dia 25 de cada mês;_x000a_Antecedência mínima de 10 dias entre a emissão da NF e a data de pagamento;_x000a_Pagamentos realizados nos dias 10, 20 e 30;_x000a_PO criada e aprovada antes da emissão da NF._x000a__x000a_Atualmente recebemos faturamentos da Cielo em dois períodos do mês, o que t"/>
    <s v="&gt; Devido às novas regras do nosso processo financeiro, solicitamos o alinhamento do faturamento da Cielo para garantir que os pagamentos ocorram dentro dos prazos previstos._x000a__x000a_Precisamos que as Notas Fiscais sejam emitidas e encaminhadas considerando:_x000a__x000a_Prazo limite de recebimento até o dia 25 de cada mês;_x000a_Antecedência mínima de 10 dias entre a emissão da NF e a data de pagamento;_x000a_Pagamentos realizados nos dias 10, 20 e 30;_x000a_PO criada e aprovada antes da emissão da NF._x000a__x000a_Atualmente recebemos faturamentos da Cielo em dois períodos do mês, o que t"/>
    <s v="273547210"/>
    <x v="56"/>
    <s v="Encerrado"/>
    <n v="0"/>
    <s v=""/>
  </r>
  <r>
    <x v="3"/>
    <x v="0"/>
    <n v="27346722"/>
    <s v="0"/>
    <s v="2625909034920"/>
    <s v="AMC TEXTIL LTDA"/>
    <s v="75.364.570/0007-55"/>
    <s v="Contestação de cobrança"/>
    <m/>
    <m/>
    <x v="0"/>
    <s v="Médio"/>
    <s v="1018 Financeiro | Desejo falar com o setor financeiro | sara zaina | sara.freitas@amctextil.com.br"/>
    <s v="16/09/2026"/>
    <s v="16/09/2026"/>
    <s v="set/2026"/>
    <s v="ECOMMERCE BP SUPORTE FINANCEIRO N2"/>
    <s v="sara.freitas@amctextil.com.br"/>
    <s v="COLCCI"/>
    <s v="Olá, segue formulário enviado para Cielo E-commerce:&lt;p&gt;&lt;strong&gt;Qual seu nome?:&lt;/strong&gt; sara zaina&lt;/p&gt;&lt;p&gt;&lt;strong&gt;Endereço de e-mail:&lt;/strong&gt; sara.freitas@amctextil.com.br&lt;/p&gt;&lt;p&gt;&lt;strong&gt;CNPJ/CPF:&lt;/strong&gt; 75.364.570/0007-55&lt;/p&gt;&lt;p&gt;&lt;strong&gt;Telefone:&lt;/strong&gt; (47) 98864-7804&lt;/p&gt;&lt;p&gt;&lt;strong&gt;Assunto:&lt;/strong&gt; boleto em aberto&lt;/p&gt;&lt;p&gt;&lt;strong&gt;Merchant ID/Estabelecimento Comercial (EC):&lt;/strong&gt; AMC TEXTIL LTDA&lt;/p&gt;&lt;p&gt;&lt;strong&gt;Descrição do problema:&lt;/strong&gt; Bom dia_x000a__x000a_Gostaria de verificar sobre uma possivel duplicidade de um bole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606493349.1781638593&lt;/p&gt;&lt;p&gt;&lt;strong&gt;Lead Hash ID:&lt;/strong&gt; 696f5f3916e48417a792bca36ed3458d57d6e97dcf30d24300215de33cedd8ca&lt;/p&gt;&lt;p&gt;&lt;strong&gt;Lead Form ID:&lt;/strong&gt; 696f5f3916e48417a792bca36ed3458d57d"/>
    <s v="&gt; Bom dia_x000a__x000a_Gostaria de verificar sobre uma possivel duplicidade de um boleto."/>
    <s v="273467220"/>
    <x v="5"/>
    <s v="Encerrado"/>
    <n v="2"/>
    <s v=""/>
  </r>
  <r>
    <x v="2"/>
    <x v="2"/>
    <n v="27339608"/>
    <s v="0"/>
    <s v="2625817029724"/>
    <s v="JARDIM DO ALCHYMIST RESTAURANTE LTDA"/>
    <s v="12.600.200/0001-64"/>
    <s v="Cancelamento de nf"/>
    <m/>
    <m/>
    <x v="2"/>
    <s v="Médio"/>
    <s v="1018 Financeiro | Desejo falar com o setor financeiro | JARDIM DO ALCHYMIST RESTAURANTE LTDA | bordini@cielo.com.br"/>
    <s v="15/09/2026"/>
    <s v="16/09/2026"/>
    <s v="set/2026"/>
    <s v="ECOMMERCE BP SUPORTE FINANCEIRO N2"/>
    <s v="bordini@cielo.com.br"/>
    <s v="JARDIM ALCHMISTY RESTAURANTE LTD"/>
    <s v="Olá, segue formulário enviado para Cielo E-commerce:&lt;p&gt;&lt;strong&gt;Qual seu nome?:&lt;/strong&gt; JARDIM DO ALCHYMIST RESTAURANTE LTDA&lt;/p&gt;&lt;p&gt;&lt;strong&gt;Endereço de e-mail:&lt;/strong&gt; bordini@cielo.com.br&lt;/p&gt;&lt;p&gt;&lt;strong&gt;CNPJ/CPF:&lt;/strong&gt; 12.600.200/0001-64&lt;/p&gt;&lt;p&gt;&lt;strong&gt;Telefone:&lt;/strong&gt; (11) 94008-6890&lt;/p&gt;&lt;p&gt;&lt;strong&gt;Assunto:&lt;/strong&gt; DA para não cobrarmos multa de contrato e cancelar NF de setup&lt;/p&gt;&lt;p&gt;&lt;strong&gt;Merchant ID/Estabelecimento Comercial (EC):&lt;/strong&gt; 12.600.200/0001-64&lt;/p&gt;&lt;p&gt;&lt;strong&gt;Descrição do problema:&lt;/strong&gt; Boa tarde, time, espero que estejam bem._x000a__x000a_Este caso refere-se a um grupo composto pelos quatro CNPJs listados abaixo: _x000a__x000a_JARDIM DO ALCHYMIST RESTAURANTE LTDA_x000a_CNPJ: 12.600.200/0001-64_x000a__x000a_ALCHYMIST LAGOA ENCANTADA LTDA_x000a_CNPJ: 40.195.401/0001-69_x000a__x000a_ALCHYMIST PREHISTORIC PARK LTDA_x000a_CNPJ: 22.913.185/0001-68_x000a__x000a_OCEAN JERI TAXI AEREO LTDA_x000a_CNPJ: 23.351.345/0001-95_x000a__x000a_Em anexo esta o DA para validação da não cobrança de multa referente aos 4 contratos e o cancelamento da nota de setup._x000a__x000a_Segue abaix"/>
    <s v="&gt; Boa tarde, time, espero que estejam bem._x000a__x000a_Este caso refere-se a um grupo composto pelos quatro CNPJs listados abaixo: _x000a__x000a_JARDIM DO ALCHYMIST RESTAURANTE LTDA_x000a_CNPJ: 12.600.200/0001-64_x000a__x000a_ALCHYMIST LAGOA ENCANTADA LTDA_x000a_CNPJ: 40.195.401/0001-69_x000a__x000a_ALCHYMIST PREHISTORIC PARK LTDA_x000a_CNPJ: 22.913.185/0001-68_x000a__x000a_OCEAN JERI TAXI AEREO LTDA_x000a_CNPJ: 23.351.345/0001-95_x000a__x000a_Em anexo esta o DA para validação da não cobrança de multa referente aos 4 contratos e o cancelamento da nota de setup._x000a__x000a_Segue abaix"/>
    <s v="273396080"/>
    <x v="10"/>
    <s v="Aberto"/>
    <n v="10"/>
    <n v="10.004009999999999"/>
  </r>
  <r>
    <x v="3"/>
    <x v="0"/>
    <n v="27324632"/>
    <s v="0"/>
    <s v="2625815020723"/>
    <s v="INSIDE SISTEMAS LTDA"/>
    <s v="05.623.256/0001-79"/>
    <s v="Contestação de cobrança"/>
    <s v="Cancelamento de contrato"/>
    <m/>
    <x v="0"/>
    <s v="Médio"/>
    <s v="1018 Financeiro | Desejo falar com o setor financeiro | Lucila | faturamento@insidesistemas.com.br"/>
    <s v="15/09/2026"/>
    <s v="15/09/2026"/>
    <s v="set/2026"/>
    <s v="ECOMMERCE BP SUPORTE FINANCEIRO N2"/>
    <s v="faturamento@insidesistemas.com.br"/>
    <s v="INSIDE SISTEMAS"/>
    <s v="Olá, segue formulário enviado para Cielo E-commerce:&lt;p&gt;&lt;strong&gt;Qual seu nome?:&lt;/strong&gt; Lucila&lt;/p&gt;&lt;p&gt;&lt;strong&gt;Endereço de e-mail:&lt;/strong&gt; faturamento@insidesistemas.com.br&lt;/p&gt;&lt;p&gt;&lt;strong&gt;CNPJ/CPF:&lt;/strong&gt; 05.623.256/0001-79&lt;/p&gt;&lt;p&gt;&lt;strong&gt;Telefone:&lt;/strong&gt; (45) 93505-9506&lt;/p&gt;&lt;p&gt;&lt;strong&gt;Assunto:&lt;/strong&gt; Detalhamento da Fatura&lt;/p&gt;&lt;p&gt;&lt;strong&gt;Merchant ID/Estabelecimento Comercial (EC):&lt;/strong&gt; Inside Sistemas&lt;/p&gt;&lt;p&gt;&lt;strong&gt;Sobre qual produto ou área deseja falar?:&lt;/strong&gt; Financeiro&lt;/p&gt;&lt;p&gt;&lt;strong&gt;Descrição do problema:&lt;/strong&gt; Prezados (as), boa tarde!_x000a__x000a_Gentileza, esclarecer ao que se refere a cobrança da NFS-e 0121228, emitida contra o CNPJ 05.623.256/0001-79._x000a__x000a_Grata,_x000a_Lucila&lt;/p&gt;&lt;p&gt;&lt;strong&gt;Como podemos te ajudar?:&lt;/strong&gt; Desejo falar com o setor financeiro&lt;/p&gt;&lt;p&gt;&lt;strong&gt;GA Client ID:&lt;/strong&gt; 875545444.1787084196&lt;/p&gt;&lt;p&gt;&lt;strong&gt;Lead Hash ID:&lt;/strong&gt; fc6ba56195a099944cce59cffb2e3650e41942cfb135200de5da089f35589e5f&lt;/p&gt;&lt;p&gt;&lt;strong&gt;Lead Form ID:&lt;/strong&gt; fc6ba56195a099944cce59cffb2e3650e4"/>
    <s v="&gt; Prezados (as), boa tarde!_x000a__x000a_Gentileza, esclarecer ao que se refere a cobrança da NFS-e 0121228, emitida contra o CNPJ 05.623.256/0001-79._x000a__x000a_Grata,_x000a_Lucila"/>
    <s v="273246320"/>
    <x v="5"/>
    <s v="Encerrado"/>
    <n v="3"/>
    <s v=""/>
  </r>
  <r>
    <x v="0"/>
    <x v="4"/>
    <n v="27293593"/>
    <s v="0"/>
    <s v="2625810998753"/>
    <s v="MOBIFACIL"/>
    <s v="15.912.466/0001-30"/>
    <s v="Reenvio de nf"/>
    <m/>
    <m/>
    <x v="2"/>
    <s v="Médio"/>
    <s v="1018 Financeiro | Desejo falar com o setor financeiro | Daniela Oliveira | daniela.oliveira@comporte.com.br"/>
    <s v="15/09/2026"/>
    <s v="15/09/2026"/>
    <s v="set/2026"/>
    <s v="ECOMMERCE BP SUPORTE FINANCEIRO N2"/>
    <s v="daniela.oliveira@comporte.com.br"/>
    <s v="MOBIFACIL"/>
    <s v="Olá, segue formulário enviado para Cielo E-commerce:&lt;p&gt;&lt;strong&gt;Qual seu nome?:&lt;/strong&gt; Daniela Oliveira&lt;/p&gt;&lt;p&gt;&lt;strong&gt;Endereço de e-mail:&lt;/strong&gt; daniela.oliveira@comporte.com.br&lt;/p&gt;&lt;p&gt;&lt;strong&gt;CNPJ/CPF:&lt;/strong&gt; 15.912.466/0001-30&lt;/p&gt;&lt;p&gt;&lt;strong&gt;Telefone:&lt;/strong&gt; (41) 98860-0355&lt;/p&gt;&lt;p&gt;&lt;strong&gt;Assunto:&lt;/strong&gt; NF de Julho /2024/2025&lt;/p&gt;&lt;p&gt;&lt;strong&gt;Merchant ID/Estabelecimento Comercial (EC):&lt;/strong&gt; braspag_viacaopiracicabana / 2887200156&lt;/p&gt;&lt;p&gt;&lt;strong&gt;Sobre qual produto ou área deseja falar?:&lt;/strong&gt; Financeiro&lt;/p&gt;&lt;p&gt;&lt;strong&gt;Descrição do problema:&lt;/strong&gt; Olá, bom dia_x000a__x000a_Poderiam nos encaminhar as NF's de Julho de 2024 e 2025 caso tenham disponivel?&lt;/p&gt;&lt;p&gt;&lt;strong&gt;Como podemos te ajudar?:&lt;/strong&gt; Desejo falar com o setor financeiro&lt;/p&gt;&lt;p&gt;&lt;strong&gt;GA Client ID:&lt;/strong&gt; 1298289711.1789390336&lt;/p&gt;&lt;p&gt;&lt;strong&gt;Lead Hash ID:&lt;/strong&gt; 356437e3b895a4c6435da125a81b34f279afa3cf1c3d98bf1d4aa8036fe7f1a7&lt;/p&gt;&lt;p&gt;&lt;strong&gt;Lead Form ID:&lt;/strong&gt; 356437e3b895a4c6435da125a81b34f279afa3cf1c3d98bf1d4aa8036f"/>
    <s v="&gt; Olá, bom dia_x000a__x000a_Poderiam nos encaminhar as NF's de Julho de 2024 e 2025 caso tenham disponivel?"/>
    <s v="272935930"/>
    <x v="10"/>
    <s v="Aberto"/>
    <n v="10"/>
    <n v="10.00403"/>
  </r>
  <r>
    <x v="3"/>
    <x v="2"/>
    <n v="27262060"/>
    <s v="0"/>
    <s v="2625715978869"/>
    <s v="ODONTOPREV SA"/>
    <s v="58.119.199/0001-51"/>
    <s v="Cancelamento de nf"/>
    <m/>
    <m/>
    <x v="2"/>
    <s v="Médio"/>
    <s v="1018 Financeiro | Desejo falar com o setor financeiro | Larissa Venâncio | larissave@cielo.com.br"/>
    <s v="14/09/2026"/>
    <s v="15/09/2026"/>
    <s v="set/2026"/>
    <s v="ECOMMERCE BP SUPORTE FINANCEIRO N2"/>
    <s v="larissave@cielo.com.br"/>
    <s v="ODONTOPREV SA"/>
    <s v="Olá, segue formulário enviado para Cielo E-commerce:&lt;p&gt;&lt;strong&gt;Qual seu nome?:&lt;/strong&gt; Larissa Venâncio&lt;/p&gt;&lt;p&gt;&lt;strong&gt;Endereço de e-mail:&lt;/strong&gt; larissave@cielo.com.br&lt;/p&gt;&lt;p&gt;&lt;strong&gt;CNPJ/CPF:&lt;/strong&gt; 58.119.199/0001-51&lt;/p&gt;&lt;p&gt;&lt;strong&gt;Telefone:&lt;/strong&gt; (11) 97622-8821&lt;/p&gt;&lt;p&gt;&lt;strong&gt;Assunto:&lt;/strong&gt; Cancelamento e Nova emissão NFs - Após Cessão Contratual&lt;/p&gt;&lt;p&gt;&lt;strong&gt;Merchant ID/Estabelecimento Comercial (EC):&lt;/strong&gt; 58.119.199/0001-51&lt;/p&gt;&lt;p&gt;&lt;strong&gt;Sobre qual produto ou área deseja falar?:&lt;/strong&gt; Financeiro&lt;/p&gt;&lt;p&gt;&lt;strong&gt;Como podemos te ajudar?:&lt;/strong&gt; Desejo falar com o setor financeiro&lt;/p&gt;&lt;p&gt;&lt;strong&gt;Descrição do problema:&lt;/strong&gt; Boa tarde, _x000a__x000a_Conforme mencionado no Protocolo 2622413132142, agora que a Cessão Contratual foi executado, precisamos cancelar as NFs emitidas no CNPJ 58.119.199/0001-51 odontoprev e reemitir as NFs para Mediservice_x000a__x000a_Anexo segue o DA comercial para cancelamento das NFs Odontoprev e substituição das mesmas para MEdiservice (57.746.455/0013-01)._x000a_Fa"/>
    <s v="&gt; Boa tarde, _x000a__x000a_Conforme mencionado no Protocolo 2622413132142, agora que a Cessão Contratual foi executado, precisamos cancelar as NFs emitidas no CNPJ 58.119.199/0001-51 odontoprev e reemitir as NFs para Mediservice_x000a__x000a_Anexo segue o DA comercial para cancelamento das NFs Odontoprev e substituição das mesmas para MEdiservice (57.746.455/0013-01)._x000a_Fa"/>
    <s v="272620600"/>
    <x v="10"/>
    <s v="Aberto"/>
    <n v="11"/>
    <n v="11.00404"/>
  </r>
  <r>
    <x v="0"/>
    <x v="2"/>
    <n v="27391301"/>
    <s v="0"/>
    <s v="2625916064997"/>
    <s v="DBDC - DISTRIBUIDORA BRASILEIRA DE COSMETICOS E PARTICIPACOES LTDA"/>
    <s v="36.148.685/0004-08"/>
    <s v="Cancelamento de nf"/>
    <m/>
    <m/>
    <x v="0"/>
    <s v="Médio"/>
    <s v="1018 Financeiro | Desejo falar com o setor financeiro | DBDC - DISTRIBUIDORA BRASILEIRA DE | ariane.pasilva@cielo.com.br"/>
    <s v="16/09/2026"/>
    <s v="16/09/2026"/>
    <s v="set/2026"/>
    <s v="ECOMMERCE BP SUPORTE FINANCEIRO N2"/>
    <s v="ariane.pasilva@cielo.com.br"/>
    <s v="DBDCDISTRIBUIDORA BRASILEIRA DE COSMETICOS E PARTICIPACOES LTDA"/>
    <s v="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Cancelamento de NF&lt;/p&gt;&lt;p&gt;&lt;strong&gt;Merchant ID/Estabelecimento Comercial (EC):&lt;/strong&gt; 36148685000408&lt;/p&gt;&lt;p&gt;&lt;strong&gt;Descrição do problema:&lt;/strong&gt; Prezados, favor cancelar as NFS do CNPJ:36148685000408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9342157.1788180899&lt;/p&gt;&lt;p&gt;&lt;strong&gt;Lead Hash ID:&lt;/strong&gt; 2a07344672c93c9ca782cc07cf9dc37d0cd4c270e817a83b9f87f9b32f0130a9&lt;/p&gt;&lt;p&gt;&lt;strong&gt;Lead Form ID:&lt;/strong&gt; 2a07344672c"/>
    <s v="&gt; Prezados, favor cancelar as NFS do CNPJ:36148685000408_x000a__x000a_DA comercial em anexo."/>
    <s v="273913010"/>
    <x v="7"/>
    <s v="Encerrado"/>
    <n v="6"/>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9021FA-205D-454B-81B6-CD54BFA23564}" name="Tabela dinâmica2" cacheId="6" applyNumberFormats="0" applyBorderFormats="0" applyFontFormats="0" applyPatternFormats="0" applyAlignmentFormats="0" applyWidthHeightFormats="1" dataCaption="Valores" missingCaption="0" updatedVersion="8" minRefreshableVersion="3" useAutoFormatting="1" itemPrintTitles="1" createdVersion="8" indent="0" outline="1" outlineData="1" multipleFieldFilters="0">
  <location ref="R4:S10" firstHeaderRow="1" firstDataRow="1" firstDataCol="1" rowPageCount="2" colPageCount="1"/>
  <pivotFields count="21">
    <pivotField axis="axisRow" multipleItemSelectionAllowed="1" showAll="0">
      <items count="8">
        <item sd="0" x="2"/>
        <item sd="0" x="4"/>
        <item sd="0" x="3"/>
        <item sd="0" x="0"/>
        <item sd="0" x="1"/>
        <item sd="0" x="6"/>
        <item x="5"/>
        <item t="default"/>
      </items>
    </pivotField>
    <pivotField showAll="0"/>
    <pivotField dataField="1" showAll="0"/>
    <pivotField multipleItemSelectionAllowed="1" showAll="0"/>
    <pivotField showAll="0"/>
    <pivotField showAll="0"/>
    <pivotField showAll="0"/>
    <pivotField showAll="0"/>
    <pivotField showAll="0"/>
    <pivotField showAll="0"/>
    <pivotField showAll="0">
      <items count="8">
        <item x="1"/>
        <item x="0"/>
        <item x="5"/>
        <item m="1" x="6"/>
        <item x="2"/>
        <item x="3"/>
        <item x="4"/>
        <item t="default"/>
      </items>
    </pivotField>
    <pivotField showAll="0"/>
    <pivotField showAll="0"/>
    <pivotField axis="axisPage" numFmtId="14" outline="0" multipleItemSelectionAllowed="1" showAll="0" defaultSubtota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142"/>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m="1" x="143"/>
        <item m="1" x="144"/>
        <item m="1" x="145"/>
        <item x="133"/>
        <item x="134"/>
        <item x="135"/>
        <item x="136"/>
        <item x="137"/>
        <item x="138"/>
        <item x="139"/>
        <item x="140"/>
        <item x="141"/>
      </items>
    </pivotField>
    <pivotField showAll="0"/>
    <pivotField axis="axisPage" multipleItemSelectionAllowed="1" showAll="0">
      <items count="19">
        <item h="1" x="10"/>
        <item h="1" x="14"/>
        <item h="1" x="6"/>
        <item h="1" x="8"/>
        <item h="1" x="7"/>
        <item h="1" x="2"/>
        <item x="13"/>
        <item h="1" x="1"/>
        <item h="1" x="12"/>
        <item h="1" x="0"/>
        <item h="1" x="11"/>
        <item h="1" x="9"/>
        <item h="1" x="5"/>
        <item h="1" x="4"/>
        <item h="1" x="3"/>
        <item h="1" x="17"/>
        <item h="1" x="15"/>
        <item h="1" x="16"/>
        <item t="default"/>
      </items>
    </pivotField>
    <pivotField showAll="0"/>
    <pivotField showAll="0"/>
    <pivotField showAll="0"/>
    <pivotField showAll="0"/>
    <pivotField showAll="0"/>
  </pivotFields>
  <rowFields count="1">
    <field x="0"/>
  </rowFields>
  <rowItems count="6">
    <i>
      <x/>
    </i>
    <i>
      <x v="1"/>
    </i>
    <i>
      <x v="2"/>
    </i>
    <i>
      <x v="3"/>
    </i>
    <i>
      <x v="4"/>
    </i>
    <i t="grand">
      <x/>
    </i>
  </rowItems>
  <colItems count="1">
    <i/>
  </colItems>
  <pageFields count="2">
    <pageField fld="15" hier="-1"/>
    <pageField fld="13" hier="-1"/>
  </pageFields>
  <dataFields count="1">
    <dataField name="Contagem de Número do Chamado" fld="2" subtotal="count" baseField="0" baseItem="0"/>
  </dataFields>
  <formats count="9">
    <format dxfId="94">
      <pivotArea type="all" dataOnly="0" outline="0" fieldPosition="0"/>
    </format>
    <format dxfId="93">
      <pivotArea outline="0" collapsedLevelsAreSubtotals="1" fieldPosition="0"/>
    </format>
    <format dxfId="92">
      <pivotArea type="origin" dataOnly="0" labelOnly="1" outline="0" fieldPosition="0"/>
    </format>
    <format dxfId="91">
      <pivotArea field="10" type="button" dataOnly="0" labelOnly="1" outline="0"/>
    </format>
    <format dxfId="90">
      <pivotArea type="topRight" dataOnly="0" labelOnly="1" outline="0" fieldPosition="0"/>
    </format>
    <format dxfId="89">
      <pivotArea dataOnly="0" labelOnly="1" grandRow="1" outline="0" fieldPosition="0"/>
    </format>
    <format dxfId="88">
      <pivotArea dataOnly="0" labelOnly="1" grandCol="1" outline="0" fieldPosition="0"/>
    </format>
    <format dxfId="87">
      <pivotArea outline="0" collapsedLevelsAreSubtotals="1" fieldPosition="0"/>
    </format>
    <format dxfId="86">
      <pivotArea dataOnly="0" labelOnly="1" grandRow="1" outline="0"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FC5DB1-256B-465C-95EB-F183BC822EC5}" name="Tabela dinâmica3" cacheId="7" applyNumberFormats="0" applyBorderFormats="0" applyFontFormats="0" applyPatternFormats="0" applyAlignmentFormats="0" applyWidthHeightFormats="1" dataCaption="Valores" grandTotalCaption="-" updatedVersion="8" minRefreshableVersion="3" itemPrintTitles="1" createdVersion="8" indent="0" outline="1" outlineData="1" multipleFieldFilters="0">
  <location ref="H4:K9" firstHeaderRow="1" firstDataRow="5" firstDataCol="1" rowPageCount="1" colPageCount="1"/>
  <pivotFields count="24">
    <pivotField showAll="0"/>
    <pivotField showAll="0"/>
    <pivotField showAll="0"/>
    <pivotField showAll="0"/>
    <pivotField dataField="1" numFmtId="1" showAll="0"/>
    <pivotField showAll="0"/>
    <pivotField showAll="0"/>
    <pivotField showAll="0"/>
    <pivotField showAll="0"/>
    <pivotField showAll="0"/>
    <pivotField axis="axisPage" multipleItemSelectionAllowed="1" showAll="0">
      <items count="6">
        <item h="1" x="0"/>
        <item x="1"/>
        <item h="1" x="2"/>
        <item h="1" x="3"/>
        <item h="1" x="4"/>
        <item t="default"/>
      </items>
    </pivotField>
    <pivotField showAll="0"/>
    <pivotField showAll="0"/>
    <pivotField axis="axisCol" numFmtId="14" showAll="0">
      <items count="118">
        <item x="0"/>
        <item x="1"/>
        <item x="2"/>
        <item x="3"/>
        <item x="11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112"/>
        <item x="105"/>
        <item x="104"/>
        <item x="103"/>
        <item x="102"/>
        <item x="101"/>
        <item x="111"/>
        <item x="100"/>
        <item x="76"/>
        <item x="99"/>
        <item x="98"/>
        <item x="97"/>
        <item x="96"/>
        <item x="95"/>
        <item x="94"/>
        <item x="93"/>
        <item x="92"/>
        <item x="91"/>
        <item x="90"/>
        <item x="89"/>
        <item x="88"/>
        <item x="110"/>
        <item x="77"/>
        <item x="87"/>
        <item x="86"/>
        <item x="85"/>
        <item x="84"/>
        <item x="83"/>
        <item x="82"/>
        <item x="81"/>
        <item x="80"/>
        <item x="79"/>
        <item x="78"/>
        <item x="109"/>
        <item x="108"/>
        <item x="107"/>
        <item x="106"/>
        <item x="114"/>
        <item x="115"/>
        <item x="116"/>
        <item t="default"/>
      </items>
    </pivotField>
    <pivotField numFmtId="14"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5">
        <item sd="0" x="0"/>
        <item sd="0" x="1"/>
        <item sd="0" x="2"/>
        <item sd="0" x="3"/>
        <item t="default"/>
      </items>
    </pivotField>
  </pivotFields>
  <rowItems count="1">
    <i/>
  </rowItems>
  <colFields count="4">
    <field x="23"/>
    <field x="22"/>
    <field x="21"/>
    <field x="13"/>
  </colFields>
  <colItems count="3">
    <i>
      <x v="1"/>
    </i>
    <i>
      <x v="2"/>
    </i>
    <i t="grand">
      <x/>
    </i>
  </colItems>
  <pageFields count="1">
    <pageField fld="10" hier="-1"/>
  </pageFields>
  <dataFields count="1">
    <dataField name="Contagem de Número de protocolo" fld="4" subtotal="count" baseField="18" baseItem="1"/>
  </dataFields>
  <formats count="17">
    <format dxfId="111">
      <pivotArea grandRow="1" outline="0" collapsedLevelsAreSubtotals="1" fieldPosition="0"/>
    </format>
    <format dxfId="110">
      <pivotArea dataOnly="0" labelOnly="1" grandRow="1" outline="0" fieldPosition="0"/>
    </format>
    <format dxfId="109">
      <pivotArea grandRow="1" outline="0" collapsedLevelsAreSubtotals="1" fieldPosition="0"/>
    </format>
    <format dxfId="108">
      <pivotArea dataOnly="0" labelOnly="1" grandRow="1" outline="0" fieldPosition="0"/>
    </format>
    <format dxfId="107">
      <pivotArea grandRow="1" outline="0" collapsedLevelsAreSubtotals="1" fieldPosition="0"/>
    </format>
    <format dxfId="106">
      <pivotArea dataOnly="0" labelOnly="1" grandRow="1" outline="0" fieldPosition="0"/>
    </format>
    <format dxfId="105">
      <pivotArea type="all" dataOnly="0" outline="0" fieldPosition="0"/>
    </format>
    <format dxfId="104">
      <pivotArea outline="0" collapsedLevelsAreSubtotals="1" fieldPosition="0"/>
    </format>
    <format dxfId="103">
      <pivotArea type="origin" dataOnly="0" labelOnly="1" outline="0" fieldPosition="0"/>
    </format>
    <format dxfId="102">
      <pivotArea field="23" type="button" dataOnly="0" labelOnly="1" outline="0" axis="axisCol" fieldPosition="0"/>
    </format>
    <format dxfId="101">
      <pivotArea field="22" type="button" dataOnly="0" labelOnly="1" outline="0" axis="axisCol" fieldPosition="1"/>
    </format>
    <format dxfId="100">
      <pivotArea field="21" type="button" dataOnly="0" labelOnly="1" outline="0" axis="axisCol" fieldPosition="2"/>
    </format>
    <format dxfId="99">
      <pivotArea dataOnly="0" labelOnly="1" grandRow="1" outline="0" fieldPosition="0"/>
    </format>
    <format dxfId="98">
      <pivotArea dataOnly="0" labelOnly="1" fieldPosition="0">
        <references count="1">
          <reference field="23" count="2">
            <x v="1"/>
            <x v="2"/>
          </reference>
        </references>
      </pivotArea>
    </format>
    <format dxfId="97">
      <pivotArea dataOnly="0" labelOnly="1" grandCol="1" outline="0" fieldPosition="0"/>
    </format>
    <format dxfId="96">
      <pivotArea dataOnly="0" grandRow="1" axis="axisRow" fieldPosition="0"/>
    </format>
    <format dxfId="95">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85678-0ED7-4D94-8799-67274E0C901D}" name="Tabela dinâmica1" cacheId="7" applyNumberFormats="0" applyBorderFormats="0" applyFontFormats="0" applyPatternFormats="0" applyAlignmentFormats="0" applyWidthHeightFormats="1" dataCaption="Valores" missingCaption="0" updatedVersion="8" minRefreshableVersion="3" itemPrintTitles="1" createdVersion="8" indent="0" outline="1" outlineData="1" multipleFieldFilters="0">
  <location ref="B4" firstHeaderRow="0" firstDataRow="0" firstDataCol="0"/>
  <pivotFields count="24">
    <pivotField axis="axisRow" multipleItemSelectionAllowed="1" showAll="0">
      <items count="8">
        <item sd="0" x="2"/>
        <item sd="0" x="4"/>
        <item sd="0" x="3"/>
        <item sd="0" x="0"/>
        <item sd="0" x="1"/>
        <item sd="0" m="1" x="6"/>
        <item x="5"/>
        <item t="default"/>
      </items>
    </pivotField>
    <pivotField showAll="0"/>
    <pivotField dataField="1" showAll="0"/>
    <pivotField multipleItemSelectionAllowed="1" showAll="0"/>
    <pivotField showAll="0"/>
    <pivotField showAll="0"/>
    <pivotField showAll="0"/>
    <pivotField showAll="0"/>
    <pivotField showAll="0"/>
    <pivotField showAll="0"/>
    <pivotField axis="axisCol" showAll="0">
      <items count="6">
        <item x="1"/>
        <item x="0"/>
        <item x="2"/>
        <item x="3"/>
        <item x="4"/>
        <item t="default"/>
      </items>
    </pivotField>
    <pivotField axis="axisRow" showAll="0">
      <items count="3">
        <item x="1"/>
        <item x="0"/>
        <item t="default"/>
      </items>
    </pivotField>
    <pivotField showAll="0"/>
    <pivotField numFmtId="14" outline="0" showAll="0" defaultSubtotal="0">
      <items count="117">
        <item x="0"/>
        <item x="1"/>
        <item x="2"/>
        <item x="3"/>
        <item x="11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112"/>
        <item x="105"/>
        <item x="104"/>
        <item x="103"/>
        <item x="102"/>
        <item x="101"/>
        <item x="111"/>
        <item x="100"/>
        <item x="76"/>
        <item x="99"/>
        <item x="98"/>
        <item x="97"/>
        <item x="96"/>
        <item x="95"/>
        <item x="94"/>
        <item x="93"/>
        <item x="92"/>
        <item x="91"/>
        <item x="90"/>
        <item x="89"/>
        <item x="88"/>
        <item x="110"/>
        <item x="77"/>
        <item x="87"/>
        <item x="86"/>
        <item x="85"/>
        <item x="84"/>
        <item x="83"/>
        <item x="82"/>
        <item x="81"/>
        <item x="80"/>
        <item x="79"/>
        <item x="78"/>
        <item x="109"/>
        <item x="108"/>
        <item x="107"/>
        <item x="106"/>
        <item x="114"/>
        <item x="115"/>
        <item x="116"/>
      </items>
    </pivotField>
    <pivotField showAll="0"/>
    <pivotField multipleItemSelectionAllowe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1"/>
    <field x="0"/>
  </rowFields>
  <rowItems count="13">
    <i>
      <x/>
    </i>
    <i r="1">
      <x/>
    </i>
    <i r="1">
      <x v="1"/>
    </i>
    <i r="1">
      <x v="3"/>
    </i>
    <i r="1">
      <x v="4"/>
    </i>
    <i>
      <x v="1"/>
    </i>
    <i r="1">
      <x/>
    </i>
    <i r="1">
      <x v="1"/>
    </i>
    <i r="1">
      <x v="2"/>
    </i>
    <i r="1">
      <x v="3"/>
    </i>
    <i r="1">
      <x v="4"/>
    </i>
    <i r="1">
      <x v="6"/>
    </i>
    <i t="grand">
      <x/>
    </i>
  </rowItems>
  <colFields count="1">
    <field x="10"/>
  </colFields>
  <colItems count="6">
    <i>
      <x/>
    </i>
    <i>
      <x v="1"/>
    </i>
    <i>
      <x v="2"/>
    </i>
    <i>
      <x v="3"/>
    </i>
    <i>
      <x v="4"/>
    </i>
    <i t="grand">
      <x/>
    </i>
  </colItems>
  <dataFields count="1">
    <dataField name="Contagem de Número do Chamado" fld="2" subtotal="count" baseField="0" baseItem="0"/>
  </dataFields>
  <formats count="10">
    <format dxfId="121">
      <pivotArea type="all" dataOnly="0" outline="0" fieldPosition="0"/>
    </format>
    <format dxfId="120">
      <pivotArea outline="0" collapsedLevelsAreSubtotals="1" fieldPosition="0"/>
    </format>
    <format dxfId="119">
      <pivotArea type="origin" dataOnly="0" labelOnly="1" outline="0" fieldPosition="0"/>
    </format>
    <format dxfId="118">
      <pivotArea field="10" type="button" dataOnly="0" labelOnly="1" outline="0" axis="axisCol" fieldPosition="0"/>
    </format>
    <format dxfId="117">
      <pivotArea type="topRight" dataOnly="0" labelOnly="1" outline="0" fieldPosition="0"/>
    </format>
    <format dxfId="116">
      <pivotArea dataOnly="0" labelOnly="1" grandRow="1" outline="0" fieldPosition="0"/>
    </format>
    <format dxfId="115">
      <pivotArea dataOnly="0" labelOnly="1" fieldPosition="0">
        <references count="1">
          <reference field="10" count="0"/>
        </references>
      </pivotArea>
    </format>
    <format dxfId="114">
      <pivotArea dataOnly="0" labelOnly="1" grandCol="1" outline="0" fieldPosition="0"/>
    </format>
    <format dxfId="113">
      <pivotArea outline="0" collapsedLevelsAreSubtotals="1" fieldPosition="0"/>
    </format>
    <format dxfId="112">
      <pivotArea dataOnly="0" labelOnly="1" grandRow="1" outline="0"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B576E3-8969-4A3B-BAAF-133404FD2080}" name="Tabela dinâmica4" cacheId="7"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B21:C27" firstHeaderRow="1" firstDataRow="1" firstDataCol="1" rowPageCount="2" colPageCount="1"/>
  <pivotFields count="24">
    <pivotField axis="axisRow" showAll="0" sortType="ascending">
      <items count="8">
        <item x="5"/>
        <item x="2"/>
        <item x="4"/>
        <item x="3"/>
        <item x="0"/>
        <item x="1"/>
        <item m="1" x="6"/>
        <item t="default"/>
      </items>
    </pivotField>
    <pivotField showAll="0"/>
    <pivotField dataField="1" showAll="0"/>
    <pivotField showAll="0"/>
    <pivotField showAll="0"/>
    <pivotField showAll="0"/>
    <pivotField showAll="0"/>
    <pivotField showAll="0"/>
    <pivotField showAll="0"/>
    <pivotField showAll="0"/>
    <pivotField axis="axisPage" multipleItemSelectionAllowed="1" showAll="0">
      <items count="6">
        <item h="1" x="2"/>
        <item h="1" x="0"/>
        <item x="1"/>
        <item h="1" x="3"/>
        <item h="1" x="4"/>
        <item t="default"/>
      </items>
    </pivotField>
    <pivotField showAll="0"/>
    <pivotField showAll="0"/>
    <pivotField axis="axisPage" numFmtId="14" multipleItemSelectionAllowed="1" showAll="0">
      <items count="118">
        <item h="1" x="0"/>
        <item h="1" x="1"/>
        <item h="1" x="2"/>
        <item h="1" x="3"/>
        <item h="1" x="113"/>
        <item h="1" x="4"/>
        <item h="1" x="5"/>
        <item h="1" x="6"/>
        <item h="1" x="7"/>
        <item h="1" x="8"/>
        <item h="1" x="9"/>
        <item h="1" x="10"/>
        <item h="1" x="11"/>
        <item h="1" x="12"/>
        <item h="1" x="13"/>
        <item h="1" x="14"/>
        <item h="1" x="15"/>
        <item h="1" x="16"/>
        <item h="1" x="17"/>
        <item h="1"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112"/>
        <item x="105"/>
        <item x="104"/>
        <item x="103"/>
        <item x="102"/>
        <item x="101"/>
        <item x="111"/>
        <item x="100"/>
        <item x="76"/>
        <item x="99"/>
        <item x="98"/>
        <item x="97"/>
        <item x="96"/>
        <item x="95"/>
        <item x="94"/>
        <item x="93"/>
        <item x="92"/>
        <item x="91"/>
        <item x="90"/>
        <item x="89"/>
        <item x="88"/>
        <item x="110"/>
        <item x="77"/>
        <item x="87"/>
        <item x="86"/>
        <item x="85"/>
        <item x="84"/>
        <item x="83"/>
        <item x="82"/>
        <item x="81"/>
        <item x="80"/>
        <item x="79"/>
        <item x="78"/>
        <item x="109"/>
        <item x="108"/>
        <item x="107"/>
        <item x="106"/>
        <item x="114"/>
        <item x="115"/>
        <item x="116"/>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6">
    <i>
      <x v="1"/>
    </i>
    <i>
      <x v="2"/>
    </i>
    <i>
      <x v="3"/>
    </i>
    <i>
      <x v="4"/>
    </i>
    <i>
      <x v="5"/>
    </i>
    <i t="grand">
      <x/>
    </i>
  </rowItems>
  <colItems count="1">
    <i/>
  </colItems>
  <pageFields count="2">
    <pageField fld="10" hier="-1"/>
    <pageField fld="13" hier="-1"/>
  </pageFields>
  <dataFields count="1">
    <dataField name="Contagem  Chamado"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8A1308-5AC3-4AA8-905D-A4C4FAC1063B}" name="Tabela dinâmica3" cacheId="2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5:B35" firstHeaderRow="1" firstDataRow="1" firstDataCol="1" rowPageCount="1" colPageCount="1"/>
  <pivotFields count="28">
    <pivotField axis="axisRow" showAll="0">
      <items count="7">
        <item x="2"/>
        <item x="5"/>
        <item x="4"/>
        <item x="0"/>
        <item x="1"/>
        <item x="3"/>
        <item t="default"/>
      </items>
    </pivotField>
    <pivotField axis="axisRow" showAll="0">
      <items count="8">
        <item x="5"/>
        <item x="2"/>
        <item x="0"/>
        <item x="1"/>
        <item x="4"/>
        <item x="3"/>
        <item x="6"/>
        <item t="default"/>
      </items>
    </pivotField>
    <pivotField dataField="1" showAll="0"/>
    <pivotField showAll="0"/>
    <pivotField showAll="0"/>
    <pivotField showAll="0"/>
    <pivotField showAll="0"/>
    <pivotField showAll="0"/>
    <pivotField showAll="0"/>
    <pivotField showAll="0"/>
    <pivotField axis="axisPage" multipleItemSelectionAllowed="1" showAll="0">
      <items count="6">
        <item x="1"/>
        <item h="1" x="0"/>
        <item x="2"/>
        <item h="1" m="1" x="4"/>
        <item h="1" m="1" x="3"/>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items count="59">
        <item x="21"/>
        <item x="36"/>
        <item x="41"/>
        <item x="45"/>
        <item x="42"/>
        <item x="11"/>
        <item x="32"/>
        <item x="38"/>
        <item x="49"/>
        <item x="40"/>
        <item x="34"/>
        <item x="44"/>
        <item x="13"/>
        <item x="28"/>
        <item x="35"/>
        <item x="1"/>
        <item x="27"/>
        <item x="3"/>
        <item x="23"/>
        <item x="24"/>
        <item x="4"/>
        <item x="25"/>
        <item x="17"/>
        <item x="15"/>
        <item x="10"/>
        <item x="19"/>
        <item x="14"/>
        <item x="9"/>
        <item x="0"/>
        <item x="2"/>
        <item x="26"/>
        <item x="39"/>
        <item x="53"/>
        <item x="20"/>
        <item x="6"/>
        <item x="33"/>
        <item x="46"/>
        <item x="50"/>
        <item x="18"/>
        <item x="55"/>
        <item x="22"/>
        <item x="29"/>
        <item x="37"/>
        <item x="43"/>
        <item x="51"/>
        <item x="48"/>
        <item x="16"/>
        <item x="31"/>
        <item x="52"/>
        <item x="54"/>
        <item x="47"/>
        <item x="56"/>
        <item x="57"/>
        <item x="5"/>
        <item x="7"/>
        <item x="8"/>
        <item x="12"/>
        <item x="3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2">
    <field x="0"/>
    <field x="1"/>
  </rowFields>
  <rowItems count="30">
    <i>
      <x/>
    </i>
    <i r="1">
      <x/>
    </i>
    <i r="1">
      <x v="1"/>
    </i>
    <i r="1">
      <x v="2"/>
    </i>
    <i r="1">
      <x v="3"/>
    </i>
    <i r="1">
      <x v="4"/>
    </i>
    <i r="1">
      <x v="5"/>
    </i>
    <i>
      <x v="2"/>
    </i>
    <i r="1">
      <x/>
    </i>
    <i r="1">
      <x v="1"/>
    </i>
    <i r="1">
      <x v="2"/>
    </i>
    <i r="1">
      <x v="3"/>
    </i>
    <i r="1">
      <x v="4"/>
    </i>
    <i r="1">
      <x v="5"/>
    </i>
    <i r="1">
      <x v="6"/>
    </i>
    <i>
      <x v="3"/>
    </i>
    <i r="1">
      <x/>
    </i>
    <i r="1">
      <x v="1"/>
    </i>
    <i r="1">
      <x v="2"/>
    </i>
    <i r="1">
      <x v="3"/>
    </i>
    <i r="1">
      <x v="4"/>
    </i>
    <i r="1">
      <x v="5"/>
    </i>
    <i>
      <x v="5"/>
    </i>
    <i r="1">
      <x/>
    </i>
    <i r="1">
      <x v="1"/>
    </i>
    <i r="1">
      <x v="2"/>
    </i>
    <i r="1">
      <x v="3"/>
    </i>
    <i r="1">
      <x v="4"/>
    </i>
    <i r="1">
      <x v="5"/>
    </i>
    <i t="grand">
      <x/>
    </i>
  </rowItems>
  <colItems count="1">
    <i/>
  </colItems>
  <pageFields count="1">
    <pageField fld="10" hier="-1"/>
  </pageFields>
  <dataFields count="1">
    <dataField name="Contagem de Número do Chamado" fld="2" subtotal="count" baseField="0" baseItem="0"/>
  </dataField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5CCF5E-F27F-4496-813C-9E0D7E7216CE}" name="Tabela dinâmica5" cacheId="2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5:BL15" firstHeaderRow="1" firstDataRow="4" firstDataCol="1" rowPageCount="1" colPageCount="1"/>
  <pivotFields count="28">
    <pivotField axis="axisRow" showAll="0">
      <items count="7">
        <item sd="0" x="2"/>
        <item sd="0" x="5"/>
        <item sd="0" x="4"/>
        <item sd="0" x="0"/>
        <item sd="0" x="1"/>
        <item x="3"/>
        <item t="default"/>
      </items>
    </pivotField>
    <pivotField showAll="0"/>
    <pivotField dataField="1" showAll="0"/>
    <pivotField showAll="0"/>
    <pivotField showAll="0"/>
    <pivotField showAll="0"/>
    <pivotField showAll="0"/>
    <pivotField showAll="0"/>
    <pivotField showAll="0"/>
    <pivotField showAll="0"/>
    <pivotField axis="axisPage" multipleItemSelectionAllowed="1" showAll="0">
      <items count="6">
        <item h="1" x="1"/>
        <item x="0"/>
        <item h="1" x="2"/>
        <item h="1" m="1" x="4"/>
        <item h="1" m="1" x="3"/>
        <item t="default"/>
      </items>
    </pivotField>
    <pivotField showAll="0"/>
    <pivotField showAll="0"/>
    <pivotField numFmtId="14" showAll="0"/>
    <pivotField showAll="0"/>
    <pivotField showAll="0"/>
    <pivotField showAll="0"/>
    <pivotField showAll="0"/>
    <pivotField showAll="0"/>
    <pivotField showAll="0"/>
    <pivotField showAll="0"/>
    <pivotField showAll="0"/>
    <pivotField axis="axisCol" showAll="0">
      <items count="59">
        <item x="21"/>
        <item x="36"/>
        <item x="41"/>
        <item x="45"/>
        <item x="42"/>
        <item x="11"/>
        <item x="32"/>
        <item x="38"/>
        <item x="49"/>
        <item x="40"/>
        <item x="34"/>
        <item x="44"/>
        <item x="13"/>
        <item x="28"/>
        <item x="35"/>
        <item x="1"/>
        <item x="27"/>
        <item x="3"/>
        <item x="23"/>
        <item x="24"/>
        <item x="4"/>
        <item x="25"/>
        <item x="10"/>
        <item x="15"/>
        <item x="17"/>
        <item x="19"/>
        <item x="14"/>
        <item x="9"/>
        <item x="0"/>
        <item x="2"/>
        <item x="26"/>
        <item x="39"/>
        <item x="53"/>
        <item x="20"/>
        <item x="6"/>
        <item x="33"/>
        <item x="46"/>
        <item x="50"/>
        <item x="18"/>
        <item x="55"/>
        <item x="22"/>
        <item x="29"/>
        <item x="37"/>
        <item x="43"/>
        <item x="51"/>
        <item x="48"/>
        <item x="16"/>
        <item x="31"/>
        <item x="52"/>
        <item x="54"/>
        <item x="47"/>
        <item x="56"/>
        <item x="57"/>
        <item x="5"/>
        <item x="7"/>
        <item x="8"/>
        <item x="12"/>
        <item x="30"/>
        <item t="default"/>
      </items>
    </pivotField>
    <pivotField showAll="0"/>
    <pivotField showAll="0"/>
    <pivotField showAll="0"/>
    <pivotField axis="axisCol"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Col" showAll="0">
      <items count="15">
        <item sd="0" x="0"/>
        <item sd="0" x="1"/>
        <item sd="0" x="2"/>
        <item sd="0" x="3"/>
        <item sd="0" x="4"/>
        <item sd="0" x="5"/>
        <item sd="0" x="6"/>
        <item x="7"/>
        <item x="8"/>
        <item x="9"/>
        <item sd="0" x="10"/>
        <item sd="0" x="11"/>
        <item sd="0" x="12"/>
        <item sd="0" x="13"/>
        <item t="default"/>
      </items>
    </pivotField>
  </pivotFields>
  <rowFields count="1">
    <field x="0"/>
  </rowFields>
  <rowItems count="7">
    <i>
      <x/>
    </i>
    <i>
      <x v="1"/>
    </i>
    <i>
      <x v="2"/>
    </i>
    <i>
      <x v="3"/>
    </i>
    <i>
      <x v="4"/>
    </i>
    <i>
      <x v="5"/>
    </i>
    <i t="grand">
      <x/>
    </i>
  </rowItems>
  <colFields count="3">
    <field x="27"/>
    <field x="26"/>
    <field x="22"/>
  </colFields>
  <colItems count="60">
    <i>
      <x/>
    </i>
    <i>
      <x v="1"/>
    </i>
    <i>
      <x v="3"/>
    </i>
    <i>
      <x v="4"/>
    </i>
    <i>
      <x v="5"/>
    </i>
    <i>
      <x v="7"/>
      <x v="191"/>
    </i>
    <i r="1">
      <x v="192"/>
    </i>
    <i r="1">
      <x v="194"/>
    </i>
    <i r="1">
      <x v="195"/>
    </i>
    <i r="1">
      <x v="196"/>
    </i>
    <i r="1">
      <x v="197"/>
    </i>
    <i r="1">
      <x v="198"/>
    </i>
    <i r="1">
      <x v="201"/>
    </i>
    <i r="1">
      <x v="202"/>
    </i>
    <i r="1">
      <x v="203"/>
    </i>
    <i r="1">
      <x v="204"/>
    </i>
    <i r="1">
      <x v="205"/>
    </i>
    <i r="1">
      <x v="208"/>
    </i>
    <i r="1">
      <x v="209"/>
    </i>
    <i r="1">
      <x v="210"/>
    </i>
    <i r="1">
      <x v="211"/>
    </i>
    <i r="1">
      <x v="212"/>
    </i>
    <i t="default">
      <x v="7"/>
    </i>
    <i>
      <x v="8"/>
      <x v="215"/>
    </i>
    <i r="1">
      <x v="216"/>
    </i>
    <i r="1">
      <x v="217"/>
    </i>
    <i r="1">
      <x v="218"/>
    </i>
    <i r="1">
      <x v="219"/>
    </i>
    <i r="1">
      <x v="220"/>
    </i>
    <i r="1">
      <x v="222"/>
    </i>
    <i r="1">
      <x v="223"/>
    </i>
    <i r="1">
      <x v="224"/>
    </i>
    <i r="1">
      <x v="225"/>
    </i>
    <i r="1">
      <x v="226"/>
    </i>
    <i r="1">
      <x v="230"/>
    </i>
    <i r="1">
      <x v="232"/>
    </i>
    <i r="1">
      <x v="236"/>
    </i>
    <i r="1">
      <x v="237"/>
    </i>
    <i r="1">
      <x v="238"/>
    </i>
    <i r="1">
      <x v="239"/>
    </i>
    <i r="1">
      <x v="240"/>
    </i>
    <i t="default">
      <x v="8"/>
    </i>
    <i>
      <x v="9"/>
      <x v="245"/>
    </i>
    <i r="1">
      <x v="246"/>
    </i>
    <i r="1">
      <x v="247"/>
    </i>
    <i r="1">
      <x v="251"/>
    </i>
    <i r="1">
      <x v="252"/>
    </i>
    <i r="1">
      <x v="253"/>
    </i>
    <i r="1">
      <x v="254"/>
    </i>
    <i r="1">
      <x v="257"/>
    </i>
    <i r="1">
      <x v="258"/>
    </i>
    <i r="1">
      <x v="259"/>
    </i>
    <i r="1">
      <x v="260"/>
    </i>
    <i r="1">
      <x v="261"/>
    </i>
    <i r="1">
      <x v="264"/>
    </i>
    <i r="1">
      <x v="265"/>
    </i>
    <i r="1">
      <x v="266"/>
    </i>
    <i r="1">
      <x v="267"/>
    </i>
    <i t="default">
      <x v="9"/>
    </i>
    <i t="grand">
      <x/>
    </i>
  </colItems>
  <pageFields count="1">
    <pageField fld="10" hier="-1"/>
  </pageFields>
  <dataFields count="1">
    <dataField name="Contagem de Número do Chamado" fld="2" subtotal="count" baseField="0" baseItem="0"/>
  </dataField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720149-7E90-4C21-A159-49E47EA44D87}" name="Tabela dinâmica2" cacheId="6" applyNumberFormats="0" applyBorderFormats="0" applyFontFormats="0" applyPatternFormats="0" applyAlignmentFormats="0" applyWidthHeightFormats="1" dataCaption="Valores" missingCaption="0" updatedVersion="8" minRefreshableVersion="3" useAutoFormatting="1" itemPrintTitles="1" createdVersion="8" indent="0" outline="1" outlineData="1" multipleFieldFilters="0">
  <location ref="S4:T10" firstHeaderRow="1" firstDataRow="1" firstDataCol="1" rowPageCount="2" colPageCount="1"/>
  <pivotFields count="21">
    <pivotField axis="axisRow" multipleItemSelectionAllowed="1" showAll="0">
      <items count="8">
        <item sd="0" x="2"/>
        <item sd="0" x="4"/>
        <item sd="0" x="3"/>
        <item sd="0" x="0"/>
        <item sd="0" x="1"/>
        <item sd="0" x="6"/>
        <item x="5"/>
        <item t="default"/>
      </items>
    </pivotField>
    <pivotField showAll="0"/>
    <pivotField dataField="1" showAll="0"/>
    <pivotField multipleItemSelectionAllowed="1" showAll="0"/>
    <pivotField showAll="0"/>
    <pivotField showAll="0"/>
    <pivotField showAll="0"/>
    <pivotField showAll="0"/>
    <pivotField showAll="0"/>
    <pivotField showAll="0"/>
    <pivotField showAll="0">
      <items count="8">
        <item x="1"/>
        <item x="0"/>
        <item x="5"/>
        <item m="1" x="6"/>
        <item x="2"/>
        <item x="3"/>
        <item x="4"/>
        <item t="default"/>
      </items>
    </pivotField>
    <pivotField showAll="0"/>
    <pivotField showAll="0"/>
    <pivotField axis="axisPage" numFmtId="14" outline="0" multipleItemSelectionAllowed="1" showAll="0" defaultSubtota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142"/>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m="1" x="143"/>
        <item m="1" x="144"/>
        <item m="1" x="145"/>
        <item x="133"/>
        <item x="134"/>
        <item x="135"/>
        <item x="136"/>
        <item x="137"/>
        <item x="138"/>
        <item x="139"/>
        <item x="140"/>
        <item x="141"/>
      </items>
    </pivotField>
    <pivotField showAll="0"/>
    <pivotField axis="axisPage" multipleItemSelectionAllowed="1" showAll="0">
      <items count="19">
        <item h="1" x="10"/>
        <item h="1" x="14"/>
        <item h="1" x="6"/>
        <item h="1" x="8"/>
        <item h="1" x="7"/>
        <item h="1" x="2"/>
        <item x="13"/>
        <item h="1" x="1"/>
        <item h="1" x="12"/>
        <item h="1" x="0"/>
        <item h="1" x="11"/>
        <item h="1" x="9"/>
        <item h="1" x="5"/>
        <item h="1" x="4"/>
        <item h="1" x="3"/>
        <item h="1" x="17"/>
        <item h="1" x="15"/>
        <item h="1" x="16"/>
        <item t="default"/>
      </items>
    </pivotField>
    <pivotField showAll="0"/>
    <pivotField showAll="0"/>
    <pivotField showAll="0"/>
    <pivotField showAll="0"/>
    <pivotField showAll="0"/>
  </pivotFields>
  <rowFields count="1">
    <field x="0"/>
  </rowFields>
  <rowItems count="6">
    <i>
      <x/>
    </i>
    <i>
      <x v="1"/>
    </i>
    <i>
      <x v="2"/>
    </i>
    <i>
      <x v="3"/>
    </i>
    <i>
      <x v="4"/>
    </i>
    <i t="grand">
      <x/>
    </i>
  </rowItems>
  <colItems count="1">
    <i/>
  </colItems>
  <pageFields count="2">
    <pageField fld="15" hier="-1"/>
    <pageField fld="13" hier="-1"/>
  </pageFields>
  <dataFields count="1">
    <dataField name="Contagem de Número do Chamado" fld="2" subtotal="count" baseField="0" baseItem="0"/>
  </dataFields>
  <formats count="9">
    <format dxfId="24">
      <pivotArea type="all" dataOnly="0" outline="0" fieldPosition="0"/>
    </format>
    <format dxfId="23">
      <pivotArea outline="0" collapsedLevelsAreSubtotals="1" fieldPosition="0"/>
    </format>
    <format dxfId="22">
      <pivotArea type="origin" dataOnly="0" labelOnly="1" outline="0" fieldPosition="0"/>
    </format>
    <format dxfId="21">
      <pivotArea field="10" type="button" dataOnly="0" labelOnly="1" outline="0"/>
    </format>
    <format dxfId="20">
      <pivotArea type="topRight" dataOnly="0" labelOnly="1" outline="0" fieldPosition="0"/>
    </format>
    <format dxfId="19">
      <pivotArea dataOnly="0" labelOnly="1" grandRow="1" outline="0" fieldPosition="0"/>
    </format>
    <format dxfId="18">
      <pivotArea dataOnly="0" labelOnly="1" grandCol="1" outline="0" fieldPosition="0"/>
    </format>
    <format dxfId="17">
      <pivotArea outline="0" collapsedLevelsAreSubtotals="1" fieldPosition="0"/>
    </format>
    <format dxfId="16">
      <pivotArea dataOnly="0" labelOnly="1" grandRow="1" outline="0"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FB5199-E412-4978-A973-AD113F9A2FE6}" name="Tabela dinâmica4" cacheId="7"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B21:C27" firstHeaderRow="1" firstDataRow="1" firstDataCol="1" rowPageCount="2" colPageCount="1"/>
  <pivotFields count="24">
    <pivotField axis="axisRow" showAll="0" sortType="ascending">
      <items count="8">
        <item x="5"/>
        <item x="2"/>
        <item x="4"/>
        <item x="3"/>
        <item x="0"/>
        <item x="1"/>
        <item m="1" x="6"/>
        <item t="default"/>
      </items>
    </pivotField>
    <pivotField showAll="0"/>
    <pivotField dataField="1" showAll="0"/>
    <pivotField showAll="0"/>
    <pivotField showAll="0"/>
    <pivotField showAll="0"/>
    <pivotField showAll="0"/>
    <pivotField showAll="0"/>
    <pivotField showAll="0"/>
    <pivotField showAll="0"/>
    <pivotField axis="axisPage" multipleItemSelectionAllowed="1" showAll="0">
      <items count="6">
        <item h="1" x="2"/>
        <item h="1" x="0"/>
        <item x="1"/>
        <item h="1" x="3"/>
        <item h="1" x="4"/>
        <item t="default"/>
      </items>
    </pivotField>
    <pivotField showAll="0"/>
    <pivotField showAll="0"/>
    <pivotField axis="axisPage" numFmtId="14" multipleItemSelectionAllowed="1" showAll="0">
      <items count="118">
        <item h="1" x="0"/>
        <item h="1" x="1"/>
        <item h="1" x="2"/>
        <item h="1" x="3"/>
        <item h="1" x="113"/>
        <item h="1" x="4"/>
        <item h="1" x="5"/>
        <item h="1" x="6"/>
        <item h="1" x="7"/>
        <item h="1" x="8"/>
        <item h="1" x="9"/>
        <item h="1" x="10"/>
        <item h="1" x="11"/>
        <item h="1" x="12"/>
        <item h="1" x="13"/>
        <item h="1" x="14"/>
        <item h="1" x="15"/>
        <item h="1" x="16"/>
        <item h="1" x="17"/>
        <item h="1"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112"/>
        <item x="105"/>
        <item x="104"/>
        <item x="103"/>
        <item x="102"/>
        <item x="101"/>
        <item x="111"/>
        <item x="100"/>
        <item x="76"/>
        <item x="99"/>
        <item x="98"/>
        <item x="97"/>
        <item x="96"/>
        <item x="95"/>
        <item x="94"/>
        <item x="93"/>
        <item x="92"/>
        <item x="91"/>
        <item x="90"/>
        <item x="89"/>
        <item x="88"/>
        <item x="110"/>
        <item x="77"/>
        <item x="87"/>
        <item x="86"/>
        <item x="85"/>
        <item x="84"/>
        <item x="83"/>
        <item x="82"/>
        <item x="81"/>
        <item x="80"/>
        <item x="79"/>
        <item x="78"/>
        <item x="109"/>
        <item x="108"/>
        <item x="107"/>
        <item x="106"/>
        <item x="114"/>
        <item x="115"/>
        <item x="116"/>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6">
    <i>
      <x v="1"/>
    </i>
    <i>
      <x v="2"/>
    </i>
    <i>
      <x v="3"/>
    </i>
    <i>
      <x v="4"/>
    </i>
    <i>
      <x v="5"/>
    </i>
    <i t="grand">
      <x/>
    </i>
  </rowItems>
  <colItems count="1">
    <i/>
  </colItems>
  <pageFields count="2">
    <pageField fld="10" hier="-1"/>
    <pageField fld="13" hier="-1"/>
  </pageFields>
  <dataFields count="1">
    <dataField name="Contagem  Chamado"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5C275C-5B40-42D1-860A-12DCD1B00466}" name="Tabela dinâmica1" cacheId="7" applyNumberFormats="0" applyBorderFormats="0" applyFontFormats="0" applyPatternFormats="0" applyAlignmentFormats="0" applyWidthHeightFormats="1" dataCaption="Valores" missingCaption="0" updatedVersion="8" minRefreshableVersion="3" itemPrintTitles="1" createdVersion="8" indent="0" outline="1" outlineData="1" multipleFieldFilters="0">
  <location ref="B4" firstHeaderRow="0" firstDataRow="0" firstDataCol="0"/>
  <pivotFields count="24">
    <pivotField axis="axisRow" multipleItemSelectionAllowed="1" showAll="0">
      <items count="8">
        <item sd="0" x="2"/>
        <item sd="0" x="4"/>
        <item sd="0" x="3"/>
        <item sd="0" x="0"/>
        <item sd="0" x="1"/>
        <item sd="0" m="1" x="6"/>
        <item x="5"/>
        <item t="default"/>
      </items>
    </pivotField>
    <pivotField showAll="0"/>
    <pivotField dataField="1" showAll="0"/>
    <pivotField multipleItemSelectionAllowed="1" showAll="0"/>
    <pivotField showAll="0"/>
    <pivotField showAll="0"/>
    <pivotField showAll="0"/>
    <pivotField showAll="0"/>
    <pivotField showAll="0"/>
    <pivotField showAll="0"/>
    <pivotField axis="axisCol" showAll="0">
      <items count="6">
        <item x="1"/>
        <item x="0"/>
        <item x="2"/>
        <item x="3"/>
        <item x="4"/>
        <item t="default"/>
      </items>
    </pivotField>
    <pivotField axis="axisRow" showAll="0">
      <items count="3">
        <item x="1"/>
        <item x="0"/>
        <item t="default"/>
      </items>
    </pivotField>
    <pivotField showAll="0"/>
    <pivotField numFmtId="14" outline="0" showAll="0" defaultSubtotal="0">
      <items count="117">
        <item x="0"/>
        <item x="1"/>
        <item x="2"/>
        <item x="3"/>
        <item x="11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112"/>
        <item x="105"/>
        <item x="104"/>
        <item x="103"/>
        <item x="102"/>
        <item x="101"/>
        <item x="111"/>
        <item x="100"/>
        <item x="76"/>
        <item x="99"/>
        <item x="98"/>
        <item x="97"/>
        <item x="96"/>
        <item x="95"/>
        <item x="94"/>
        <item x="93"/>
        <item x="92"/>
        <item x="91"/>
        <item x="90"/>
        <item x="89"/>
        <item x="88"/>
        <item x="110"/>
        <item x="77"/>
        <item x="87"/>
        <item x="86"/>
        <item x="85"/>
        <item x="84"/>
        <item x="83"/>
        <item x="82"/>
        <item x="81"/>
        <item x="80"/>
        <item x="79"/>
        <item x="78"/>
        <item x="109"/>
        <item x="108"/>
        <item x="107"/>
        <item x="106"/>
        <item x="114"/>
        <item x="115"/>
        <item x="116"/>
      </items>
    </pivotField>
    <pivotField showAll="0"/>
    <pivotField multipleItemSelectionAllowe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1"/>
    <field x="0"/>
  </rowFields>
  <rowItems count="13">
    <i>
      <x/>
    </i>
    <i r="1">
      <x/>
    </i>
    <i r="1">
      <x v="1"/>
    </i>
    <i r="1">
      <x v="3"/>
    </i>
    <i r="1">
      <x v="4"/>
    </i>
    <i>
      <x v="1"/>
    </i>
    <i r="1">
      <x/>
    </i>
    <i r="1">
      <x v="1"/>
    </i>
    <i r="1">
      <x v="2"/>
    </i>
    <i r="1">
      <x v="3"/>
    </i>
    <i r="1">
      <x v="4"/>
    </i>
    <i r="1">
      <x v="6"/>
    </i>
    <i t="grand">
      <x/>
    </i>
  </rowItems>
  <colFields count="1">
    <field x="10"/>
  </colFields>
  <colItems count="6">
    <i>
      <x/>
    </i>
    <i>
      <x v="1"/>
    </i>
    <i>
      <x v="2"/>
    </i>
    <i>
      <x v="3"/>
    </i>
    <i>
      <x v="4"/>
    </i>
    <i t="grand">
      <x/>
    </i>
  </colItems>
  <dataFields count="1">
    <dataField name="Contagem de Número do Chamado" fld="2" subtotal="count" baseField="0" baseItem="0"/>
  </dataFields>
  <formats count="20">
    <format dxfId="44">
      <pivotArea type="all" dataOnly="0" outline="0" fieldPosition="0"/>
    </format>
    <format dxfId="43">
      <pivotArea outline="0" collapsedLevelsAreSubtotals="1" fieldPosition="0"/>
    </format>
    <format dxfId="42">
      <pivotArea type="origin" dataOnly="0" labelOnly="1" outline="0" fieldPosition="0"/>
    </format>
    <format dxfId="41">
      <pivotArea field="10" type="button" dataOnly="0" labelOnly="1" outline="0" axis="axisCol" fieldPosition="0"/>
    </format>
    <format dxfId="40">
      <pivotArea type="topRight" dataOnly="0" labelOnly="1" outline="0" fieldPosition="0"/>
    </format>
    <format dxfId="39">
      <pivotArea dataOnly="0" labelOnly="1" grandRow="1" outline="0" fieldPosition="0"/>
    </format>
    <format dxfId="38">
      <pivotArea dataOnly="0" labelOnly="1" fieldPosition="0">
        <references count="1">
          <reference field="10" count="0"/>
        </references>
      </pivotArea>
    </format>
    <format dxfId="37">
      <pivotArea dataOnly="0" labelOnly="1" grandCol="1" outline="0" fieldPosition="0"/>
    </format>
    <format dxfId="36">
      <pivotArea outline="0" collapsedLevelsAreSubtotals="1" fieldPosition="0"/>
    </format>
    <format dxfId="35">
      <pivotArea dataOnly="0" labelOnly="1" grandRow="1" outline="0" fieldPosition="0"/>
    </format>
    <format dxfId="34">
      <pivotArea dataOnly="0" labelOnly="1" fieldPosition="0">
        <references count="1">
          <reference field="10" count="1">
            <x v="3"/>
          </reference>
        </references>
      </pivotArea>
    </format>
    <format dxfId="33">
      <pivotArea field="11" type="button" dataOnly="0" labelOnly="1" outline="0" axis="axisRow" fieldPosition="0"/>
    </format>
    <format dxfId="32">
      <pivotArea dataOnly="0" labelOnly="1" fieldPosition="0">
        <references count="1">
          <reference field="10" count="0"/>
        </references>
      </pivotArea>
    </format>
    <format dxfId="31">
      <pivotArea dataOnly="0" labelOnly="1" grandCol="1" outline="0" fieldPosition="0"/>
    </format>
    <format dxfId="30">
      <pivotArea field="11" type="button" dataOnly="0" labelOnly="1" outline="0" axis="axisRow" fieldPosition="0"/>
    </format>
    <format dxfId="29">
      <pivotArea dataOnly="0" labelOnly="1" fieldPosition="0">
        <references count="1">
          <reference field="10" count="0"/>
        </references>
      </pivotArea>
    </format>
    <format dxfId="28">
      <pivotArea dataOnly="0" labelOnly="1" grandCol="1" outline="0" fieldPosition="0"/>
    </format>
    <format dxfId="27">
      <pivotArea field="11" type="button" dataOnly="0" labelOnly="1" outline="0" axis="axisRow" fieldPosition="0"/>
    </format>
    <format dxfId="26">
      <pivotArea dataOnly="0" labelOnly="1" fieldPosition="0">
        <references count="1">
          <reference field="10" count="0"/>
        </references>
      </pivotArea>
    </format>
    <format dxfId="25">
      <pivotArea dataOnly="0" labelOnly="1" grandCol="1" outline="0"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D839BC-36F4-49B5-98B4-3B6DEF7C2846}" name="Tabela dinâmica3" cacheId="7" applyNumberFormats="0" applyBorderFormats="0" applyFontFormats="0" applyPatternFormats="0" applyAlignmentFormats="0" applyWidthHeightFormats="1" dataCaption="Valores" grandTotalCaption="-" updatedVersion="8" minRefreshableVersion="3" itemPrintTitles="1" createdVersion="8" indent="0" outline="1" outlineData="1" multipleFieldFilters="0">
  <location ref="I4:L9" firstHeaderRow="1" firstDataRow="5" firstDataCol="1" rowPageCount="1" colPageCount="1"/>
  <pivotFields count="24">
    <pivotField showAll="0"/>
    <pivotField showAll="0"/>
    <pivotField showAll="0"/>
    <pivotField showAll="0"/>
    <pivotField dataField="1" numFmtId="1" showAll="0"/>
    <pivotField showAll="0"/>
    <pivotField showAll="0"/>
    <pivotField showAll="0"/>
    <pivotField showAll="0"/>
    <pivotField showAll="0"/>
    <pivotField axis="axisPage" multipleItemSelectionAllowed="1" showAll="0">
      <items count="6">
        <item h="1" x="0"/>
        <item x="1"/>
        <item h="1" x="2"/>
        <item h="1" x="3"/>
        <item h="1" x="4"/>
        <item t="default"/>
      </items>
    </pivotField>
    <pivotField showAll="0"/>
    <pivotField showAll="0"/>
    <pivotField axis="axisCol" numFmtId="14" showAll="0">
      <items count="118">
        <item x="0"/>
        <item x="1"/>
        <item x="2"/>
        <item x="3"/>
        <item x="11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112"/>
        <item x="105"/>
        <item x="104"/>
        <item x="103"/>
        <item x="102"/>
        <item x="101"/>
        <item x="111"/>
        <item x="100"/>
        <item x="76"/>
        <item x="99"/>
        <item x="98"/>
        <item x="97"/>
        <item x="96"/>
        <item x="95"/>
        <item x="94"/>
        <item x="93"/>
        <item x="92"/>
        <item x="91"/>
        <item x="90"/>
        <item x="89"/>
        <item x="88"/>
        <item x="110"/>
        <item x="77"/>
        <item x="87"/>
        <item x="86"/>
        <item x="85"/>
        <item x="84"/>
        <item x="83"/>
        <item x="82"/>
        <item x="81"/>
        <item x="80"/>
        <item x="79"/>
        <item x="78"/>
        <item x="109"/>
        <item x="108"/>
        <item x="107"/>
        <item x="106"/>
        <item x="114"/>
        <item x="115"/>
        <item x="116"/>
        <item t="default"/>
      </items>
    </pivotField>
    <pivotField numFmtId="14"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5">
        <item sd="0" x="0"/>
        <item sd="0" x="1"/>
        <item sd="0" x="2"/>
        <item sd="0" x="3"/>
        <item t="default"/>
      </items>
    </pivotField>
  </pivotFields>
  <rowItems count="1">
    <i/>
  </rowItems>
  <colFields count="4">
    <field x="23"/>
    <field x="22"/>
    <field x="21"/>
    <field x="13"/>
  </colFields>
  <colItems count="3">
    <i>
      <x v="1"/>
    </i>
    <i>
      <x v="2"/>
    </i>
    <i t="grand">
      <x/>
    </i>
  </colItems>
  <pageFields count="1">
    <pageField fld="10" hier="-1"/>
  </pageFields>
  <dataFields count="1">
    <dataField name="Contagem de Número de protocolo" fld="4" subtotal="count" baseField="18" baseItem="1"/>
  </dataFields>
  <formats count="17">
    <format dxfId="61">
      <pivotArea grandRow="1" outline="0" collapsedLevelsAreSubtotals="1" fieldPosition="0"/>
    </format>
    <format dxfId="60">
      <pivotArea dataOnly="0" labelOnly="1" grandRow="1" outline="0" fieldPosition="0"/>
    </format>
    <format dxfId="59">
      <pivotArea grandRow="1" outline="0" collapsedLevelsAreSubtotals="1" fieldPosition="0"/>
    </format>
    <format dxfId="58">
      <pivotArea dataOnly="0" labelOnly="1" grandRow="1" outline="0" fieldPosition="0"/>
    </format>
    <format dxfId="57">
      <pivotArea grandRow="1" outline="0" collapsedLevelsAreSubtotals="1" fieldPosition="0"/>
    </format>
    <format dxfId="56">
      <pivotArea dataOnly="0" labelOnly="1" grandRow="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23" type="button" dataOnly="0" labelOnly="1" outline="0" axis="axisCol" fieldPosition="0"/>
    </format>
    <format dxfId="51">
      <pivotArea field="22" type="button" dataOnly="0" labelOnly="1" outline="0" axis="axisCol" fieldPosition="1"/>
    </format>
    <format dxfId="50">
      <pivotArea field="21" type="button" dataOnly="0" labelOnly="1" outline="0" axis="axisCol" fieldPosition="2"/>
    </format>
    <format dxfId="49">
      <pivotArea dataOnly="0" labelOnly="1" grandRow="1" outline="0" fieldPosition="0"/>
    </format>
    <format dxfId="48">
      <pivotArea dataOnly="0" labelOnly="1" fieldPosition="0">
        <references count="1">
          <reference field="23" count="2">
            <x v="1"/>
            <x v="2"/>
          </reference>
        </references>
      </pivotArea>
    </format>
    <format dxfId="47">
      <pivotArea dataOnly="0" labelOnly="1" grandCol="1" outline="0" fieldPosition="0"/>
    </format>
    <format dxfId="46">
      <pivotArea dataOnly="0" grandRow="1" axis="axisRow" fieldPosition="0"/>
    </format>
    <format dxfId="45">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6</v>
    <v>8</v>
    <v>14</v>
    <v>7</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D30E4D-DBBA-42DC-8BB8-0412A720E8C7}" name="Tabela1" displayName="Tabela1" ref="B2:W35" totalsRowShown="0" headerRowDxfId="85" dataDxfId="84">
  <autoFilter ref="B2:W35" xr:uid="{8FD30E4D-DBBA-42DC-8BB8-0412A720E8C7}"/>
  <tableColumns count="22">
    <tableColumn id="1" xr3:uid="{D2444843-6F57-46EB-9703-E98284A5C9EB}" name="#" dataDxfId="83" dataCellStyle="Vírgula">
      <calculatedColumnFormula>B2+1</calculatedColumnFormula>
    </tableColumn>
    <tableColumn id="15" xr3:uid="{3DF83B44-1BB9-4BA0-B34F-EE2A7633E09B}" name="Concluído" dataDxfId="82" dataCellStyle="Vírgula"/>
    <tableColumn id="2" xr3:uid="{4683212C-3402-4A61-983A-57EEDB66CA8E}" name="Status" dataDxfId="81" dataCellStyle="Vírgula">
      <calculatedColumnFormula>IF(AND(P3="OK",OR(S3="OK",S3="N/A"),OR(V3="OK",V3="N/A")),"Aprovado",IF(OR(P3="Reprovado",S3="Reprovado",V3="Reprovado"),"Reprovado","Pendente"))</calculatedColumnFormula>
    </tableColumn>
    <tableColumn id="3" xr3:uid="{2C368423-3464-4E7E-B8C8-B4AFD245A581}" name="Data" dataDxfId="80"/>
    <tableColumn id="4" xr3:uid="{7D6F0274-7CDA-4C5D-A3A4-97E70BE04542}" name="Assunto e-mail" dataDxfId="79"/>
    <tableColumn id="23" xr3:uid="{F5EAADB7-5E00-4506-985D-D395848D46CC}" name="Chamado" dataDxfId="78">
      <calculatedColumnFormula>RIGHT(Tabela1[[#This Row],[Assunto e-mail]],8)</calculatedColumnFormula>
    </tableColumn>
    <tableColumn id="5" xr3:uid="{14BDB40C-965E-475C-BB03-C8D3A7B57729}" name="D.A Comercial" dataDxfId="77"/>
    <tableColumn id="6" xr3:uid="{7ECA4063-ED85-437E-8B40-A9AB98F9DDCA}" name="Natureza" dataDxfId="76"/>
    <tableColumn id="7" xr3:uid="{78C4D252-92F6-4400-BF22-E65CF8E84E04}" name="Contexto" dataDxfId="75"/>
    <tableColumn id="8" xr3:uid="{71620923-D93C-40EC-B7E4-B56B8426D95A}" name="R$ " dataDxfId="74" dataCellStyle="Vírgula"/>
    <tableColumn id="9" xr3:uid="{6BDEF0ED-13EB-411D-9D79-948C6A73EA90}" name="Solicitante" dataDxfId="73"/>
    <tableColumn id="11" xr3:uid="{41EE9139-B198-4F58-AE4A-8FBCBD2014D2}" name="Ofensor" dataDxfId="72"/>
    <tableColumn id="10" xr3:uid="{EF5EFF18-694E-4CBE-9600-E8B5EAAA33CB}" name="Alçada necessária" dataDxfId="71">
      <calculatedColumnFormula>IF(K3&lt;10000,"Everton",IF(K3&lt;=50000,"Everton + Tatebe","Everton + Tatebe + Calil"))</calculatedColumnFormula>
    </tableColumn>
    <tableColumn id="12" xr3:uid="{C75DDF7E-6DCA-45B5-8747-27788A722638}" name="Data2" dataDxfId="70"/>
    <tableColumn id="13" xr3:uid="{4707E16F-1199-4285-B8F7-542765D04387}" name="Aprovador" dataDxfId="69"/>
    <tableColumn id="14" xr3:uid="{3A2D62D4-6943-4E30-AFD0-91F235648079}" name="Obs" dataDxfId="68"/>
    <tableColumn id="16" xr3:uid="{86513C3D-4042-4EA7-98E7-A1C299355F5E}" name="Data4" dataDxfId="67">
      <calculatedColumnFormula>IF(K2&lt;10000,"N/A","")</calculatedColumnFormula>
    </tableColumn>
    <tableColumn id="17" xr3:uid="{8B9E3217-F798-46B7-BC9E-C92BEFBCBF60}" name="Aprovador5" dataDxfId="66">
      <calculatedColumnFormula>IF(K2&lt;10000,"N/A","")</calculatedColumnFormula>
    </tableColumn>
    <tableColumn id="18" xr3:uid="{E6E7D42E-3038-4A46-BD31-E2916E434850}" name="Obs6" dataDxfId="65">
      <calculatedColumnFormula>IF(K3&lt;10000,"N/A","-")</calculatedColumnFormula>
    </tableColumn>
    <tableColumn id="20" xr3:uid="{EFEAC649-BE03-46C3-B9A7-6CF0EB4EE122}" name="Data7" dataDxfId="64">
      <calculatedColumnFormula>IF(K3&lt;=50000,"N/A","")</calculatedColumnFormula>
    </tableColumn>
    <tableColumn id="21" xr3:uid="{C32D42B9-68D4-41F2-A007-8FCAF2ED1622}" name="Aprovador8" dataDxfId="63">
      <calculatedColumnFormula>IF(K3&lt;=50000,"N/A","")</calculatedColumnFormula>
    </tableColumn>
    <tableColumn id="22" xr3:uid="{33BFCEA3-9668-48B4-83BB-6124B40504AB}" name="Obs9" dataDxfId="62">
      <calculatedColumnFormula>IF(K3&lt;=50000,"N/A","-")</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3" dT="2026-08-24T19:42:03.41" personId="{7F2147E7-34C2-4D1D-9DAC-C4C284E44CE0}" id="{4AA6E79B-5704-4AC9-A8A6-82E3C0A2C199}">
    <text>@Amanda Alves Silva  ajustar com mais uma coluna demonstrando o que é interno e externo (me procure para falarmos sobre o tema)</text>
    <mentions>
      <mention mentionpersonId="{0BDE0C78-47D0-4349-AF86-BB2169DFB99F}" mentionId="{2705A99C-175D-4857-9E48-F6EA8FD43D77}" startIndex="0" length="19"/>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 Id="rId5" Type="http://schemas.microsoft.com/office/2019/04/relationships/namedSheetView" Target="../namedSheetViews/namedSheetView1.xml"/><Relationship Id="rId4" Type="http://schemas.microsoft.com/office/2019/04/relationships/documenttask" Target="../documenttasks/documenttask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841E-9D5B-49E0-A6C6-027AC32DEFF2}">
  <dimension ref="B1:EU126"/>
  <sheetViews>
    <sheetView showGridLines="0" zoomScale="85" zoomScaleNormal="85" workbookViewId="0">
      <selection activeCell="E12" sqref="E12"/>
    </sheetView>
  </sheetViews>
  <sheetFormatPr defaultColWidth="9.453125" defaultRowHeight="18.5" x14ac:dyDescent="0.45"/>
  <cols>
    <col min="1" max="1" width="4.453125" style="3" customWidth="1"/>
    <col min="2" max="2" width="38.453125" style="3" bestFit="1" customWidth="1"/>
    <col min="3" max="3" width="22.453125" style="3" bestFit="1" customWidth="1"/>
    <col min="4" max="4" width="13.54296875" style="3" bestFit="1" customWidth="1"/>
    <col min="5" max="5" width="18.453125" style="3" bestFit="1" customWidth="1"/>
    <col min="6" max="6" width="48.453125" style="3" bestFit="1" customWidth="1"/>
    <col min="7" max="7" width="12.453125" style="3" bestFit="1" customWidth="1"/>
    <col min="8" max="8" width="50.453125" customWidth="1"/>
    <col min="9" max="11" width="10.54296875" customWidth="1"/>
    <col min="12" max="12" width="13.453125" style="3" bestFit="1" customWidth="1"/>
    <col min="13" max="17" width="13.453125" style="3" customWidth="1"/>
    <col min="18" max="18" width="21.453125" style="3" bestFit="1" customWidth="1"/>
    <col min="19" max="19" width="39.36328125" style="3" bestFit="1" customWidth="1"/>
    <col min="20" max="96" width="14.54296875" style="3" bestFit="1" customWidth="1"/>
    <col min="97" max="97" width="8.54296875" style="3" bestFit="1" customWidth="1"/>
    <col min="98" max="133" width="14.54296875" style="3" bestFit="1" customWidth="1"/>
    <col min="134" max="135" width="13.453125" style="3" bestFit="1" customWidth="1"/>
    <col min="136" max="136" width="12.453125" style="3" bestFit="1" customWidth="1"/>
    <col min="137" max="145" width="13.453125" style="3" bestFit="1" customWidth="1"/>
    <col min="146" max="146" width="19.54296875" style="3" bestFit="1" customWidth="1"/>
    <col min="147" max="147" width="20.453125" style="3" bestFit="1" customWidth="1"/>
    <col min="148" max="149" width="13.453125" style="3" bestFit="1" customWidth="1"/>
    <col min="150" max="150" width="24.54296875" style="3" bestFit="1" customWidth="1"/>
    <col min="151" max="151" width="12.453125" style="3" bestFit="1" customWidth="1"/>
    <col min="152" max="16384" width="9.453125" style="3"/>
  </cols>
  <sheetData>
    <row r="1" spans="2:151" x14ac:dyDescent="0.45">
      <c r="B1" s="9" t="s">
        <v>0</v>
      </c>
      <c r="C1"/>
      <c r="H1" s="9" t="s">
        <v>1</v>
      </c>
      <c r="R1" s="45" t="s">
        <v>2</v>
      </c>
      <c r="S1" s="3" t="s">
        <v>3</v>
      </c>
    </row>
    <row r="2" spans="2:151" x14ac:dyDescent="0.45">
      <c r="B2"/>
      <c r="C2"/>
      <c r="H2" s="6" t="s">
        <v>4</v>
      </c>
      <c r="I2" t="s">
        <v>5</v>
      </c>
      <c r="R2" s="45" t="s">
        <v>6</v>
      </c>
      <c r="S2" s="3" t="s">
        <v>7</v>
      </c>
    </row>
    <row r="4" spans="2:151" x14ac:dyDescent="0.45">
      <c r="B4" s="150" t="e" vm="1">
        <v>#VALUE!</v>
      </c>
      <c r="C4"/>
      <c r="D4"/>
      <c r="E4"/>
      <c r="F4"/>
      <c r="G4"/>
      <c r="I4" s="6" t="s">
        <v>8</v>
      </c>
      <c r="L4"/>
      <c r="M4"/>
      <c r="N4"/>
      <c r="O4"/>
      <c r="P4"/>
      <c r="Q4"/>
      <c r="R4" s="45" t="s">
        <v>9</v>
      </c>
      <c r="S4" s="3" t="s">
        <v>10</v>
      </c>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row>
    <row r="5" spans="2:151" x14ac:dyDescent="0.45">
      <c r="B5"/>
      <c r="C5"/>
      <c r="D5"/>
      <c r="E5"/>
      <c r="F5"/>
      <c r="G5"/>
      <c r="I5" t="s">
        <v>11</v>
      </c>
      <c r="J5" t="s">
        <v>12</v>
      </c>
      <c r="K5" t="s">
        <v>13</v>
      </c>
      <c r="L5"/>
      <c r="M5"/>
      <c r="N5"/>
      <c r="O5"/>
      <c r="P5"/>
      <c r="Q5"/>
      <c r="R5" s="4" t="s">
        <v>14</v>
      </c>
      <c r="S5" s="3">
        <v>20</v>
      </c>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row>
    <row r="6" spans="2:151" x14ac:dyDescent="0.45">
      <c r="B6"/>
      <c r="C6"/>
      <c r="D6"/>
      <c r="E6"/>
      <c r="F6"/>
      <c r="G6"/>
      <c r="L6"/>
      <c r="M6"/>
      <c r="N6"/>
      <c r="O6"/>
      <c r="P6"/>
      <c r="Q6"/>
      <c r="R6" s="4" t="s">
        <v>15</v>
      </c>
      <c r="S6" s="3">
        <v>12</v>
      </c>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row>
    <row r="7" spans="2:151" x14ac:dyDescent="0.45">
      <c r="B7"/>
      <c r="C7"/>
      <c r="D7"/>
      <c r="E7"/>
      <c r="F7"/>
      <c r="G7"/>
      <c r="L7"/>
      <c r="M7"/>
      <c r="N7"/>
      <c r="O7"/>
      <c r="P7"/>
      <c r="Q7"/>
      <c r="R7" s="4" t="s">
        <v>16</v>
      </c>
      <c r="S7" s="3">
        <v>24</v>
      </c>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row>
    <row r="8" spans="2:151" x14ac:dyDescent="0.45">
      <c r="B8"/>
      <c r="C8"/>
      <c r="D8"/>
      <c r="E8"/>
      <c r="F8"/>
      <c r="G8"/>
      <c r="L8"/>
      <c r="M8"/>
      <c r="N8"/>
      <c r="O8"/>
      <c r="P8"/>
      <c r="Q8"/>
      <c r="R8" s="4" t="s">
        <v>17</v>
      </c>
      <c r="S8" s="3">
        <v>37</v>
      </c>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row>
    <row r="9" spans="2:151" x14ac:dyDescent="0.45">
      <c r="B9"/>
      <c r="C9"/>
      <c r="D9"/>
      <c r="E9"/>
      <c r="F9"/>
      <c r="G9"/>
      <c r="H9" s="90" t="s">
        <v>18</v>
      </c>
      <c r="I9" s="90">
        <v>11</v>
      </c>
      <c r="J9" s="90">
        <v>84</v>
      </c>
      <c r="K9" s="90">
        <v>95</v>
      </c>
      <c r="L9" s="5"/>
      <c r="M9"/>
      <c r="N9"/>
      <c r="O9"/>
      <c r="P9"/>
      <c r="Q9"/>
      <c r="R9" s="4" t="s">
        <v>19</v>
      </c>
      <c r="S9" s="3">
        <v>4</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row>
    <row r="10" spans="2:151" x14ac:dyDescent="0.45">
      <c r="B10"/>
      <c r="C10"/>
      <c r="D10"/>
      <c r="E10"/>
      <c r="F10"/>
      <c r="G10"/>
      <c r="L10"/>
      <c r="M10"/>
      <c r="N10"/>
      <c r="O10"/>
      <c r="P10"/>
      <c r="Q10"/>
      <c r="R10" s="4" t="s">
        <v>20</v>
      </c>
      <c r="S10" s="3">
        <v>97</v>
      </c>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row>
    <row r="11" spans="2:151" x14ac:dyDescent="0.45">
      <c r="B11"/>
      <c r="C11"/>
      <c r="D11"/>
      <c r="E11"/>
      <c r="F11"/>
      <c r="G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row>
    <row r="12" spans="2:151" x14ac:dyDescent="0.45">
      <c r="B12"/>
      <c r="C12"/>
      <c r="D12"/>
      <c r="E12"/>
      <c r="F12"/>
      <c r="G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row>
    <row r="13" spans="2:151" x14ac:dyDescent="0.45">
      <c r="B13"/>
      <c r="C13"/>
      <c r="D13"/>
      <c r="E13"/>
      <c r="F13"/>
      <c r="G13"/>
      <c r="L13"/>
      <c r="M13"/>
      <c r="N13"/>
      <c r="O13"/>
      <c r="P13"/>
      <c r="Q13"/>
      <c r="R13"/>
      <c r="S13"/>
      <c r="T13"/>
      <c r="U13"/>
      <c r="V13"/>
    </row>
    <row r="14" spans="2:151" x14ac:dyDescent="0.45">
      <c r="B14"/>
      <c r="C14"/>
      <c r="D14"/>
      <c r="E14"/>
      <c r="F14"/>
      <c r="G14"/>
      <c r="L14"/>
      <c r="M14"/>
      <c r="N14"/>
      <c r="O14"/>
      <c r="P14"/>
      <c r="Q14"/>
      <c r="R14"/>
      <c r="S14"/>
      <c r="T14"/>
      <c r="U14"/>
      <c r="V14"/>
    </row>
    <row r="15" spans="2:151" x14ac:dyDescent="0.45">
      <c r="B15"/>
      <c r="C15"/>
      <c r="D15"/>
      <c r="E15"/>
      <c r="F15"/>
      <c r="G15"/>
      <c r="L15"/>
      <c r="M15"/>
      <c r="N15"/>
      <c r="O15"/>
      <c r="P15"/>
      <c r="Q15"/>
      <c r="R15"/>
      <c r="S15"/>
      <c r="T15"/>
      <c r="U15"/>
      <c r="V15"/>
    </row>
    <row r="16" spans="2:151" x14ac:dyDescent="0.45">
      <c r="D16"/>
      <c r="E16"/>
      <c r="F16"/>
      <c r="G16"/>
      <c r="L16"/>
      <c r="M16"/>
      <c r="N16"/>
      <c r="O16"/>
      <c r="P16"/>
      <c r="Q16"/>
      <c r="R16"/>
      <c r="S16"/>
      <c r="T16"/>
      <c r="U16"/>
      <c r="V16"/>
    </row>
    <row r="17" spans="2:22" x14ac:dyDescent="0.45">
      <c r="B17" s="9" t="s">
        <v>21</v>
      </c>
      <c r="D17"/>
      <c r="E17"/>
      <c r="F17"/>
      <c r="G17"/>
      <c r="L17"/>
      <c r="M17"/>
      <c r="N17"/>
      <c r="O17"/>
      <c r="P17"/>
      <c r="Q17"/>
      <c r="R17"/>
      <c r="S17"/>
      <c r="T17"/>
      <c r="U17"/>
      <c r="V17"/>
    </row>
    <row r="18" spans="2:22" x14ac:dyDescent="0.45">
      <c r="B18" s="6" t="s">
        <v>4</v>
      </c>
      <c r="C18" t="s">
        <v>5</v>
      </c>
      <c r="D18"/>
      <c r="E18"/>
      <c r="F18"/>
      <c r="G18"/>
      <c r="L18"/>
      <c r="M18"/>
      <c r="N18"/>
      <c r="O18"/>
      <c r="P18"/>
      <c r="Q18"/>
      <c r="R18"/>
      <c r="S18"/>
      <c r="T18"/>
      <c r="U18"/>
      <c r="V18"/>
    </row>
    <row r="19" spans="2:22" x14ac:dyDescent="0.45">
      <c r="B19" s="6" t="s">
        <v>6</v>
      </c>
      <c r="C19" t="s">
        <v>22</v>
      </c>
      <c r="D19"/>
      <c r="E19"/>
      <c r="F19"/>
      <c r="G19"/>
      <c r="L19"/>
      <c r="M19"/>
      <c r="N19"/>
      <c r="O19"/>
      <c r="P19"/>
      <c r="Q19"/>
      <c r="R19"/>
      <c r="S19"/>
      <c r="T19"/>
      <c r="U19"/>
      <c r="V19"/>
    </row>
    <row r="20" spans="2:22" x14ac:dyDescent="0.45">
      <c r="B20"/>
      <c r="C20"/>
      <c r="D20"/>
      <c r="E20"/>
      <c r="F20"/>
      <c r="G20"/>
      <c r="L20"/>
      <c r="M20"/>
      <c r="N20"/>
      <c r="O20"/>
      <c r="P20"/>
      <c r="Q20"/>
      <c r="R20"/>
      <c r="S20"/>
      <c r="T20"/>
      <c r="U20"/>
      <c r="V20"/>
    </row>
    <row r="21" spans="2:22" x14ac:dyDescent="0.45">
      <c r="B21" s="6" t="s">
        <v>9</v>
      </c>
      <c r="C21" t="s">
        <v>23</v>
      </c>
      <c r="D21"/>
      <c r="E21"/>
      <c r="F21"/>
      <c r="G21"/>
      <c r="L21"/>
      <c r="M21"/>
      <c r="N21"/>
      <c r="O21"/>
      <c r="P21"/>
      <c r="Q21"/>
      <c r="R21"/>
      <c r="S21"/>
      <c r="T21"/>
      <c r="U21"/>
      <c r="V21"/>
    </row>
    <row r="22" spans="2:22" x14ac:dyDescent="0.45">
      <c r="B22" s="7" t="s">
        <v>14</v>
      </c>
      <c r="C22">
        <v>13</v>
      </c>
      <c r="D22"/>
      <c r="E22"/>
      <c r="F22"/>
      <c r="G22"/>
      <c r="L22"/>
      <c r="M22"/>
      <c r="N22"/>
      <c r="O22"/>
      <c r="P22"/>
      <c r="Q22"/>
      <c r="R22"/>
      <c r="S22"/>
      <c r="T22"/>
      <c r="U22"/>
      <c r="V22"/>
    </row>
    <row r="23" spans="2:22" x14ac:dyDescent="0.45">
      <c r="B23" s="7" t="s">
        <v>15</v>
      </c>
      <c r="C23">
        <v>10</v>
      </c>
      <c r="D23"/>
      <c r="E23"/>
      <c r="F23"/>
      <c r="G23"/>
      <c r="L23"/>
      <c r="M23"/>
      <c r="N23"/>
      <c r="O23"/>
      <c r="P23"/>
      <c r="Q23"/>
      <c r="R23"/>
      <c r="S23"/>
      <c r="T23"/>
      <c r="U23"/>
      <c r="V23"/>
    </row>
    <row r="24" spans="2:22" x14ac:dyDescent="0.45">
      <c r="B24" s="7" t="s">
        <v>16</v>
      </c>
      <c r="C24">
        <v>23</v>
      </c>
      <c r="D24"/>
      <c r="E24"/>
      <c r="F24"/>
      <c r="G24"/>
      <c r="L24"/>
      <c r="M24"/>
      <c r="N24"/>
      <c r="O24"/>
      <c r="P24"/>
      <c r="Q24"/>
      <c r="R24"/>
      <c r="S24"/>
      <c r="T24"/>
      <c r="U24"/>
      <c r="V24"/>
    </row>
    <row r="25" spans="2:22" x14ac:dyDescent="0.45">
      <c r="B25" s="7" t="s">
        <v>17</v>
      </c>
      <c r="C25">
        <v>32</v>
      </c>
      <c r="D25"/>
      <c r="E25"/>
      <c r="F25"/>
      <c r="G25"/>
      <c r="L25"/>
      <c r="M25"/>
      <c r="N25"/>
      <c r="O25"/>
      <c r="P25"/>
      <c r="Q25"/>
      <c r="R25"/>
      <c r="S25"/>
      <c r="T25"/>
      <c r="U25"/>
      <c r="V25"/>
    </row>
    <row r="26" spans="2:22" x14ac:dyDescent="0.45">
      <c r="B26" s="7" t="s">
        <v>19</v>
      </c>
      <c r="C26">
        <v>6</v>
      </c>
      <c r="D26"/>
      <c r="E26"/>
      <c r="F26"/>
      <c r="G26"/>
      <c r="L26"/>
      <c r="M26"/>
      <c r="N26"/>
      <c r="O26"/>
      <c r="P26"/>
      <c r="Q26"/>
      <c r="R26"/>
      <c r="S26"/>
      <c r="T26"/>
      <c r="U26"/>
      <c r="V26"/>
    </row>
    <row r="27" spans="2:22" x14ac:dyDescent="0.45">
      <c r="B27" s="7" t="s">
        <v>20</v>
      </c>
      <c r="C27">
        <v>84</v>
      </c>
      <c r="D27"/>
      <c r="E27"/>
      <c r="F27"/>
      <c r="G27"/>
      <c r="L27"/>
      <c r="M27"/>
      <c r="N27"/>
      <c r="O27"/>
      <c r="P27"/>
      <c r="Q27"/>
      <c r="R27"/>
      <c r="S27"/>
      <c r="T27"/>
      <c r="U27"/>
      <c r="V27"/>
    </row>
    <row r="28" spans="2:22" x14ac:dyDescent="0.45">
      <c r="B28"/>
      <c r="C28"/>
      <c r="D28"/>
      <c r="E28"/>
      <c r="F28"/>
      <c r="G28"/>
      <c r="L28"/>
      <c r="M28"/>
      <c r="N28"/>
      <c r="O28"/>
      <c r="P28"/>
      <c r="Q28"/>
      <c r="R28"/>
      <c r="S28"/>
      <c r="T28"/>
      <c r="U28"/>
      <c r="V28"/>
    </row>
    <row r="29" spans="2:22" x14ac:dyDescent="0.45">
      <c r="B29"/>
      <c r="C29"/>
      <c r="D29"/>
      <c r="E29"/>
      <c r="F29"/>
      <c r="G29"/>
      <c r="L29"/>
      <c r="M29"/>
      <c r="N29"/>
      <c r="O29"/>
      <c r="P29"/>
      <c r="Q29"/>
      <c r="R29"/>
      <c r="S29"/>
      <c r="T29"/>
      <c r="U29"/>
      <c r="V29"/>
    </row>
    <row r="30" spans="2:22" x14ac:dyDescent="0.45">
      <c r="B30"/>
      <c r="C30"/>
      <c r="D30"/>
      <c r="E30"/>
      <c r="F30"/>
      <c r="G30"/>
      <c r="L30"/>
      <c r="M30"/>
      <c r="N30"/>
      <c r="O30"/>
      <c r="P30"/>
      <c r="Q30"/>
      <c r="R30"/>
      <c r="S30"/>
      <c r="T30"/>
      <c r="U30"/>
      <c r="V30"/>
    </row>
    <row r="31" spans="2:22" x14ac:dyDescent="0.45">
      <c r="B31"/>
      <c r="C31"/>
      <c r="D31"/>
      <c r="E31"/>
      <c r="F31"/>
      <c r="G31"/>
      <c r="L31"/>
      <c r="M31"/>
      <c r="N31"/>
      <c r="O31"/>
      <c r="P31"/>
      <c r="Q31"/>
      <c r="R31"/>
      <c r="S31"/>
      <c r="T31"/>
      <c r="U31"/>
      <c r="V31"/>
    </row>
    <row r="32" spans="2:22" x14ac:dyDescent="0.45">
      <c r="B32"/>
      <c r="C32"/>
      <c r="D32"/>
      <c r="E32"/>
      <c r="F32"/>
      <c r="G32"/>
      <c r="L32"/>
      <c r="M32"/>
      <c r="N32"/>
      <c r="O32"/>
      <c r="P32"/>
      <c r="Q32"/>
      <c r="R32"/>
      <c r="S32"/>
      <c r="T32"/>
      <c r="U32"/>
      <c r="V32"/>
    </row>
    <row r="33" spans="2:22" x14ac:dyDescent="0.45">
      <c r="B33"/>
      <c r="C33"/>
      <c r="D33"/>
      <c r="E33"/>
      <c r="F33"/>
      <c r="G33"/>
      <c r="L33"/>
      <c r="M33"/>
      <c r="N33"/>
      <c r="O33"/>
      <c r="P33"/>
      <c r="Q33"/>
      <c r="R33"/>
      <c r="S33"/>
      <c r="T33"/>
      <c r="U33"/>
      <c r="V33"/>
    </row>
    <row r="34" spans="2:22" x14ac:dyDescent="0.45">
      <c r="B34"/>
      <c r="C34"/>
      <c r="D34"/>
      <c r="E34"/>
      <c r="F34"/>
      <c r="G34"/>
      <c r="L34"/>
      <c r="M34"/>
      <c r="N34"/>
      <c r="O34"/>
      <c r="P34"/>
      <c r="Q34"/>
      <c r="R34"/>
      <c r="S34"/>
      <c r="T34"/>
      <c r="U34"/>
      <c r="V34"/>
    </row>
    <row r="35" spans="2:22" x14ac:dyDescent="0.45">
      <c r="B35"/>
      <c r="C35"/>
      <c r="D35"/>
      <c r="E35"/>
      <c r="F35"/>
      <c r="G35"/>
      <c r="L35"/>
      <c r="M35"/>
      <c r="N35"/>
      <c r="O35"/>
      <c r="P35"/>
      <c r="Q35"/>
      <c r="R35"/>
      <c r="S35"/>
      <c r="T35"/>
      <c r="U35"/>
      <c r="V35"/>
    </row>
    <row r="36" spans="2:22" x14ac:dyDescent="0.45">
      <c r="B36"/>
      <c r="C36"/>
      <c r="D36"/>
      <c r="E36"/>
      <c r="F36"/>
      <c r="G36"/>
      <c r="L36"/>
      <c r="M36"/>
      <c r="N36"/>
      <c r="O36"/>
      <c r="P36"/>
      <c r="Q36"/>
      <c r="R36"/>
      <c r="S36"/>
      <c r="T36"/>
      <c r="U36"/>
      <c r="V36"/>
    </row>
    <row r="37" spans="2:22" x14ac:dyDescent="0.45">
      <c r="B37"/>
      <c r="C37"/>
      <c r="D37"/>
      <c r="E37"/>
      <c r="F37"/>
      <c r="G37"/>
      <c r="L37"/>
      <c r="M37"/>
      <c r="N37"/>
      <c r="O37"/>
      <c r="P37"/>
      <c r="Q37"/>
      <c r="R37"/>
      <c r="S37"/>
      <c r="T37"/>
      <c r="U37"/>
      <c r="V37"/>
    </row>
    <row r="38" spans="2:22" x14ac:dyDescent="0.45">
      <c r="B38"/>
      <c r="C38"/>
      <c r="D38"/>
      <c r="E38"/>
      <c r="F38"/>
      <c r="G38"/>
      <c r="L38"/>
      <c r="M38"/>
      <c r="N38"/>
      <c r="O38"/>
      <c r="P38"/>
      <c r="Q38"/>
      <c r="R38"/>
      <c r="S38"/>
      <c r="T38"/>
      <c r="U38"/>
      <c r="V38"/>
    </row>
    <row r="39" spans="2:22" x14ac:dyDescent="0.45">
      <c r="B39"/>
      <c r="C39"/>
      <c r="D39"/>
      <c r="E39"/>
      <c r="F39"/>
      <c r="G39"/>
      <c r="L39"/>
      <c r="M39"/>
      <c r="N39"/>
      <c r="O39"/>
      <c r="P39"/>
      <c r="Q39"/>
      <c r="R39"/>
      <c r="S39"/>
      <c r="T39"/>
      <c r="U39"/>
      <c r="V39"/>
    </row>
    <row r="40" spans="2:22" x14ac:dyDescent="0.45">
      <c r="B40"/>
      <c r="C40"/>
      <c r="D40"/>
      <c r="E40"/>
      <c r="F40"/>
      <c r="G40"/>
      <c r="L40"/>
      <c r="M40"/>
      <c r="N40"/>
      <c r="O40"/>
      <c r="P40"/>
      <c r="Q40"/>
      <c r="R40"/>
      <c r="S40"/>
      <c r="T40"/>
      <c r="U40"/>
      <c r="V40"/>
    </row>
    <row r="41" spans="2:22" x14ac:dyDescent="0.45">
      <c r="B41"/>
      <c r="C41"/>
      <c r="D41"/>
      <c r="E41"/>
      <c r="F41"/>
      <c r="G41"/>
      <c r="L41"/>
      <c r="M41"/>
      <c r="N41"/>
      <c r="O41"/>
      <c r="P41"/>
      <c r="Q41"/>
      <c r="R41"/>
      <c r="S41"/>
      <c r="T41"/>
      <c r="U41"/>
      <c r="V41"/>
    </row>
    <row r="42" spans="2:22" x14ac:dyDescent="0.45">
      <c r="B42"/>
      <c r="C42"/>
      <c r="D42"/>
      <c r="E42"/>
      <c r="F42"/>
      <c r="G42"/>
      <c r="L42"/>
      <c r="M42"/>
      <c r="N42"/>
      <c r="O42"/>
      <c r="P42"/>
      <c r="Q42"/>
      <c r="R42"/>
      <c r="S42"/>
      <c r="T42"/>
      <c r="U42"/>
      <c r="V42"/>
    </row>
    <row r="43" spans="2:22" x14ac:dyDescent="0.45">
      <c r="B43"/>
      <c r="C43"/>
      <c r="D43"/>
      <c r="E43"/>
      <c r="F43"/>
      <c r="G43"/>
      <c r="L43"/>
      <c r="M43"/>
      <c r="N43"/>
      <c r="O43"/>
      <c r="P43"/>
      <c r="Q43"/>
      <c r="R43"/>
      <c r="S43"/>
      <c r="T43"/>
      <c r="U43"/>
      <c r="V43"/>
    </row>
    <row r="44" spans="2:22" x14ac:dyDescent="0.45">
      <c r="B44"/>
      <c r="C44"/>
      <c r="D44"/>
      <c r="E44"/>
      <c r="F44"/>
      <c r="G44"/>
      <c r="L44"/>
      <c r="M44"/>
      <c r="N44"/>
      <c r="O44"/>
      <c r="P44"/>
      <c r="Q44"/>
      <c r="R44"/>
      <c r="S44"/>
      <c r="T44"/>
      <c r="U44"/>
      <c r="V44"/>
    </row>
    <row r="45" spans="2:22" x14ac:dyDescent="0.45">
      <c r="B45"/>
      <c r="C45"/>
      <c r="D45" t="s">
        <v>24</v>
      </c>
      <c r="E45"/>
      <c r="F45"/>
      <c r="G45"/>
      <c r="L45"/>
      <c r="M45"/>
      <c r="N45"/>
      <c r="O45"/>
      <c r="P45"/>
      <c r="Q45"/>
      <c r="R45"/>
      <c r="S45"/>
      <c r="T45"/>
      <c r="U45"/>
      <c r="V45"/>
    </row>
    <row r="46" spans="2:22" x14ac:dyDescent="0.45">
      <c r="B46"/>
      <c r="C46"/>
      <c r="D46"/>
      <c r="E46"/>
      <c r="F46"/>
      <c r="G46"/>
      <c r="L46"/>
      <c r="M46"/>
      <c r="N46"/>
      <c r="O46"/>
      <c r="P46"/>
      <c r="Q46"/>
      <c r="R46"/>
      <c r="S46"/>
      <c r="T46"/>
      <c r="U46"/>
      <c r="V46"/>
    </row>
    <row r="47" spans="2:22" x14ac:dyDescent="0.45">
      <c r="B47"/>
      <c r="C47"/>
      <c r="D47"/>
      <c r="E47"/>
      <c r="F47"/>
      <c r="G47"/>
      <c r="L47"/>
      <c r="M47"/>
      <c r="N47"/>
      <c r="O47"/>
      <c r="P47"/>
      <c r="Q47"/>
      <c r="R47"/>
      <c r="S47"/>
      <c r="T47"/>
      <c r="U47"/>
      <c r="V47"/>
    </row>
    <row r="48" spans="2:22" x14ac:dyDescent="0.45">
      <c r="B48"/>
      <c r="C48"/>
      <c r="D48"/>
      <c r="E48"/>
      <c r="F48"/>
      <c r="G48"/>
      <c r="L48"/>
      <c r="M48"/>
      <c r="N48"/>
      <c r="O48"/>
      <c r="P48"/>
      <c r="Q48"/>
      <c r="R48"/>
      <c r="S48"/>
      <c r="T48"/>
      <c r="U48"/>
      <c r="V48"/>
    </row>
    <row r="49" spans="2:22" x14ac:dyDescent="0.45">
      <c r="B49"/>
      <c r="C49"/>
      <c r="D49"/>
      <c r="E49"/>
      <c r="F49"/>
      <c r="G49"/>
      <c r="L49"/>
      <c r="M49"/>
      <c r="N49"/>
      <c r="O49"/>
      <c r="P49"/>
      <c r="Q49"/>
      <c r="R49"/>
      <c r="S49"/>
      <c r="T49"/>
      <c r="U49"/>
      <c r="V49"/>
    </row>
    <row r="50" spans="2:22" x14ac:dyDescent="0.45">
      <c r="B50"/>
      <c r="C50"/>
      <c r="D50"/>
      <c r="E50"/>
      <c r="F50"/>
      <c r="G50"/>
      <c r="L50"/>
      <c r="M50"/>
      <c r="N50"/>
      <c r="O50"/>
      <c r="P50"/>
      <c r="Q50"/>
      <c r="R50"/>
      <c r="S50"/>
      <c r="T50"/>
      <c r="U50"/>
      <c r="V50"/>
    </row>
    <row r="51" spans="2:22" x14ac:dyDescent="0.45">
      <c r="B51"/>
      <c r="C51"/>
      <c r="D51"/>
      <c r="E51"/>
      <c r="F51"/>
      <c r="G51"/>
      <c r="L51"/>
      <c r="M51"/>
      <c r="N51"/>
      <c r="O51"/>
      <c r="P51"/>
      <c r="Q51"/>
      <c r="R51"/>
      <c r="S51"/>
      <c r="T51"/>
      <c r="U51"/>
      <c r="V51"/>
    </row>
    <row r="52" spans="2:22" x14ac:dyDescent="0.45">
      <c r="B52"/>
      <c r="C52"/>
      <c r="D52"/>
      <c r="E52"/>
      <c r="F52"/>
      <c r="G52"/>
      <c r="L52"/>
      <c r="M52"/>
      <c r="N52"/>
      <c r="O52"/>
      <c r="P52"/>
      <c r="Q52"/>
      <c r="R52"/>
      <c r="S52"/>
      <c r="T52"/>
      <c r="U52"/>
      <c r="V52"/>
    </row>
    <row r="53" spans="2:22" x14ac:dyDescent="0.45">
      <c r="B53"/>
      <c r="C53"/>
      <c r="D53"/>
      <c r="E53"/>
      <c r="F53"/>
      <c r="G53"/>
      <c r="L53"/>
      <c r="M53"/>
      <c r="N53"/>
      <c r="O53"/>
      <c r="P53"/>
      <c r="Q53"/>
      <c r="R53"/>
      <c r="S53"/>
      <c r="T53"/>
      <c r="U53"/>
      <c r="V53"/>
    </row>
    <row r="54" spans="2:22" x14ac:dyDescent="0.45">
      <c r="B54"/>
      <c r="C54"/>
      <c r="D54"/>
      <c r="R54"/>
      <c r="S54"/>
      <c r="T54"/>
      <c r="U54"/>
      <c r="V54"/>
    </row>
    <row r="55" spans="2:22" x14ac:dyDescent="0.45">
      <c r="B55"/>
      <c r="C55"/>
      <c r="D55"/>
      <c r="R55"/>
      <c r="S55"/>
      <c r="T55"/>
      <c r="U55"/>
      <c r="V55"/>
    </row>
    <row r="56" spans="2:22" x14ac:dyDescent="0.45">
      <c r="B56"/>
      <c r="C56"/>
      <c r="D56"/>
      <c r="R56"/>
      <c r="S56"/>
      <c r="T56"/>
      <c r="U56"/>
      <c r="V56"/>
    </row>
    <row r="57" spans="2:22" x14ac:dyDescent="0.45">
      <c r="B57"/>
      <c r="C57"/>
      <c r="D57"/>
      <c r="R57"/>
      <c r="S57"/>
      <c r="T57"/>
      <c r="U57"/>
      <c r="V57"/>
    </row>
    <row r="58" spans="2:22" x14ac:dyDescent="0.45">
      <c r="B58"/>
      <c r="C58"/>
      <c r="D58"/>
      <c r="R58"/>
      <c r="S58"/>
      <c r="T58"/>
      <c r="U58"/>
      <c r="V58"/>
    </row>
    <row r="59" spans="2:22" x14ac:dyDescent="0.45">
      <c r="B59"/>
      <c r="C59"/>
      <c r="D59"/>
    </row>
    <row r="60" spans="2:22" x14ac:dyDescent="0.45">
      <c r="B60"/>
      <c r="C60"/>
      <c r="D60"/>
    </row>
    <row r="61" spans="2:22" x14ac:dyDescent="0.45">
      <c r="B61"/>
      <c r="C61"/>
      <c r="D61"/>
    </row>
    <row r="62" spans="2:22" x14ac:dyDescent="0.45">
      <c r="B62"/>
      <c r="C62"/>
      <c r="D62"/>
    </row>
    <row r="63" spans="2:22" x14ac:dyDescent="0.45">
      <c r="B63"/>
      <c r="C63"/>
      <c r="D63"/>
    </row>
    <row r="64" spans="2:22" x14ac:dyDescent="0.45">
      <c r="B64"/>
      <c r="C64"/>
      <c r="D64"/>
    </row>
    <row r="65" spans="2:4" x14ac:dyDescent="0.45">
      <c r="B65"/>
      <c r="C65"/>
      <c r="D65"/>
    </row>
    <row r="66" spans="2:4" x14ac:dyDescent="0.45">
      <c r="B66"/>
      <c r="C66"/>
      <c r="D66"/>
    </row>
    <row r="67" spans="2:4" x14ac:dyDescent="0.45">
      <c r="B67"/>
      <c r="C67"/>
      <c r="D67"/>
    </row>
    <row r="68" spans="2:4" x14ac:dyDescent="0.45">
      <c r="B68"/>
      <c r="C68"/>
      <c r="D68"/>
    </row>
    <row r="69" spans="2:4" x14ac:dyDescent="0.45">
      <c r="B69"/>
      <c r="C69"/>
      <c r="D69"/>
    </row>
    <row r="70" spans="2:4" x14ac:dyDescent="0.45">
      <c r="B70"/>
      <c r="C70"/>
      <c r="D70"/>
    </row>
    <row r="71" spans="2:4" x14ac:dyDescent="0.45">
      <c r="B71"/>
      <c r="C71"/>
      <c r="D71"/>
    </row>
    <row r="72" spans="2:4" x14ac:dyDescent="0.45">
      <c r="B72"/>
      <c r="C72"/>
      <c r="D72"/>
    </row>
    <row r="73" spans="2:4" x14ac:dyDescent="0.45">
      <c r="B73"/>
      <c r="C73"/>
      <c r="D73"/>
    </row>
    <row r="74" spans="2:4" x14ac:dyDescent="0.45">
      <c r="B74"/>
      <c r="C74"/>
      <c r="D74"/>
    </row>
    <row r="75" spans="2:4" x14ac:dyDescent="0.45">
      <c r="B75"/>
      <c r="C75"/>
      <c r="D75"/>
    </row>
    <row r="76" spans="2:4" x14ac:dyDescent="0.45">
      <c r="B76"/>
      <c r="C76"/>
      <c r="D76"/>
    </row>
    <row r="77" spans="2:4" x14ac:dyDescent="0.45">
      <c r="B77"/>
      <c r="C77"/>
      <c r="D77"/>
    </row>
    <row r="78" spans="2:4" x14ac:dyDescent="0.45">
      <c r="B78"/>
      <c r="C78"/>
      <c r="D78"/>
    </row>
    <row r="79" spans="2:4" x14ac:dyDescent="0.45">
      <c r="B79"/>
      <c r="C79"/>
      <c r="D79"/>
    </row>
    <row r="80" spans="2:4" x14ac:dyDescent="0.45">
      <c r="B80"/>
      <c r="C80"/>
      <c r="D80"/>
    </row>
    <row r="81" spans="2:4" x14ac:dyDescent="0.45">
      <c r="B81"/>
      <c r="C81"/>
      <c r="D81"/>
    </row>
    <row r="82" spans="2:4" x14ac:dyDescent="0.45">
      <c r="B82"/>
      <c r="C82"/>
      <c r="D82"/>
    </row>
    <row r="83" spans="2:4" x14ac:dyDescent="0.45">
      <c r="B83"/>
      <c r="C83"/>
      <c r="D83"/>
    </row>
    <row r="84" spans="2:4" x14ac:dyDescent="0.45">
      <c r="B84"/>
      <c r="C84"/>
      <c r="D84"/>
    </row>
    <row r="85" spans="2:4" x14ac:dyDescent="0.45">
      <c r="B85"/>
      <c r="C85"/>
      <c r="D85"/>
    </row>
    <row r="86" spans="2:4" x14ac:dyDescent="0.45">
      <c r="B86"/>
      <c r="C86"/>
      <c r="D86"/>
    </row>
    <row r="87" spans="2:4" x14ac:dyDescent="0.45">
      <c r="B87"/>
      <c r="C87"/>
      <c r="D87"/>
    </row>
    <row r="88" spans="2:4" x14ac:dyDescent="0.45">
      <c r="B88"/>
      <c r="C88"/>
      <c r="D88"/>
    </row>
    <row r="89" spans="2:4" x14ac:dyDescent="0.45">
      <c r="B89"/>
      <c r="C89"/>
      <c r="D89"/>
    </row>
    <row r="90" spans="2:4" x14ac:dyDescent="0.45">
      <c r="B90"/>
      <c r="C90"/>
      <c r="D90"/>
    </row>
    <row r="91" spans="2:4" x14ac:dyDescent="0.45">
      <c r="B91"/>
      <c r="C91"/>
      <c r="D91"/>
    </row>
    <row r="92" spans="2:4" x14ac:dyDescent="0.45">
      <c r="B92"/>
      <c r="C92"/>
      <c r="D92"/>
    </row>
    <row r="93" spans="2:4" x14ac:dyDescent="0.45">
      <c r="B93"/>
      <c r="C93"/>
      <c r="D93"/>
    </row>
    <row r="94" spans="2:4" x14ac:dyDescent="0.45">
      <c r="B94"/>
      <c r="C94"/>
      <c r="D94"/>
    </row>
    <row r="95" spans="2:4" x14ac:dyDescent="0.45">
      <c r="B95"/>
      <c r="C95"/>
      <c r="D95"/>
    </row>
    <row r="96" spans="2:4" x14ac:dyDescent="0.45">
      <c r="B96"/>
      <c r="C96"/>
      <c r="D96"/>
    </row>
    <row r="97" spans="2:4" x14ac:dyDescent="0.45">
      <c r="B97"/>
      <c r="C97"/>
      <c r="D97"/>
    </row>
    <row r="98" spans="2:4" x14ac:dyDescent="0.45">
      <c r="B98"/>
      <c r="C98"/>
      <c r="D98"/>
    </row>
    <row r="99" spans="2:4" x14ac:dyDescent="0.45">
      <c r="B99"/>
      <c r="C99"/>
      <c r="D99"/>
    </row>
    <row r="100" spans="2:4" x14ac:dyDescent="0.45">
      <c r="B100"/>
      <c r="C100"/>
      <c r="D100"/>
    </row>
    <row r="101" spans="2:4" x14ac:dyDescent="0.45">
      <c r="B101"/>
      <c r="C101"/>
      <c r="D101"/>
    </row>
    <row r="102" spans="2:4" x14ac:dyDescent="0.45">
      <c r="B102"/>
      <c r="C102"/>
      <c r="D102"/>
    </row>
    <row r="103" spans="2:4" x14ac:dyDescent="0.45">
      <c r="B103"/>
      <c r="C103"/>
      <c r="D103"/>
    </row>
    <row r="104" spans="2:4" x14ac:dyDescent="0.45">
      <c r="B104"/>
      <c r="C104"/>
      <c r="D104"/>
    </row>
    <row r="105" spans="2:4" x14ac:dyDescent="0.45">
      <c r="B105"/>
      <c r="C105"/>
      <c r="D105"/>
    </row>
    <row r="106" spans="2:4" x14ac:dyDescent="0.45">
      <c r="B106"/>
      <c r="C106"/>
      <c r="D106"/>
    </row>
    <row r="107" spans="2:4" x14ac:dyDescent="0.45">
      <c r="B107"/>
      <c r="C107"/>
      <c r="D107"/>
    </row>
    <row r="108" spans="2:4" x14ac:dyDescent="0.45">
      <c r="B108"/>
      <c r="C108"/>
      <c r="D108"/>
    </row>
    <row r="109" spans="2:4" x14ac:dyDescent="0.45">
      <c r="B109"/>
      <c r="C109"/>
      <c r="D109"/>
    </row>
    <row r="110" spans="2:4" x14ac:dyDescent="0.45">
      <c r="B110"/>
      <c r="C110"/>
      <c r="D110"/>
    </row>
    <row r="111" spans="2:4" x14ac:dyDescent="0.45">
      <c r="B111"/>
      <c r="C111"/>
      <c r="D111"/>
    </row>
    <row r="112" spans="2:4" x14ac:dyDescent="0.45">
      <c r="B112"/>
      <c r="C112"/>
      <c r="D112"/>
    </row>
    <row r="113" spans="2:4" x14ac:dyDescent="0.45">
      <c r="B113"/>
      <c r="C113"/>
      <c r="D113"/>
    </row>
    <row r="114" spans="2:4" x14ac:dyDescent="0.45">
      <c r="B114"/>
      <c r="C114"/>
      <c r="D114"/>
    </row>
    <row r="115" spans="2:4" x14ac:dyDescent="0.45">
      <c r="B115"/>
      <c r="C115"/>
      <c r="D115"/>
    </row>
    <row r="116" spans="2:4" x14ac:dyDescent="0.45">
      <c r="B116"/>
      <c r="C116"/>
      <c r="D116"/>
    </row>
    <row r="117" spans="2:4" x14ac:dyDescent="0.45">
      <c r="B117"/>
      <c r="C117"/>
      <c r="D117"/>
    </row>
    <row r="118" spans="2:4" x14ac:dyDescent="0.45">
      <c r="B118"/>
      <c r="C118"/>
      <c r="D118"/>
    </row>
    <row r="119" spans="2:4" x14ac:dyDescent="0.45">
      <c r="B119"/>
      <c r="C119"/>
      <c r="D119"/>
    </row>
    <row r="120" spans="2:4" x14ac:dyDescent="0.45">
      <c r="B120"/>
      <c r="C120"/>
      <c r="D120"/>
    </row>
    <row r="121" spans="2:4" x14ac:dyDescent="0.45">
      <c r="B121"/>
      <c r="C121"/>
      <c r="D121"/>
    </row>
    <row r="122" spans="2:4" x14ac:dyDescent="0.45">
      <c r="B122"/>
      <c r="C122"/>
      <c r="D122"/>
    </row>
    <row r="123" spans="2:4" x14ac:dyDescent="0.45">
      <c r="B123"/>
      <c r="C123"/>
      <c r="D123"/>
    </row>
    <row r="124" spans="2:4" x14ac:dyDescent="0.45">
      <c r="B124"/>
      <c r="C124"/>
      <c r="D124"/>
    </row>
    <row r="125" spans="2:4" x14ac:dyDescent="0.45">
      <c r="B125"/>
      <c r="C125"/>
      <c r="D125"/>
    </row>
    <row r="126" spans="2:4" x14ac:dyDescent="0.45">
      <c r="B126"/>
      <c r="C126"/>
      <c r="D126"/>
    </row>
  </sheetData>
  <autoFilter ref="B21:C65" xr:uid="{050FACBF-F21F-4F3D-BF2C-2DB3DCD8B01B}"/>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50FFB-CDB8-418F-A5F1-DAC4664E91B8}">
  <sheetPr>
    <tabColor theme="3" tint="0.249977111117893"/>
  </sheetPr>
  <dimension ref="B1:U70"/>
  <sheetViews>
    <sheetView showGridLines="0" zoomScale="70" zoomScaleNormal="70" workbookViewId="0">
      <selection activeCell="E22" sqref="E22"/>
    </sheetView>
  </sheetViews>
  <sheetFormatPr defaultColWidth="8.54296875" defaultRowHeight="14.5" x14ac:dyDescent="0.35"/>
  <cols>
    <col min="1" max="1" width="3" style="36" customWidth="1"/>
    <col min="2" max="2" width="17.54296875" style="36" customWidth="1"/>
    <col min="3" max="3" width="14.6328125" style="36" customWidth="1"/>
    <col min="4" max="4" width="19.453125" style="36" bestFit="1" customWidth="1"/>
    <col min="5" max="5" width="14.54296875" style="36" customWidth="1"/>
    <col min="6" max="6" width="10.08984375" style="36" bestFit="1" customWidth="1"/>
    <col min="7" max="7" width="17.453125" style="36" customWidth="1"/>
    <col min="8" max="9" width="14.54296875" style="36" customWidth="1"/>
    <col min="10" max="10" width="10.90625" style="36" bestFit="1" customWidth="1"/>
    <col min="11" max="11" width="6.54296875" style="36" hidden="1" customWidth="1"/>
    <col min="12" max="12" width="4" style="36" customWidth="1"/>
    <col min="13" max="13" width="2.6328125" style="36" customWidth="1"/>
    <col min="14" max="14" width="36.08984375" style="36" customWidth="1"/>
    <col min="15" max="15" width="9.90625" style="36" bestFit="1" customWidth="1"/>
    <col min="16" max="16" width="14.90625" style="36" customWidth="1"/>
    <col min="17" max="17" width="16.453125" style="36" customWidth="1"/>
    <col min="18" max="18" width="14.90625" style="36" customWidth="1"/>
    <col min="19" max="19" width="3.6328125" style="36" customWidth="1"/>
    <col min="20" max="20" width="2.6328125" style="36" customWidth="1"/>
    <col min="21" max="21" width="36.08984375" style="36" bestFit="1" customWidth="1"/>
    <col min="22" max="22" width="9.90625" style="36" bestFit="1" customWidth="1"/>
    <col min="23" max="23" width="10.08984375" style="36" bestFit="1" customWidth="1"/>
    <col min="24" max="24" width="14.90625" style="36" bestFit="1" customWidth="1"/>
    <col min="25" max="25" width="8.54296875" style="36" bestFit="1"/>
    <col min="26" max="16384" width="8.54296875" style="36"/>
  </cols>
  <sheetData>
    <row r="1" spans="2:21" ht="4.5" customHeight="1" x14ac:dyDescent="0.35"/>
    <row r="2" spans="2:21" ht="20" x14ac:dyDescent="0.4">
      <c r="B2" s="136" t="s">
        <v>25</v>
      </c>
      <c r="C2" s="136"/>
      <c r="D2" s="136"/>
      <c r="E2" s="136"/>
      <c r="F2" s="136"/>
      <c r="G2" s="136"/>
      <c r="H2" s="136"/>
      <c r="I2" s="136"/>
      <c r="J2" s="136"/>
    </row>
    <row r="3" spans="2:21" ht="4.5" customHeight="1" x14ac:dyDescent="0.35"/>
    <row r="4" spans="2:21" ht="21.75" customHeight="1" x14ac:dyDescent="0.35">
      <c r="B4" s="134" t="s">
        <v>26</v>
      </c>
      <c r="C4" s="134"/>
      <c r="D4" s="134"/>
      <c r="E4" s="134"/>
      <c r="F4" s="134"/>
      <c r="G4" s="134"/>
      <c r="H4" s="134"/>
      <c r="I4" s="134"/>
      <c r="J4" s="134"/>
      <c r="K4" s="134"/>
      <c r="L4" s="134"/>
      <c r="M4" s="103"/>
      <c r="N4" s="135" t="s">
        <v>38</v>
      </c>
      <c r="O4" s="135"/>
      <c r="P4" s="135"/>
      <c r="Q4" s="135"/>
      <c r="R4" s="135"/>
      <c r="S4" s="135"/>
      <c r="T4" s="103"/>
    </row>
    <row r="5" spans="2:21" x14ac:dyDescent="0.35">
      <c r="B5" s="123" t="s">
        <v>28</v>
      </c>
      <c r="C5" s="123"/>
      <c r="D5" s="123" t="s">
        <v>29</v>
      </c>
      <c r="E5" s="123"/>
      <c r="F5" s="123" t="s">
        <v>30</v>
      </c>
      <c r="G5" s="123"/>
      <c r="H5" s="123" t="s">
        <v>31</v>
      </c>
      <c r="I5" s="123"/>
      <c r="J5" s="141" t="s">
        <v>4686</v>
      </c>
      <c r="K5" s="142"/>
      <c r="L5" s="143"/>
      <c r="M5" s="104"/>
      <c r="N5" s="123" t="s">
        <v>40</v>
      </c>
      <c r="O5" s="123"/>
      <c r="P5" s="123" t="s">
        <v>41</v>
      </c>
      <c r="Q5" s="123"/>
      <c r="R5" s="123" t="s">
        <v>42</v>
      </c>
      <c r="S5" s="123"/>
      <c r="T5" s="104"/>
    </row>
    <row r="6" spans="2:21" ht="14.75" customHeight="1" x14ac:dyDescent="0.35">
      <c r="B6" s="124">
        <f>COUNTA('Compilado chamados'!D5:D1048576)</f>
        <v>409</v>
      </c>
      <c r="C6" s="124"/>
      <c r="D6" s="126">
        <f>COUNTIF('Compilado chamados'!Y5:Y1048576,"Aberto")</f>
        <v>155</v>
      </c>
      <c r="E6" s="126"/>
      <c r="F6" s="125">
        <f>COUNTIF('Compilado chamados'!Y5:Y1048576,"Encerrado")</f>
        <v>254</v>
      </c>
      <c r="G6" s="125"/>
      <c r="H6" s="137">
        <f ca="1">COUNTIFS('Compilado chamados'!Y5:Y1048576,"Encerrado",'Compilado chamados'!X5:X1048576,"&gt;="&amp;TODAY()-7,'Compilado chamados'!X5:X1048576,"&lt;="&amp;TODAY())</f>
        <v>27</v>
      </c>
      <c r="I6" s="138"/>
      <c r="J6" s="127">
        <f>COUNTIF('Compilado chamados'!L:L,"REABERTO")</f>
        <v>0</v>
      </c>
      <c r="K6" s="128"/>
      <c r="L6" s="129"/>
      <c r="M6" s="105"/>
      <c r="N6" s="124">
        <f ca="1">COUNTIFS('Compilado chamados'!O5:O1048576,"&gt;="&amp;TODAY()-30,'Compilado chamados'!O5:O1048576,"&lt;="&amp;TODAY())</f>
        <v>35</v>
      </c>
      <c r="O6" s="124"/>
      <c r="P6" s="125">
        <f ca="1">COUNTIFS('Compilado chamados'!Y5:Y1048576,"Encerrado",'Compilado chamados'!O5:O1048576,"&gt;="&amp;TODAY()-30,'Compilado chamados'!O5:O1048576,"&lt;="&amp;TODAY())</f>
        <v>19</v>
      </c>
      <c r="Q6" s="125"/>
      <c r="R6" s="126">
        <f ca="1">COUNTIFS('Compilado chamados'!Y5:Y1048576,"Aberto",'Compilado chamados'!O5:O1048576,"&gt;="&amp;TODAY()-30,'Compilado chamados'!O5:O1048576,"&lt;="&amp;TODAY())</f>
        <v>16</v>
      </c>
      <c r="S6" s="126"/>
      <c r="T6" s="105"/>
    </row>
    <row r="7" spans="2:21" ht="14.75" customHeight="1" x14ac:dyDescent="0.35">
      <c r="B7" s="124"/>
      <c r="C7" s="124"/>
      <c r="D7" s="126"/>
      <c r="E7" s="126"/>
      <c r="F7" s="125"/>
      <c r="G7" s="125"/>
      <c r="H7" s="139"/>
      <c r="I7" s="140"/>
      <c r="J7" s="130"/>
      <c r="K7" s="131"/>
      <c r="L7" s="132"/>
      <c r="M7" s="105"/>
      <c r="N7" s="124"/>
      <c r="O7" s="124"/>
      <c r="P7" s="125"/>
      <c r="Q7" s="125"/>
      <c r="R7" s="126"/>
      <c r="S7" s="126"/>
      <c r="T7" s="105"/>
    </row>
    <row r="9" spans="2:21" ht="15.5" x14ac:dyDescent="0.35">
      <c r="B9" s="144" t="s">
        <v>51</v>
      </c>
      <c r="C9" s="144"/>
      <c r="D9" s="144"/>
      <c r="E9" s="144"/>
      <c r="N9" s="134" t="s">
        <v>27</v>
      </c>
      <c r="O9" s="134"/>
      <c r="P9" s="134"/>
      <c r="Q9" s="134"/>
    </row>
    <row r="10" spans="2:21" x14ac:dyDescent="0.35">
      <c r="B10" s="41" t="s">
        <v>52</v>
      </c>
      <c r="C10" s="41" t="s">
        <v>32</v>
      </c>
      <c r="O10" s="59" t="s">
        <v>32</v>
      </c>
      <c r="P10" s="59" t="s">
        <v>33</v>
      </c>
      <c r="Q10" s="59" t="s">
        <v>34</v>
      </c>
    </row>
    <row r="11" spans="2:21" x14ac:dyDescent="0.35">
      <c r="B11" s="38" t="s">
        <v>53</v>
      </c>
      <c r="C11" s="39">
        <f>COUNTIFS('Compilado chamados'!$Y$5:$Y$1048576,"Encerrado",'Compilado chamados'!$X$5:$X$1048576,"&gt;="&amp;DATE(2026,3,1),'Compilado chamados'!$X$5:$X$1048576,"&lt;"&amp;EDATE(DATE(2026,3,1),1))</f>
        <v>1</v>
      </c>
      <c r="N11" s="38" t="s">
        <v>35</v>
      </c>
      <c r="O11" s="39">
        <f>COUNTIFS('Compilado chamados'!C:C,N11,'Compilado chamados'!Y:Y,"Encerrado")</f>
        <v>98</v>
      </c>
      <c r="P11" s="39">
        <f>COUNTIFS('Compilado chamados'!C:C,N11,'Compilado chamados'!Y:Y,"Aberto")</f>
        <v>56</v>
      </c>
      <c r="Q11" s="39">
        <f ca="1">COUNTIFS(
'Compilado chamados'!C:C,N11,
'Compilado chamados'!Y:Y,"Aberto",
'Compilado chamados'!O:O,"&gt;="&amp;TODAY()-30,
'Compilado chamados'!O:O,"&lt;"&amp;TODAY()+1
)</f>
        <v>6</v>
      </c>
    </row>
    <row r="12" spans="2:21" x14ac:dyDescent="0.35">
      <c r="B12" s="38" t="s">
        <v>54</v>
      </c>
      <c r="C12" s="39">
        <f>COUNTIFS('Compilado chamados'!$Y$5:$Y$1048576,"Encerrado",'Compilado chamados'!$X$5:$X$1048576,"&gt;="&amp;DATE(2026,4,1),'Compilado chamados'!$X$5:$X$1048576,"&lt;"&amp;EDATE(DATE(2026,4,1),1))</f>
        <v>1</v>
      </c>
      <c r="N12" s="38" t="s">
        <v>36</v>
      </c>
      <c r="O12" s="39">
        <f>COUNTIFS('Compilado chamados'!C:C,N12,'Compilado chamados'!Y:Y,"Encerrado")</f>
        <v>38</v>
      </c>
      <c r="P12" s="39">
        <f>COUNTIFS('Compilado chamados'!C:C,N12,'Compilado chamados'!Y:Y,"Aberto")</f>
        <v>41</v>
      </c>
      <c r="Q12" s="39">
        <f ca="1">COUNTIFS(
'Compilado chamados'!C:C,N12,
'Compilado chamados'!Y:Y,"Aberto",
'Compilado chamados'!O:O,"&gt;="&amp;TODAY()-30,
'Compilado chamados'!O:O,"&lt;"&amp;TODAY()+1
)</f>
        <v>2</v>
      </c>
      <c r="U12" s="86"/>
    </row>
    <row r="13" spans="2:21" x14ac:dyDescent="0.35">
      <c r="B13" s="38" t="s">
        <v>55</v>
      </c>
      <c r="C13" s="39">
        <f>COUNTIFS('Compilado chamados'!$Y$5:$Y$1048576,"Encerrado",'Compilado chamados'!$X$5:$X$1048576,"&gt;="&amp;DATE(2026,5,1),'Compilado chamados'!$X$5:$X$1048576,"&lt;"&amp;EDATE(DATE(2026,5,1),1))</f>
        <v>3</v>
      </c>
      <c r="N13" s="38" t="s">
        <v>37</v>
      </c>
      <c r="O13" s="39">
        <f>COUNTIFS('Compilado chamados'!C:C,N13,'Compilado chamados'!Y:Y,"Encerrado")</f>
        <v>50</v>
      </c>
      <c r="P13" s="39">
        <f>COUNTIFS('Compilado chamados'!C:C,N13,'Compilado chamados'!Y:Y,"Aberto")</f>
        <v>22</v>
      </c>
      <c r="Q13" s="39">
        <f ca="1">COUNTIFS(
'Compilado chamados'!C:C,N13,
'Compilado chamados'!Y:Y,"Aberto",
'Compilado chamados'!O:O,"&gt;="&amp;TODAY()-30,
'Compilado chamados'!O:O,"&lt;"&amp;TODAY()+1
)</f>
        <v>3</v>
      </c>
    </row>
    <row r="14" spans="2:21" x14ac:dyDescent="0.35">
      <c r="B14" s="38" t="s">
        <v>56</v>
      </c>
      <c r="C14" s="39">
        <f>COUNTIFS('Compilado chamados'!$Y$5:$Y$1048576,"Encerrado",'Compilado chamados'!$X$5:$X$1048576,"&gt;="&amp;DATE(2026,6,1),'Compilado chamados'!$X$5:$X$1048576,"&lt;"&amp;EDATE(DATE(2026,6,1),1))</f>
        <v>0</v>
      </c>
      <c r="N14" s="60" t="s">
        <v>39</v>
      </c>
      <c r="O14" s="39">
        <f>COUNTIFS('Compilado chamados'!C:C,N14,'Compilado chamados'!Y:Y,"Encerrado")</f>
        <v>43</v>
      </c>
      <c r="P14" s="39">
        <f>COUNTIFS('Compilado chamados'!C:C,N14,'Compilado chamados'!Y:Y,"Aberto")</f>
        <v>15</v>
      </c>
      <c r="Q14" s="39">
        <f ca="1">COUNTIFS(
'Compilado chamados'!C:C,N14,
'Compilado chamados'!Y:Y,"Aberto",
'Compilado chamados'!O:O,"&gt;="&amp;TODAY()-30,
'Compilado chamados'!O:O,"&lt;"&amp;TODAY()+1
)</f>
        <v>2</v>
      </c>
    </row>
    <row r="15" spans="2:21" x14ac:dyDescent="0.35">
      <c r="B15" s="38" t="s">
        <v>57</v>
      </c>
      <c r="C15" s="39">
        <f>COUNTIFS('Compilado chamados'!$Y$5:$Y$1048576,"Encerrado",'Compilado chamados'!$X$5:$X$1048576,"&gt;="&amp;DATE(2026,7,1),'Compilado chamados'!$X$5:$X$1048576,"&lt;"&amp;EDATE(DATE(2026,7,1),1))</f>
        <v>74</v>
      </c>
      <c r="N15" s="38" t="s">
        <v>43</v>
      </c>
      <c r="O15" s="39">
        <f>COUNTIFS('Compilado chamados'!C:C,N15,'Compilado chamados'!Y:Y,"Encerrado")</f>
        <v>18</v>
      </c>
      <c r="P15" s="39">
        <f>COUNTIFS('Compilado chamados'!C:C,N15,'Compilado chamados'!Y:Y,"Aberto")</f>
        <v>11</v>
      </c>
      <c r="Q15" s="39">
        <f ca="1">COUNTIFS(
'Compilado chamados'!C:C,N15,
'Compilado chamados'!Y:Y,"Aberto",
'Compilado chamados'!O:O,"&gt;="&amp;TODAY()-30,
'Compilado chamados'!O:O,"&lt;"&amp;TODAY()+1
)</f>
        <v>2</v>
      </c>
    </row>
    <row r="16" spans="2:21" x14ac:dyDescent="0.35">
      <c r="B16" s="38" t="s">
        <v>58</v>
      </c>
      <c r="C16" s="39">
        <f>COUNTIFS('Compilado chamados'!$Y$5:$Y$1048576,"Encerrado",'Compilado chamados'!$X$5:$X$1048576,"&gt;="&amp;DATE(2026,8,1),'Compilado chamados'!$X$5:$X$1048576,"&lt;"&amp;EDATE(DATE(2026,8,1),1))</f>
        <v>96</v>
      </c>
      <c r="N16" s="38" t="s">
        <v>44</v>
      </c>
      <c r="O16" s="39">
        <f>COUNTIFS('Compilado chamados'!C:C,N16,'Compilado chamados'!Y:Y,"Encerrado")</f>
        <v>7</v>
      </c>
      <c r="P16" s="39">
        <f>COUNTIFS('Compilado chamados'!C:C,N16,'Compilado chamados'!Y:Y,"Aberto")</f>
        <v>9</v>
      </c>
      <c r="Q16" s="39">
        <f ca="1">COUNTIFS(
'Compilado chamados'!C:C,N16,
'Compilado chamados'!Y:Y,"Aberto",
'Compilado chamados'!O:O,"&gt;="&amp;TODAY()-30,
'Compilado chamados'!O:O,"&lt;"&amp;TODAY()+1
)</f>
        <v>1</v>
      </c>
    </row>
    <row r="17" spans="2:15" x14ac:dyDescent="0.35">
      <c r="B17" s="89" t="s">
        <v>59</v>
      </c>
      <c r="C17" s="39">
        <f>COUNTIFS('Compilado chamados'!$Y$5:$Y$1048576,"Encerrado",'Compilado chamados'!$X$5:$X$1048576,"&gt;="&amp;DATE(2026,9,1),'Compilado chamados'!$X$5:$X$1048576,"&lt;"&amp;EDATE(DATE(2026,9,1),1))</f>
        <v>78</v>
      </c>
    </row>
    <row r="20" spans="2:15" ht="15.5" x14ac:dyDescent="0.35">
      <c r="B20" s="100" t="s">
        <v>45</v>
      </c>
      <c r="C20" s="100"/>
      <c r="D20" s="100"/>
      <c r="E20" s="100"/>
      <c r="F20" s="100"/>
      <c r="G20" s="100"/>
      <c r="O20" s="86"/>
    </row>
    <row r="21" spans="2:15" ht="21.75" customHeight="1" x14ac:dyDescent="0.35">
      <c r="B21" s="108" t="s">
        <v>46</v>
      </c>
      <c r="C21" s="108" t="s">
        <v>32</v>
      </c>
      <c r="D21" s="108" t="s">
        <v>47</v>
      </c>
      <c r="E21" s="108" t="s">
        <v>48</v>
      </c>
      <c r="F21" s="108" t="s">
        <v>33</v>
      </c>
      <c r="G21" s="108" t="s">
        <v>49</v>
      </c>
      <c r="N21" s="41"/>
      <c r="O21" s="41"/>
    </row>
    <row r="22" spans="2:15" x14ac:dyDescent="0.35">
      <c r="B22" s="38" t="s">
        <v>19</v>
      </c>
      <c r="C22" s="106">
        <f>COUNTIFS('Compilado chamados'!B:B,Dashboard!B22,'Compilado chamados'!Y:Y,"Encerrado")</f>
        <v>8</v>
      </c>
      <c r="D22" s="106">
        <f ca="1">COUNTIFS(
'Compilado chamados'!B:B,Dashboard!B22,
'Compilado chamados'!Y:Y,"Encerrado",
'Compilado chamados'!X:X,"&gt;="&amp;TODAY()-7,
'Compilado chamados'!X:X,"&lt;"&amp;TODAY()+1
)</f>
        <v>1</v>
      </c>
      <c r="E22" s="106">
        <f>COUNTIFS('Compilado chamados'!B:B,Dashboard!B22,'Compilado chamados'!L:L,"EM ANDAMENTO")</f>
        <v>0</v>
      </c>
      <c r="F22" s="106">
        <f>COUNTIFS('Compilado chamados'!B:B,Dashboard!B22,'Compilado chamados'!Y:Y,"Aberto")</f>
        <v>0</v>
      </c>
      <c r="G22" s="107">
        <f>COUNTIFS('Compilado chamados'!B:B,Dashboard!B22,'Compilado chamados'!M:M,"Alta")</f>
        <v>0</v>
      </c>
      <c r="N22" s="37"/>
      <c r="O22" s="37"/>
    </row>
    <row r="23" spans="2:15" x14ac:dyDescent="0.35">
      <c r="B23" s="38" t="s">
        <v>17</v>
      </c>
      <c r="C23" s="106">
        <f>COUNTIFS('Compilado chamados'!B:B,Dashboard!B23,'Compilado chamados'!Y:Y,"Encerrado")</f>
        <v>78</v>
      </c>
      <c r="D23" s="106">
        <f ca="1">COUNTIFS(
'Compilado chamados'!B:B,Dashboard!B23,
'Compilado chamados'!Y:Y,"Encerrado",
'Compilado chamados'!X:X,"&gt;="&amp;TODAY()-7,
'Compilado chamados'!X:X,"&lt;"&amp;TODAY()+1
)</f>
        <v>7</v>
      </c>
      <c r="E23" s="106">
        <f>COUNTIFS('Compilado chamados'!B:B,Dashboard!B23,'Compilado chamados'!L:L,"EM ANDAMENTO")</f>
        <v>11</v>
      </c>
      <c r="F23" s="106">
        <f>COUNTIFS('Compilado chamados'!B:B,Dashboard!B23,'Compilado chamados'!Y:Y,"Aberto")</f>
        <v>58</v>
      </c>
      <c r="G23" s="107">
        <f>COUNTIFS('Compilado chamados'!B:B,Dashboard!B23,'Compilado chamados'!M:M,"Alta")</f>
        <v>18</v>
      </c>
      <c r="N23" s="37"/>
      <c r="O23" s="37"/>
    </row>
    <row r="24" spans="2:15" x14ac:dyDescent="0.35">
      <c r="B24" s="38" t="s">
        <v>16</v>
      </c>
      <c r="C24" s="106">
        <f>COUNTIFS('Compilado chamados'!B:B,Dashboard!B24,'Compilado chamados'!Y:Y,"Encerrado")</f>
        <v>28</v>
      </c>
      <c r="D24" s="106">
        <f ca="1">COUNTIFS(
'Compilado chamados'!B:B,Dashboard!B24,
'Compilado chamados'!Y:Y,"Encerrado",
'Compilado chamados'!X:X,"&gt;="&amp;TODAY()-7,
'Compilado chamados'!X:X,"&lt;"&amp;TODAY()+1
)</f>
        <v>1</v>
      </c>
      <c r="E24" s="106">
        <f>COUNTIFS('Compilado chamados'!B:B,Dashboard!B24,'Compilado chamados'!L:L,"EM ANDAMENTO")</f>
        <v>8</v>
      </c>
      <c r="F24" s="106">
        <f>COUNTIFS('Compilado chamados'!B:B,Dashboard!B24,'Compilado chamados'!Y:Y,"Aberto")</f>
        <v>35</v>
      </c>
      <c r="G24" s="107">
        <f>COUNTIFS('Compilado chamados'!B:B,Dashboard!B24,'Compilado chamados'!M:M,"Alta")</f>
        <v>7</v>
      </c>
      <c r="N24" s="37"/>
      <c r="O24" s="37"/>
    </row>
    <row r="25" spans="2:15" x14ac:dyDescent="0.35">
      <c r="B25" s="38" t="s">
        <v>14</v>
      </c>
      <c r="C25" s="106">
        <f>COUNTIFS('Compilado chamados'!B:B,Dashboard!B25,'Compilado chamados'!Y:Y,"Encerrado")</f>
        <v>80</v>
      </c>
      <c r="D25" s="106">
        <f ca="1">COUNTIFS(
'Compilado chamados'!B:B,Dashboard!B25,
'Compilado chamados'!Y:Y,"Encerrado",
'Compilado chamados'!X:X,"&gt;="&amp;TODAY()-7,
'Compilado chamados'!X:X,"&lt;"&amp;TODAY()+1
)</f>
        <v>8</v>
      </c>
      <c r="E25" s="106">
        <f>COUNTIFS('Compilado chamados'!B:B,Dashboard!B25,'Compilado chamados'!L:L,"EM ANDAMENTO")</f>
        <v>5</v>
      </c>
      <c r="F25" s="106">
        <f>COUNTIFS('Compilado chamados'!B:B,Dashboard!B25,'Compilado chamados'!Y:Y,"Aberto")</f>
        <v>37</v>
      </c>
      <c r="G25" s="107">
        <f>COUNTIFS('Compilado chamados'!B:B,Dashboard!B25,'Compilado chamados'!M:M,"Alta")</f>
        <v>14</v>
      </c>
      <c r="N25" s="37"/>
      <c r="O25" s="37"/>
    </row>
    <row r="26" spans="2:15" x14ac:dyDescent="0.35">
      <c r="B26" s="38" t="s">
        <v>50</v>
      </c>
      <c r="C26" s="106">
        <f>COUNTIFS('Compilado chamados'!B:B,Dashboard!B26,'Compilado chamados'!Y:Y,"Encerrado")</f>
        <v>40</v>
      </c>
      <c r="D26" s="106">
        <f ca="1">COUNTIFS(
'Compilado chamados'!B:B,Dashboard!B26,
'Compilado chamados'!Y:Y,"Encerrado",
'Compilado chamados'!X:X,"&gt;="&amp;TODAY()-7,
'Compilado chamados'!X:X,"&lt;"&amp;TODAY()+1
)</f>
        <v>10</v>
      </c>
      <c r="E26" s="106">
        <f>COUNTIFS('Compilado chamados'!B:B,Dashboard!B26,'Compilado chamados'!L:L,"EM ANDAMENTO")</f>
        <v>4</v>
      </c>
      <c r="F26" s="106">
        <f>COUNTIFS('Compilado chamados'!B:B,Dashboard!B26,'Compilado chamados'!Y:Y,"Aberto")</f>
        <v>25</v>
      </c>
      <c r="G26" s="107">
        <f>COUNTIFS('Compilado chamados'!B:B,Dashboard!B26,'Compilado chamados'!M:M,"Alta")</f>
        <v>6</v>
      </c>
      <c r="I26" s="86"/>
      <c r="J26" s="86"/>
      <c r="K26" s="86"/>
      <c r="L26" s="86"/>
      <c r="M26" s="86"/>
      <c r="N26" s="37"/>
      <c r="O26" s="37"/>
    </row>
    <row r="27" spans="2:15" x14ac:dyDescent="0.35">
      <c r="I27" s="86"/>
      <c r="J27" s="86"/>
      <c r="K27" s="86"/>
      <c r="L27" s="41"/>
      <c r="M27" s="41"/>
      <c r="N27" s="37"/>
      <c r="O27" s="37"/>
    </row>
    <row r="28" spans="2:15" x14ac:dyDescent="0.35">
      <c r="I28" s="86"/>
      <c r="J28" s="86"/>
      <c r="K28" s="86"/>
      <c r="L28" s="37"/>
      <c r="M28" s="37"/>
      <c r="N28" s="37"/>
      <c r="O28" s="37"/>
    </row>
    <row r="29" spans="2:15" ht="15.5" x14ac:dyDescent="0.35">
      <c r="B29" s="101" t="s">
        <v>63</v>
      </c>
      <c r="C29" s="101"/>
      <c r="D29" s="101"/>
      <c r="M29" s="37"/>
    </row>
    <row r="30" spans="2:15" x14ac:dyDescent="0.35">
      <c r="B30" s="41" t="s">
        <v>64</v>
      </c>
      <c r="C30" s="41" t="s">
        <v>65</v>
      </c>
      <c r="D30" s="41" t="s">
        <v>32</v>
      </c>
      <c r="M30" s="37"/>
    </row>
    <row r="31" spans="2:15" ht="15.5" x14ac:dyDescent="0.35">
      <c r="B31" s="40">
        <f ca="1">TODAY()-7</f>
        <v>46283</v>
      </c>
      <c r="C31" s="38" t="str">
        <f t="shared" ref="C31:C37" ca="1" si="0">TEXT(B31,"ddd")</f>
        <v>sex</v>
      </c>
      <c r="D31" s="38">
        <f ca="1">COUNTIFS('Compilado chamados'!$Y$5:$Y$1048576,"Encerrado",'Compilado chamados'!$X$5:$X$1048576,B31)</f>
        <v>4</v>
      </c>
      <c r="M31" s="37"/>
      <c r="N31" s="133" t="s">
        <v>60</v>
      </c>
      <c r="O31" s="133"/>
    </row>
    <row r="32" spans="2:15" x14ac:dyDescent="0.35">
      <c r="B32" s="40">
        <f ca="1">TODAY()-6</f>
        <v>46284</v>
      </c>
      <c r="C32" s="38" t="str">
        <f t="shared" ca="1" si="0"/>
        <v>sáb</v>
      </c>
      <c r="D32" s="38">
        <f ca="1">COUNTIFS('Compilado chamados'!$Y$5:$Y$1048576,"Encerrado",'Compilado chamados'!$X$5:$X$1048576,B32)</f>
        <v>0</v>
      </c>
      <c r="M32" s="37"/>
      <c r="N32" s="38" t="s">
        <v>61</v>
      </c>
      <c r="O32" s="39">
        <f>COUNTIF('Compilado chamados'!AB:AB,N32)</f>
        <v>195</v>
      </c>
    </row>
    <row r="33" spans="2:18" x14ac:dyDescent="0.35">
      <c r="B33" s="40">
        <f ca="1">TODAY()-5</f>
        <v>46285</v>
      </c>
      <c r="C33" s="38" t="str">
        <f t="shared" ca="1" si="0"/>
        <v>dom</v>
      </c>
      <c r="D33" s="38">
        <f ca="1">COUNTIFS('Compilado chamados'!$Y$5:$Y$1048576,"Encerrado",'Compilado chamados'!$X$5:$X$1048576,B33)</f>
        <v>0</v>
      </c>
      <c r="M33" s="37"/>
      <c r="N33" s="38" t="s">
        <v>62</v>
      </c>
      <c r="O33" s="39">
        <f>COUNTIF('Compilado chamados'!AB:AB,N33)</f>
        <v>214</v>
      </c>
      <c r="P33" s="37"/>
    </row>
    <row r="34" spans="2:18" x14ac:dyDescent="0.35">
      <c r="B34" s="40">
        <f ca="1">TODAY()-4</f>
        <v>46286</v>
      </c>
      <c r="C34" s="38" t="str">
        <f t="shared" ca="1" si="0"/>
        <v>seg</v>
      </c>
      <c r="D34" s="38">
        <f ca="1">COUNTIFS('Compilado chamados'!$Y$5:$Y$1048576,"Encerrado",'Compilado chamados'!$X$5:$X$1048576,B34)</f>
        <v>2</v>
      </c>
      <c r="M34" s="37"/>
      <c r="R34" s="37"/>
    </row>
    <row r="35" spans="2:18" x14ac:dyDescent="0.35">
      <c r="B35" s="40">
        <f ca="1">TODAY()-3</f>
        <v>46287</v>
      </c>
      <c r="C35" s="38" t="str">
        <f t="shared" ca="1" si="0"/>
        <v>ter</v>
      </c>
      <c r="D35" s="38">
        <f ca="1">COUNTIFS('Compilado chamados'!$Y$5:$Y$1048576,"Encerrado",'Compilado chamados'!$X$5:$X$1048576,B35)</f>
        <v>10</v>
      </c>
    </row>
    <row r="36" spans="2:18" x14ac:dyDescent="0.35">
      <c r="B36" s="40">
        <f ca="1">TODAY()-2</f>
        <v>46288</v>
      </c>
      <c r="C36" s="38" t="str">
        <f t="shared" ca="1" si="0"/>
        <v>qua</v>
      </c>
      <c r="D36" s="38">
        <f ca="1">COUNTIFS('Compilado chamados'!$Y$5:$Y$1048576,"Encerrado",'Compilado chamados'!$X$5:$X$1048576,B36)</f>
        <v>5</v>
      </c>
    </row>
    <row r="37" spans="2:18" x14ac:dyDescent="0.35">
      <c r="B37" s="40">
        <f ca="1">TODAY()-1</f>
        <v>46289</v>
      </c>
      <c r="C37" s="38" t="str">
        <f t="shared" ca="1" si="0"/>
        <v>qui</v>
      </c>
      <c r="D37" s="38">
        <f ca="1">COUNTIFS('Compilado chamados'!$Y$5:$Y$1048576,"Encerrado",'Compilado chamados'!$X$5:$X$1048576,B37)</f>
        <v>5</v>
      </c>
    </row>
    <row r="38" spans="2:18" x14ac:dyDescent="0.35">
      <c r="B38" s="41" t="s">
        <v>66</v>
      </c>
      <c r="D38" s="41">
        <f ca="1">SUM(D31:D37)</f>
        <v>26</v>
      </c>
    </row>
    <row r="45" spans="2:18" ht="21.75" customHeight="1" x14ac:dyDescent="0.35"/>
    <row r="47" spans="2:18" x14ac:dyDescent="0.35">
      <c r="F47" s="88"/>
      <c r="J47" s="37"/>
    </row>
    <row r="48" spans="2:18" x14ac:dyDescent="0.35">
      <c r="B48" s="37"/>
      <c r="C48" s="37"/>
      <c r="D48" s="37"/>
      <c r="E48" s="87"/>
      <c r="F48" s="88"/>
      <c r="J48" s="37"/>
    </row>
    <row r="49" spans="2:10" x14ac:dyDescent="0.35">
      <c r="B49" s="37"/>
      <c r="C49" s="37"/>
      <c r="D49" s="37"/>
      <c r="E49" s="87"/>
      <c r="F49" s="88"/>
      <c r="J49" s="37"/>
    </row>
    <row r="50" spans="2:10" x14ac:dyDescent="0.35">
      <c r="B50" s="37"/>
      <c r="C50" s="37"/>
      <c r="D50" s="37"/>
      <c r="E50" s="87"/>
      <c r="F50" s="88"/>
      <c r="J50" s="37"/>
    </row>
    <row r="51" spans="2:10" x14ac:dyDescent="0.35">
      <c r="B51" s="37"/>
      <c r="C51" s="37"/>
      <c r="D51" s="37"/>
      <c r="E51" s="87"/>
      <c r="F51" s="88"/>
      <c r="J51" s="37"/>
    </row>
    <row r="52" spans="2:10" x14ac:dyDescent="0.35">
      <c r="B52" s="37"/>
      <c r="C52" s="37"/>
      <c r="D52" s="37"/>
      <c r="E52" s="87"/>
      <c r="F52" s="88"/>
      <c r="J52" s="37"/>
    </row>
    <row r="53" spans="2:10" x14ac:dyDescent="0.35">
      <c r="B53" s="37"/>
      <c r="C53" s="37"/>
      <c r="D53" s="37"/>
      <c r="E53" s="87"/>
      <c r="F53" s="88"/>
      <c r="J53" s="37"/>
    </row>
    <row r="54" spans="2:10" x14ac:dyDescent="0.35">
      <c r="B54" s="37"/>
      <c r="C54" s="37"/>
      <c r="D54" s="37"/>
      <c r="E54" s="87"/>
      <c r="F54" s="88"/>
      <c r="J54" s="37"/>
    </row>
    <row r="55" spans="2:10" x14ac:dyDescent="0.35">
      <c r="B55" s="37"/>
      <c r="C55" s="37"/>
      <c r="D55" s="37"/>
      <c r="E55" s="87"/>
      <c r="F55" s="88"/>
      <c r="J55" s="37"/>
    </row>
    <row r="56" spans="2:10" x14ac:dyDescent="0.35">
      <c r="J56" s="37"/>
    </row>
    <row r="59" spans="2:10" ht="21.75" customHeight="1" x14ac:dyDescent="0.35"/>
    <row r="69" spans="2:10" x14ac:dyDescent="0.35">
      <c r="B69" s="93"/>
      <c r="C69" s="93"/>
      <c r="D69" s="93"/>
      <c r="E69" s="93"/>
      <c r="F69" s="93"/>
      <c r="G69" s="93"/>
    </row>
    <row r="70" spans="2:10" x14ac:dyDescent="0.35">
      <c r="H70" s="93"/>
      <c r="I70" s="93"/>
      <c r="J70" s="93"/>
    </row>
  </sheetData>
  <mergeCells count="22">
    <mergeCell ref="J6:L7"/>
    <mergeCell ref="N31:O31"/>
    <mergeCell ref="N9:Q9"/>
    <mergeCell ref="N4:S4"/>
    <mergeCell ref="B2:J2"/>
    <mergeCell ref="B4:L4"/>
    <mergeCell ref="B5:C5"/>
    <mergeCell ref="D5:E5"/>
    <mergeCell ref="F5:G5"/>
    <mergeCell ref="H5:I5"/>
    <mergeCell ref="B6:C7"/>
    <mergeCell ref="D6:E7"/>
    <mergeCell ref="F6:G7"/>
    <mergeCell ref="H6:I7"/>
    <mergeCell ref="J5:L5"/>
    <mergeCell ref="B9:E9"/>
    <mergeCell ref="N5:O5"/>
    <mergeCell ref="P5:Q5"/>
    <mergeCell ref="R5:S5"/>
    <mergeCell ref="N6:O7"/>
    <mergeCell ref="P6:Q7"/>
    <mergeCell ref="R6:S7"/>
  </mergeCells>
  <phoneticPr fontId="7" type="noConversion"/>
  <pageMargins left="0.75" right="0.75" top="1" bottom="1" header="0.511811023622047" footer="0.511811023622047"/>
  <pageSetup paperSize="9" orientation="portrait" horizontalDpi="300" verticalDpi="300" r:id="rId1"/>
  <headerFooter>
    <oddFooter>&amp;R_x000D_&amp;1#&amp;"Aptos"&amp;10&amp;K000000 INFORMAÇÃO INTERNA</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B636-AF0F-4743-B395-B3D8909D4EE9}">
  <sheetPr>
    <tabColor theme="3" tint="9.9978637043366805E-2"/>
  </sheetPr>
  <dimension ref="A1:BL35"/>
  <sheetViews>
    <sheetView showGridLines="0" topLeftCell="A4" zoomScale="59" zoomScaleNormal="85" workbookViewId="0">
      <selection activeCell="AY25" sqref="AY25"/>
    </sheetView>
  </sheetViews>
  <sheetFormatPr defaultRowHeight="14.5" x14ac:dyDescent="0.35"/>
  <cols>
    <col min="1" max="1" width="39.08984375" bestFit="1" customWidth="1"/>
    <col min="2" max="2" width="30.1796875" bestFit="1" customWidth="1"/>
    <col min="3" max="3" width="3.453125" customWidth="1"/>
    <col min="4" max="4" width="30.1796875" bestFit="1" customWidth="1"/>
    <col min="5" max="8" width="8.90625" hidden="1" customWidth="1"/>
    <col min="9" max="20" width="7.453125" hidden="1" customWidth="1"/>
    <col min="21" max="21" width="9.54296875" hidden="1" customWidth="1"/>
    <col min="22" max="25" width="7.453125" hidden="1" customWidth="1"/>
    <col min="26" max="26" width="7.54296875" hidden="1" customWidth="1"/>
    <col min="27" max="38" width="8.453125" hidden="1" customWidth="1"/>
    <col min="39" max="39" width="10.6328125" hidden="1" customWidth="1"/>
    <col min="40" max="45" width="11.1796875" hidden="1" customWidth="1"/>
    <col min="46" max="46" width="8.453125" bestFit="1" customWidth="1"/>
    <col min="47" max="62" width="7.81640625" bestFit="1" customWidth="1"/>
    <col min="63" max="63" width="8.08984375" bestFit="1" customWidth="1"/>
    <col min="64" max="64" width="9.90625" bestFit="1" customWidth="1"/>
  </cols>
  <sheetData>
    <row r="1" spans="1:64" x14ac:dyDescent="0.35">
      <c r="A1" s="121" t="s">
        <v>67</v>
      </c>
      <c r="B1" s="122"/>
      <c r="C1" t="s">
        <v>68</v>
      </c>
      <c r="D1" s="121" t="s">
        <v>69</v>
      </c>
      <c r="E1" s="122"/>
    </row>
    <row r="3" spans="1:64" x14ac:dyDescent="0.35">
      <c r="A3" s="6" t="s">
        <v>4</v>
      </c>
      <c r="B3" t="s">
        <v>22</v>
      </c>
      <c r="D3" s="6" t="s">
        <v>4</v>
      </c>
      <c r="E3" t="s">
        <v>70</v>
      </c>
    </row>
    <row r="5" spans="1:64" x14ac:dyDescent="0.35">
      <c r="A5" s="6" t="s">
        <v>9</v>
      </c>
      <c r="B5" t="s">
        <v>10</v>
      </c>
      <c r="D5" s="6" t="s">
        <v>10</v>
      </c>
      <c r="E5" s="6" t="s">
        <v>8</v>
      </c>
    </row>
    <row r="6" spans="1:64" x14ac:dyDescent="0.35">
      <c r="A6" s="7" t="s">
        <v>14</v>
      </c>
      <c r="B6">
        <v>35</v>
      </c>
      <c r="E6" t="s">
        <v>4714</v>
      </c>
      <c r="F6" t="s">
        <v>4750</v>
      </c>
      <c r="G6" t="s">
        <v>4806</v>
      </c>
      <c r="H6" t="s">
        <v>4807</v>
      </c>
      <c r="I6" t="s">
        <v>4808</v>
      </c>
      <c r="J6" t="s">
        <v>71</v>
      </c>
      <c r="AA6" t="s">
        <v>72</v>
      </c>
      <c r="AB6" t="s">
        <v>73</v>
      </c>
      <c r="AT6" t="s">
        <v>74</v>
      </c>
      <c r="AU6" t="s">
        <v>75</v>
      </c>
      <c r="BK6" t="s">
        <v>76</v>
      </c>
      <c r="BL6" t="s">
        <v>20</v>
      </c>
    </row>
    <row r="7" spans="1:64" x14ac:dyDescent="0.35">
      <c r="A7" s="8" t="s">
        <v>43</v>
      </c>
      <c r="B7">
        <v>3</v>
      </c>
      <c r="J7" t="s">
        <v>77</v>
      </c>
      <c r="K7" t="s">
        <v>78</v>
      </c>
      <c r="L7" t="s">
        <v>79</v>
      </c>
      <c r="M7" t="s">
        <v>80</v>
      </c>
      <c r="N7" t="s">
        <v>4809</v>
      </c>
      <c r="O7" t="s">
        <v>81</v>
      </c>
      <c r="P7" t="s">
        <v>82</v>
      </c>
      <c r="Q7" t="s">
        <v>83</v>
      </c>
      <c r="R7" t="s">
        <v>84</v>
      </c>
      <c r="S7" t="s">
        <v>85</v>
      </c>
      <c r="T7" t="s">
        <v>86</v>
      </c>
      <c r="U7" t="s">
        <v>87</v>
      </c>
      <c r="V7" t="s">
        <v>88</v>
      </c>
      <c r="W7" t="s">
        <v>89</v>
      </c>
      <c r="X7" t="s">
        <v>90</v>
      </c>
      <c r="Y7" t="s">
        <v>91</v>
      </c>
      <c r="Z7" t="s">
        <v>92</v>
      </c>
      <c r="AB7" t="s">
        <v>4710</v>
      </c>
      <c r="AC7" t="s">
        <v>93</v>
      </c>
      <c r="AD7" t="s">
        <v>94</v>
      </c>
      <c r="AE7" t="s">
        <v>95</v>
      </c>
      <c r="AF7" t="s">
        <v>96</v>
      </c>
      <c r="AG7" t="s">
        <v>97</v>
      </c>
      <c r="AH7" t="s">
        <v>98</v>
      </c>
      <c r="AI7" t="s">
        <v>99</v>
      </c>
      <c r="AJ7" t="s">
        <v>100</v>
      </c>
      <c r="AK7" t="s">
        <v>101</v>
      </c>
      <c r="AL7" t="s">
        <v>102</v>
      </c>
      <c r="AM7" t="s">
        <v>4810</v>
      </c>
      <c r="AN7" t="s">
        <v>103</v>
      </c>
      <c r="AO7" t="s">
        <v>104</v>
      </c>
      <c r="AP7" t="s">
        <v>105</v>
      </c>
      <c r="AQ7" t="s">
        <v>106</v>
      </c>
      <c r="AR7" t="s">
        <v>107</v>
      </c>
      <c r="AS7" t="s">
        <v>108</v>
      </c>
      <c r="AU7" t="s">
        <v>109</v>
      </c>
      <c r="AV7" t="s">
        <v>110</v>
      </c>
      <c r="AW7" t="s">
        <v>111</v>
      </c>
      <c r="AX7" t="s">
        <v>112</v>
      </c>
      <c r="AY7" t="s">
        <v>113</v>
      </c>
      <c r="AZ7" t="s">
        <v>4811</v>
      </c>
      <c r="BA7" t="s">
        <v>114</v>
      </c>
      <c r="BB7" t="s">
        <v>4711</v>
      </c>
      <c r="BC7" t="s">
        <v>4715</v>
      </c>
      <c r="BD7" t="s">
        <v>4751</v>
      </c>
      <c r="BE7" t="s">
        <v>4752</v>
      </c>
      <c r="BF7" t="s">
        <v>4812</v>
      </c>
      <c r="BG7" t="s">
        <v>4813</v>
      </c>
      <c r="BH7" t="s">
        <v>4814</v>
      </c>
      <c r="BI7" t="s">
        <v>4815</v>
      </c>
      <c r="BJ7" t="s">
        <v>4816</v>
      </c>
    </row>
    <row r="8" spans="1:64" x14ac:dyDescent="0.35">
      <c r="A8" s="8" t="s">
        <v>35</v>
      </c>
      <c r="B8">
        <v>13</v>
      </c>
      <c r="D8" s="6" t="s">
        <v>9</v>
      </c>
    </row>
    <row r="9" spans="1:64" x14ac:dyDescent="0.35">
      <c r="A9" s="8" t="s">
        <v>36</v>
      </c>
      <c r="B9">
        <v>8</v>
      </c>
      <c r="D9" s="7" t="s">
        <v>14</v>
      </c>
      <c r="G9">
        <v>1</v>
      </c>
      <c r="I9">
        <v>1</v>
      </c>
      <c r="M9">
        <v>3</v>
      </c>
      <c r="N9">
        <v>1</v>
      </c>
      <c r="O9">
        <v>2</v>
      </c>
      <c r="P9">
        <v>2</v>
      </c>
      <c r="Q9">
        <v>1</v>
      </c>
      <c r="S9">
        <v>1</v>
      </c>
      <c r="T9">
        <v>2</v>
      </c>
      <c r="X9">
        <v>1</v>
      </c>
      <c r="Y9">
        <v>6</v>
      </c>
      <c r="Z9">
        <v>4</v>
      </c>
      <c r="AA9">
        <v>23</v>
      </c>
      <c r="AC9">
        <v>1</v>
      </c>
      <c r="AD9">
        <v>1</v>
      </c>
      <c r="AE9">
        <v>9</v>
      </c>
      <c r="AF9">
        <v>3</v>
      </c>
      <c r="AH9">
        <v>3</v>
      </c>
      <c r="AI9">
        <v>5</v>
      </c>
      <c r="AK9">
        <v>1</v>
      </c>
      <c r="AL9">
        <v>5</v>
      </c>
      <c r="AM9">
        <v>1</v>
      </c>
      <c r="AO9">
        <v>3</v>
      </c>
      <c r="AP9">
        <v>2</v>
      </c>
      <c r="AQ9">
        <v>1</v>
      </c>
      <c r="AT9">
        <v>35</v>
      </c>
      <c r="AU9">
        <v>1</v>
      </c>
      <c r="AV9">
        <v>3</v>
      </c>
      <c r="AW9">
        <v>2</v>
      </c>
      <c r="AX9">
        <v>2</v>
      </c>
      <c r="AZ9">
        <v>1</v>
      </c>
      <c r="BA9">
        <v>2</v>
      </c>
      <c r="BC9">
        <v>1</v>
      </c>
      <c r="BH9">
        <v>5</v>
      </c>
      <c r="BI9">
        <v>1</v>
      </c>
      <c r="BJ9">
        <v>2</v>
      </c>
      <c r="BK9">
        <v>20</v>
      </c>
      <c r="BL9">
        <v>80</v>
      </c>
    </row>
    <row r="10" spans="1:64" x14ac:dyDescent="0.35">
      <c r="A10" s="8" t="s">
        <v>39</v>
      </c>
      <c r="B10">
        <v>3</v>
      </c>
      <c r="D10" s="7" t="s">
        <v>15</v>
      </c>
      <c r="T10">
        <v>1</v>
      </c>
      <c r="U10">
        <v>2</v>
      </c>
      <c r="V10">
        <v>2</v>
      </c>
      <c r="W10">
        <v>1</v>
      </c>
      <c r="X10">
        <v>2</v>
      </c>
      <c r="Y10">
        <v>4</v>
      </c>
      <c r="AA10">
        <v>12</v>
      </c>
      <c r="AE10">
        <v>2</v>
      </c>
      <c r="AH10">
        <v>1</v>
      </c>
      <c r="AI10">
        <v>4</v>
      </c>
      <c r="AL10">
        <v>1</v>
      </c>
      <c r="AT10">
        <v>8</v>
      </c>
      <c r="BL10">
        <v>20</v>
      </c>
    </row>
    <row r="11" spans="1:64" x14ac:dyDescent="0.35">
      <c r="A11" s="8" t="s">
        <v>44</v>
      </c>
      <c r="B11">
        <v>2</v>
      </c>
      <c r="C11" t="s">
        <v>115</v>
      </c>
      <c r="D11" s="7" t="s">
        <v>16</v>
      </c>
      <c r="P11">
        <v>1</v>
      </c>
      <c r="R11">
        <v>1</v>
      </c>
      <c r="S11">
        <v>1</v>
      </c>
      <c r="T11">
        <v>1</v>
      </c>
      <c r="W11">
        <v>2</v>
      </c>
      <c r="X11">
        <v>1</v>
      </c>
      <c r="Y11">
        <v>2</v>
      </c>
      <c r="Z11">
        <v>1</v>
      </c>
      <c r="AA11">
        <v>10</v>
      </c>
      <c r="AE11">
        <v>6</v>
      </c>
      <c r="AG11">
        <v>3</v>
      </c>
      <c r="AO11">
        <v>1</v>
      </c>
      <c r="AP11">
        <v>3</v>
      </c>
      <c r="AS11">
        <v>1</v>
      </c>
      <c r="AT11">
        <v>14</v>
      </c>
      <c r="AU11">
        <v>1</v>
      </c>
      <c r="BC11">
        <v>2</v>
      </c>
      <c r="BK11">
        <v>3</v>
      </c>
      <c r="BL11">
        <v>27</v>
      </c>
    </row>
    <row r="12" spans="1:64" x14ac:dyDescent="0.35">
      <c r="A12" s="8" t="s">
        <v>37</v>
      </c>
      <c r="B12">
        <v>6</v>
      </c>
      <c r="C12" t="s">
        <v>116</v>
      </c>
      <c r="D12" s="7" t="s">
        <v>17</v>
      </c>
      <c r="F12">
        <v>1</v>
      </c>
      <c r="H12">
        <v>1</v>
      </c>
      <c r="I12">
        <v>1</v>
      </c>
      <c r="J12">
        <v>1</v>
      </c>
      <c r="L12">
        <v>8</v>
      </c>
      <c r="M12">
        <v>2</v>
      </c>
      <c r="N12">
        <v>3</v>
      </c>
      <c r="Q12">
        <v>1</v>
      </c>
      <c r="R12">
        <v>1</v>
      </c>
      <c r="T12">
        <v>1</v>
      </c>
      <c r="U12">
        <v>1</v>
      </c>
      <c r="X12">
        <v>3</v>
      </c>
      <c r="Y12">
        <v>3</v>
      </c>
      <c r="Z12">
        <v>1</v>
      </c>
      <c r="AA12">
        <v>25</v>
      </c>
      <c r="AC12">
        <v>3</v>
      </c>
      <c r="AD12">
        <v>1</v>
      </c>
      <c r="AE12">
        <v>3</v>
      </c>
      <c r="AF12">
        <v>4</v>
      </c>
      <c r="AH12">
        <v>5</v>
      </c>
      <c r="AI12">
        <v>4</v>
      </c>
      <c r="AJ12">
        <v>5</v>
      </c>
      <c r="AN12">
        <v>2</v>
      </c>
      <c r="AQ12">
        <v>1</v>
      </c>
      <c r="AT12">
        <v>28</v>
      </c>
      <c r="AU12">
        <v>1</v>
      </c>
      <c r="AV12">
        <v>3</v>
      </c>
      <c r="AW12">
        <v>1</v>
      </c>
      <c r="AX12">
        <v>4</v>
      </c>
      <c r="AY12">
        <v>1</v>
      </c>
      <c r="BB12">
        <v>2</v>
      </c>
      <c r="BD12">
        <v>2</v>
      </c>
      <c r="BE12">
        <v>1</v>
      </c>
      <c r="BG12">
        <v>1</v>
      </c>
      <c r="BH12">
        <v>4</v>
      </c>
      <c r="BI12">
        <v>1</v>
      </c>
      <c r="BJ12">
        <v>1</v>
      </c>
      <c r="BK12">
        <v>22</v>
      </c>
      <c r="BL12">
        <v>78</v>
      </c>
    </row>
    <row r="13" spans="1:64" x14ac:dyDescent="0.35">
      <c r="A13" s="7" t="s">
        <v>16</v>
      </c>
      <c r="B13">
        <v>36</v>
      </c>
      <c r="D13" s="7" t="s">
        <v>19</v>
      </c>
      <c r="K13">
        <v>1</v>
      </c>
      <c r="U13">
        <v>1</v>
      </c>
      <c r="W13">
        <v>1</v>
      </c>
      <c r="Y13">
        <v>1</v>
      </c>
      <c r="AA13">
        <v>4</v>
      </c>
      <c r="AH13">
        <v>1</v>
      </c>
      <c r="AI13">
        <v>1</v>
      </c>
      <c r="AQ13">
        <v>1</v>
      </c>
      <c r="AT13">
        <v>3</v>
      </c>
      <c r="BF13">
        <v>1</v>
      </c>
      <c r="BK13">
        <v>1</v>
      </c>
      <c r="BL13">
        <v>8</v>
      </c>
    </row>
    <row r="14" spans="1:64" x14ac:dyDescent="0.35">
      <c r="A14" s="8" t="s">
        <v>43</v>
      </c>
      <c r="B14">
        <v>4</v>
      </c>
      <c r="D14" s="7" t="s">
        <v>50</v>
      </c>
      <c r="E14">
        <v>1</v>
      </c>
      <c r="I14">
        <v>1</v>
      </c>
      <c r="AB14">
        <v>1</v>
      </c>
      <c r="AC14">
        <v>2</v>
      </c>
      <c r="AD14">
        <v>1</v>
      </c>
      <c r="AE14">
        <v>1</v>
      </c>
      <c r="AR14">
        <v>3</v>
      </c>
      <c r="AT14">
        <v>8</v>
      </c>
      <c r="AU14">
        <v>6</v>
      </c>
      <c r="AW14">
        <v>1</v>
      </c>
      <c r="AX14">
        <v>1</v>
      </c>
      <c r="BA14">
        <v>3</v>
      </c>
      <c r="BB14">
        <v>2</v>
      </c>
      <c r="BC14">
        <v>7</v>
      </c>
      <c r="BD14">
        <v>1</v>
      </c>
      <c r="BF14">
        <v>3</v>
      </c>
      <c r="BG14">
        <v>1</v>
      </c>
      <c r="BH14">
        <v>1</v>
      </c>
      <c r="BI14">
        <v>3</v>
      </c>
      <c r="BJ14">
        <v>1</v>
      </c>
      <c r="BK14">
        <v>30</v>
      </c>
      <c r="BL14">
        <v>40</v>
      </c>
    </row>
    <row r="15" spans="1:64" x14ac:dyDescent="0.35">
      <c r="A15" s="8" t="s">
        <v>35</v>
      </c>
      <c r="B15">
        <v>9</v>
      </c>
      <c r="D15" s="7" t="s">
        <v>20</v>
      </c>
      <c r="E15">
        <v>1</v>
      </c>
      <c r="F15">
        <v>1</v>
      </c>
      <c r="G15">
        <v>1</v>
      </c>
      <c r="H15">
        <v>1</v>
      </c>
      <c r="I15">
        <v>3</v>
      </c>
      <c r="J15">
        <v>1</v>
      </c>
      <c r="K15">
        <v>1</v>
      </c>
      <c r="L15">
        <v>8</v>
      </c>
      <c r="M15">
        <v>5</v>
      </c>
      <c r="N15">
        <v>4</v>
      </c>
      <c r="O15">
        <v>2</v>
      </c>
      <c r="P15">
        <v>3</v>
      </c>
      <c r="Q15">
        <v>2</v>
      </c>
      <c r="R15">
        <v>2</v>
      </c>
      <c r="S15">
        <v>2</v>
      </c>
      <c r="T15">
        <v>5</v>
      </c>
      <c r="U15">
        <v>4</v>
      </c>
      <c r="V15">
        <v>2</v>
      </c>
      <c r="W15">
        <v>4</v>
      </c>
      <c r="X15">
        <v>7</v>
      </c>
      <c r="Y15">
        <v>16</v>
      </c>
      <c r="Z15">
        <v>6</v>
      </c>
      <c r="AA15">
        <v>74</v>
      </c>
      <c r="AB15">
        <v>1</v>
      </c>
      <c r="AC15">
        <v>6</v>
      </c>
      <c r="AD15">
        <v>3</v>
      </c>
      <c r="AE15">
        <v>21</v>
      </c>
      <c r="AF15">
        <v>7</v>
      </c>
      <c r="AG15">
        <v>3</v>
      </c>
      <c r="AH15">
        <v>10</v>
      </c>
      <c r="AI15">
        <v>14</v>
      </c>
      <c r="AJ15">
        <v>5</v>
      </c>
      <c r="AK15">
        <v>1</v>
      </c>
      <c r="AL15">
        <v>6</v>
      </c>
      <c r="AM15">
        <v>1</v>
      </c>
      <c r="AN15">
        <v>2</v>
      </c>
      <c r="AO15">
        <v>4</v>
      </c>
      <c r="AP15">
        <v>5</v>
      </c>
      <c r="AQ15">
        <v>3</v>
      </c>
      <c r="AR15">
        <v>3</v>
      </c>
      <c r="AS15">
        <v>1</v>
      </c>
      <c r="AT15">
        <v>96</v>
      </c>
      <c r="AU15">
        <v>9</v>
      </c>
      <c r="AV15">
        <v>6</v>
      </c>
      <c r="AW15">
        <v>4</v>
      </c>
      <c r="AX15">
        <v>7</v>
      </c>
      <c r="AY15">
        <v>1</v>
      </c>
      <c r="AZ15">
        <v>1</v>
      </c>
      <c r="BA15">
        <v>5</v>
      </c>
      <c r="BB15">
        <v>4</v>
      </c>
      <c r="BC15">
        <v>10</v>
      </c>
      <c r="BD15">
        <v>3</v>
      </c>
      <c r="BE15">
        <v>1</v>
      </c>
      <c r="BF15">
        <v>4</v>
      </c>
      <c r="BG15">
        <v>2</v>
      </c>
      <c r="BH15">
        <v>10</v>
      </c>
      <c r="BI15">
        <v>5</v>
      </c>
      <c r="BJ15">
        <v>4</v>
      </c>
      <c r="BK15">
        <v>76</v>
      </c>
      <c r="BL15">
        <v>253</v>
      </c>
    </row>
    <row r="16" spans="1:64" x14ac:dyDescent="0.35">
      <c r="A16" s="8" t="s">
        <v>36</v>
      </c>
      <c r="B16">
        <v>8</v>
      </c>
    </row>
    <row r="17" spans="1:2" x14ac:dyDescent="0.35">
      <c r="A17" s="8" t="s">
        <v>39</v>
      </c>
      <c r="B17">
        <v>6</v>
      </c>
    </row>
    <row r="18" spans="1:2" x14ac:dyDescent="0.35">
      <c r="A18" s="8" t="s">
        <v>44</v>
      </c>
      <c r="B18">
        <v>4</v>
      </c>
    </row>
    <row r="19" spans="1:2" x14ac:dyDescent="0.35">
      <c r="A19" s="8" t="s">
        <v>37</v>
      </c>
      <c r="B19">
        <v>4</v>
      </c>
    </row>
    <row r="20" spans="1:2" x14ac:dyDescent="0.35">
      <c r="A20" s="8" t="s">
        <v>117</v>
      </c>
      <c r="B20">
        <v>1</v>
      </c>
    </row>
    <row r="21" spans="1:2" x14ac:dyDescent="0.35">
      <c r="A21" s="7" t="s">
        <v>17</v>
      </c>
      <c r="B21">
        <v>57</v>
      </c>
    </row>
    <row r="22" spans="1:2" x14ac:dyDescent="0.35">
      <c r="A22" s="8" t="s">
        <v>43</v>
      </c>
      <c r="B22">
        <v>1</v>
      </c>
    </row>
    <row r="23" spans="1:2" x14ac:dyDescent="0.35">
      <c r="A23" s="8" t="s">
        <v>35</v>
      </c>
      <c r="B23">
        <v>25</v>
      </c>
    </row>
    <row r="24" spans="1:2" x14ac:dyDescent="0.35">
      <c r="A24" s="8" t="s">
        <v>36</v>
      </c>
      <c r="B24">
        <v>19</v>
      </c>
    </row>
    <row r="25" spans="1:2" x14ac:dyDescent="0.35">
      <c r="A25" s="8" t="s">
        <v>39</v>
      </c>
      <c r="B25">
        <v>5</v>
      </c>
    </row>
    <row r="26" spans="1:2" x14ac:dyDescent="0.35">
      <c r="A26" s="8" t="s">
        <v>44</v>
      </c>
      <c r="B26">
        <v>2</v>
      </c>
    </row>
    <row r="27" spans="1:2" x14ac:dyDescent="0.35">
      <c r="A27" s="8" t="s">
        <v>37</v>
      </c>
      <c r="B27">
        <v>5</v>
      </c>
    </row>
    <row r="28" spans="1:2" x14ac:dyDescent="0.35">
      <c r="A28" s="7" t="s">
        <v>50</v>
      </c>
      <c r="B28">
        <v>20</v>
      </c>
    </row>
    <row r="29" spans="1:2" x14ac:dyDescent="0.35">
      <c r="A29" s="8" t="s">
        <v>43</v>
      </c>
      <c r="B29">
        <v>3</v>
      </c>
    </row>
    <row r="30" spans="1:2" x14ac:dyDescent="0.35">
      <c r="A30" s="8" t="s">
        <v>35</v>
      </c>
      <c r="B30">
        <v>8</v>
      </c>
    </row>
    <row r="31" spans="1:2" x14ac:dyDescent="0.35">
      <c r="A31" s="8" t="s">
        <v>36</v>
      </c>
      <c r="B31">
        <v>1</v>
      </c>
    </row>
    <row r="32" spans="1:2" x14ac:dyDescent="0.35">
      <c r="A32" s="8" t="s">
        <v>39</v>
      </c>
      <c r="B32">
        <v>1</v>
      </c>
    </row>
    <row r="33" spans="1:2" x14ac:dyDescent="0.35">
      <c r="A33" s="8" t="s">
        <v>44</v>
      </c>
      <c r="B33">
        <v>1</v>
      </c>
    </row>
    <row r="34" spans="1:2" x14ac:dyDescent="0.35">
      <c r="A34" s="8" t="s">
        <v>37</v>
      </c>
      <c r="B34">
        <v>6</v>
      </c>
    </row>
    <row r="35" spans="1:2" x14ac:dyDescent="0.35">
      <c r="A35" s="7" t="s">
        <v>20</v>
      </c>
      <c r="B35">
        <v>148</v>
      </c>
    </row>
  </sheetData>
  <mergeCells count="2">
    <mergeCell ref="A1:B1"/>
    <mergeCell ref="D1:E1"/>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988D-930D-475A-9A7C-4077F9CA65EF}">
  <dimension ref="B1:Z35"/>
  <sheetViews>
    <sheetView showGridLines="0" zoomScale="80" zoomScaleNormal="80" workbookViewId="0">
      <pane xSplit="6" ySplit="2" topLeftCell="G26" activePane="bottomRight" state="frozen"/>
      <selection pane="topRight" activeCell="E1" sqref="E1"/>
      <selection pane="bottomLeft" activeCell="A3" sqref="A3"/>
      <selection pane="bottomRight" activeCell="H34" sqref="H34"/>
    </sheetView>
  </sheetViews>
  <sheetFormatPr defaultColWidth="8.54296875" defaultRowHeight="12.5" x14ac:dyDescent="0.25"/>
  <cols>
    <col min="1" max="1" width="2.54296875" style="13" customWidth="1"/>
    <col min="2" max="2" width="7.54296875" style="13" bestFit="1" customWidth="1"/>
    <col min="3" max="3" width="16.6328125" style="13" bestFit="1" customWidth="1"/>
    <col min="4" max="4" width="12.453125" style="13" bestFit="1" customWidth="1"/>
    <col min="5" max="5" width="10.54296875" style="13" bestFit="1" customWidth="1"/>
    <col min="6" max="6" width="43.54296875" style="26" customWidth="1"/>
    <col min="7" max="7" width="15.453125" style="29" bestFit="1" customWidth="1"/>
    <col min="8" max="8" width="19.453125" style="13" bestFit="1" customWidth="1"/>
    <col min="9" max="9" width="18.453125" style="13" bestFit="1" customWidth="1"/>
    <col min="10" max="10" width="56.453125" style="28" customWidth="1"/>
    <col min="11" max="11" width="12.6328125" style="13" customWidth="1"/>
    <col min="12" max="12" width="15.54296875" style="13" bestFit="1" customWidth="1"/>
    <col min="13" max="13" width="15.54296875" style="13" customWidth="1"/>
    <col min="14" max="14" width="22.54296875" style="13" bestFit="1" customWidth="1"/>
    <col min="15" max="15" width="11.54296875" style="83" bestFit="1" customWidth="1"/>
    <col min="16" max="16" width="16" style="13" bestFit="1" customWidth="1"/>
    <col min="17" max="17" width="17.54296875" style="13" bestFit="1" customWidth="1"/>
    <col min="18" max="18" width="11.54296875" style="83" bestFit="1" customWidth="1"/>
    <col min="19" max="19" width="17.453125" style="13" bestFit="1" customWidth="1"/>
    <col min="20" max="20" width="11.453125" style="13" bestFit="1" customWidth="1"/>
    <col min="21" max="21" width="11.54296875" style="83" bestFit="1" customWidth="1"/>
    <col min="22" max="22" width="17.453125" style="13" bestFit="1" customWidth="1"/>
    <col min="23" max="23" width="11.453125" style="13" bestFit="1" customWidth="1"/>
    <col min="24" max="16384" width="8.54296875" style="13"/>
  </cols>
  <sheetData>
    <row r="1" spans="2:26" ht="13" x14ac:dyDescent="0.3">
      <c r="B1" s="10"/>
      <c r="C1" s="10"/>
      <c r="D1" s="10"/>
      <c r="E1" s="149" t="s">
        <v>118</v>
      </c>
      <c r="F1" s="149"/>
      <c r="G1" s="149"/>
      <c r="H1" s="149"/>
      <c r="I1" s="149"/>
      <c r="J1" s="149"/>
      <c r="K1" s="149"/>
      <c r="L1" s="149"/>
      <c r="M1" s="149"/>
      <c r="N1" s="149"/>
      <c r="O1" s="145" t="s">
        <v>119</v>
      </c>
      <c r="P1" s="145"/>
      <c r="Q1" s="145"/>
      <c r="R1" s="146" t="s">
        <v>120</v>
      </c>
      <c r="S1" s="146"/>
      <c r="T1" s="146"/>
      <c r="U1" s="147" t="s">
        <v>121</v>
      </c>
      <c r="V1" s="148"/>
      <c r="W1" s="148"/>
    </row>
    <row r="2" spans="2:26" s="18" customFormat="1" ht="13" x14ac:dyDescent="0.3">
      <c r="B2" s="10" t="s">
        <v>122</v>
      </c>
      <c r="C2" s="10" t="s">
        <v>4802</v>
      </c>
      <c r="D2" s="10" t="s">
        <v>4</v>
      </c>
      <c r="E2" s="10" t="s">
        <v>64</v>
      </c>
      <c r="F2" s="30" t="s">
        <v>123</v>
      </c>
      <c r="G2" s="30" t="s">
        <v>124</v>
      </c>
      <c r="H2" s="10" t="s">
        <v>125</v>
      </c>
      <c r="I2" s="10" t="s">
        <v>126</v>
      </c>
      <c r="J2" s="43" t="s">
        <v>127</v>
      </c>
      <c r="K2" s="10" t="s">
        <v>128</v>
      </c>
      <c r="L2" s="10" t="s">
        <v>129</v>
      </c>
      <c r="M2" s="10" t="s">
        <v>130</v>
      </c>
      <c r="N2" s="10" t="s">
        <v>131</v>
      </c>
      <c r="O2" s="82" t="s">
        <v>132</v>
      </c>
      <c r="P2" s="11" t="s">
        <v>133</v>
      </c>
      <c r="Q2" s="11" t="s">
        <v>134</v>
      </c>
      <c r="R2" s="84" t="s">
        <v>135</v>
      </c>
      <c r="S2" s="12" t="s">
        <v>136</v>
      </c>
      <c r="T2" s="12" t="s">
        <v>137</v>
      </c>
      <c r="U2" s="85" t="s">
        <v>138</v>
      </c>
      <c r="V2" s="14" t="s">
        <v>139</v>
      </c>
      <c r="W2" s="14" t="s">
        <v>140</v>
      </c>
      <c r="X2" s="13"/>
      <c r="Y2" s="13"/>
      <c r="Z2" s="13"/>
    </row>
    <row r="3" spans="2:26" s="94" customFormat="1" ht="38.25" x14ac:dyDescent="0.25">
      <c r="B3" s="24">
        <v>1</v>
      </c>
      <c r="C3" s="120" t="b">
        <v>0</v>
      </c>
      <c r="D3" s="24" t="str">
        <f t="shared" ref="D3:D33" si="0">IF(AND(P3="OK",OR(S3="OK",S3="N/A"),OR(V3="OK",V3="N/A")),"Aprovado",IF(OR(P3="Reprovado",S3="Reprovado",V3="Reprovado"),"Reprovado","Pendente"))</f>
        <v>Aprovado</v>
      </c>
      <c r="E3" s="15">
        <v>46231</v>
      </c>
      <c r="F3" s="16" t="s">
        <v>141</v>
      </c>
      <c r="G3" s="22" t="str">
        <f>RIGHT(Tabela1[[#This Row],[Assunto e-mail]],8)</f>
        <v>20192438</v>
      </c>
      <c r="H3" s="17" t="s">
        <v>142</v>
      </c>
      <c r="I3" s="17" t="s">
        <v>143</v>
      </c>
      <c r="J3" s="21" t="s">
        <v>144</v>
      </c>
      <c r="K3" s="25">
        <v>36586.11</v>
      </c>
      <c r="L3" s="17" t="s">
        <v>145</v>
      </c>
      <c r="M3" s="17"/>
      <c r="N3" s="17" t="str">
        <f t="shared" ref="N3:N33" si="1">IF(K3&lt;10000,"Everton",IF(K3&lt;=50000,"Everton + Tatebe","Everton + Tatebe + Calil"))</f>
        <v>Everton + Tatebe</v>
      </c>
      <c r="O3" s="15">
        <v>46232</v>
      </c>
      <c r="P3" s="17" t="s">
        <v>142</v>
      </c>
      <c r="Q3" s="17" t="s">
        <v>13</v>
      </c>
      <c r="R3" s="20">
        <v>46259</v>
      </c>
      <c r="S3" s="17" t="s">
        <v>142</v>
      </c>
      <c r="T3" s="17" t="str">
        <f t="shared" ref="T3:T33" si="2">IF(K3&lt;10000,"N/A","-")</f>
        <v>-</v>
      </c>
      <c r="U3" s="17" t="str">
        <f t="shared" ref="U3:U33" si="3">IF(K3&lt;=50000,"N/A","")</f>
        <v>N/A</v>
      </c>
      <c r="V3" s="17" t="str">
        <f t="shared" ref="V3:V33" si="4">IF(K3&lt;=50000,"N/A","")</f>
        <v>N/A</v>
      </c>
      <c r="W3" s="17" t="str">
        <f t="shared" ref="W3:W33" si="5">IF(K3&lt;=50000,"N/A","-")</f>
        <v>N/A</v>
      </c>
    </row>
    <row r="4" spans="2:26" ht="38.25" x14ac:dyDescent="0.25">
      <c r="B4" s="27">
        <f t="shared" ref="B4:B33" si="6">B3+1</f>
        <v>2</v>
      </c>
      <c r="C4" s="120" t="b">
        <v>0</v>
      </c>
      <c r="D4" s="27" t="str">
        <f t="shared" si="0"/>
        <v>Aprovado</v>
      </c>
      <c r="E4" s="95">
        <v>46232</v>
      </c>
      <c r="F4" s="28" t="s">
        <v>146</v>
      </c>
      <c r="G4" s="29" t="str">
        <f>RIGHT(Tabela1[[#This Row],[Assunto e-mail]],8)</f>
        <v>21602868</v>
      </c>
      <c r="H4" s="96" t="s">
        <v>142</v>
      </c>
      <c r="I4" s="96" t="s">
        <v>143</v>
      </c>
      <c r="J4" s="28" t="s">
        <v>147</v>
      </c>
      <c r="K4" s="19">
        <v>16214.4</v>
      </c>
      <c r="L4" s="96" t="s">
        <v>148</v>
      </c>
      <c r="M4" s="96"/>
      <c r="N4" s="96" t="str">
        <f t="shared" si="1"/>
        <v>Everton + Tatebe</v>
      </c>
      <c r="O4" s="95">
        <v>46233</v>
      </c>
      <c r="P4" s="96" t="s">
        <v>142</v>
      </c>
      <c r="Q4" s="96" t="s">
        <v>13</v>
      </c>
      <c r="R4" s="95">
        <v>46244</v>
      </c>
      <c r="S4" s="96" t="s">
        <v>142</v>
      </c>
      <c r="T4" s="96" t="str">
        <f t="shared" si="2"/>
        <v>-</v>
      </c>
      <c r="U4" s="96" t="str">
        <f t="shared" si="3"/>
        <v>N/A</v>
      </c>
      <c r="V4" s="96" t="str">
        <f t="shared" si="4"/>
        <v>N/A</v>
      </c>
      <c r="W4" s="96" t="str">
        <f t="shared" si="5"/>
        <v>N/A</v>
      </c>
    </row>
    <row r="5" spans="2:26" s="94" customFormat="1" ht="38.25" x14ac:dyDescent="0.25">
      <c r="B5" s="24">
        <f t="shared" si="6"/>
        <v>3</v>
      </c>
      <c r="C5" s="120" t="b">
        <v>0</v>
      </c>
      <c r="D5" s="24" t="str">
        <f t="shared" si="0"/>
        <v>Aprovado</v>
      </c>
      <c r="E5" s="20">
        <v>46232</v>
      </c>
      <c r="F5" s="21" t="s">
        <v>149</v>
      </c>
      <c r="G5" s="22" t="str">
        <f>RIGHT(Tabela1[[#This Row],[Assunto e-mail]],8)</f>
        <v>22101893</v>
      </c>
      <c r="H5" s="17" t="s">
        <v>142</v>
      </c>
      <c r="I5" s="17" t="s">
        <v>143</v>
      </c>
      <c r="J5" s="21" t="s">
        <v>150</v>
      </c>
      <c r="K5" s="23">
        <v>8163.27</v>
      </c>
      <c r="L5" s="17" t="s">
        <v>148</v>
      </c>
      <c r="M5" s="17"/>
      <c r="N5" s="17" t="str">
        <f t="shared" si="1"/>
        <v>Everton</v>
      </c>
      <c r="O5" s="20">
        <v>46233</v>
      </c>
      <c r="P5" s="17" t="s">
        <v>142</v>
      </c>
      <c r="Q5" s="22" t="s">
        <v>13</v>
      </c>
      <c r="R5" s="20" t="str">
        <f>IF(K5&lt;10000,"N/A","")</f>
        <v>N/A</v>
      </c>
      <c r="S5" s="17" t="str">
        <f>IF(K5&lt;10000,"N/A","")</f>
        <v>N/A</v>
      </c>
      <c r="T5" s="17" t="str">
        <f t="shared" si="2"/>
        <v>N/A</v>
      </c>
      <c r="U5" s="17" t="str">
        <f t="shared" si="3"/>
        <v>N/A</v>
      </c>
      <c r="V5" s="17" t="str">
        <f t="shared" si="4"/>
        <v>N/A</v>
      </c>
      <c r="W5" s="17" t="str">
        <f t="shared" si="5"/>
        <v>N/A</v>
      </c>
    </row>
    <row r="6" spans="2:26" ht="51" x14ac:dyDescent="0.25">
      <c r="B6" s="27">
        <f t="shared" si="6"/>
        <v>4</v>
      </c>
      <c r="C6" s="120" t="b">
        <v>0</v>
      </c>
      <c r="D6" s="27" t="str">
        <f t="shared" si="0"/>
        <v>Aprovado</v>
      </c>
      <c r="E6" s="95">
        <v>46226</v>
      </c>
      <c r="F6" s="97" t="s">
        <v>151</v>
      </c>
      <c r="G6" s="29" t="str">
        <f>RIGHT(Tabela1[[#This Row],[Assunto e-mail]],8)</f>
        <v>21338462</v>
      </c>
      <c r="H6" s="96" t="s">
        <v>142</v>
      </c>
      <c r="I6" s="96" t="s">
        <v>143</v>
      </c>
      <c r="J6" s="28" t="s">
        <v>152</v>
      </c>
      <c r="K6" s="19">
        <v>178.42</v>
      </c>
      <c r="L6" s="96" t="s">
        <v>148</v>
      </c>
      <c r="M6" s="96"/>
      <c r="N6" s="96" t="str">
        <f t="shared" si="1"/>
        <v>Everton</v>
      </c>
      <c r="O6" s="95">
        <v>46233</v>
      </c>
      <c r="P6" s="96" t="s">
        <v>142</v>
      </c>
      <c r="Q6" s="96" t="s">
        <v>13</v>
      </c>
      <c r="R6" s="95" t="str">
        <f>IF(K6&lt;10000,"N/A","")</f>
        <v>N/A</v>
      </c>
      <c r="S6" s="96" t="str">
        <f>IF(K6&lt;10000,"N/A","")</f>
        <v>N/A</v>
      </c>
      <c r="T6" s="96" t="str">
        <f t="shared" si="2"/>
        <v>N/A</v>
      </c>
      <c r="U6" s="96" t="str">
        <f t="shared" si="3"/>
        <v>N/A</v>
      </c>
      <c r="V6" s="96" t="str">
        <f t="shared" si="4"/>
        <v>N/A</v>
      </c>
      <c r="W6" s="96" t="str">
        <f t="shared" si="5"/>
        <v>N/A</v>
      </c>
    </row>
    <row r="7" spans="2:26" s="94" customFormat="1" ht="38.25" x14ac:dyDescent="0.25">
      <c r="B7" s="24">
        <f t="shared" si="6"/>
        <v>5</v>
      </c>
      <c r="C7" s="120" t="b">
        <v>0</v>
      </c>
      <c r="D7" s="24" t="str">
        <f t="shared" si="0"/>
        <v>Aprovado</v>
      </c>
      <c r="E7" s="15">
        <v>46231</v>
      </c>
      <c r="F7" s="21" t="s">
        <v>153</v>
      </c>
      <c r="G7" s="22" t="str">
        <f>RIGHT(Tabela1[[#This Row],[Assunto e-mail]],8)</f>
        <v>23024837</v>
      </c>
      <c r="H7" s="17" t="s">
        <v>142</v>
      </c>
      <c r="I7" s="17" t="s">
        <v>143</v>
      </c>
      <c r="J7" s="21" t="s">
        <v>154</v>
      </c>
      <c r="K7" s="23">
        <v>6428.58</v>
      </c>
      <c r="L7" s="17" t="s">
        <v>148</v>
      </c>
      <c r="M7" s="17"/>
      <c r="N7" s="17" t="str">
        <f t="shared" si="1"/>
        <v>Everton</v>
      </c>
      <c r="O7" s="20">
        <v>46233</v>
      </c>
      <c r="P7" s="17" t="s">
        <v>142</v>
      </c>
      <c r="Q7" s="17" t="s">
        <v>13</v>
      </c>
      <c r="R7" s="20" t="str">
        <f>IF(K7&lt;10000,"N/A","")</f>
        <v>N/A</v>
      </c>
      <c r="S7" s="17" t="str">
        <f>IF(K7&lt;10000,"N/A","")</f>
        <v>N/A</v>
      </c>
      <c r="T7" s="17" t="str">
        <f t="shared" si="2"/>
        <v>N/A</v>
      </c>
      <c r="U7" s="17" t="str">
        <f t="shared" si="3"/>
        <v>N/A</v>
      </c>
      <c r="V7" s="17" t="str">
        <f t="shared" si="4"/>
        <v>N/A</v>
      </c>
      <c r="W7" s="17" t="str">
        <f t="shared" si="5"/>
        <v>N/A</v>
      </c>
    </row>
    <row r="8" spans="2:26" ht="25.5" x14ac:dyDescent="0.25">
      <c r="B8" s="27">
        <f t="shared" si="6"/>
        <v>6</v>
      </c>
      <c r="C8" s="120" t="b">
        <v>0</v>
      </c>
      <c r="D8" s="27" t="str">
        <f t="shared" si="0"/>
        <v>Pendente</v>
      </c>
      <c r="E8" s="95">
        <v>46212</v>
      </c>
      <c r="F8" s="97" t="s">
        <v>155</v>
      </c>
      <c r="G8" s="29" t="str">
        <f>RIGHT(Tabela1[[#This Row],[Assunto e-mail]],8)</f>
        <v>18915650</v>
      </c>
      <c r="H8" s="96" t="s">
        <v>142</v>
      </c>
      <c r="I8" s="96" t="s">
        <v>143</v>
      </c>
      <c r="J8" s="28" t="s">
        <v>156</v>
      </c>
      <c r="K8" s="19">
        <v>160574.6</v>
      </c>
      <c r="L8" s="96" t="s">
        <v>157</v>
      </c>
      <c r="M8" s="96"/>
      <c r="N8" s="96" t="str">
        <f t="shared" si="1"/>
        <v>Everton + Tatebe + Calil</v>
      </c>
      <c r="O8" s="95">
        <v>46216</v>
      </c>
      <c r="P8" s="96" t="s">
        <v>142</v>
      </c>
      <c r="Q8" s="96" t="s">
        <v>13</v>
      </c>
      <c r="R8" s="95">
        <v>46226</v>
      </c>
      <c r="S8" s="96" t="s">
        <v>142</v>
      </c>
      <c r="T8" s="96" t="str">
        <f t="shared" si="2"/>
        <v>-</v>
      </c>
      <c r="U8" s="96" t="str">
        <f t="shared" si="3"/>
        <v/>
      </c>
      <c r="V8" s="96" t="str">
        <f t="shared" si="4"/>
        <v/>
      </c>
      <c r="W8" s="96" t="str">
        <f t="shared" si="5"/>
        <v>-</v>
      </c>
    </row>
    <row r="9" spans="2:26" s="94" customFormat="1" ht="38.25" x14ac:dyDescent="0.25">
      <c r="B9" s="24">
        <f t="shared" si="6"/>
        <v>7</v>
      </c>
      <c r="C9" s="120" t="b">
        <v>0</v>
      </c>
      <c r="D9" s="24" t="str">
        <f t="shared" si="0"/>
        <v>Aprovado</v>
      </c>
      <c r="E9" s="15">
        <v>46233</v>
      </c>
      <c r="F9" s="21" t="s">
        <v>158</v>
      </c>
      <c r="G9" s="22" t="str">
        <f>RIGHT(Tabela1[[#This Row],[Assunto e-mail]],8)</f>
        <v>19467525</v>
      </c>
      <c r="H9" s="17" t="s">
        <v>159</v>
      </c>
      <c r="I9" s="17" t="s">
        <v>143</v>
      </c>
      <c r="J9" s="21" t="s">
        <v>160</v>
      </c>
      <c r="K9" s="23">
        <v>4636.7299999999996</v>
      </c>
      <c r="L9" s="17" t="s">
        <v>148</v>
      </c>
      <c r="M9" s="17"/>
      <c r="N9" s="17" t="str">
        <f t="shared" si="1"/>
        <v>Everton</v>
      </c>
      <c r="O9" s="20">
        <v>46233</v>
      </c>
      <c r="P9" s="17" t="s">
        <v>142</v>
      </c>
      <c r="Q9" s="17" t="s">
        <v>13</v>
      </c>
      <c r="R9" s="20" t="str">
        <f>IF(K9&lt;10000,"N/A","")</f>
        <v>N/A</v>
      </c>
      <c r="S9" s="17" t="str">
        <f>IF(K9&lt;10000,"N/A","")</f>
        <v>N/A</v>
      </c>
      <c r="T9" s="17" t="str">
        <f t="shared" si="2"/>
        <v>N/A</v>
      </c>
      <c r="U9" s="17" t="str">
        <f t="shared" si="3"/>
        <v>N/A</v>
      </c>
      <c r="V9" s="17" t="str">
        <f t="shared" si="4"/>
        <v>N/A</v>
      </c>
      <c r="W9" s="17" t="str">
        <f t="shared" si="5"/>
        <v>N/A</v>
      </c>
    </row>
    <row r="10" spans="2:26" ht="45" x14ac:dyDescent="0.25">
      <c r="B10" s="27">
        <f t="shared" si="6"/>
        <v>8</v>
      </c>
      <c r="C10" s="120" t="b">
        <v>0</v>
      </c>
      <c r="D10" s="27" t="str">
        <f t="shared" si="0"/>
        <v>Pendente</v>
      </c>
      <c r="E10" s="95">
        <v>46227</v>
      </c>
      <c r="F10" s="26" t="s">
        <v>161</v>
      </c>
      <c r="G10" s="29" t="str">
        <f>RIGHT(Tabela1[[#This Row],[Assunto e-mail]],8)</f>
        <v>21573732</v>
      </c>
      <c r="H10" s="96" t="s">
        <v>142</v>
      </c>
      <c r="I10" s="96" t="s">
        <v>143</v>
      </c>
      <c r="J10" s="98" t="s">
        <v>162</v>
      </c>
      <c r="K10" s="19">
        <v>156876.51999999999</v>
      </c>
      <c r="L10" s="29" t="s">
        <v>163</v>
      </c>
      <c r="M10" s="29"/>
      <c r="N10" s="96" t="str">
        <f t="shared" si="1"/>
        <v>Everton + Tatebe + Calil</v>
      </c>
      <c r="O10" s="95">
        <v>46241</v>
      </c>
      <c r="P10" s="96" t="s">
        <v>142</v>
      </c>
      <c r="Q10" s="96" t="s">
        <v>164</v>
      </c>
      <c r="R10" s="95" t="str">
        <f>IF(K10&lt;10000,"N/A","")</f>
        <v/>
      </c>
      <c r="S10" s="96" t="str">
        <f>IF(K10&lt;10000,"N/A","")</f>
        <v/>
      </c>
      <c r="T10" s="96" t="str">
        <f t="shared" si="2"/>
        <v>-</v>
      </c>
      <c r="U10" s="96" t="str">
        <f t="shared" si="3"/>
        <v/>
      </c>
      <c r="V10" s="96" t="str">
        <f t="shared" si="4"/>
        <v/>
      </c>
      <c r="W10" s="96" t="str">
        <f t="shared" si="5"/>
        <v>-</v>
      </c>
    </row>
    <row r="11" spans="2:26" s="94" customFormat="1" ht="25.5" x14ac:dyDescent="0.25">
      <c r="B11" s="24">
        <f t="shared" si="6"/>
        <v>9</v>
      </c>
      <c r="C11" s="120" t="b">
        <v>0</v>
      </c>
      <c r="D11" s="24" t="str">
        <f t="shared" si="0"/>
        <v>Aprovado</v>
      </c>
      <c r="E11" s="15">
        <v>46227</v>
      </c>
      <c r="F11" s="21" t="s">
        <v>165</v>
      </c>
      <c r="G11" s="22" t="str">
        <f>RIGHT(Tabela1[[#This Row],[Assunto e-mail]],8)</f>
        <v>21029459</v>
      </c>
      <c r="H11" s="17" t="s">
        <v>142</v>
      </c>
      <c r="I11" s="17" t="s">
        <v>143</v>
      </c>
      <c r="J11" s="21" t="s">
        <v>166</v>
      </c>
      <c r="K11" s="23">
        <v>1840.8</v>
      </c>
      <c r="L11" s="17" t="s">
        <v>148</v>
      </c>
      <c r="M11" s="17"/>
      <c r="N11" s="17" t="str">
        <f t="shared" si="1"/>
        <v>Everton</v>
      </c>
      <c r="O11" s="20">
        <v>46233</v>
      </c>
      <c r="P11" s="17" t="s">
        <v>142</v>
      </c>
      <c r="Q11" s="17" t="s">
        <v>13</v>
      </c>
      <c r="R11" s="20" t="str">
        <f>IF(K11&lt;10000,"N/A","")</f>
        <v>N/A</v>
      </c>
      <c r="S11" s="17" t="str">
        <f>IF(K11&lt;10000,"N/A","")</f>
        <v>N/A</v>
      </c>
      <c r="T11" s="17" t="str">
        <f t="shared" si="2"/>
        <v>N/A</v>
      </c>
      <c r="U11" s="17" t="str">
        <f t="shared" si="3"/>
        <v>N/A</v>
      </c>
      <c r="V11" s="17" t="str">
        <f t="shared" si="4"/>
        <v>N/A</v>
      </c>
      <c r="W11" s="17" t="str">
        <f t="shared" si="5"/>
        <v>N/A</v>
      </c>
    </row>
    <row r="12" spans="2:26" ht="51" x14ac:dyDescent="0.25">
      <c r="B12" s="27">
        <f t="shared" si="6"/>
        <v>10</v>
      </c>
      <c r="C12" s="120" t="b">
        <v>0</v>
      </c>
      <c r="D12" s="27" t="str">
        <f t="shared" si="0"/>
        <v>Aprovado</v>
      </c>
      <c r="E12" s="95">
        <v>46217</v>
      </c>
      <c r="F12" s="97" t="s">
        <v>167</v>
      </c>
      <c r="G12" s="29" t="str">
        <f>RIGHT(Tabela1[[#This Row],[Assunto e-mail]],8)</f>
        <v>21124852</v>
      </c>
      <c r="H12" s="96" t="s">
        <v>142</v>
      </c>
      <c r="I12" s="96" t="s">
        <v>143</v>
      </c>
      <c r="J12" s="28" t="s">
        <v>152</v>
      </c>
      <c r="K12" s="19">
        <f>3*973.14+174.54</f>
        <v>3093.96</v>
      </c>
      <c r="L12" s="96" t="s">
        <v>168</v>
      </c>
      <c r="M12" s="96"/>
      <c r="N12" s="96" t="str">
        <f t="shared" si="1"/>
        <v>Everton</v>
      </c>
      <c r="O12" s="95">
        <v>46233</v>
      </c>
      <c r="P12" s="96" t="s">
        <v>142</v>
      </c>
      <c r="Q12" s="96" t="s">
        <v>13</v>
      </c>
      <c r="R12" s="95" t="str">
        <f>IF(K12&lt;10000,"N/A","")</f>
        <v>N/A</v>
      </c>
      <c r="S12" s="96" t="str">
        <f>IF(K12&lt;10000,"N/A","")</f>
        <v>N/A</v>
      </c>
      <c r="T12" s="96" t="str">
        <f t="shared" si="2"/>
        <v>N/A</v>
      </c>
      <c r="U12" s="96" t="str">
        <f t="shared" si="3"/>
        <v>N/A</v>
      </c>
      <c r="V12" s="96" t="str">
        <f t="shared" si="4"/>
        <v>N/A</v>
      </c>
      <c r="W12" s="96" t="str">
        <f t="shared" si="5"/>
        <v>N/A</v>
      </c>
    </row>
    <row r="13" spans="2:26" s="94" customFormat="1" ht="38.25" x14ac:dyDescent="0.25">
      <c r="B13" s="24">
        <f t="shared" si="6"/>
        <v>11</v>
      </c>
      <c r="C13" s="120" t="b">
        <v>0</v>
      </c>
      <c r="D13" s="24" t="str">
        <f t="shared" si="0"/>
        <v>Aprovado</v>
      </c>
      <c r="E13" s="15">
        <v>46162</v>
      </c>
      <c r="F13" s="21" t="s">
        <v>169</v>
      </c>
      <c r="G13" s="22" t="str">
        <f>RIGHT(Tabela1[[#This Row],[Assunto e-mail]],8)</f>
        <v>20697638</v>
      </c>
      <c r="H13" s="17" t="s">
        <v>142</v>
      </c>
      <c r="I13" s="17" t="s">
        <v>143</v>
      </c>
      <c r="J13" s="21" t="s">
        <v>170</v>
      </c>
      <c r="K13" s="23">
        <v>6020.08</v>
      </c>
      <c r="L13" s="17" t="s">
        <v>148</v>
      </c>
      <c r="M13" s="17"/>
      <c r="N13" s="17" t="str">
        <f t="shared" si="1"/>
        <v>Everton</v>
      </c>
      <c r="O13" s="20">
        <v>46241</v>
      </c>
      <c r="P13" s="17" t="s">
        <v>142</v>
      </c>
      <c r="Q13" s="17"/>
      <c r="R13" s="20" t="str">
        <f>IF(K13&lt;10000,"N/A","")</f>
        <v>N/A</v>
      </c>
      <c r="S13" s="17" t="str">
        <f>IF(K13&lt;10000,"N/A","")</f>
        <v>N/A</v>
      </c>
      <c r="T13" s="17" t="str">
        <f t="shared" si="2"/>
        <v>N/A</v>
      </c>
      <c r="U13" s="17" t="str">
        <f t="shared" si="3"/>
        <v>N/A</v>
      </c>
      <c r="V13" s="17" t="str">
        <f t="shared" si="4"/>
        <v>N/A</v>
      </c>
      <c r="W13" s="17" t="str">
        <f t="shared" si="5"/>
        <v>N/A</v>
      </c>
    </row>
    <row r="14" spans="2:26" ht="38.25" x14ac:dyDescent="0.25">
      <c r="B14" s="27">
        <f t="shared" si="6"/>
        <v>12</v>
      </c>
      <c r="C14" s="120" t="b">
        <v>0</v>
      </c>
      <c r="D14" s="27" t="str">
        <f t="shared" si="0"/>
        <v>Pendente</v>
      </c>
      <c r="E14" s="95">
        <v>46232</v>
      </c>
      <c r="F14" s="26" t="s">
        <v>171</v>
      </c>
      <c r="G14" s="29" t="str">
        <f>RIGHT(Tabela1[[#This Row],[Assunto e-mail]],8)</f>
        <v>23457203</v>
      </c>
      <c r="H14" s="96" t="s">
        <v>142</v>
      </c>
      <c r="I14" s="96" t="s">
        <v>143</v>
      </c>
      <c r="J14" s="28" t="s">
        <v>172</v>
      </c>
      <c r="K14" s="19">
        <v>50579.53</v>
      </c>
      <c r="L14" s="96" t="s">
        <v>157</v>
      </c>
      <c r="M14" s="96"/>
      <c r="N14" s="96" t="str">
        <f t="shared" si="1"/>
        <v>Everton + Tatebe + Calil</v>
      </c>
      <c r="O14" s="95">
        <v>46241</v>
      </c>
      <c r="P14" s="96" t="s">
        <v>142</v>
      </c>
      <c r="Q14" s="96"/>
      <c r="R14" s="95">
        <v>46248</v>
      </c>
      <c r="S14" s="96" t="s">
        <v>142</v>
      </c>
      <c r="T14" s="96" t="str">
        <f t="shared" si="2"/>
        <v>-</v>
      </c>
      <c r="U14" s="96" t="str">
        <f t="shared" si="3"/>
        <v/>
      </c>
      <c r="V14" s="96" t="str">
        <f t="shared" si="4"/>
        <v/>
      </c>
      <c r="W14" s="96" t="str">
        <f t="shared" si="5"/>
        <v>-</v>
      </c>
    </row>
    <row r="15" spans="2:26" s="94" customFormat="1" ht="38.25" x14ac:dyDescent="0.25">
      <c r="B15" s="24">
        <f t="shared" si="6"/>
        <v>13</v>
      </c>
      <c r="C15" s="120" t="b">
        <v>0</v>
      </c>
      <c r="D15" s="24" t="str">
        <f t="shared" si="0"/>
        <v>Aprovado</v>
      </c>
      <c r="E15" s="15">
        <v>46232</v>
      </c>
      <c r="F15" s="21" t="s">
        <v>173</v>
      </c>
      <c r="G15" s="22" t="str">
        <f>RIGHT(Tabela1[[#This Row],[Assunto e-mail]],8)</f>
        <v>25248269</v>
      </c>
      <c r="H15" s="17" t="s">
        <v>142</v>
      </c>
      <c r="I15" s="17" t="s">
        <v>143</v>
      </c>
      <c r="J15" s="21" t="s">
        <v>174</v>
      </c>
      <c r="K15" s="23">
        <v>19897.96</v>
      </c>
      <c r="L15" s="17" t="s">
        <v>148</v>
      </c>
      <c r="M15" s="17"/>
      <c r="N15" s="17" t="str">
        <f t="shared" si="1"/>
        <v>Everton + Tatebe</v>
      </c>
      <c r="O15" s="20">
        <v>46241</v>
      </c>
      <c r="P15" s="17" t="s">
        <v>142</v>
      </c>
      <c r="Q15" s="17"/>
      <c r="R15" s="20">
        <v>46255</v>
      </c>
      <c r="S15" s="17" t="s">
        <v>142</v>
      </c>
      <c r="T15" s="17" t="str">
        <f t="shared" si="2"/>
        <v>-</v>
      </c>
      <c r="U15" s="17" t="str">
        <f t="shared" si="3"/>
        <v>N/A</v>
      </c>
      <c r="V15" s="17" t="str">
        <f t="shared" si="4"/>
        <v>N/A</v>
      </c>
      <c r="W15" s="17" t="str">
        <f t="shared" si="5"/>
        <v>N/A</v>
      </c>
    </row>
    <row r="16" spans="2:26" ht="38.25" x14ac:dyDescent="0.25">
      <c r="B16" s="27">
        <f t="shared" si="6"/>
        <v>14</v>
      </c>
      <c r="C16" s="120" t="b">
        <v>0</v>
      </c>
      <c r="D16" s="27" t="str">
        <f t="shared" si="0"/>
        <v>Aprovado</v>
      </c>
      <c r="E16" s="99">
        <v>46234</v>
      </c>
      <c r="F16" s="28" t="s">
        <v>175</v>
      </c>
      <c r="G16" s="29" t="str">
        <f>RIGHT(Tabela1[[#This Row],[Assunto e-mail]],8)</f>
        <v>18822614</v>
      </c>
      <c r="H16" s="96" t="s">
        <v>142</v>
      </c>
      <c r="I16" s="96" t="s">
        <v>143</v>
      </c>
      <c r="J16" s="28" t="s">
        <v>176</v>
      </c>
      <c r="K16" s="19">
        <v>12425.86</v>
      </c>
      <c r="L16" s="96" t="s">
        <v>148</v>
      </c>
      <c r="M16" s="96"/>
      <c r="N16" s="96" t="str">
        <f t="shared" si="1"/>
        <v>Everton + Tatebe</v>
      </c>
      <c r="O16" s="95">
        <v>46241</v>
      </c>
      <c r="P16" s="96" t="s">
        <v>142</v>
      </c>
      <c r="Q16" s="96"/>
      <c r="R16" s="95">
        <v>46255</v>
      </c>
      <c r="S16" s="96" t="s">
        <v>142</v>
      </c>
      <c r="T16" s="96" t="str">
        <f t="shared" si="2"/>
        <v>-</v>
      </c>
      <c r="U16" s="96" t="str">
        <f t="shared" si="3"/>
        <v>N/A</v>
      </c>
      <c r="V16" s="96" t="str">
        <f t="shared" si="4"/>
        <v>N/A</v>
      </c>
      <c r="W16" s="96" t="str">
        <f t="shared" si="5"/>
        <v>N/A</v>
      </c>
    </row>
    <row r="17" spans="2:23" s="94" customFormat="1" ht="48" x14ac:dyDescent="0.25">
      <c r="B17" s="24">
        <f t="shared" si="6"/>
        <v>15</v>
      </c>
      <c r="C17" s="120" t="b">
        <v>0</v>
      </c>
      <c r="D17" s="24" t="str">
        <f t="shared" si="0"/>
        <v>Aprovado</v>
      </c>
      <c r="E17" s="15">
        <v>46239</v>
      </c>
      <c r="F17" s="21" t="s">
        <v>177</v>
      </c>
      <c r="G17" s="22" t="str">
        <f>RIGHT(Tabela1[[#This Row],[Assunto e-mail]],8)</f>
        <v>25247817</v>
      </c>
      <c r="H17" s="17" t="s">
        <v>142</v>
      </c>
      <c r="I17" s="17" t="s">
        <v>143</v>
      </c>
      <c r="J17" s="44" t="s">
        <v>178</v>
      </c>
      <c r="K17" s="23">
        <v>45000</v>
      </c>
      <c r="L17" s="17" t="s">
        <v>148</v>
      </c>
      <c r="M17" s="17"/>
      <c r="N17" s="17" t="str">
        <f t="shared" si="1"/>
        <v>Everton + Tatebe</v>
      </c>
      <c r="O17" s="20">
        <v>46241</v>
      </c>
      <c r="P17" s="17" t="s">
        <v>142</v>
      </c>
      <c r="Q17" s="17"/>
      <c r="R17" s="20">
        <v>46244</v>
      </c>
      <c r="S17" s="17" t="s">
        <v>142</v>
      </c>
      <c r="T17" s="17" t="str">
        <f t="shared" si="2"/>
        <v>-</v>
      </c>
      <c r="U17" s="17" t="str">
        <f t="shared" si="3"/>
        <v>N/A</v>
      </c>
      <c r="V17" s="17" t="str">
        <f t="shared" si="4"/>
        <v>N/A</v>
      </c>
      <c r="W17" s="17" t="str">
        <f t="shared" si="5"/>
        <v>N/A</v>
      </c>
    </row>
    <row r="18" spans="2:23" ht="38.25" x14ac:dyDescent="0.25">
      <c r="B18" s="27">
        <f t="shared" si="6"/>
        <v>16</v>
      </c>
      <c r="C18" s="120" t="b">
        <v>0</v>
      </c>
      <c r="D18" s="27" t="str">
        <f t="shared" si="0"/>
        <v>Aprovado</v>
      </c>
      <c r="E18" s="99">
        <v>46240</v>
      </c>
      <c r="F18" s="28" t="s">
        <v>179</v>
      </c>
      <c r="G18" s="29" t="s">
        <v>180</v>
      </c>
      <c r="H18" s="96" t="s">
        <v>142</v>
      </c>
      <c r="I18" s="96" t="s">
        <v>143</v>
      </c>
      <c r="J18" s="28" t="s">
        <v>181</v>
      </c>
      <c r="K18" s="19">
        <v>3244.62</v>
      </c>
      <c r="L18" s="96" t="s">
        <v>148</v>
      </c>
      <c r="M18" s="96"/>
      <c r="N18" s="96" t="str">
        <f t="shared" si="1"/>
        <v>Everton</v>
      </c>
      <c r="O18" s="95">
        <v>46241</v>
      </c>
      <c r="P18" s="96" t="s">
        <v>142</v>
      </c>
      <c r="Q18" s="96"/>
      <c r="R18" s="95" t="str">
        <f>IF(K18&lt;10000,"N/A","")</f>
        <v>N/A</v>
      </c>
      <c r="S18" s="96" t="str">
        <f>IF(K18&lt;10000,"N/A","")</f>
        <v>N/A</v>
      </c>
      <c r="T18" s="96" t="str">
        <f t="shared" si="2"/>
        <v>N/A</v>
      </c>
      <c r="U18" s="96" t="str">
        <f t="shared" si="3"/>
        <v>N/A</v>
      </c>
      <c r="V18" s="96" t="str">
        <f t="shared" si="4"/>
        <v>N/A</v>
      </c>
      <c r="W18" s="96" t="str">
        <f t="shared" si="5"/>
        <v>N/A</v>
      </c>
    </row>
    <row r="19" spans="2:23" s="94" customFormat="1" ht="38.25" x14ac:dyDescent="0.25">
      <c r="B19" s="24">
        <f t="shared" si="6"/>
        <v>17</v>
      </c>
      <c r="C19" s="120" t="b">
        <v>0</v>
      </c>
      <c r="D19" s="24" t="str">
        <f t="shared" si="0"/>
        <v>Pendente</v>
      </c>
      <c r="E19" s="15">
        <v>46241</v>
      </c>
      <c r="F19" s="21" t="s">
        <v>182</v>
      </c>
      <c r="G19" s="22" t="str">
        <f>RIGHT(Tabela1[[#This Row],[Assunto e-mail]],8)</f>
        <v>25319444</v>
      </c>
      <c r="H19" s="17" t="s">
        <v>142</v>
      </c>
      <c r="I19" s="17" t="s">
        <v>143</v>
      </c>
      <c r="J19" s="21" t="s">
        <v>183</v>
      </c>
      <c r="K19" s="23">
        <v>48773.21</v>
      </c>
      <c r="L19" s="17" t="s">
        <v>148</v>
      </c>
      <c r="M19" s="17" t="s">
        <v>184</v>
      </c>
      <c r="N19" s="17" t="str">
        <f t="shared" si="1"/>
        <v>Everton + Tatebe</v>
      </c>
      <c r="O19" s="20"/>
      <c r="P19" s="17"/>
      <c r="Q19" s="17"/>
      <c r="R19" s="20">
        <v>46248</v>
      </c>
      <c r="S19" s="49" t="s">
        <v>142</v>
      </c>
      <c r="T19" s="17" t="str">
        <f t="shared" si="2"/>
        <v>-</v>
      </c>
      <c r="U19" s="17" t="str">
        <f t="shared" si="3"/>
        <v>N/A</v>
      </c>
      <c r="V19" s="17" t="str">
        <f t="shared" si="4"/>
        <v>N/A</v>
      </c>
      <c r="W19" s="17" t="str">
        <f t="shared" si="5"/>
        <v>N/A</v>
      </c>
    </row>
    <row r="20" spans="2:23" ht="38.25" x14ac:dyDescent="0.25">
      <c r="B20" s="27">
        <f t="shared" si="6"/>
        <v>18</v>
      </c>
      <c r="C20" s="120" t="b">
        <v>0</v>
      </c>
      <c r="D20" s="27" t="str">
        <f t="shared" si="0"/>
        <v>Aprovado</v>
      </c>
      <c r="E20" s="99">
        <v>46239</v>
      </c>
      <c r="F20" s="28" t="s">
        <v>185</v>
      </c>
      <c r="G20" s="29" t="str">
        <f>RIGHT(Tabela1[[#This Row],[Assunto e-mail]],8)</f>
        <v>24289294</v>
      </c>
      <c r="H20" s="96"/>
      <c r="I20" s="96" t="s">
        <v>143</v>
      </c>
      <c r="J20" s="28" t="s">
        <v>186</v>
      </c>
      <c r="K20" s="19">
        <v>248.98</v>
      </c>
      <c r="L20" s="96" t="s">
        <v>148</v>
      </c>
      <c r="M20" s="96" t="s">
        <v>187</v>
      </c>
      <c r="N20" s="96" t="str">
        <f t="shared" si="1"/>
        <v>Everton</v>
      </c>
      <c r="O20" s="95">
        <v>46267</v>
      </c>
      <c r="P20" s="96" t="s">
        <v>142</v>
      </c>
      <c r="Q20" s="96"/>
      <c r="R20" s="95" t="str">
        <f>IF(K20&lt;10000,"N/A","")</f>
        <v>N/A</v>
      </c>
      <c r="S20" s="96" t="str">
        <f>IF(K20&lt;10000,"N/A","")</f>
        <v>N/A</v>
      </c>
      <c r="T20" s="96" t="str">
        <f t="shared" si="2"/>
        <v>N/A</v>
      </c>
      <c r="U20" s="96" t="str">
        <f t="shared" si="3"/>
        <v>N/A</v>
      </c>
      <c r="V20" s="96" t="str">
        <f t="shared" si="4"/>
        <v>N/A</v>
      </c>
      <c r="W20" s="96" t="str">
        <f t="shared" si="5"/>
        <v>N/A</v>
      </c>
    </row>
    <row r="21" spans="2:23" s="94" customFormat="1" ht="51" x14ac:dyDescent="0.25">
      <c r="B21" s="24">
        <f t="shared" si="6"/>
        <v>19</v>
      </c>
      <c r="C21" s="120" t="b">
        <v>0</v>
      </c>
      <c r="D21" s="24" t="str">
        <f t="shared" si="0"/>
        <v>Pendente</v>
      </c>
      <c r="E21" s="15">
        <v>46247</v>
      </c>
      <c r="F21" s="21" t="s">
        <v>188</v>
      </c>
      <c r="G21" s="22">
        <v>24912277</v>
      </c>
      <c r="H21" s="17" t="s">
        <v>142</v>
      </c>
      <c r="I21" s="17" t="s">
        <v>143</v>
      </c>
      <c r="J21" s="21" t="s">
        <v>189</v>
      </c>
      <c r="K21" s="23">
        <v>6266.85</v>
      </c>
      <c r="L21" s="17" t="s">
        <v>145</v>
      </c>
      <c r="M21" s="17" t="s">
        <v>187</v>
      </c>
      <c r="N21" s="17" t="str">
        <f t="shared" si="1"/>
        <v>Everton</v>
      </c>
      <c r="O21" s="20"/>
      <c r="P21" s="17"/>
      <c r="Q21" s="17"/>
      <c r="R21" s="20">
        <v>46248</v>
      </c>
      <c r="S21" s="49" t="s">
        <v>142</v>
      </c>
      <c r="T21" s="17" t="str">
        <f t="shared" si="2"/>
        <v>N/A</v>
      </c>
      <c r="U21" s="17" t="str">
        <f t="shared" si="3"/>
        <v>N/A</v>
      </c>
      <c r="V21" s="17" t="str">
        <f t="shared" si="4"/>
        <v>N/A</v>
      </c>
      <c r="W21" s="17" t="str">
        <f t="shared" si="5"/>
        <v>N/A</v>
      </c>
    </row>
    <row r="22" spans="2:23" ht="51" x14ac:dyDescent="0.25">
      <c r="B22" s="27">
        <f t="shared" si="6"/>
        <v>20</v>
      </c>
      <c r="C22" s="120" t="b">
        <v>0</v>
      </c>
      <c r="D22" s="27" t="str">
        <f t="shared" si="0"/>
        <v>Pendente</v>
      </c>
      <c r="E22" s="99">
        <v>46260</v>
      </c>
      <c r="F22" s="28" t="s">
        <v>190</v>
      </c>
      <c r="H22" s="96"/>
      <c r="I22" s="96" t="s">
        <v>143</v>
      </c>
      <c r="J22" s="28" t="s">
        <v>191</v>
      </c>
      <c r="K22" s="19">
        <v>4236.49</v>
      </c>
      <c r="L22" s="96" t="s">
        <v>192</v>
      </c>
      <c r="M22" s="96" t="s">
        <v>187</v>
      </c>
      <c r="N22" s="96" t="str">
        <f t="shared" si="1"/>
        <v>Everton</v>
      </c>
      <c r="O22" s="95"/>
      <c r="P22" s="96"/>
      <c r="Q22" s="96"/>
      <c r="R22" s="95" t="str">
        <f>IF(K22&lt;10000,"N/A","")</f>
        <v>N/A</v>
      </c>
      <c r="S22" s="96" t="str">
        <f>IF(K22&lt;10000,"N/A","")</f>
        <v>N/A</v>
      </c>
      <c r="T22" s="96" t="str">
        <f t="shared" si="2"/>
        <v>N/A</v>
      </c>
      <c r="U22" s="96" t="str">
        <f t="shared" si="3"/>
        <v>N/A</v>
      </c>
      <c r="V22" s="96" t="str">
        <f t="shared" si="4"/>
        <v>N/A</v>
      </c>
      <c r="W22" s="96" t="str">
        <f t="shared" si="5"/>
        <v>N/A</v>
      </c>
    </row>
    <row r="23" spans="2:23" s="94" customFormat="1" ht="76.5" x14ac:dyDescent="0.25">
      <c r="B23" s="24">
        <f t="shared" si="6"/>
        <v>21</v>
      </c>
      <c r="C23" s="120" t="b">
        <v>1</v>
      </c>
      <c r="D23" s="24" t="str">
        <f t="shared" si="0"/>
        <v>Aprovado</v>
      </c>
      <c r="E23" s="15">
        <v>46259</v>
      </c>
      <c r="F23" s="21" t="s">
        <v>193</v>
      </c>
      <c r="G23" s="22" t="str">
        <f>RIGHT(Tabela1[[#This Row],[Assunto e-mail]],8)</f>
        <v>25578004</v>
      </c>
      <c r="H23" s="17" t="s">
        <v>142</v>
      </c>
      <c r="I23" s="17" t="s">
        <v>143</v>
      </c>
      <c r="J23" s="21" t="s">
        <v>194</v>
      </c>
      <c r="K23" s="23">
        <v>18428.78</v>
      </c>
      <c r="L23" s="17" t="s">
        <v>195</v>
      </c>
      <c r="M23" s="17" t="s">
        <v>184</v>
      </c>
      <c r="N23" s="17" t="str">
        <f t="shared" si="1"/>
        <v>Everton + Tatebe</v>
      </c>
      <c r="O23" s="20">
        <v>46267</v>
      </c>
      <c r="P23" s="17" t="s">
        <v>142</v>
      </c>
      <c r="Q23" s="17"/>
      <c r="R23" s="20">
        <v>46279</v>
      </c>
      <c r="S23" s="17" t="s">
        <v>142</v>
      </c>
      <c r="T23" s="17" t="str">
        <f t="shared" si="2"/>
        <v>-</v>
      </c>
      <c r="U23" s="17" t="str">
        <f t="shared" si="3"/>
        <v>N/A</v>
      </c>
      <c r="V23" s="17" t="str">
        <f t="shared" si="4"/>
        <v>N/A</v>
      </c>
      <c r="W23" s="17" t="str">
        <f t="shared" si="5"/>
        <v>N/A</v>
      </c>
    </row>
    <row r="24" spans="2:23" ht="63.75" x14ac:dyDescent="0.25">
      <c r="B24" s="27">
        <f t="shared" si="6"/>
        <v>22</v>
      </c>
      <c r="C24" s="120" t="b">
        <v>1</v>
      </c>
      <c r="D24" s="27" t="str">
        <f t="shared" si="0"/>
        <v>Aprovado</v>
      </c>
      <c r="E24" s="99">
        <v>46259</v>
      </c>
      <c r="F24" s="28" t="s">
        <v>196</v>
      </c>
      <c r="G24" s="29" t="str">
        <f>RIGHT(Tabela1[[#This Row],[Assunto e-mail]],8)</f>
        <v>26341250</v>
      </c>
      <c r="H24" s="96" t="s">
        <v>142</v>
      </c>
      <c r="I24" s="96" t="s">
        <v>143</v>
      </c>
      <c r="J24" s="28" t="s">
        <v>197</v>
      </c>
      <c r="K24" s="19">
        <v>21617.57</v>
      </c>
      <c r="L24" s="96" t="s">
        <v>195</v>
      </c>
      <c r="M24" s="96" t="s">
        <v>184</v>
      </c>
      <c r="N24" s="96" t="str">
        <f t="shared" si="1"/>
        <v>Everton + Tatebe</v>
      </c>
      <c r="O24" s="95">
        <v>46267</v>
      </c>
      <c r="P24" s="96" t="s">
        <v>142</v>
      </c>
      <c r="Q24" s="96"/>
      <c r="R24" s="95">
        <v>46279</v>
      </c>
      <c r="S24" s="96" t="s">
        <v>142</v>
      </c>
      <c r="T24" s="96" t="str">
        <f t="shared" si="2"/>
        <v>-</v>
      </c>
      <c r="U24" s="96" t="str">
        <f t="shared" si="3"/>
        <v>N/A</v>
      </c>
      <c r="V24" s="96" t="str">
        <f t="shared" si="4"/>
        <v>N/A</v>
      </c>
      <c r="W24" s="96" t="str">
        <f t="shared" si="5"/>
        <v>N/A</v>
      </c>
    </row>
    <row r="25" spans="2:23" s="94" customFormat="1" ht="62.5" x14ac:dyDescent="0.25">
      <c r="B25" s="24">
        <f t="shared" si="6"/>
        <v>23</v>
      </c>
      <c r="C25" s="120" t="b">
        <v>0</v>
      </c>
      <c r="D25" s="24" t="str">
        <f t="shared" si="0"/>
        <v>Aprovado</v>
      </c>
      <c r="E25" s="15">
        <v>46259</v>
      </c>
      <c r="F25" s="21" t="s">
        <v>198</v>
      </c>
      <c r="G25" s="22" t="str">
        <f>RIGHT(Tabela1[[#This Row],[Assunto e-mail]],8)</f>
        <v>18244519</v>
      </c>
      <c r="H25" s="17" t="s">
        <v>142</v>
      </c>
      <c r="I25" s="17" t="s">
        <v>143</v>
      </c>
      <c r="J25" s="21" t="s">
        <v>199</v>
      </c>
      <c r="K25" s="23">
        <v>39695.550000000003</v>
      </c>
      <c r="L25" s="17" t="s">
        <v>168</v>
      </c>
      <c r="M25" s="17" t="s">
        <v>184</v>
      </c>
      <c r="N25" s="17" t="str">
        <f t="shared" si="1"/>
        <v>Everton + Tatebe</v>
      </c>
      <c r="O25" s="20">
        <v>46267</v>
      </c>
      <c r="P25" s="17" t="s">
        <v>142</v>
      </c>
      <c r="Q25" s="17"/>
      <c r="R25" s="20">
        <v>46279</v>
      </c>
      <c r="S25" s="17" t="s">
        <v>142</v>
      </c>
      <c r="T25" s="17" t="str">
        <f t="shared" si="2"/>
        <v>-</v>
      </c>
      <c r="U25" s="17" t="str">
        <f t="shared" si="3"/>
        <v>N/A</v>
      </c>
      <c r="V25" s="17" t="str">
        <f t="shared" si="4"/>
        <v>N/A</v>
      </c>
      <c r="W25" s="17" t="str">
        <f t="shared" si="5"/>
        <v>N/A</v>
      </c>
    </row>
    <row r="26" spans="2:23" ht="51" x14ac:dyDescent="0.25">
      <c r="B26" s="27">
        <f t="shared" si="6"/>
        <v>24</v>
      </c>
      <c r="C26" s="120" t="b">
        <v>1</v>
      </c>
      <c r="D26" s="27" t="str">
        <f t="shared" si="0"/>
        <v>Aprovado</v>
      </c>
      <c r="E26" s="99">
        <v>46261</v>
      </c>
      <c r="F26" s="28" t="s">
        <v>200</v>
      </c>
      <c r="G26" s="29" t="str">
        <f>RIGHT(Tabela1[[#This Row],[Assunto e-mail]],8)</f>
        <v>26412747</v>
      </c>
      <c r="H26" s="96" t="s">
        <v>142</v>
      </c>
      <c r="I26" s="96" t="s">
        <v>143</v>
      </c>
      <c r="J26" s="28" t="s">
        <v>201</v>
      </c>
      <c r="K26" s="19">
        <v>44986.46</v>
      </c>
      <c r="L26" s="96" t="s">
        <v>195</v>
      </c>
      <c r="M26" s="96" t="s">
        <v>184</v>
      </c>
      <c r="N26" s="96" t="str">
        <f t="shared" si="1"/>
        <v>Everton + Tatebe</v>
      </c>
      <c r="O26" s="95">
        <v>46267</v>
      </c>
      <c r="P26" s="96" t="s">
        <v>142</v>
      </c>
      <c r="Q26" s="96"/>
      <c r="R26" s="95">
        <v>46279</v>
      </c>
      <c r="S26" s="96" t="s">
        <v>142</v>
      </c>
      <c r="T26" s="96" t="str">
        <f t="shared" si="2"/>
        <v>-</v>
      </c>
      <c r="U26" s="96" t="str">
        <f t="shared" si="3"/>
        <v>N/A</v>
      </c>
      <c r="V26" s="96" t="str">
        <f t="shared" si="4"/>
        <v>N/A</v>
      </c>
      <c r="W26" s="96" t="str">
        <f t="shared" si="5"/>
        <v>N/A</v>
      </c>
    </row>
    <row r="27" spans="2:23" s="94" customFormat="1" ht="127.5" x14ac:dyDescent="0.25">
      <c r="B27" s="24">
        <f t="shared" si="6"/>
        <v>25</v>
      </c>
      <c r="C27" s="120" t="b">
        <v>0</v>
      </c>
      <c r="D27" s="24" t="str">
        <f t="shared" si="0"/>
        <v>Pendente</v>
      </c>
      <c r="E27" s="15">
        <v>46262</v>
      </c>
      <c r="F27" s="21" t="s">
        <v>202</v>
      </c>
      <c r="G27" s="22"/>
      <c r="H27" s="17" t="s">
        <v>142</v>
      </c>
      <c r="I27" s="17" t="s">
        <v>143</v>
      </c>
      <c r="J27" s="21" t="s">
        <v>203</v>
      </c>
      <c r="K27" s="23">
        <v>91587.67</v>
      </c>
      <c r="L27" s="17" t="s">
        <v>192</v>
      </c>
      <c r="M27" s="17" t="s">
        <v>184</v>
      </c>
      <c r="N27" s="17" t="str">
        <f t="shared" si="1"/>
        <v>Everton + Tatebe + Calil</v>
      </c>
      <c r="O27" s="20"/>
      <c r="P27" s="17"/>
      <c r="Q27" s="17"/>
      <c r="R27" s="20" t="str">
        <f>IF(K27&lt;10000,"N/A","")</f>
        <v/>
      </c>
      <c r="S27" s="17" t="str">
        <f>IF(K27&lt;10000,"N/A","")</f>
        <v/>
      </c>
      <c r="T27" s="17" t="str">
        <f t="shared" si="2"/>
        <v>-</v>
      </c>
      <c r="U27" s="17" t="str">
        <f t="shared" si="3"/>
        <v/>
      </c>
      <c r="V27" s="17" t="str">
        <f t="shared" si="4"/>
        <v/>
      </c>
      <c r="W27" s="17" t="str">
        <f t="shared" si="5"/>
        <v>-</v>
      </c>
    </row>
    <row r="28" spans="2:23" ht="63.75" x14ac:dyDescent="0.25">
      <c r="B28" s="27">
        <f t="shared" si="6"/>
        <v>26</v>
      </c>
      <c r="C28" s="120" t="b">
        <v>0</v>
      </c>
      <c r="D28" s="27" t="str">
        <f t="shared" si="0"/>
        <v>Pendente</v>
      </c>
      <c r="E28" s="99">
        <v>46259</v>
      </c>
      <c r="F28" s="28" t="s">
        <v>204</v>
      </c>
      <c r="G28" s="29" t="str">
        <f>RIGHT(Tabela1[[#This Row],[Assunto e-mail]],8)</f>
        <v>26346273</v>
      </c>
      <c r="H28" s="96" t="s">
        <v>142</v>
      </c>
      <c r="I28" s="96" t="s">
        <v>143</v>
      </c>
      <c r="J28" s="28" t="s">
        <v>205</v>
      </c>
      <c r="K28" s="19">
        <v>121129.73</v>
      </c>
      <c r="L28" s="96" t="s">
        <v>195</v>
      </c>
      <c r="M28" s="96" t="s">
        <v>206</v>
      </c>
      <c r="N28" s="96" t="str">
        <f t="shared" si="1"/>
        <v>Everton + Tatebe + Calil</v>
      </c>
      <c r="O28" s="95">
        <v>46267</v>
      </c>
      <c r="P28" s="96" t="s">
        <v>142</v>
      </c>
      <c r="Q28" s="96"/>
      <c r="R28" s="95">
        <v>46279</v>
      </c>
      <c r="S28" s="96" t="s">
        <v>142</v>
      </c>
      <c r="T28" s="96" t="str">
        <f t="shared" si="2"/>
        <v>-</v>
      </c>
      <c r="U28" s="96" t="str">
        <f t="shared" si="3"/>
        <v/>
      </c>
      <c r="V28" s="96" t="str">
        <f t="shared" si="4"/>
        <v/>
      </c>
      <c r="W28" s="96" t="str">
        <f t="shared" si="5"/>
        <v>-</v>
      </c>
    </row>
    <row r="29" spans="2:23" s="94" customFormat="1" ht="89.25" x14ac:dyDescent="0.25">
      <c r="B29" s="109">
        <f t="shared" si="6"/>
        <v>27</v>
      </c>
      <c r="C29" s="120" t="b">
        <v>0</v>
      </c>
      <c r="D29" s="109" t="str">
        <f t="shared" si="0"/>
        <v>Pendente</v>
      </c>
      <c r="E29" s="110"/>
      <c r="F29" s="111" t="s">
        <v>207</v>
      </c>
      <c r="G29" s="112" t="str">
        <f>RIGHT(Tabela1[[#This Row],[Assunto e-mail]],8)</f>
        <v>18604102</v>
      </c>
      <c r="H29" s="113" t="s">
        <v>208</v>
      </c>
      <c r="I29" s="113" t="s">
        <v>209</v>
      </c>
      <c r="J29" s="111" t="s">
        <v>210</v>
      </c>
      <c r="K29" s="114">
        <v>40308.26</v>
      </c>
      <c r="L29" s="113" t="s">
        <v>168</v>
      </c>
      <c r="M29" s="113" t="s">
        <v>206</v>
      </c>
      <c r="N29" s="17" t="str">
        <f t="shared" si="1"/>
        <v>Everton + Tatebe</v>
      </c>
      <c r="O29" s="20"/>
      <c r="P29" s="17"/>
      <c r="Q29" s="17"/>
      <c r="R29" s="20" t="str">
        <f>IF(K29&lt;10000,"N/A","")</f>
        <v/>
      </c>
      <c r="S29" s="17" t="str">
        <f>IF(K29&lt;10000,"N/A","")</f>
        <v/>
      </c>
      <c r="T29" s="17" t="str">
        <f t="shared" si="2"/>
        <v>-</v>
      </c>
      <c r="U29" s="17" t="str">
        <f t="shared" si="3"/>
        <v>N/A</v>
      </c>
      <c r="V29" s="17" t="str">
        <f t="shared" si="4"/>
        <v>N/A</v>
      </c>
      <c r="W29" s="17" t="str">
        <f t="shared" si="5"/>
        <v>N/A</v>
      </c>
    </row>
    <row r="30" spans="2:23" ht="89.25" x14ac:dyDescent="0.25">
      <c r="B30" s="27">
        <f t="shared" si="6"/>
        <v>28</v>
      </c>
      <c r="C30" s="120" t="b">
        <v>0</v>
      </c>
      <c r="D30" s="27" t="str">
        <f t="shared" si="0"/>
        <v>Pendente</v>
      </c>
      <c r="E30" s="99"/>
      <c r="F30" s="28" t="s">
        <v>211</v>
      </c>
      <c r="G30" s="29" t="str">
        <f>RIGHT(Tabela1[[#This Row],[Assunto e-mail]],8)</f>
        <v>24820605</v>
      </c>
      <c r="H30" s="96" t="s">
        <v>208</v>
      </c>
      <c r="I30" s="96" t="s">
        <v>143</v>
      </c>
      <c r="J30" s="28" t="s">
        <v>212</v>
      </c>
      <c r="K30" s="19">
        <v>1969.4</v>
      </c>
      <c r="L30" s="96" t="s">
        <v>168</v>
      </c>
      <c r="M30" s="96" t="s">
        <v>206</v>
      </c>
      <c r="N30" s="96" t="str">
        <f t="shared" si="1"/>
        <v>Everton</v>
      </c>
      <c r="O30" s="95"/>
      <c r="P30" s="96"/>
      <c r="Q30" s="96"/>
      <c r="R30" s="95" t="str">
        <f>IF(K30&lt;10000,"N/A","")</f>
        <v>N/A</v>
      </c>
      <c r="S30" s="96" t="str">
        <f>IF(K30&lt;10000,"N/A","")</f>
        <v>N/A</v>
      </c>
      <c r="T30" s="96" t="str">
        <f t="shared" si="2"/>
        <v>N/A</v>
      </c>
      <c r="U30" s="96" t="str">
        <f t="shared" si="3"/>
        <v>N/A</v>
      </c>
      <c r="V30" s="96" t="str">
        <f t="shared" si="4"/>
        <v>N/A</v>
      </c>
      <c r="W30" s="96" t="str">
        <f t="shared" si="5"/>
        <v>N/A</v>
      </c>
    </row>
    <row r="31" spans="2:23" s="94" customFormat="1" ht="38.25" x14ac:dyDescent="0.25">
      <c r="B31" s="24">
        <f t="shared" si="6"/>
        <v>29</v>
      </c>
      <c r="C31" s="120" t="b">
        <v>0</v>
      </c>
      <c r="D31" s="24" t="str">
        <f t="shared" si="0"/>
        <v>Pendente</v>
      </c>
      <c r="E31" s="15"/>
      <c r="F31" s="21" t="s">
        <v>4681</v>
      </c>
      <c r="G31" s="22">
        <v>27115064</v>
      </c>
      <c r="H31" s="17" t="s">
        <v>208</v>
      </c>
      <c r="I31" s="17" t="s">
        <v>143</v>
      </c>
      <c r="J31" s="21" t="s">
        <v>4680</v>
      </c>
      <c r="K31" s="23">
        <v>5102.04</v>
      </c>
      <c r="L31" s="17" t="s">
        <v>168</v>
      </c>
      <c r="M31" s="17"/>
      <c r="N31" s="17" t="str">
        <f t="shared" si="1"/>
        <v>Everton</v>
      </c>
      <c r="O31" s="20"/>
      <c r="P31" s="17"/>
      <c r="Q31" s="17"/>
      <c r="R31" s="20" t="str">
        <f>IF(K31&lt;10000,"N/A","")</f>
        <v>N/A</v>
      </c>
      <c r="S31" s="17" t="str">
        <f>IF(K31&lt;10000,"N/A","")</f>
        <v>N/A</v>
      </c>
      <c r="T31" s="17" t="str">
        <f t="shared" si="2"/>
        <v>N/A</v>
      </c>
      <c r="U31" s="17" t="str">
        <f t="shared" si="3"/>
        <v>N/A</v>
      </c>
      <c r="V31" s="17" t="str">
        <f t="shared" si="4"/>
        <v>N/A</v>
      </c>
      <c r="W31" s="17" t="str">
        <f t="shared" si="5"/>
        <v>N/A</v>
      </c>
    </row>
    <row r="32" spans="2:23" ht="76.5" x14ac:dyDescent="0.25">
      <c r="B32" s="27">
        <f t="shared" si="6"/>
        <v>30</v>
      </c>
      <c r="C32" s="120" t="b">
        <v>0</v>
      </c>
      <c r="D32" s="27" t="str">
        <f t="shared" si="0"/>
        <v>Pendente</v>
      </c>
      <c r="E32" s="99"/>
      <c r="F32" s="28" t="s">
        <v>4682</v>
      </c>
      <c r="G32" s="29" t="str">
        <f>RIGHT(Tabela1[[#This Row],[Assunto e-mail]],8)</f>
        <v>25704891</v>
      </c>
      <c r="H32" s="96" t="s">
        <v>142</v>
      </c>
      <c r="I32" s="96" t="s">
        <v>143</v>
      </c>
      <c r="J32" s="28" t="s">
        <v>4683</v>
      </c>
      <c r="K32" s="19">
        <v>22974.01</v>
      </c>
      <c r="L32" s="96" t="s">
        <v>195</v>
      </c>
      <c r="M32" s="96" t="s">
        <v>206</v>
      </c>
      <c r="N32" s="96" t="str">
        <f t="shared" si="1"/>
        <v>Everton + Tatebe</v>
      </c>
      <c r="O32" s="95"/>
      <c r="P32" s="96"/>
      <c r="Q32" s="96"/>
      <c r="R32" s="95" t="str">
        <f>IF(K32&lt;10000,"N/A","")</f>
        <v/>
      </c>
      <c r="S32" s="96" t="str">
        <f>IF(K32&lt;10000,"N/A","")</f>
        <v/>
      </c>
      <c r="T32" s="96" t="str">
        <f t="shared" si="2"/>
        <v>-</v>
      </c>
      <c r="U32" s="96" t="str">
        <f t="shared" si="3"/>
        <v>N/A</v>
      </c>
      <c r="V32" s="96" t="str">
        <f t="shared" si="4"/>
        <v>N/A</v>
      </c>
      <c r="W32" s="96" t="str">
        <f t="shared" si="5"/>
        <v>N/A</v>
      </c>
    </row>
    <row r="33" spans="2:23" ht="63.75" x14ac:dyDescent="0.25">
      <c r="B33" s="24">
        <f t="shared" si="6"/>
        <v>31</v>
      </c>
      <c r="C33" s="120" t="b">
        <v>0</v>
      </c>
      <c r="D33" s="24" t="str">
        <f t="shared" si="0"/>
        <v>Pendente</v>
      </c>
      <c r="E33" s="15"/>
      <c r="F33" s="21" t="s">
        <v>4684</v>
      </c>
      <c r="G33" s="22" t="str">
        <f>RIGHT(Tabela1[[#This Row],[Assunto e-mail]],8)</f>
        <v>26895066</v>
      </c>
      <c r="H33" s="17" t="s">
        <v>142</v>
      </c>
      <c r="I33" s="96" t="s">
        <v>143</v>
      </c>
      <c r="J33" s="21" t="s">
        <v>4685</v>
      </c>
      <c r="K33" s="23">
        <v>63688.79</v>
      </c>
      <c r="L33" s="96" t="s">
        <v>195</v>
      </c>
      <c r="M33" s="96" t="s">
        <v>184</v>
      </c>
      <c r="N33" s="17" t="str">
        <f t="shared" si="1"/>
        <v>Everton + Tatebe + Calil</v>
      </c>
      <c r="O33" s="20"/>
      <c r="P33" s="17"/>
      <c r="Q33" s="17"/>
      <c r="R33" s="20" t="str">
        <f>IF(K32&lt;10000,"N/A","")</f>
        <v/>
      </c>
      <c r="S33" s="17" t="str">
        <f>IF(K32&lt;10000,"N/A","")</f>
        <v/>
      </c>
      <c r="T33" s="17" t="str">
        <f t="shared" si="2"/>
        <v>-</v>
      </c>
      <c r="U33" s="20" t="str">
        <f t="shared" si="3"/>
        <v/>
      </c>
      <c r="V33" s="17" t="str">
        <f t="shared" si="4"/>
        <v/>
      </c>
      <c r="W33" s="17" t="str">
        <f t="shared" si="5"/>
        <v>-</v>
      </c>
    </row>
    <row r="34" spans="2:23" ht="63.75" x14ac:dyDescent="0.25">
      <c r="B34" s="27">
        <f>B33+1</f>
        <v>32</v>
      </c>
      <c r="C34" s="120" t="b">
        <v>1</v>
      </c>
      <c r="D34" s="27" t="s">
        <v>4744</v>
      </c>
      <c r="E34" s="99"/>
      <c r="F34" s="28" t="s">
        <v>4743</v>
      </c>
      <c r="G34" s="29">
        <v>26988914</v>
      </c>
      <c r="H34" s="96" t="s">
        <v>142</v>
      </c>
      <c r="I34" s="96" t="s">
        <v>143</v>
      </c>
      <c r="J34" s="28" t="s">
        <v>4746</v>
      </c>
      <c r="K34" s="19">
        <v>389359.12</v>
      </c>
      <c r="L34" s="96" t="s">
        <v>157</v>
      </c>
      <c r="M34" s="96" t="s">
        <v>4745</v>
      </c>
      <c r="N34" s="96" t="str">
        <f>IF(K34&lt;10000,"Everton",IF(K34&lt;=50000,"Everton + Tatebe","Everton + Tatebe + Calil"))</f>
        <v>Everton + Tatebe + Calil</v>
      </c>
      <c r="O34" s="95"/>
      <c r="P34" s="96"/>
      <c r="Q34" s="96"/>
      <c r="R34" s="95"/>
      <c r="S34" s="96"/>
      <c r="T34" s="96" t="str">
        <f>IF(K34&lt;10000,"N/A","-")</f>
        <v>-</v>
      </c>
      <c r="U34" s="95">
        <v>46281</v>
      </c>
      <c r="V34" s="96" t="s">
        <v>142</v>
      </c>
      <c r="W34" s="96" t="str">
        <f>IF(K34&lt;=50000,"N/A","-")</f>
        <v>-</v>
      </c>
    </row>
    <row r="35" spans="2:23" ht="12.75" x14ac:dyDescent="0.25">
      <c r="B35" s="27">
        <f>B34+1</f>
        <v>33</v>
      </c>
      <c r="C35" s="120" t="b">
        <v>0</v>
      </c>
      <c r="D35" s="27" t="str">
        <f>IF(AND(P35="OK",OR(S35="OK",S35="N/A"),OR(V35="OK",V35="N/A")),"Aprovado",IF(OR(P35="Reprovado",S35="Reprovado",V35="Reprovado"),"Reprovado","Pendente"))</f>
        <v>Pendente</v>
      </c>
      <c r="E35" s="99">
        <v>46286</v>
      </c>
      <c r="F35" s="28"/>
      <c r="G35" s="29">
        <v>27241800</v>
      </c>
      <c r="H35" s="96"/>
      <c r="I35" s="96" t="s">
        <v>143</v>
      </c>
      <c r="J35" s="28" t="s">
        <v>4761</v>
      </c>
      <c r="K35" s="19">
        <v>202.04</v>
      </c>
      <c r="L35" s="96" t="s">
        <v>195</v>
      </c>
      <c r="M35" s="96" t="s">
        <v>187</v>
      </c>
      <c r="N35" s="96" t="str">
        <f>IF(K35&lt;10000,"Everton",IF(K35&lt;=50000,"Everton + Tatebe","Everton + Tatebe + Calil"))</f>
        <v>Everton</v>
      </c>
      <c r="O35" s="95"/>
      <c r="P35" s="96"/>
      <c r="Q35" s="96"/>
      <c r="R35" s="95" t="str">
        <f>IF(K34&lt;10000,"N/A","")</f>
        <v/>
      </c>
      <c r="S35" s="96" t="str">
        <f>IF(K34&lt;10000,"N/A","")</f>
        <v/>
      </c>
      <c r="T35" s="96" t="str">
        <f>IF(K35&lt;10000,"N/A","-")</f>
        <v>N/A</v>
      </c>
      <c r="U35" s="95" t="str">
        <f>IF(K35&lt;=50000,"N/A","")</f>
        <v>N/A</v>
      </c>
      <c r="V35" s="96" t="str">
        <f>IF(K35&lt;=50000,"N/A","")</f>
        <v>N/A</v>
      </c>
      <c r="W35" s="96" t="str">
        <f>IF(K35&lt;=50000,"N/A","-")</f>
        <v>N/A</v>
      </c>
    </row>
  </sheetData>
  <mergeCells count="4">
    <mergeCell ref="O1:Q1"/>
    <mergeCell ref="R1:T1"/>
    <mergeCell ref="U1:W1"/>
    <mergeCell ref="E1:N1"/>
  </mergeCells>
  <phoneticPr fontId="7" type="noConversion"/>
  <conditionalFormatting sqref="N2:N1048576">
    <cfRule type="cellIs" dxfId="15" priority="23" operator="equal">
      <formula>$N$8</formula>
    </cfRule>
    <cfRule type="cellIs" dxfId="14" priority="24" operator="equal">
      <formula>$N$5</formula>
    </cfRule>
    <cfRule type="cellIs" dxfId="13" priority="25" operator="equal">
      <formula>$N$3</formula>
    </cfRule>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ACBF-F21F-4F3D-BF2C-2DB3DCD8B01B}">
  <dimension ref="B1:EV126"/>
  <sheetViews>
    <sheetView showGridLines="0" zoomScale="85" zoomScaleNormal="85" workbookViewId="0">
      <selection activeCell="G6" sqref="G6"/>
    </sheetView>
  </sheetViews>
  <sheetFormatPr defaultColWidth="9.453125" defaultRowHeight="18.5" x14ac:dyDescent="0.45"/>
  <cols>
    <col min="1" max="1" width="4.453125" style="3" customWidth="1"/>
    <col min="2" max="2" width="38.453125" style="3" bestFit="1" customWidth="1"/>
    <col min="3" max="3" width="22.453125" style="3" bestFit="1" customWidth="1"/>
    <col min="4" max="4" width="10.453125" style="3" bestFit="1" customWidth="1"/>
    <col min="5" max="5" width="12.54296875" style="3" bestFit="1" customWidth="1"/>
    <col min="6" max="6" width="22.453125" style="3" bestFit="1" customWidth="1"/>
    <col min="7" max="7" width="12.453125" style="3" bestFit="1" customWidth="1"/>
    <col min="8" max="8" width="4.54296875" style="3" customWidth="1"/>
    <col min="9" max="9" width="48.453125" bestFit="1" customWidth="1"/>
    <col min="10" max="12" width="10.54296875" customWidth="1"/>
    <col min="13" max="13" width="1.54296875" style="3" customWidth="1"/>
    <col min="14" max="14" width="12.54296875" style="3" bestFit="1" customWidth="1"/>
    <col min="15" max="15" width="14.453125" style="3" bestFit="1" customWidth="1"/>
    <col min="16" max="16" width="19.453125" style="3" bestFit="1" customWidth="1"/>
    <col min="17" max="17" width="11.453125" style="3" bestFit="1" customWidth="1"/>
    <col min="18" max="18" width="3.453125" style="3" customWidth="1"/>
    <col min="19" max="19" width="21.453125" style="3" bestFit="1" customWidth="1"/>
    <col min="20" max="20" width="39.36328125" style="3" bestFit="1" customWidth="1"/>
    <col min="21" max="97" width="14.54296875" style="3" bestFit="1" customWidth="1"/>
    <col min="98" max="98" width="8.54296875" style="3" bestFit="1" customWidth="1"/>
    <col min="99" max="134" width="14.54296875" style="3" bestFit="1" customWidth="1"/>
    <col min="135" max="136" width="13.453125" style="3" bestFit="1" customWidth="1"/>
    <col min="137" max="137" width="12.453125" style="3" bestFit="1" customWidth="1"/>
    <col min="138" max="146" width="13.453125" style="3" bestFit="1" customWidth="1"/>
    <col min="147" max="147" width="19.54296875" style="3" bestFit="1" customWidth="1"/>
    <col min="148" max="148" width="20.453125" style="3" bestFit="1" customWidth="1"/>
    <col min="149" max="150" width="13.453125" style="3" bestFit="1" customWidth="1"/>
    <col min="151" max="151" width="24.54296875" style="3" bestFit="1" customWidth="1"/>
    <col min="152" max="152" width="12.453125" style="3" bestFit="1" customWidth="1"/>
    <col min="153" max="16384" width="9.453125" style="3"/>
  </cols>
  <sheetData>
    <row r="1" spans="2:152" x14ac:dyDescent="0.45">
      <c r="B1" s="9" t="s">
        <v>0</v>
      </c>
      <c r="C1"/>
      <c r="I1" s="9" t="s">
        <v>1</v>
      </c>
      <c r="S1" s="45" t="s">
        <v>2</v>
      </c>
      <c r="T1" s="3" t="s">
        <v>3</v>
      </c>
    </row>
    <row r="2" spans="2:152" x14ac:dyDescent="0.45">
      <c r="B2"/>
      <c r="C2"/>
      <c r="I2" s="6" t="s">
        <v>4</v>
      </c>
      <c r="J2" t="s">
        <v>5</v>
      </c>
      <c r="S2" s="45" t="s">
        <v>6</v>
      </c>
      <c r="T2" s="3" t="s">
        <v>7</v>
      </c>
    </row>
    <row r="3" spans="2:152" x14ac:dyDescent="0.45">
      <c r="B3" s="34"/>
    </row>
    <row r="4" spans="2:152" x14ac:dyDescent="0.45">
      <c r="B4" s="150" t="e" vm="1">
        <v>#VALUE!</v>
      </c>
      <c r="C4"/>
      <c r="D4"/>
      <c r="E4"/>
      <c r="F4"/>
      <c r="G4"/>
      <c r="J4" s="6" t="s">
        <v>8</v>
      </c>
      <c r="M4"/>
      <c r="N4" s="33" t="s">
        <v>5</v>
      </c>
      <c r="O4" s="33" t="s">
        <v>70</v>
      </c>
      <c r="P4" s="33" t="s">
        <v>213</v>
      </c>
      <c r="Q4" s="33" t="s">
        <v>214</v>
      </c>
      <c r="R4"/>
      <c r="S4" s="45" t="s">
        <v>9</v>
      </c>
      <c r="T4" s="3" t="s">
        <v>10</v>
      </c>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row>
    <row r="5" spans="2:152" ht="61.4" customHeight="1" x14ac:dyDescent="0.45">
      <c r="B5"/>
      <c r="C5"/>
      <c r="D5"/>
      <c r="E5"/>
      <c r="F5"/>
      <c r="G5"/>
      <c r="J5" t="s">
        <v>11</v>
      </c>
      <c r="K5" t="s">
        <v>12</v>
      </c>
      <c r="L5" t="s">
        <v>13</v>
      </c>
      <c r="M5"/>
      <c r="N5" t="e">
        <f>GETPIVOTDATA("Número do Chamado",$B$4,"Status","PENDENTE")</f>
        <v>#REF!</v>
      </c>
      <c r="O5" t="e">
        <f>-GETPIVOTDATA("Número do Chamado",$B$4,"Status","FINALIZADO")</f>
        <v>#REF!</v>
      </c>
      <c r="P5" t="e">
        <f>GETPIVOTDATA("Número do Chamado",$B$4,"Status","EM ANDAMENTO")</f>
        <v>#REF!</v>
      </c>
      <c r="Q5" t="e">
        <f>SUM(N5:P5)</f>
        <v>#REF!</v>
      </c>
      <c r="R5"/>
      <c r="S5" s="4" t="s">
        <v>14</v>
      </c>
      <c r="T5" s="3">
        <v>20</v>
      </c>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row>
    <row r="6" spans="2:152" x14ac:dyDescent="0.45">
      <c r="B6"/>
      <c r="C6"/>
      <c r="D6"/>
      <c r="E6"/>
      <c r="F6"/>
      <c r="G6"/>
      <c r="M6"/>
      <c r="N6"/>
      <c r="O6"/>
      <c r="P6"/>
      <c r="Q6"/>
      <c r="R6"/>
      <c r="S6" s="4" t="s">
        <v>15</v>
      </c>
      <c r="T6" s="3">
        <v>12</v>
      </c>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row>
    <row r="7" spans="2:152" x14ac:dyDescent="0.45">
      <c r="B7"/>
      <c r="C7"/>
      <c r="D7"/>
      <c r="E7"/>
      <c r="F7"/>
      <c r="G7"/>
      <c r="M7"/>
      <c r="N7"/>
      <c r="O7"/>
      <c r="P7"/>
      <c r="Q7"/>
      <c r="R7"/>
      <c r="S7" s="4" t="s">
        <v>16</v>
      </c>
      <c r="T7" s="3">
        <v>24</v>
      </c>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row>
    <row r="8" spans="2:152" x14ac:dyDescent="0.45">
      <c r="B8"/>
      <c r="C8"/>
      <c r="D8"/>
      <c r="E8"/>
      <c r="F8"/>
      <c r="G8"/>
      <c r="M8"/>
      <c r="N8"/>
      <c r="O8"/>
      <c r="P8"/>
      <c r="Q8"/>
      <c r="R8"/>
      <c r="S8" s="4" t="s">
        <v>17</v>
      </c>
      <c r="T8" s="3">
        <v>37</v>
      </c>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row>
    <row r="9" spans="2:152" x14ac:dyDescent="0.45">
      <c r="B9"/>
      <c r="C9"/>
      <c r="D9"/>
      <c r="E9"/>
      <c r="F9"/>
      <c r="G9"/>
      <c r="I9" s="90" t="s">
        <v>18</v>
      </c>
      <c r="J9" s="90">
        <v>11</v>
      </c>
      <c r="K9" s="90">
        <v>84</v>
      </c>
      <c r="L9" s="90">
        <v>95</v>
      </c>
      <c r="M9" s="5"/>
      <c r="N9"/>
      <c r="O9"/>
      <c r="P9"/>
      <c r="Q9"/>
      <c r="R9"/>
      <c r="S9" s="4" t="s">
        <v>19</v>
      </c>
      <c r="T9" s="3">
        <v>4</v>
      </c>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row>
    <row r="10" spans="2:152" x14ac:dyDescent="0.45">
      <c r="B10"/>
      <c r="C10"/>
      <c r="D10"/>
      <c r="E10"/>
      <c r="F10"/>
      <c r="G10"/>
      <c r="M10"/>
      <c r="N10"/>
      <c r="O10"/>
      <c r="P10"/>
      <c r="Q10"/>
      <c r="R10"/>
      <c r="S10" s="4" t="s">
        <v>20</v>
      </c>
      <c r="T10" s="3">
        <v>97</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row>
    <row r="11" spans="2:152" x14ac:dyDescent="0.45">
      <c r="B11"/>
      <c r="C11"/>
      <c r="D11"/>
      <c r="E11"/>
      <c r="F11"/>
      <c r="G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row>
    <row r="12" spans="2:152" x14ac:dyDescent="0.45">
      <c r="B12"/>
      <c r="C12"/>
      <c r="D12"/>
      <c r="E12"/>
      <c r="F12"/>
      <c r="G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row>
    <row r="13" spans="2:152" x14ac:dyDescent="0.45">
      <c r="B13"/>
      <c r="C13"/>
      <c r="D13"/>
      <c r="E13"/>
      <c r="F13"/>
      <c r="G13"/>
      <c r="M13"/>
      <c r="N13"/>
      <c r="O13"/>
      <c r="P13"/>
      <c r="Q13"/>
      <c r="R13"/>
      <c r="S13"/>
      <c r="T13"/>
      <c r="U13"/>
      <c r="V13"/>
      <c r="W13"/>
    </row>
    <row r="14" spans="2:152" x14ac:dyDescent="0.45">
      <c r="B14"/>
      <c r="C14"/>
      <c r="D14"/>
      <c r="E14"/>
      <c r="F14"/>
      <c r="G14"/>
      <c r="M14"/>
      <c r="N14"/>
      <c r="O14"/>
      <c r="P14"/>
      <c r="Q14"/>
      <c r="R14"/>
      <c r="S14"/>
      <c r="T14"/>
      <c r="U14"/>
      <c r="V14"/>
      <c r="W14"/>
    </row>
    <row r="15" spans="2:152" x14ac:dyDescent="0.45">
      <c r="B15"/>
      <c r="C15"/>
      <c r="D15"/>
      <c r="E15"/>
      <c r="F15"/>
      <c r="G15"/>
      <c r="M15"/>
      <c r="N15"/>
      <c r="O15"/>
      <c r="P15"/>
      <c r="Q15"/>
      <c r="R15"/>
      <c r="S15"/>
      <c r="T15"/>
      <c r="U15"/>
      <c r="V15"/>
      <c r="W15"/>
    </row>
    <row r="16" spans="2:152" x14ac:dyDescent="0.45">
      <c r="D16"/>
      <c r="E16"/>
      <c r="F16"/>
      <c r="G16"/>
      <c r="H16"/>
      <c r="M16"/>
      <c r="N16"/>
      <c r="O16"/>
      <c r="P16"/>
      <c r="Q16"/>
      <c r="R16"/>
      <c r="S16"/>
      <c r="T16"/>
      <c r="U16"/>
      <c r="V16"/>
      <c r="W16"/>
    </row>
    <row r="17" spans="2:23" x14ac:dyDescent="0.45">
      <c r="B17" s="9" t="s">
        <v>21</v>
      </c>
      <c r="D17"/>
      <c r="E17"/>
      <c r="F17"/>
      <c r="G17"/>
      <c r="H17"/>
      <c r="M17"/>
      <c r="N17"/>
      <c r="O17"/>
      <c r="P17"/>
      <c r="Q17"/>
      <c r="R17"/>
      <c r="S17"/>
      <c r="T17"/>
      <c r="U17"/>
      <c r="V17"/>
      <c r="W17"/>
    </row>
    <row r="18" spans="2:23" x14ac:dyDescent="0.45">
      <c r="B18" s="6" t="s">
        <v>4</v>
      </c>
      <c r="C18" t="s">
        <v>5</v>
      </c>
      <c r="D18"/>
      <c r="E18"/>
      <c r="F18"/>
      <c r="G18"/>
      <c r="H18"/>
      <c r="M18"/>
      <c r="N18"/>
      <c r="O18"/>
      <c r="P18"/>
      <c r="Q18"/>
      <c r="R18"/>
      <c r="S18"/>
      <c r="T18"/>
      <c r="U18"/>
      <c r="V18"/>
      <c r="W18"/>
    </row>
    <row r="19" spans="2:23" x14ac:dyDescent="0.45">
      <c r="B19" s="6" t="s">
        <v>6</v>
      </c>
      <c r="C19" t="s">
        <v>22</v>
      </c>
      <c r="D19"/>
      <c r="E19"/>
      <c r="F19"/>
      <c r="G19"/>
      <c r="H19"/>
      <c r="M19"/>
      <c r="N19"/>
      <c r="O19"/>
      <c r="P19"/>
      <c r="Q19"/>
      <c r="R19"/>
      <c r="S19"/>
      <c r="T19"/>
      <c r="U19"/>
      <c r="V19"/>
      <c r="W19"/>
    </row>
    <row r="20" spans="2:23" x14ac:dyDescent="0.45">
      <c r="B20"/>
      <c r="C20"/>
      <c r="D20"/>
      <c r="E20"/>
      <c r="F20"/>
      <c r="G20"/>
      <c r="H20"/>
      <c r="M20"/>
      <c r="N20"/>
      <c r="O20"/>
      <c r="P20"/>
      <c r="Q20"/>
      <c r="R20"/>
      <c r="S20"/>
      <c r="T20"/>
      <c r="U20"/>
      <c r="V20"/>
      <c r="W20"/>
    </row>
    <row r="21" spans="2:23" x14ac:dyDescent="0.45">
      <c r="B21" s="6" t="s">
        <v>9</v>
      </c>
      <c r="C21" t="s">
        <v>23</v>
      </c>
      <c r="D21"/>
      <c r="E21"/>
      <c r="F21"/>
      <c r="G21"/>
      <c r="H21"/>
      <c r="M21"/>
      <c r="N21"/>
      <c r="O21"/>
      <c r="P21"/>
      <c r="Q21"/>
      <c r="R21"/>
      <c r="S21"/>
      <c r="T21"/>
      <c r="U21"/>
      <c r="V21"/>
      <c r="W21"/>
    </row>
    <row r="22" spans="2:23" x14ac:dyDescent="0.45">
      <c r="B22" s="7" t="s">
        <v>14</v>
      </c>
      <c r="C22">
        <v>13</v>
      </c>
      <c r="D22"/>
      <c r="E22"/>
      <c r="F22"/>
      <c r="G22"/>
      <c r="H22"/>
      <c r="M22"/>
      <c r="N22"/>
      <c r="O22"/>
      <c r="P22"/>
      <c r="Q22"/>
      <c r="R22"/>
      <c r="S22"/>
      <c r="T22"/>
      <c r="U22"/>
      <c r="V22"/>
      <c r="W22"/>
    </row>
    <row r="23" spans="2:23" x14ac:dyDescent="0.45">
      <c r="B23" s="7" t="s">
        <v>15</v>
      </c>
      <c r="C23">
        <v>10</v>
      </c>
      <c r="D23"/>
      <c r="E23"/>
      <c r="F23"/>
      <c r="G23"/>
      <c r="H23"/>
      <c r="M23"/>
      <c r="N23"/>
      <c r="O23"/>
      <c r="P23"/>
      <c r="Q23"/>
      <c r="R23"/>
      <c r="S23"/>
      <c r="T23"/>
      <c r="U23"/>
      <c r="V23"/>
      <c r="W23"/>
    </row>
    <row r="24" spans="2:23" x14ac:dyDescent="0.45">
      <c r="B24" s="7" t="s">
        <v>16</v>
      </c>
      <c r="C24">
        <v>23</v>
      </c>
      <c r="D24"/>
      <c r="E24"/>
      <c r="F24"/>
      <c r="G24"/>
      <c r="H24"/>
      <c r="M24"/>
      <c r="N24"/>
      <c r="O24"/>
      <c r="P24"/>
      <c r="Q24"/>
      <c r="R24"/>
      <c r="S24"/>
      <c r="T24"/>
      <c r="U24"/>
      <c r="V24"/>
      <c r="W24"/>
    </row>
    <row r="25" spans="2:23" x14ac:dyDescent="0.45">
      <c r="B25" s="7" t="s">
        <v>17</v>
      </c>
      <c r="C25">
        <v>32</v>
      </c>
      <c r="D25"/>
      <c r="E25"/>
      <c r="F25"/>
      <c r="G25"/>
      <c r="H25"/>
      <c r="M25"/>
      <c r="N25"/>
      <c r="O25"/>
      <c r="P25"/>
      <c r="Q25"/>
      <c r="R25"/>
      <c r="S25"/>
      <c r="T25"/>
      <c r="U25"/>
      <c r="V25"/>
      <c r="W25"/>
    </row>
    <row r="26" spans="2:23" x14ac:dyDescent="0.45">
      <c r="B26" s="7" t="s">
        <v>19</v>
      </c>
      <c r="C26">
        <v>6</v>
      </c>
      <c r="D26"/>
      <c r="E26"/>
      <c r="F26"/>
      <c r="G26"/>
      <c r="H26"/>
      <c r="M26"/>
      <c r="N26"/>
      <c r="O26"/>
      <c r="P26"/>
      <c r="Q26"/>
      <c r="R26"/>
      <c r="S26"/>
      <c r="T26"/>
      <c r="U26"/>
      <c r="V26"/>
      <c r="W26"/>
    </row>
    <row r="27" spans="2:23" x14ac:dyDescent="0.45">
      <c r="B27" s="7" t="s">
        <v>20</v>
      </c>
      <c r="C27">
        <v>84</v>
      </c>
      <c r="D27"/>
      <c r="E27"/>
      <c r="F27"/>
      <c r="G27"/>
      <c r="H27"/>
      <c r="M27"/>
      <c r="N27"/>
      <c r="O27"/>
      <c r="P27"/>
      <c r="Q27"/>
      <c r="R27"/>
      <c r="S27"/>
      <c r="T27"/>
      <c r="U27"/>
      <c r="V27"/>
      <c r="W27"/>
    </row>
    <row r="28" spans="2:23" x14ac:dyDescent="0.45">
      <c r="B28"/>
      <c r="C28"/>
      <c r="D28"/>
      <c r="E28"/>
      <c r="F28"/>
      <c r="G28"/>
      <c r="H28"/>
      <c r="M28"/>
      <c r="N28"/>
      <c r="O28"/>
      <c r="P28"/>
      <c r="Q28"/>
      <c r="R28"/>
      <c r="S28"/>
      <c r="T28"/>
      <c r="U28"/>
      <c r="V28"/>
      <c r="W28"/>
    </row>
    <row r="29" spans="2:23" x14ac:dyDescent="0.45">
      <c r="B29"/>
      <c r="C29"/>
      <c r="D29"/>
      <c r="E29"/>
      <c r="F29"/>
      <c r="G29"/>
      <c r="H29"/>
      <c r="M29"/>
      <c r="N29"/>
      <c r="O29"/>
      <c r="P29"/>
      <c r="Q29"/>
      <c r="R29"/>
      <c r="S29"/>
      <c r="T29"/>
      <c r="U29"/>
      <c r="V29"/>
      <c r="W29"/>
    </row>
    <row r="30" spans="2:23" x14ac:dyDescent="0.45">
      <c r="B30"/>
      <c r="C30"/>
      <c r="D30"/>
      <c r="E30"/>
      <c r="F30"/>
      <c r="G30"/>
      <c r="H30"/>
      <c r="M30"/>
      <c r="N30"/>
      <c r="O30"/>
      <c r="P30"/>
      <c r="Q30"/>
      <c r="R30"/>
      <c r="S30"/>
      <c r="T30"/>
      <c r="U30"/>
      <c r="V30"/>
      <c r="W30"/>
    </row>
    <row r="31" spans="2:23" x14ac:dyDescent="0.45">
      <c r="B31"/>
      <c r="C31"/>
      <c r="D31"/>
      <c r="E31"/>
      <c r="F31"/>
      <c r="G31"/>
      <c r="H31"/>
      <c r="M31"/>
      <c r="N31"/>
      <c r="O31"/>
      <c r="P31"/>
      <c r="Q31"/>
      <c r="R31"/>
      <c r="S31"/>
      <c r="T31"/>
      <c r="U31"/>
      <c r="V31"/>
      <c r="W31"/>
    </row>
    <row r="32" spans="2:23" x14ac:dyDescent="0.45">
      <c r="B32"/>
      <c r="C32"/>
      <c r="D32"/>
      <c r="E32"/>
      <c r="F32"/>
      <c r="G32"/>
      <c r="H32"/>
      <c r="M32"/>
      <c r="N32"/>
      <c r="O32"/>
      <c r="P32"/>
      <c r="Q32"/>
      <c r="R32"/>
      <c r="S32"/>
      <c r="T32"/>
      <c r="U32"/>
      <c r="V32"/>
      <c r="W32"/>
    </row>
    <row r="33" spans="2:23" x14ac:dyDescent="0.45">
      <c r="B33"/>
      <c r="C33"/>
      <c r="D33"/>
      <c r="E33"/>
      <c r="F33"/>
      <c r="G33"/>
      <c r="H33"/>
      <c r="M33"/>
      <c r="N33"/>
      <c r="O33"/>
      <c r="P33"/>
      <c r="Q33"/>
      <c r="R33"/>
      <c r="S33"/>
      <c r="T33"/>
      <c r="U33"/>
      <c r="V33"/>
      <c r="W33"/>
    </row>
    <row r="34" spans="2:23" x14ac:dyDescent="0.45">
      <c r="B34"/>
      <c r="C34"/>
      <c r="D34"/>
      <c r="E34"/>
      <c r="F34"/>
      <c r="G34"/>
      <c r="H34"/>
      <c r="M34"/>
      <c r="N34"/>
      <c r="O34"/>
      <c r="P34"/>
      <c r="Q34"/>
      <c r="R34"/>
      <c r="S34"/>
      <c r="T34"/>
      <c r="U34"/>
      <c r="V34"/>
      <c r="W34"/>
    </row>
    <row r="35" spans="2:23" x14ac:dyDescent="0.45">
      <c r="B35"/>
      <c r="C35"/>
      <c r="D35"/>
      <c r="E35"/>
      <c r="F35"/>
      <c r="G35"/>
      <c r="H35"/>
      <c r="M35"/>
      <c r="N35"/>
      <c r="O35"/>
      <c r="P35"/>
      <c r="Q35"/>
      <c r="R35"/>
      <c r="S35"/>
      <c r="T35"/>
      <c r="U35"/>
      <c r="V35"/>
      <c r="W35"/>
    </row>
    <row r="36" spans="2:23" x14ac:dyDescent="0.45">
      <c r="B36"/>
      <c r="C36"/>
      <c r="D36"/>
      <c r="E36"/>
      <c r="F36"/>
      <c r="G36"/>
      <c r="H36"/>
      <c r="M36"/>
      <c r="N36"/>
      <c r="O36"/>
      <c r="P36"/>
      <c r="Q36"/>
      <c r="R36"/>
      <c r="S36"/>
      <c r="T36"/>
      <c r="U36"/>
      <c r="V36"/>
      <c r="W36"/>
    </row>
    <row r="37" spans="2:23" x14ac:dyDescent="0.45">
      <c r="B37"/>
      <c r="C37"/>
      <c r="D37"/>
      <c r="E37"/>
      <c r="F37"/>
      <c r="G37"/>
      <c r="H37"/>
      <c r="M37"/>
      <c r="N37"/>
      <c r="O37"/>
      <c r="P37"/>
      <c r="Q37"/>
      <c r="R37"/>
      <c r="S37"/>
      <c r="T37"/>
      <c r="U37"/>
      <c r="V37"/>
      <c r="W37"/>
    </row>
    <row r="38" spans="2:23" x14ac:dyDescent="0.45">
      <c r="B38"/>
      <c r="C38"/>
      <c r="D38"/>
      <c r="E38"/>
      <c r="F38"/>
      <c r="G38"/>
      <c r="H38"/>
      <c r="M38"/>
      <c r="N38"/>
      <c r="O38"/>
      <c r="P38"/>
      <c r="Q38"/>
      <c r="R38"/>
      <c r="S38"/>
      <c r="T38"/>
      <c r="U38"/>
      <c r="V38"/>
      <c r="W38"/>
    </row>
    <row r="39" spans="2:23" x14ac:dyDescent="0.45">
      <c r="B39"/>
      <c r="C39"/>
      <c r="D39"/>
      <c r="E39"/>
      <c r="F39"/>
      <c r="G39"/>
      <c r="H39"/>
      <c r="M39"/>
      <c r="N39"/>
      <c r="O39"/>
      <c r="P39"/>
      <c r="Q39"/>
      <c r="R39"/>
      <c r="S39"/>
      <c r="T39"/>
      <c r="U39"/>
      <c r="V39"/>
      <c r="W39"/>
    </row>
    <row r="40" spans="2:23" x14ac:dyDescent="0.45">
      <c r="B40"/>
      <c r="C40"/>
      <c r="D40"/>
      <c r="E40"/>
      <c r="F40"/>
      <c r="G40"/>
      <c r="H40"/>
      <c r="M40"/>
      <c r="N40"/>
      <c r="O40"/>
      <c r="P40"/>
      <c r="Q40"/>
      <c r="R40"/>
      <c r="S40"/>
      <c r="T40"/>
      <c r="U40"/>
      <c r="V40"/>
      <c r="W40"/>
    </row>
    <row r="41" spans="2:23" x14ac:dyDescent="0.45">
      <c r="B41"/>
      <c r="C41"/>
      <c r="D41"/>
      <c r="E41"/>
      <c r="F41"/>
      <c r="G41"/>
      <c r="H41"/>
      <c r="M41"/>
      <c r="N41"/>
      <c r="O41"/>
      <c r="P41"/>
      <c r="Q41"/>
      <c r="R41"/>
      <c r="S41"/>
      <c r="T41"/>
      <c r="U41"/>
      <c r="V41"/>
      <c r="W41"/>
    </row>
    <row r="42" spans="2:23" x14ac:dyDescent="0.45">
      <c r="B42"/>
      <c r="C42"/>
      <c r="D42"/>
      <c r="E42"/>
      <c r="F42"/>
      <c r="G42"/>
      <c r="H42"/>
      <c r="M42"/>
      <c r="N42"/>
      <c r="O42"/>
      <c r="P42"/>
      <c r="Q42"/>
      <c r="R42"/>
      <c r="S42"/>
      <c r="T42"/>
      <c r="U42"/>
      <c r="V42"/>
      <c r="W42"/>
    </row>
    <row r="43" spans="2:23" x14ac:dyDescent="0.45">
      <c r="B43"/>
      <c r="C43"/>
      <c r="D43"/>
      <c r="E43"/>
      <c r="F43"/>
      <c r="G43"/>
      <c r="H43"/>
      <c r="M43"/>
      <c r="N43"/>
      <c r="O43"/>
      <c r="P43"/>
      <c r="Q43"/>
      <c r="R43"/>
      <c r="S43"/>
      <c r="T43"/>
      <c r="U43"/>
      <c r="V43"/>
      <c r="W43"/>
    </row>
    <row r="44" spans="2:23" x14ac:dyDescent="0.45">
      <c r="B44"/>
      <c r="C44"/>
      <c r="D44"/>
      <c r="E44"/>
      <c r="F44"/>
      <c r="G44"/>
      <c r="H44"/>
      <c r="M44"/>
      <c r="N44"/>
      <c r="O44"/>
      <c r="P44"/>
      <c r="Q44"/>
      <c r="R44"/>
      <c r="S44"/>
      <c r="T44"/>
      <c r="U44"/>
      <c r="V44"/>
      <c r="W44"/>
    </row>
    <row r="45" spans="2:23" x14ac:dyDescent="0.45">
      <c r="B45"/>
      <c r="C45"/>
      <c r="D45" t="s">
        <v>24</v>
      </c>
      <c r="E45"/>
      <c r="F45"/>
      <c r="G45"/>
      <c r="H45"/>
      <c r="M45"/>
      <c r="N45"/>
      <c r="O45"/>
      <c r="P45"/>
      <c r="Q45"/>
      <c r="R45"/>
      <c r="S45"/>
      <c r="T45"/>
      <c r="U45"/>
      <c r="V45"/>
      <c r="W45"/>
    </row>
    <row r="46" spans="2:23" x14ac:dyDescent="0.45">
      <c r="B46"/>
      <c r="C46"/>
      <c r="D46"/>
      <c r="E46"/>
      <c r="F46"/>
      <c r="G46"/>
      <c r="H46"/>
      <c r="M46"/>
      <c r="N46"/>
      <c r="O46"/>
      <c r="P46"/>
      <c r="Q46"/>
      <c r="R46"/>
      <c r="S46"/>
      <c r="T46"/>
      <c r="U46"/>
      <c r="V46"/>
      <c r="W46"/>
    </row>
    <row r="47" spans="2:23" x14ac:dyDescent="0.45">
      <c r="B47"/>
      <c r="C47"/>
      <c r="D47"/>
      <c r="E47"/>
      <c r="F47"/>
      <c r="G47"/>
      <c r="H47"/>
      <c r="M47"/>
      <c r="N47"/>
      <c r="O47"/>
      <c r="P47"/>
      <c r="Q47"/>
      <c r="R47"/>
      <c r="S47"/>
      <c r="T47"/>
      <c r="U47"/>
      <c r="V47"/>
      <c r="W47"/>
    </row>
    <row r="48" spans="2:23" x14ac:dyDescent="0.45">
      <c r="B48"/>
      <c r="C48"/>
      <c r="D48"/>
      <c r="E48"/>
      <c r="F48"/>
      <c r="G48"/>
      <c r="H48"/>
      <c r="M48"/>
      <c r="N48"/>
      <c r="O48"/>
      <c r="P48"/>
      <c r="Q48"/>
      <c r="R48"/>
      <c r="S48"/>
      <c r="T48"/>
      <c r="U48"/>
      <c r="V48"/>
      <c r="W48"/>
    </row>
    <row r="49" spans="2:23" x14ac:dyDescent="0.45">
      <c r="B49"/>
      <c r="C49"/>
      <c r="D49"/>
      <c r="E49"/>
      <c r="F49"/>
      <c r="G49"/>
      <c r="H49"/>
      <c r="M49"/>
      <c r="N49"/>
      <c r="O49"/>
      <c r="P49"/>
      <c r="Q49"/>
      <c r="R49"/>
      <c r="S49"/>
      <c r="T49"/>
      <c r="U49"/>
      <c r="V49"/>
      <c r="W49"/>
    </row>
    <row r="50" spans="2:23" x14ac:dyDescent="0.45">
      <c r="B50"/>
      <c r="C50"/>
      <c r="D50"/>
      <c r="E50"/>
      <c r="F50"/>
      <c r="G50"/>
      <c r="H50"/>
      <c r="M50"/>
      <c r="N50"/>
      <c r="O50"/>
      <c r="P50"/>
      <c r="Q50"/>
      <c r="R50"/>
      <c r="S50"/>
      <c r="T50"/>
      <c r="U50"/>
      <c r="V50"/>
      <c r="W50"/>
    </row>
    <row r="51" spans="2:23" x14ac:dyDescent="0.45">
      <c r="B51"/>
      <c r="C51"/>
      <c r="D51"/>
      <c r="E51"/>
      <c r="F51"/>
      <c r="G51"/>
      <c r="H51"/>
      <c r="M51"/>
      <c r="N51"/>
      <c r="O51"/>
      <c r="P51"/>
      <c r="Q51"/>
      <c r="R51"/>
      <c r="S51"/>
      <c r="T51"/>
      <c r="U51"/>
      <c r="V51"/>
      <c r="W51"/>
    </row>
    <row r="52" spans="2:23" x14ac:dyDescent="0.45">
      <c r="B52"/>
      <c r="C52"/>
      <c r="D52"/>
      <c r="E52"/>
      <c r="F52"/>
      <c r="G52"/>
      <c r="H52"/>
      <c r="M52"/>
      <c r="N52"/>
      <c r="O52"/>
      <c r="P52"/>
      <c r="Q52"/>
      <c r="R52"/>
      <c r="S52"/>
      <c r="T52"/>
      <c r="U52"/>
      <c r="V52"/>
      <c r="W52"/>
    </row>
    <row r="53" spans="2:23" x14ac:dyDescent="0.45">
      <c r="B53"/>
      <c r="C53"/>
      <c r="D53"/>
      <c r="E53"/>
      <c r="F53"/>
      <c r="G53"/>
      <c r="H53"/>
      <c r="M53"/>
      <c r="N53"/>
      <c r="O53"/>
      <c r="P53"/>
      <c r="Q53"/>
      <c r="R53"/>
      <c r="S53"/>
      <c r="T53"/>
      <c r="U53"/>
      <c r="V53"/>
      <c r="W53"/>
    </row>
    <row r="54" spans="2:23" x14ac:dyDescent="0.45">
      <c r="B54"/>
      <c r="C54"/>
      <c r="D54"/>
      <c r="S54"/>
      <c r="T54"/>
      <c r="U54"/>
      <c r="V54"/>
      <c r="W54"/>
    </row>
    <row r="55" spans="2:23" x14ac:dyDescent="0.45">
      <c r="B55"/>
      <c r="C55"/>
      <c r="D55"/>
      <c r="S55"/>
      <c r="T55"/>
      <c r="U55"/>
      <c r="V55"/>
      <c r="W55"/>
    </row>
    <row r="56" spans="2:23" x14ac:dyDescent="0.45">
      <c r="B56"/>
      <c r="C56"/>
      <c r="D56"/>
      <c r="S56"/>
      <c r="T56"/>
      <c r="U56"/>
      <c r="V56"/>
      <c r="W56"/>
    </row>
    <row r="57" spans="2:23" x14ac:dyDescent="0.45">
      <c r="B57"/>
      <c r="C57"/>
      <c r="D57"/>
      <c r="S57"/>
      <c r="T57"/>
      <c r="U57"/>
      <c r="V57"/>
      <c r="W57"/>
    </row>
    <row r="58" spans="2:23" x14ac:dyDescent="0.45">
      <c r="B58"/>
      <c r="C58"/>
      <c r="D58"/>
      <c r="S58"/>
      <c r="T58"/>
      <c r="U58"/>
      <c r="V58"/>
      <c r="W58"/>
    </row>
    <row r="59" spans="2:23" x14ac:dyDescent="0.45">
      <c r="B59"/>
      <c r="C59"/>
      <c r="D59"/>
    </row>
    <row r="60" spans="2:23" x14ac:dyDescent="0.45">
      <c r="B60"/>
      <c r="C60"/>
      <c r="D60"/>
    </row>
    <row r="61" spans="2:23" x14ac:dyDescent="0.45">
      <c r="B61"/>
      <c r="C61"/>
      <c r="D61"/>
    </row>
    <row r="62" spans="2:23" x14ac:dyDescent="0.45">
      <c r="B62"/>
      <c r="C62"/>
      <c r="D62"/>
    </row>
    <row r="63" spans="2:23" x14ac:dyDescent="0.45">
      <c r="B63"/>
      <c r="C63"/>
      <c r="D63"/>
    </row>
    <row r="64" spans="2:23" x14ac:dyDescent="0.45">
      <c r="B64"/>
      <c r="C64"/>
      <c r="D64"/>
    </row>
    <row r="65" spans="2:4" x14ac:dyDescent="0.45">
      <c r="B65"/>
      <c r="C65"/>
      <c r="D65"/>
    </row>
    <row r="66" spans="2:4" x14ac:dyDescent="0.45">
      <c r="B66"/>
      <c r="C66"/>
      <c r="D66"/>
    </row>
    <row r="67" spans="2:4" x14ac:dyDescent="0.45">
      <c r="B67"/>
      <c r="C67"/>
      <c r="D67"/>
    </row>
    <row r="68" spans="2:4" x14ac:dyDescent="0.45">
      <c r="B68"/>
      <c r="C68"/>
      <c r="D68"/>
    </row>
    <row r="69" spans="2:4" x14ac:dyDescent="0.45">
      <c r="B69"/>
      <c r="C69"/>
      <c r="D69"/>
    </row>
    <row r="70" spans="2:4" x14ac:dyDescent="0.45">
      <c r="B70"/>
      <c r="C70"/>
      <c r="D70"/>
    </row>
    <row r="71" spans="2:4" x14ac:dyDescent="0.45">
      <c r="B71"/>
      <c r="C71"/>
      <c r="D71"/>
    </row>
    <row r="72" spans="2:4" x14ac:dyDescent="0.45">
      <c r="B72"/>
      <c r="C72"/>
      <c r="D72"/>
    </row>
    <row r="73" spans="2:4" x14ac:dyDescent="0.45">
      <c r="B73"/>
      <c r="C73"/>
      <c r="D73"/>
    </row>
    <row r="74" spans="2:4" x14ac:dyDescent="0.45">
      <c r="B74"/>
      <c r="C74"/>
      <c r="D74"/>
    </row>
    <row r="75" spans="2:4" x14ac:dyDescent="0.45">
      <c r="B75"/>
      <c r="C75"/>
      <c r="D75"/>
    </row>
    <row r="76" spans="2:4" x14ac:dyDescent="0.45">
      <c r="B76"/>
      <c r="C76"/>
      <c r="D76"/>
    </row>
    <row r="77" spans="2:4" x14ac:dyDescent="0.45">
      <c r="B77"/>
      <c r="C77"/>
      <c r="D77"/>
    </row>
    <row r="78" spans="2:4" x14ac:dyDescent="0.45">
      <c r="B78"/>
      <c r="C78"/>
      <c r="D78"/>
    </row>
    <row r="79" spans="2:4" x14ac:dyDescent="0.45">
      <c r="B79"/>
      <c r="C79"/>
      <c r="D79"/>
    </row>
    <row r="80" spans="2:4" x14ac:dyDescent="0.45">
      <c r="B80"/>
      <c r="C80"/>
      <c r="D80"/>
    </row>
    <row r="81" spans="2:4" x14ac:dyDescent="0.45">
      <c r="B81"/>
      <c r="C81"/>
      <c r="D81"/>
    </row>
    <row r="82" spans="2:4" x14ac:dyDescent="0.45">
      <c r="B82"/>
      <c r="C82"/>
      <c r="D82"/>
    </row>
    <row r="83" spans="2:4" x14ac:dyDescent="0.45">
      <c r="B83"/>
      <c r="C83"/>
      <c r="D83"/>
    </row>
    <row r="84" spans="2:4" x14ac:dyDescent="0.45">
      <c r="B84"/>
      <c r="C84"/>
      <c r="D84"/>
    </row>
    <row r="85" spans="2:4" x14ac:dyDescent="0.45">
      <c r="B85"/>
      <c r="C85"/>
      <c r="D85"/>
    </row>
    <row r="86" spans="2:4" x14ac:dyDescent="0.45">
      <c r="B86"/>
      <c r="C86"/>
      <c r="D86"/>
    </row>
    <row r="87" spans="2:4" x14ac:dyDescent="0.45">
      <c r="B87"/>
      <c r="C87"/>
      <c r="D87"/>
    </row>
    <row r="88" spans="2:4" x14ac:dyDescent="0.45">
      <c r="B88"/>
      <c r="C88"/>
      <c r="D88"/>
    </row>
    <row r="89" spans="2:4" x14ac:dyDescent="0.45">
      <c r="B89"/>
      <c r="C89"/>
      <c r="D89"/>
    </row>
    <row r="90" spans="2:4" x14ac:dyDescent="0.45">
      <c r="B90"/>
      <c r="C90"/>
      <c r="D90"/>
    </row>
    <row r="91" spans="2:4" x14ac:dyDescent="0.45">
      <c r="B91"/>
      <c r="C91"/>
      <c r="D91"/>
    </row>
    <row r="92" spans="2:4" x14ac:dyDescent="0.45">
      <c r="B92"/>
      <c r="C92"/>
      <c r="D92"/>
    </row>
    <row r="93" spans="2:4" x14ac:dyDescent="0.45">
      <c r="B93"/>
      <c r="C93"/>
      <c r="D93"/>
    </row>
    <row r="94" spans="2:4" x14ac:dyDescent="0.45">
      <c r="B94"/>
      <c r="C94"/>
      <c r="D94"/>
    </row>
    <row r="95" spans="2:4" x14ac:dyDescent="0.45">
      <c r="B95"/>
      <c r="C95"/>
      <c r="D95"/>
    </row>
    <row r="96" spans="2:4" x14ac:dyDescent="0.45">
      <c r="B96"/>
      <c r="C96"/>
      <c r="D96"/>
    </row>
    <row r="97" spans="2:4" x14ac:dyDescent="0.45">
      <c r="B97"/>
      <c r="C97"/>
      <c r="D97"/>
    </row>
    <row r="98" spans="2:4" x14ac:dyDescent="0.45">
      <c r="B98"/>
      <c r="C98"/>
      <c r="D98"/>
    </row>
    <row r="99" spans="2:4" x14ac:dyDescent="0.45">
      <c r="B99"/>
      <c r="C99"/>
      <c r="D99"/>
    </row>
    <row r="100" spans="2:4" x14ac:dyDescent="0.45">
      <c r="B100"/>
      <c r="C100"/>
      <c r="D100"/>
    </row>
    <row r="101" spans="2:4" x14ac:dyDescent="0.45">
      <c r="B101"/>
      <c r="C101"/>
      <c r="D101"/>
    </row>
    <row r="102" spans="2:4" x14ac:dyDescent="0.45">
      <c r="B102"/>
      <c r="C102"/>
      <c r="D102"/>
    </row>
    <row r="103" spans="2:4" x14ac:dyDescent="0.45">
      <c r="B103"/>
      <c r="C103"/>
      <c r="D103"/>
    </row>
    <row r="104" spans="2:4" x14ac:dyDescent="0.45">
      <c r="B104"/>
      <c r="C104"/>
      <c r="D104"/>
    </row>
    <row r="105" spans="2:4" x14ac:dyDescent="0.45">
      <c r="B105"/>
      <c r="C105"/>
      <c r="D105"/>
    </row>
    <row r="106" spans="2:4" x14ac:dyDescent="0.45">
      <c r="B106"/>
      <c r="C106"/>
      <c r="D106"/>
    </row>
    <row r="107" spans="2:4" x14ac:dyDescent="0.45">
      <c r="B107"/>
      <c r="C107"/>
      <c r="D107"/>
    </row>
    <row r="108" spans="2:4" x14ac:dyDescent="0.45">
      <c r="B108"/>
      <c r="C108"/>
      <c r="D108"/>
    </row>
    <row r="109" spans="2:4" x14ac:dyDescent="0.45">
      <c r="B109"/>
      <c r="C109"/>
      <c r="D109"/>
    </row>
    <row r="110" spans="2:4" x14ac:dyDescent="0.45">
      <c r="B110"/>
      <c r="C110"/>
      <c r="D110"/>
    </row>
    <row r="111" spans="2:4" x14ac:dyDescent="0.45">
      <c r="B111"/>
      <c r="C111"/>
      <c r="D111"/>
    </row>
    <row r="112" spans="2:4" x14ac:dyDescent="0.45">
      <c r="B112"/>
      <c r="C112"/>
      <c r="D112"/>
    </row>
    <row r="113" spans="2:4" x14ac:dyDescent="0.45">
      <c r="B113"/>
      <c r="C113"/>
      <c r="D113"/>
    </row>
    <row r="114" spans="2:4" x14ac:dyDescent="0.45">
      <c r="B114"/>
      <c r="C114"/>
      <c r="D114"/>
    </row>
    <row r="115" spans="2:4" x14ac:dyDescent="0.45">
      <c r="B115"/>
      <c r="C115"/>
      <c r="D115"/>
    </row>
    <row r="116" spans="2:4" x14ac:dyDescent="0.45">
      <c r="B116"/>
      <c r="C116"/>
      <c r="D116"/>
    </row>
    <row r="117" spans="2:4" x14ac:dyDescent="0.45">
      <c r="B117"/>
      <c r="C117"/>
      <c r="D117"/>
    </row>
    <row r="118" spans="2:4" x14ac:dyDescent="0.45">
      <c r="B118"/>
      <c r="C118"/>
      <c r="D118"/>
    </row>
    <row r="119" spans="2:4" x14ac:dyDescent="0.45">
      <c r="B119"/>
      <c r="C119"/>
      <c r="D119"/>
    </row>
    <row r="120" spans="2:4" x14ac:dyDescent="0.45">
      <c r="B120"/>
      <c r="C120"/>
      <c r="D120"/>
    </row>
    <row r="121" spans="2:4" x14ac:dyDescent="0.45">
      <c r="B121"/>
      <c r="C121"/>
      <c r="D121"/>
    </row>
    <row r="122" spans="2:4" x14ac:dyDescent="0.45">
      <c r="B122"/>
      <c r="C122"/>
      <c r="D122"/>
    </row>
    <row r="123" spans="2:4" x14ac:dyDescent="0.45">
      <c r="B123"/>
      <c r="C123"/>
      <c r="D123"/>
    </row>
    <row r="124" spans="2:4" x14ac:dyDescent="0.45">
      <c r="B124"/>
      <c r="C124"/>
      <c r="D124"/>
    </row>
    <row r="125" spans="2:4" x14ac:dyDescent="0.45">
      <c r="B125"/>
      <c r="C125"/>
      <c r="D125"/>
    </row>
    <row r="126" spans="2:4" x14ac:dyDescent="0.45">
      <c r="B126"/>
      <c r="C126"/>
      <c r="D126"/>
    </row>
  </sheetData>
  <autoFilter ref="B21:C65" xr:uid="{050FACBF-F21F-4F3D-BF2C-2DB3DCD8B01B}"/>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413"/>
  <sheetViews>
    <sheetView showGridLines="0" tabSelected="1" topLeftCell="B1" zoomScale="70" zoomScaleNormal="70" workbookViewId="0">
      <selection activeCell="D348" sqref="D348"/>
    </sheetView>
  </sheetViews>
  <sheetFormatPr defaultColWidth="8.54296875" defaultRowHeight="14.5" outlineLevelCol="1" x14ac:dyDescent="0.35"/>
  <cols>
    <col min="1" max="1" width="12.54296875" style="2" bestFit="1" customWidth="1"/>
    <col min="2" max="2" width="19" style="2" customWidth="1"/>
    <col min="3" max="3" width="39.54296875" style="2" customWidth="1"/>
    <col min="4" max="4" width="19" style="2" customWidth="1"/>
    <col min="5" max="5" width="23.453125" style="2" bestFit="1" customWidth="1"/>
    <col min="6" max="6" width="19" style="2" customWidth="1"/>
    <col min="7" max="7" width="72.453125" style="2" bestFit="1" customWidth="1"/>
    <col min="8" max="8" width="29.6328125" style="2" customWidth="1"/>
    <col min="9" max="9" width="87.6328125" style="50" bestFit="1" customWidth="1"/>
    <col min="10" max="10" width="15.6328125" style="2" customWidth="1"/>
    <col min="11" max="11" width="7.54296875" style="2" customWidth="1"/>
    <col min="12" max="12" width="49.54296875" style="32" customWidth="1"/>
    <col min="13" max="13" width="14.453125" style="47" bestFit="1" customWidth="1"/>
    <col min="14" max="14" width="112.453125" style="2" customWidth="1" outlineLevel="1"/>
    <col min="15" max="15" width="18" style="2" customWidth="1"/>
    <col min="16" max="16" width="42.453125" style="2" bestFit="1" customWidth="1"/>
    <col min="17" max="17" width="12" style="2" bestFit="1" customWidth="1"/>
    <col min="18" max="18" width="36" style="2" customWidth="1" outlineLevel="1"/>
    <col min="19" max="20" width="47" style="2" customWidth="1" outlineLevel="1"/>
    <col min="21" max="21" width="67.54296875" style="2" customWidth="1" outlineLevel="1" collapsed="1"/>
    <col min="22" max="22" width="126.453125" style="2" customWidth="1"/>
    <col min="23" max="23" width="9.453125" style="2" customWidth="1" outlineLevel="1"/>
    <col min="24" max="24" width="21.453125" style="54" customWidth="1" outlineLevel="1"/>
    <col min="25" max="27" width="14.453125" style="2" customWidth="1" outlineLevel="1"/>
    <col min="28" max="16384" width="8.54296875" style="2"/>
  </cols>
  <sheetData>
    <row r="1" spans="1:28" ht="15" thickBot="1" x14ac:dyDescent="0.4">
      <c r="A1" s="46"/>
      <c r="B1" s="46" t="s">
        <v>215</v>
      </c>
      <c r="C1" s="51">
        <v>46290</v>
      </c>
      <c r="D1" s="46"/>
      <c r="E1" s="46"/>
      <c r="F1" s="46"/>
      <c r="G1" s="46"/>
      <c r="H1" s="46"/>
      <c r="I1" s="48"/>
      <c r="J1" s="46"/>
      <c r="K1" s="46"/>
      <c r="L1" s="31"/>
      <c r="M1" s="46"/>
      <c r="N1" s="46"/>
      <c r="O1" s="46"/>
      <c r="P1" s="46"/>
      <c r="Q1" s="46"/>
      <c r="R1" s="46"/>
      <c r="S1" s="46"/>
      <c r="T1" s="46"/>
      <c r="U1" s="46"/>
      <c r="V1" s="46"/>
      <c r="W1" s="46"/>
      <c r="X1" s="53"/>
      <c r="Y1" s="46"/>
      <c r="Z1" s="46"/>
      <c r="AA1" s="46"/>
    </row>
    <row r="2" spans="1:28" ht="15" thickBot="1" x14ac:dyDescent="0.4">
      <c r="A2" s="46"/>
      <c r="B2" s="46"/>
      <c r="C2" s="46"/>
      <c r="D2" s="46"/>
      <c r="E2" s="68"/>
      <c r="F2" s="61"/>
      <c r="G2" s="61"/>
      <c r="H2" s="61"/>
      <c r="I2" s="62"/>
      <c r="J2" s="61"/>
      <c r="K2" s="61"/>
      <c r="L2" s="81" t="s">
        <v>5</v>
      </c>
      <c r="M2" s="46"/>
      <c r="N2" s="46"/>
      <c r="O2" s="46"/>
      <c r="P2" s="46"/>
      <c r="Q2" s="46"/>
      <c r="R2" s="46"/>
      <c r="S2" s="46"/>
      <c r="T2" s="46"/>
      <c r="U2" s="46"/>
      <c r="V2" s="46"/>
      <c r="W2" s="46"/>
      <c r="X2" s="53"/>
      <c r="Y2" s="46"/>
      <c r="Z2" s="46"/>
      <c r="AA2" s="46"/>
    </row>
    <row r="3" spans="1:28" ht="15" thickBot="1" x14ac:dyDescent="0.4">
      <c r="E3" s="68"/>
      <c r="G3" s="68"/>
      <c r="H3" s="68"/>
      <c r="I3" s="69"/>
      <c r="J3" s="68"/>
      <c r="K3" s="68"/>
      <c r="L3" s="80" t="s">
        <v>70</v>
      </c>
      <c r="M3" s="2"/>
    </row>
    <row r="4" spans="1:28" ht="15.5" x14ac:dyDescent="0.35">
      <c r="A4" s="1" t="s">
        <v>134</v>
      </c>
      <c r="B4" s="64" t="s">
        <v>216</v>
      </c>
      <c r="C4" s="64" t="s">
        <v>46</v>
      </c>
      <c r="D4" s="64" t="s">
        <v>217</v>
      </c>
      <c r="E4" s="64" t="s">
        <v>218</v>
      </c>
      <c r="F4" s="64" t="s">
        <v>219</v>
      </c>
      <c r="G4" s="65" t="s">
        <v>220</v>
      </c>
      <c r="H4" s="65" t="s">
        <v>221</v>
      </c>
      <c r="I4" s="66" t="s">
        <v>222</v>
      </c>
      <c r="J4" s="65" t="s">
        <v>223</v>
      </c>
      <c r="K4" s="65" t="s">
        <v>130</v>
      </c>
      <c r="L4" s="79" t="s">
        <v>4</v>
      </c>
      <c r="M4" s="64" t="s">
        <v>49</v>
      </c>
      <c r="N4" s="64" t="s">
        <v>224</v>
      </c>
      <c r="O4" s="64" t="s">
        <v>6</v>
      </c>
      <c r="P4" s="154" t="s">
        <v>225</v>
      </c>
      <c r="Q4" s="64" t="s">
        <v>2</v>
      </c>
      <c r="R4" s="64" t="s">
        <v>226</v>
      </c>
      <c r="S4" s="64" t="s">
        <v>227</v>
      </c>
      <c r="T4" s="64" t="s">
        <v>228</v>
      </c>
      <c r="U4" s="64" t="s">
        <v>229</v>
      </c>
      <c r="V4" s="64" t="s">
        <v>230</v>
      </c>
      <c r="W4" s="63" t="s">
        <v>231</v>
      </c>
      <c r="X4" s="52" t="s">
        <v>232</v>
      </c>
      <c r="Y4" s="35" t="s">
        <v>233</v>
      </c>
      <c r="Z4" s="35" t="s">
        <v>234</v>
      </c>
      <c r="AA4" s="42" t="s">
        <v>235</v>
      </c>
      <c r="AB4" s="42" t="s">
        <v>236</v>
      </c>
    </row>
    <row r="5" spans="1:28" ht="15.5" hidden="1" x14ac:dyDescent="0.35">
      <c r="A5" s="1"/>
      <c r="B5" s="67" t="s">
        <v>17</v>
      </c>
      <c r="C5" s="70" t="str">
        <f>VLOOKUP(I:I,'Referencias '!H:I,2,0)</f>
        <v>Cobrança e Contestação</v>
      </c>
      <c r="D5" s="71">
        <v>12555846</v>
      </c>
      <c r="E5" s="71">
        <v>0</v>
      </c>
      <c r="F5" s="72">
        <v>2512611298969</v>
      </c>
      <c r="G5" s="72" t="str">
        <f>T5</f>
        <v>SUPERMERCADOS BOA LJ01</v>
      </c>
      <c r="H5" s="72"/>
      <c r="I5" s="70" t="s">
        <v>237</v>
      </c>
      <c r="J5" s="72"/>
      <c r="K5" s="72"/>
      <c r="L5" s="70" t="s">
        <v>70</v>
      </c>
      <c r="M5" s="73" t="s">
        <v>238</v>
      </c>
      <c r="N5" s="71" t="s">
        <v>239</v>
      </c>
      <c r="O5" s="74">
        <v>45783</v>
      </c>
      <c r="P5" s="153">
        <v>46003</v>
      </c>
      <c r="Q5" s="75" t="str">
        <f t="shared" ref="Q5:Q19" si="0">TEXT(O5,"mmm/aaaa")</f>
        <v>mai/2025</v>
      </c>
      <c r="R5" s="71" t="s">
        <v>240</v>
      </c>
      <c r="S5" s="71" t="s">
        <v>241</v>
      </c>
      <c r="T5" s="71" t="s">
        <v>242</v>
      </c>
      <c r="U5" s="71" t="s">
        <v>243</v>
      </c>
      <c r="V5" s="71" t="s">
        <v>244</v>
      </c>
      <c r="W5" s="76" t="str">
        <f>_xlfn.CONCAT(D5:E5)</f>
        <v>125558460</v>
      </c>
      <c r="X5" s="77">
        <v>46245</v>
      </c>
      <c r="Y5" s="78" t="str">
        <f t="shared" ref="Y5:Y19" si="1">IF(X5="","Aberto","Encerrado")</f>
        <v>Encerrado</v>
      </c>
      <c r="Z5" s="78">
        <f t="shared" ref="Z5:Z19" ca="1" si="2">IF(OR(L5="PENDENTE",L5="EM ANDAMENTO",L5="PENDENTE APROVAÇÃO CANCELAMENTO NF"),TODAY()-O5,X5-O5)</f>
        <v>462</v>
      </c>
      <c r="AA5" s="78" t="str">
        <f>IF(Y5="Aberto",Z5+ROW()/100000,"")</f>
        <v/>
      </c>
      <c r="AB5" s="2" t="str">
        <f>IF(ISNUMBER(FIND("@cielo.com.br",S5)),"Interno","Externo")</f>
        <v>Externo</v>
      </c>
    </row>
    <row r="6" spans="1:28" ht="15.5" hidden="1" x14ac:dyDescent="0.35">
      <c r="A6" s="1"/>
      <c r="B6" s="67" t="s">
        <v>17</v>
      </c>
      <c r="C6" s="70" t="str">
        <f>VLOOKUP(I:I,'Referencias '!H:I,2,0)</f>
        <v>Cobrança e Contestação</v>
      </c>
      <c r="D6" s="71">
        <v>13696702</v>
      </c>
      <c r="E6" s="71">
        <v>0</v>
      </c>
      <c r="F6" s="72">
        <v>2517719314576</v>
      </c>
      <c r="G6" s="72" t="str">
        <f>T6</f>
        <v>www soares com br</v>
      </c>
      <c r="H6" s="72"/>
      <c r="I6" s="70" t="s">
        <v>237</v>
      </c>
      <c r="J6" s="72"/>
      <c r="K6" s="72"/>
      <c r="L6" s="70" t="s">
        <v>70</v>
      </c>
      <c r="M6" s="73" t="s">
        <v>238</v>
      </c>
      <c r="N6" s="71" t="s">
        <v>245</v>
      </c>
      <c r="O6" s="74">
        <v>45834</v>
      </c>
      <c r="P6" s="153">
        <v>45947</v>
      </c>
      <c r="Q6" s="75" t="str">
        <f t="shared" si="0"/>
        <v>jun/2025</v>
      </c>
      <c r="R6" s="71" t="s">
        <v>240</v>
      </c>
      <c r="S6" s="71" t="s">
        <v>246</v>
      </c>
      <c r="T6" s="71" t="s">
        <v>247</v>
      </c>
      <c r="U6" s="71" t="s">
        <v>248</v>
      </c>
      <c r="V6" s="71" t="str">
        <f>IFERROR(_xlfn.TEXTBEFORE(_xlfn.TEXTAFTER(U6,"Descrição do problema:&lt;/strong"),"&lt;/p&gt;"),_xlfn.TEXTAFTER(U6,"Descrição do problema:&lt;/strong"))</f>
        <v>&gt; o cliente FAST SOLUTION - 03.738.295/0001-96
realizou um upgrade de plano de antifraude Hierarquia para Advanced em 08/01/2025.
Mas como já tinha um contrato com outra data de aniversário, já teve o reajuste aplicado agora em maio/2025 no analista advanced.
Nos outros produtos está certo, precisamos aplicar.
Mas no analista advanced precisamos r</v>
      </c>
      <c r="W6" s="76" t="str">
        <f t="shared" ref="W6:W19" si="3">_xlfn.CONCAT(D6:E6)</f>
        <v>136967020</v>
      </c>
      <c r="X6" s="77">
        <v>46245</v>
      </c>
      <c r="Y6" s="78" t="str">
        <f t="shared" si="1"/>
        <v>Encerrado</v>
      </c>
      <c r="Z6" s="78">
        <f t="shared" ca="1" si="2"/>
        <v>411</v>
      </c>
      <c r="AA6" s="78" t="str">
        <f t="shared" ref="AA6:AA19" si="4">IF(Y6="Aberto",Z6+ROW()/100000,"")</f>
        <v/>
      </c>
      <c r="AB6" s="2" t="str">
        <f t="shared" ref="AB6:AB19" si="5">IF(ISNUMBER(FIND("@cielo.com.br",S6)),"Interno","Externo")</f>
        <v>Interno</v>
      </c>
    </row>
    <row r="7" spans="1:28" ht="15.5" hidden="1" x14ac:dyDescent="0.35">
      <c r="A7" s="1"/>
      <c r="B7" s="67" t="s">
        <v>17</v>
      </c>
      <c r="C7" s="70" t="str">
        <f>VLOOKUP(I:I,'Referencias '!H:I,2,0)</f>
        <v>Cobrança e Contestação</v>
      </c>
      <c r="D7" s="71">
        <v>13768449</v>
      </c>
      <c r="E7" s="71">
        <v>0</v>
      </c>
      <c r="F7" s="72">
        <v>2518211378652</v>
      </c>
      <c r="G7" s="72" t="str">
        <f>T7</f>
        <v>CIELO SAINSTITUICAO DE PAGAMENTO</v>
      </c>
      <c r="H7" s="72"/>
      <c r="I7" s="70" t="s">
        <v>237</v>
      </c>
      <c r="J7" s="72"/>
      <c r="K7" s="72"/>
      <c r="L7" s="70" t="s">
        <v>70</v>
      </c>
      <c r="M7" s="73" t="s">
        <v>238</v>
      </c>
      <c r="N7" s="71" t="s">
        <v>249</v>
      </c>
      <c r="O7" s="74">
        <v>45839</v>
      </c>
      <c r="P7" s="153">
        <v>45945</v>
      </c>
      <c r="Q7" s="75" t="str">
        <f t="shared" si="0"/>
        <v>jul/2025</v>
      </c>
      <c r="R7" s="71" t="s">
        <v>240</v>
      </c>
      <c r="S7" s="71" t="s">
        <v>250</v>
      </c>
      <c r="T7" s="71" t="s">
        <v>251</v>
      </c>
      <c r="U7" s="71" t="s">
        <v>252</v>
      </c>
      <c r="V7" s="71" t="str">
        <f>IFERROR(_xlfn.TEXTBEFORE(_xlfn.TEXTAFTER(U7,"Descrição do problema:&lt;/strong"),"&lt;/p&gt;"),_xlfn.TEXTAFTER(U7,"Descrição do problema:&lt;/strong"))</f>
        <v>&gt; Olá, 
Para este faturamento de junho notificamos a necessidade da aplicação de um desconto referente ao retroativo do mês de abril R$37,55 
Chamado de Abril : 
Antigo: 216094
Atual: 2512611299293
Faturamento Braspag | Abril 2024 | 1018 | ticket.id
Por favor seguir com cancelamento da N</v>
      </c>
      <c r="W7" s="76" t="str">
        <f t="shared" si="3"/>
        <v>137684490</v>
      </c>
      <c r="X7" s="77">
        <v>46245</v>
      </c>
      <c r="Y7" s="78" t="str">
        <f t="shared" si="1"/>
        <v>Encerrado</v>
      </c>
      <c r="Z7" s="78">
        <f t="shared" ca="1" si="2"/>
        <v>406</v>
      </c>
      <c r="AA7" s="78" t="str">
        <f t="shared" si="4"/>
        <v/>
      </c>
      <c r="AB7" s="2" t="str">
        <f t="shared" si="5"/>
        <v>Externo</v>
      </c>
    </row>
    <row r="8" spans="1:28" ht="15.5" hidden="1" x14ac:dyDescent="0.35">
      <c r="A8" s="1"/>
      <c r="B8" s="67" t="s">
        <v>19</v>
      </c>
      <c r="C8" s="70" t="str">
        <f>VLOOKUP(I:I,'Referencias '!H:I,2,0)</f>
        <v>Contratos, Comercial e Cadastro</v>
      </c>
      <c r="D8" s="159">
        <v>13810507</v>
      </c>
      <c r="E8" s="71">
        <v>0</v>
      </c>
      <c r="F8" s="72">
        <v>2518315414788</v>
      </c>
      <c r="G8" s="72" t="str">
        <f>T8</f>
        <v>CIELO SAINSTITUICAO DE PAGAMENTO</v>
      </c>
      <c r="H8" s="72"/>
      <c r="I8" s="70" t="s">
        <v>253</v>
      </c>
      <c r="J8" s="72"/>
      <c r="K8" s="72"/>
      <c r="L8" s="70" t="s">
        <v>70</v>
      </c>
      <c r="M8" s="73" t="s">
        <v>238</v>
      </c>
      <c r="N8" s="71" t="s">
        <v>254</v>
      </c>
      <c r="O8" s="74">
        <v>45840</v>
      </c>
      <c r="P8" s="153">
        <v>46198</v>
      </c>
      <c r="Q8" s="75" t="str">
        <f t="shared" si="0"/>
        <v>jul/2025</v>
      </c>
      <c r="R8" s="71" t="s">
        <v>255</v>
      </c>
      <c r="S8" s="71" t="s">
        <v>256</v>
      </c>
      <c r="T8" s="71" t="s">
        <v>251</v>
      </c>
      <c r="U8" s="71" t="s">
        <v>257</v>
      </c>
      <c r="V8" s="71" t="str">
        <f>TRIM(_xlfn.TEXTAFTER(U8,"-json-",-1))</f>
        <v>{"CancelamentoDeContratoId":"a0UNp00000YAtioMAD"}
- CNPJ da Conta: 30.170.362/0001-91
- Razão Social: CB AFONSO SERVICOS ADMINISTRATIVOS LTDA
- Transações Mensais: 200
- Data do Contrato: 17/11/2020
- Executivo: Caroline Matias da Costa
- Motivo: Encerramento das Atividades
- Justificativa: Encerramento das atividades.
- Tipo: Total
- Serviços: Cartão Protegido,Pagador
- Observações: 
- Conta SF Id: 0014o00001k7wONAAY</v>
      </c>
      <c r="W8" s="76" t="str">
        <f t="shared" si="3"/>
        <v>138105070</v>
      </c>
      <c r="X8" s="77">
        <v>46227</v>
      </c>
      <c r="Y8" s="78" t="str">
        <f t="shared" si="1"/>
        <v>Encerrado</v>
      </c>
      <c r="Z8" s="78">
        <f t="shared" ca="1" si="2"/>
        <v>387</v>
      </c>
      <c r="AA8" s="78" t="str">
        <f t="shared" si="4"/>
        <v/>
      </c>
      <c r="AB8" s="2" t="str">
        <f t="shared" si="5"/>
        <v>Interno</v>
      </c>
    </row>
    <row r="9" spans="1:28" ht="15.5" hidden="1" x14ac:dyDescent="0.35">
      <c r="A9" s="1"/>
      <c r="B9" s="67" t="s">
        <v>17</v>
      </c>
      <c r="C9" s="70" t="str">
        <f>VLOOKUP(I:I,'Referencias '!H:I,2,0)</f>
        <v>Cobrança e Contestação</v>
      </c>
      <c r="D9" s="71">
        <v>15816740</v>
      </c>
      <c r="E9" s="71">
        <v>0</v>
      </c>
      <c r="F9" s="72">
        <v>2526910101742</v>
      </c>
      <c r="G9" s="72" t="str">
        <f>VLOOKUP(H:H,'Referencias '!B:C,2,0)</f>
        <v>HOSTGATOR BRASIL LTDA.</v>
      </c>
      <c r="H9" s="72" t="str">
        <f>TRIM(_xlfn.TEXTBEFORE(_xlfn.TEXTAFTER(U9,"CNPJ/CPF:&lt;/strong&gt;"),"&lt;/p&gt;"))</f>
        <v>15.754.475/0001-40</v>
      </c>
      <c r="I9" s="70" t="s">
        <v>258</v>
      </c>
      <c r="J9" s="72"/>
      <c r="K9" s="72"/>
      <c r="L9" s="70" t="s">
        <v>70</v>
      </c>
      <c r="M9" s="73" t="s">
        <v>238</v>
      </c>
      <c r="N9" s="71" t="s">
        <v>259</v>
      </c>
      <c r="O9" s="74">
        <v>45926</v>
      </c>
      <c r="P9" s="153">
        <v>46028</v>
      </c>
      <c r="Q9" s="75" t="str">
        <f t="shared" si="0"/>
        <v>set/2025</v>
      </c>
      <c r="R9" s="71" t="s">
        <v>260</v>
      </c>
      <c r="S9" s="71" t="s">
        <v>261</v>
      </c>
      <c r="T9" s="71" t="s">
        <v>262</v>
      </c>
      <c r="U9" s="71" t="s">
        <v>263</v>
      </c>
      <c r="V9" s="71" t="str">
        <f>IFERROR(_xlfn.TEXTBEFORE(_xlfn.TEXTAFTER(U9,"Descrição do problema:&lt;/strong"),"&lt;/p&gt;"),_xlfn.TEXTAFTER(U9,"Descrição do problema:&lt;/strong"))</f>
        <v>&gt; Estou com uma dúvida sobre a cobrança do serviço de &amp;quot;velocity check&amp;quot; da Stelo, em nosso contrato, o valor desse serviço deveria ser fixo mensal, com reajuste apenas em novembro, usando a taxa do IPCA.
No entanto, desde março, estamos notando valores diferentes e discrepantes nas cobranças.
Segue abaixo valores reconhecidos na despesa de acordo com as NFs. 
Jan/Fev - R$466 / Mar - R$506 / Abr - R$763 / Mai - R$829 / Jun</v>
      </c>
      <c r="W9" s="76" t="str">
        <f t="shared" si="3"/>
        <v>158167400</v>
      </c>
      <c r="X9" s="77">
        <v>46245</v>
      </c>
      <c r="Y9" s="78" t="str">
        <f t="shared" si="1"/>
        <v>Encerrado</v>
      </c>
      <c r="Z9" s="78">
        <f t="shared" ca="1" si="2"/>
        <v>319</v>
      </c>
      <c r="AA9" s="78" t="str">
        <f t="shared" si="4"/>
        <v/>
      </c>
      <c r="AB9" s="2" t="str">
        <f t="shared" si="5"/>
        <v>Externo</v>
      </c>
    </row>
    <row r="10" spans="1:28" ht="15.5" hidden="1" x14ac:dyDescent="0.35">
      <c r="A10" s="1"/>
      <c r="B10" s="67" t="s">
        <v>17</v>
      </c>
      <c r="C10" s="70" t="str">
        <f>VLOOKUP(I:I,'Referencias '!H:I,2,0)</f>
        <v>Cancelamento e Reemissão de Nota Fiscal</v>
      </c>
      <c r="D10" s="71">
        <v>16424808</v>
      </c>
      <c r="E10" s="71">
        <v>0</v>
      </c>
      <c r="F10" s="72">
        <v>2529414584699</v>
      </c>
      <c r="G10" s="72" t="str">
        <f>VLOOKUP(H:H,'Referencias '!B:C,2,0)</f>
        <v>OBRAS SOCIAIS DA ARQUIDIOCESE DE APARECIDA</v>
      </c>
      <c r="H10" s="72" t="str">
        <f>TRIM(_xlfn.TEXTBEFORE(_xlfn.TEXTAFTER(U10,"CNPJ/CPF:&lt;/strong&gt;"),"&lt;/p&gt;"))</f>
        <v>45.201.019/0001-34</v>
      </c>
      <c r="I10" s="70" t="s">
        <v>143</v>
      </c>
      <c r="J10" s="72"/>
      <c r="K10" s="72"/>
      <c r="L10" s="70" t="s">
        <v>70</v>
      </c>
      <c r="M10" s="73" t="s">
        <v>238</v>
      </c>
      <c r="N10" s="71" t="s">
        <v>264</v>
      </c>
      <c r="O10" s="74">
        <v>45951</v>
      </c>
      <c r="P10" s="153">
        <v>46202</v>
      </c>
      <c r="Q10" s="75" t="str">
        <f t="shared" si="0"/>
        <v>out/2025</v>
      </c>
      <c r="R10" s="71" t="s">
        <v>240</v>
      </c>
      <c r="S10" s="71" t="s">
        <v>265</v>
      </c>
      <c r="T10" s="71" t="s">
        <v>266</v>
      </c>
      <c r="U10" s="71" t="s">
        <v>267</v>
      </c>
      <c r="V10" s="71" t="str">
        <f>IFERROR(_xlfn.TEXTBEFORE(_xlfn.TEXTAFTER(U10,"Descrição do problema:&lt;/strong"),"&lt;/p&gt;"),_xlfn.TEXTAFTER(U10,"Descrição do problema:&lt;/strong"))</f>
        <v>&gt;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v>
      </c>
      <c r="W10" s="76" t="str">
        <f t="shared" si="3"/>
        <v>164248080</v>
      </c>
      <c r="X10" s="77">
        <v>46246</v>
      </c>
      <c r="Y10" s="78" t="str">
        <f t="shared" si="1"/>
        <v>Encerrado</v>
      </c>
      <c r="Z10" s="78">
        <f t="shared" ca="1" si="2"/>
        <v>295</v>
      </c>
      <c r="AA10" s="78" t="str">
        <f t="shared" si="4"/>
        <v/>
      </c>
      <c r="AB10" s="2" t="str">
        <f t="shared" si="5"/>
        <v>Externo</v>
      </c>
    </row>
    <row r="11" spans="1:28" ht="15.5" hidden="1" x14ac:dyDescent="0.35">
      <c r="A11" s="1"/>
      <c r="B11" s="67" t="s">
        <v>17</v>
      </c>
      <c r="C11" s="70" t="str">
        <f>VLOOKUP(I:I,'Referencias '!H:I,2,0)</f>
        <v>Cobrança e Contestação</v>
      </c>
      <c r="D11" s="71">
        <v>17076598</v>
      </c>
      <c r="E11" s="71">
        <v>0</v>
      </c>
      <c r="F11" s="72">
        <v>2531710061695</v>
      </c>
      <c r="G11" s="72" t="str">
        <f>T11</f>
        <v>COVABRA SUPERMERCADOS LTDA</v>
      </c>
      <c r="H11" s="72" t="str">
        <f>TRIM(_xlfn.TEXTBEFORE(_xlfn.TEXTAFTER(U11,"CNPJ/CPF:&lt;/strong&gt;"),"&lt;/p&gt;"))</f>
        <v>61.233.151/0016-60</v>
      </c>
      <c r="I11" s="70" t="s">
        <v>268</v>
      </c>
      <c r="J11" s="72"/>
      <c r="K11" s="72"/>
      <c r="L11" s="70" t="s">
        <v>70</v>
      </c>
      <c r="M11" s="73" t="s">
        <v>238</v>
      </c>
      <c r="N11" s="71" t="s">
        <v>269</v>
      </c>
      <c r="O11" s="74">
        <v>45974</v>
      </c>
      <c r="P11" s="153">
        <v>46002</v>
      </c>
      <c r="Q11" s="75" t="str">
        <f t="shared" si="0"/>
        <v>nov/2025</v>
      </c>
      <c r="R11" s="71" t="s">
        <v>260</v>
      </c>
      <c r="S11" s="71" t="s">
        <v>270</v>
      </c>
      <c r="T11" s="71" t="s">
        <v>271</v>
      </c>
      <c r="U11" s="71" t="s">
        <v>272</v>
      </c>
      <c r="V11" s="71" t="str">
        <f>IFERROR(_xlfn.TEXTBEFORE(_xlfn.TEXTAFTER(U11,"Descrição do problema:&lt;/strong"),"&lt;/p&gt;"),_xlfn.TEXTAFTER(U11,"Descrição do problema:&lt;/strong"))</f>
        <v>&gt; Bom dia, time! Tudo bem?
Identifiquei um erro na cobrança do Velocity Check do cliente Covabra.
Atualmente, o contrato prevê cobrança padrão por tarifa e mínimo mensal de 500 transações.
Porém, o cliente está sendo cobrado apenas pelo mínimo mensal, mesmo realizando bem mais que as 500 transações — em média, cerca de 3.000 transações por mês.
Precisamos corrigir o formato da cobrança. Pelo que verifiquei, essa inconsistência ocorre desde 2023.
Conseguem me ajudar com essa correção?
Qualquer dúvida, fico à disposição.
Abraç</v>
      </c>
      <c r="W11" s="76" t="str">
        <f t="shared" si="3"/>
        <v>170765980</v>
      </c>
      <c r="X11" s="77">
        <v>46246</v>
      </c>
      <c r="Y11" s="78" t="str">
        <f t="shared" si="1"/>
        <v>Encerrado</v>
      </c>
      <c r="Z11" s="78">
        <f t="shared" ca="1" si="2"/>
        <v>272</v>
      </c>
      <c r="AA11" s="78" t="str">
        <f t="shared" si="4"/>
        <v/>
      </c>
      <c r="AB11" s="2" t="str">
        <f t="shared" si="5"/>
        <v>Interno</v>
      </c>
    </row>
    <row r="12" spans="1:28" ht="15.5" hidden="1" x14ac:dyDescent="0.35">
      <c r="A12" s="1"/>
      <c r="B12" s="67" t="s">
        <v>19</v>
      </c>
      <c r="C12" s="70" t="str">
        <f>VLOOKUP(I:I,'Referencias '!H:I,2,0)</f>
        <v>Pagamentos, Boletos e Recebimentos</v>
      </c>
      <c r="D12" s="159">
        <v>17118848</v>
      </c>
      <c r="E12" s="71">
        <v>0</v>
      </c>
      <c r="F12" s="72">
        <v>2531812093794</v>
      </c>
      <c r="G12" s="72" t="str">
        <f>VLOOKUP(H:H,'Referencias '!B:C,2,0)</f>
        <v>MAFE ACESSORIOS SEMIJOIAS LTDA</v>
      </c>
      <c r="H12" s="72" t="str">
        <f>TRIM(_xlfn.TEXTBEFORE(_xlfn.TEXTAFTER(U12,"CNPJ/CPF:&lt;/strong&gt;"),"&lt;/p&gt;"))</f>
        <v>38.356.562/0001-45</v>
      </c>
      <c r="I12" s="70" t="s">
        <v>273</v>
      </c>
      <c r="J12" s="72"/>
      <c r="K12" s="72"/>
      <c r="L12" s="70" t="s">
        <v>70</v>
      </c>
      <c r="M12" s="73" t="s">
        <v>238</v>
      </c>
      <c r="N12" s="71" t="s">
        <v>274</v>
      </c>
      <c r="O12" s="74">
        <v>45975</v>
      </c>
      <c r="P12" s="153">
        <v>46072</v>
      </c>
      <c r="Q12" s="75" t="str">
        <f t="shared" si="0"/>
        <v>nov/2025</v>
      </c>
      <c r="R12" s="71" t="s">
        <v>260</v>
      </c>
      <c r="S12" s="71" t="s">
        <v>275</v>
      </c>
      <c r="T12" s="71" t="s">
        <v>276</v>
      </c>
      <c r="U12" s="71" t="s">
        <v>277</v>
      </c>
      <c r="V12" s="71" t="str">
        <f>IFERROR(_xlfn.TEXTBEFORE(_xlfn.TEXTAFTER(U12,"Descrição do problema:&lt;/strong"),"&lt;/p&gt;"),_xlfn.TEXTAFTER(U12,"Descrição do problema:&lt;/strong"))</f>
        <v>&gt; Essa cliente tinha a oportunidade aberta no Salesforce e o contrato estava la, mas precisavamos aguardar a resolução de algumas questoes  do cliente antes de fechar a oportunidade.
Novamente, igual a um outro caso que ocorreu, o financeiro/billing fez a cobrança sem a oportunidade estar fechada. Preciso que realizem o cancelamento de todos os boletos emitidos e que interrompam as cobranças futuras! Obrigada!</v>
      </c>
      <c r="W12" s="76" t="str">
        <f t="shared" si="3"/>
        <v>171188480</v>
      </c>
      <c r="X12" s="77">
        <v>46231</v>
      </c>
      <c r="Y12" s="78" t="str">
        <f t="shared" si="1"/>
        <v>Encerrado</v>
      </c>
      <c r="Z12" s="78">
        <f t="shared" ca="1" si="2"/>
        <v>256</v>
      </c>
      <c r="AA12" s="78" t="str">
        <f t="shared" si="4"/>
        <v/>
      </c>
      <c r="AB12" s="2" t="str">
        <f t="shared" si="5"/>
        <v>Interno</v>
      </c>
    </row>
    <row r="13" spans="1:28" ht="15.5" hidden="1" x14ac:dyDescent="0.35">
      <c r="A13" s="1"/>
      <c r="B13" s="67" t="s">
        <v>14</v>
      </c>
      <c r="C13" s="70" t="str">
        <f>VLOOKUP(I:I,'Referencias '!H:I,2,0)</f>
        <v>Contratos, Comercial e Cadastro</v>
      </c>
      <c r="D13" s="71">
        <v>17218498</v>
      </c>
      <c r="E13" s="71">
        <v>0</v>
      </c>
      <c r="F13" s="72">
        <v>2532215161936</v>
      </c>
      <c r="G13" s="72" t="str">
        <f>T13</f>
        <v>STYLO FARMA CURITIBA</v>
      </c>
      <c r="H13" s="72"/>
      <c r="I13" s="70" t="s">
        <v>253</v>
      </c>
      <c r="J13" s="72"/>
      <c r="K13" s="72"/>
      <c r="L13" s="70" t="s">
        <v>70</v>
      </c>
      <c r="M13" s="73" t="s">
        <v>238</v>
      </c>
      <c r="N13" s="71" t="s">
        <v>278</v>
      </c>
      <c r="O13" s="74">
        <v>45979</v>
      </c>
      <c r="P13" s="153">
        <v>46199</v>
      </c>
      <c r="Q13" s="75" t="str">
        <f t="shared" si="0"/>
        <v>nov/2025</v>
      </c>
      <c r="R13" s="71" t="s">
        <v>255</v>
      </c>
      <c r="S13" s="71" t="s">
        <v>279</v>
      </c>
      <c r="T13" s="71" t="s">
        <v>280</v>
      </c>
      <c r="U13" s="71" t="s">
        <v>281</v>
      </c>
      <c r="V13" s="71" t="s">
        <v>282</v>
      </c>
      <c r="W13" s="76" t="str">
        <f t="shared" si="3"/>
        <v>172184980</v>
      </c>
      <c r="X13" s="77">
        <v>46234</v>
      </c>
      <c r="Y13" s="78" t="str">
        <f t="shared" si="1"/>
        <v>Encerrado</v>
      </c>
      <c r="Z13" s="78">
        <f t="shared" ca="1" si="2"/>
        <v>255</v>
      </c>
      <c r="AA13" s="78" t="str">
        <f t="shared" si="4"/>
        <v/>
      </c>
      <c r="AB13" s="2" t="str">
        <f t="shared" si="5"/>
        <v>Externo</v>
      </c>
    </row>
    <row r="14" spans="1:28" ht="15.5" hidden="1" x14ac:dyDescent="0.35">
      <c r="A14" s="1"/>
      <c r="B14" s="67" t="s">
        <v>17</v>
      </c>
      <c r="C14" s="70" t="str">
        <f>VLOOKUP(I:I,'Referencias '!H:I,2,0)</f>
        <v>Cancelamento e Reemissão de Nota Fiscal</v>
      </c>
      <c r="D14" s="71">
        <v>17351325</v>
      </c>
      <c r="E14" s="71">
        <v>0</v>
      </c>
      <c r="F14" s="72">
        <v>2532815256004</v>
      </c>
      <c r="G14" s="72" t="str">
        <f>VLOOKUP(H:H,'Referencias '!B:C,2,0)</f>
        <v>PMZ DISTRIBUIDORA S.A</v>
      </c>
      <c r="H14" s="72" t="str">
        <f t="shared" ref="H14:H19" si="6">TRIM(_xlfn.TEXTBEFORE(_xlfn.TEXTAFTER(U14,"CNPJ/CPF:&lt;/strong&gt;"),"&lt;/p&gt;"))</f>
        <v>22.763.502/0017-74</v>
      </c>
      <c r="I14" s="70" t="s">
        <v>143</v>
      </c>
      <c r="J14" s="72"/>
      <c r="K14" s="72"/>
      <c r="L14" s="70" t="s">
        <v>70</v>
      </c>
      <c r="M14" s="73" t="s">
        <v>238</v>
      </c>
      <c r="N14" s="71" t="s">
        <v>283</v>
      </c>
      <c r="O14" s="74">
        <v>45985</v>
      </c>
      <c r="P14" s="153">
        <v>46030</v>
      </c>
      <c r="Q14" s="75" t="str">
        <f t="shared" si="0"/>
        <v>nov/2025</v>
      </c>
      <c r="R14" s="71" t="s">
        <v>260</v>
      </c>
      <c r="S14" s="71" t="s">
        <v>284</v>
      </c>
      <c r="T14" s="71" t="s">
        <v>285</v>
      </c>
      <c r="U14" s="71" t="s">
        <v>286</v>
      </c>
      <c r="V14" s="71" t="str">
        <f t="shared" ref="V14:V19" si="7">IFERROR(_xlfn.TEXTBEFORE(_xlfn.TEXTAFTER(U14,"Descrição do problema:&lt;/strong"),"&lt;/p&gt;"),_xlfn.TEXTAFTER(U14,"Descrição do problema:&lt;/strong"))</f>
        <v>&gt; Boa tarde, pessoa.
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
Já temos o DA do Pelizon para canclemanto das notas: 91732, 92588, 92669, 92944, 93419,94521,94588,94765, 95540. (em anexo histórico de troca de emails sobre o caso e DA).</v>
      </c>
      <c r="W14" s="76" t="str">
        <f t="shared" si="3"/>
        <v>173513250</v>
      </c>
      <c r="X14" s="77">
        <v>46246</v>
      </c>
      <c r="Y14" s="78" t="str">
        <f t="shared" si="1"/>
        <v>Encerrado</v>
      </c>
      <c r="Z14" s="78">
        <f t="shared" ca="1" si="2"/>
        <v>261</v>
      </c>
      <c r="AA14" s="78" t="str">
        <f t="shared" si="4"/>
        <v/>
      </c>
      <c r="AB14" s="2" t="str">
        <f t="shared" si="5"/>
        <v>Interno</v>
      </c>
    </row>
    <row r="15" spans="1:28" ht="15.5" hidden="1" x14ac:dyDescent="0.35">
      <c r="A15" s="1"/>
      <c r="B15" s="67" t="s">
        <v>17</v>
      </c>
      <c r="C15" s="70" t="str">
        <f>VLOOKUP(I:I,'Referencias '!H:I,2,0)</f>
        <v>Cobrança e Contestação</v>
      </c>
      <c r="D15" s="71">
        <v>17584342</v>
      </c>
      <c r="E15" s="71">
        <v>0</v>
      </c>
      <c r="F15" s="72">
        <v>2533610419559</v>
      </c>
      <c r="G15" s="72" t="str">
        <f>VLOOKUP(H:H,'Referencias '!B:C,2,0)</f>
        <v>MOMENTUM EMPREENDIMENTOS IMOBILIARIOS LTDA</v>
      </c>
      <c r="H15" s="72" t="str">
        <f t="shared" si="6"/>
        <v>47.686.555/0001-00</v>
      </c>
      <c r="I15" s="70" t="s">
        <v>287</v>
      </c>
      <c r="J15" s="72"/>
      <c r="K15" s="72"/>
      <c r="L15" s="70" t="s">
        <v>70</v>
      </c>
      <c r="M15" s="73" t="s">
        <v>238</v>
      </c>
      <c r="N15" s="71" t="s">
        <v>288</v>
      </c>
      <c r="O15" s="74">
        <v>45993</v>
      </c>
      <c r="P15" s="153">
        <v>46000</v>
      </c>
      <c r="Q15" s="75" t="str">
        <f t="shared" si="0"/>
        <v>dez/2025</v>
      </c>
      <c r="R15" s="71" t="s">
        <v>260</v>
      </c>
      <c r="S15" s="71" t="s">
        <v>289</v>
      </c>
      <c r="T15" s="71" t="s">
        <v>290</v>
      </c>
      <c r="U15" s="71" t="s">
        <v>291</v>
      </c>
      <c r="V15" s="71" t="str">
        <f t="shared" si="7"/>
        <v>&gt; Prezados,
Durante a conferência das faturas recentes, identifiquei divergências no reajuste aplicado, tanto no valor mensal quanto nas tarifas por transação, que não estão de acordo com o contrato vigente.
Conforme estabelecido contratualmente, o reajuste anual deve seguir exclusivamente a variação positiva do IGP-M/FGV. Para o período correspondente de 11/2024 a 10/2025, o índice acumulado é de 0,91635%, conforme cálculo oficial da Calculadora do Cidadão – Banco C</v>
      </c>
      <c r="W15" s="76" t="str">
        <f t="shared" si="3"/>
        <v>175843420</v>
      </c>
      <c r="X15" s="77">
        <v>46246</v>
      </c>
      <c r="Y15" s="78" t="str">
        <f t="shared" si="1"/>
        <v>Encerrado</v>
      </c>
      <c r="Z15" s="78">
        <f t="shared" ca="1" si="2"/>
        <v>253</v>
      </c>
      <c r="AA15" s="78" t="str">
        <f t="shared" si="4"/>
        <v/>
      </c>
      <c r="AB15" s="2" t="str">
        <f t="shared" si="5"/>
        <v>Externo</v>
      </c>
    </row>
    <row r="16" spans="1:28" ht="15.5" hidden="1" x14ac:dyDescent="0.35">
      <c r="A16" s="1"/>
      <c r="B16" s="67" t="s">
        <v>17</v>
      </c>
      <c r="C16" s="70" t="str">
        <f>VLOOKUP(I:I,'Referencias '!H:I,2,0)</f>
        <v>Contratos, Comercial e Cadastro</v>
      </c>
      <c r="D16" s="71">
        <v>17677815</v>
      </c>
      <c r="E16" s="71">
        <v>0</v>
      </c>
      <c r="F16" s="72">
        <v>2533814485145</v>
      </c>
      <c r="G16" s="72" t="str">
        <f>VLOOKUP(H:H,'Referencias '!B:C,2,0)</f>
        <v>WHITE MARTINS GASES INDUSTRIAIS LTDA</v>
      </c>
      <c r="H16" s="72" t="str">
        <f t="shared" si="6"/>
        <v>35.820.448/0001-36</v>
      </c>
      <c r="I16" s="70" t="s">
        <v>292</v>
      </c>
      <c r="J16" s="72"/>
      <c r="K16" s="72"/>
      <c r="L16" s="70" t="s">
        <v>70</v>
      </c>
      <c r="M16" s="73" t="s">
        <v>238</v>
      </c>
      <c r="N16" s="71" t="s">
        <v>269</v>
      </c>
      <c r="O16" s="74">
        <v>45995</v>
      </c>
      <c r="P16" s="153">
        <v>46055</v>
      </c>
      <c r="Q16" s="75" t="str">
        <f t="shared" si="0"/>
        <v>dez/2025</v>
      </c>
      <c r="R16" s="71" t="s">
        <v>260</v>
      </c>
      <c r="S16" s="71" t="s">
        <v>270</v>
      </c>
      <c r="T16" s="71" t="s">
        <v>293</v>
      </c>
      <c r="U16" s="71" t="s">
        <v>294</v>
      </c>
      <c r="V16" s="71" t="str">
        <f t="shared" si="7"/>
        <v>&gt; Boa tarde, time! Tudo bem?
Realizamos uma renegociação exclusivamente do serviço de Analista Advanced para este cliente, com o objetivo de mantê-los ativos e utilizando o produto.
O contrato já foi assinado por ambas as partes e estou anexando o aditivo para que possamos seguir com as cobranças considerando o valor atualizado.
Valor original em contrato: R$ 4.500,00
Valor negociado: R$ 4.202,04/mês
Em anexo, segue o aditivo contratual.
Qualquer dúvida, estou totalmente à disposição.
Abraços.</v>
      </c>
      <c r="W16" s="76" t="str">
        <f t="shared" si="3"/>
        <v>176778150</v>
      </c>
      <c r="X16" s="77">
        <v>46246</v>
      </c>
      <c r="Y16" s="78" t="str">
        <f t="shared" si="1"/>
        <v>Encerrado</v>
      </c>
      <c r="Z16" s="78">
        <f t="shared" ca="1" si="2"/>
        <v>251</v>
      </c>
      <c r="AA16" s="78" t="str">
        <f t="shared" si="4"/>
        <v/>
      </c>
      <c r="AB16" s="2" t="str">
        <f t="shared" si="5"/>
        <v>Interno</v>
      </c>
    </row>
    <row r="17" spans="1:28" ht="15.5" hidden="1" x14ac:dyDescent="0.35">
      <c r="A17" s="1"/>
      <c r="B17" s="67" t="s">
        <v>19</v>
      </c>
      <c r="C17" s="70" t="str">
        <f>VLOOKUP(I:I,'Referencias '!H:I,2,0)</f>
        <v>Faturamento e Obrigações Fiscais</v>
      </c>
      <c r="D17" s="159">
        <v>17839281</v>
      </c>
      <c r="E17" s="71">
        <v>0</v>
      </c>
      <c r="F17" s="72">
        <v>2534413598590</v>
      </c>
      <c r="G17" s="72" t="str">
        <f>VLOOKUP(H:H,'Referencias '!B:C,2,0)</f>
        <v>PROPARTS COMERCIO DE ARTIGOS ESPORTIVOS E TECNOLOGIA LTDA</v>
      </c>
      <c r="H17" s="72" t="str">
        <f t="shared" si="6"/>
        <v>68.365.501/0001-05</v>
      </c>
      <c r="I17" s="70" t="s">
        <v>295</v>
      </c>
      <c r="J17" s="72"/>
      <c r="K17" s="72"/>
      <c r="L17" s="70" t="s">
        <v>70</v>
      </c>
      <c r="M17" s="73" t="s">
        <v>238</v>
      </c>
      <c r="N17" s="71" t="s">
        <v>296</v>
      </c>
      <c r="O17" s="74">
        <v>46001</v>
      </c>
      <c r="P17" s="153">
        <v>46003</v>
      </c>
      <c r="Q17" s="75" t="str">
        <f t="shared" si="0"/>
        <v>dez/2025</v>
      </c>
      <c r="R17" s="71" t="s">
        <v>297</v>
      </c>
      <c r="S17" s="71" t="s">
        <v>298</v>
      </c>
      <c r="T17" s="71" t="s">
        <v>299</v>
      </c>
      <c r="U17" s="71" t="s">
        <v>300</v>
      </c>
      <c r="V17" s="71" t="str">
        <f t="shared" si="7"/>
        <v>&gt; Time, tudo bem? 
cliente possui contratado o produto 3DS desde Agosto/2024, mas, aparentemente nunca foi cobrado - não localizei nenhuma NF e tambem nao localizei no billing. Segue contrato assinado anexo. 
Podem checar, por favor? 
Caso não tenha sido cobrado realmente, podem fazer o levantamento de quantos meses retroativos precisariamos cobrar do cl</v>
      </c>
      <c r="W17" s="76" t="str">
        <f t="shared" si="3"/>
        <v>178392810</v>
      </c>
      <c r="X17" s="77">
        <v>46283</v>
      </c>
      <c r="Y17" s="78" t="str">
        <f t="shared" si="1"/>
        <v>Encerrado</v>
      </c>
      <c r="Z17" s="78">
        <f t="shared" ca="1" si="2"/>
        <v>282</v>
      </c>
      <c r="AA17" s="78" t="str">
        <f t="shared" si="4"/>
        <v/>
      </c>
      <c r="AB17" s="2" t="str">
        <f t="shared" si="5"/>
        <v>Interno</v>
      </c>
    </row>
    <row r="18" spans="1:28" ht="15.5" hidden="1" x14ac:dyDescent="0.35">
      <c r="A18" s="1"/>
      <c r="B18" s="67" t="s">
        <v>19</v>
      </c>
      <c r="C18" s="70" t="str">
        <f>VLOOKUP(I:I,'Referencias '!H:I,2,0)</f>
        <v>Cancelamento e Reemissão de Nota Fiscal</v>
      </c>
      <c r="D18" s="159">
        <v>18039556</v>
      </c>
      <c r="E18" s="71">
        <v>0</v>
      </c>
      <c r="F18" s="72">
        <v>2535111741853</v>
      </c>
      <c r="G18" s="72" t="str">
        <f>T18</f>
        <v>PASSARELA CALCADOS VIRTUAL</v>
      </c>
      <c r="H18" s="72" t="str">
        <f t="shared" si="6"/>
        <v>45.512.555/0024-47</v>
      </c>
      <c r="I18" s="70" t="s">
        <v>143</v>
      </c>
      <c r="J18" s="72"/>
      <c r="K18" s="72"/>
      <c r="L18" s="70" t="s">
        <v>70</v>
      </c>
      <c r="M18" s="73" t="s">
        <v>238</v>
      </c>
      <c r="N18" s="71" t="s">
        <v>301</v>
      </c>
      <c r="O18" s="74">
        <v>46008</v>
      </c>
      <c r="P18" s="153">
        <v>46042</v>
      </c>
      <c r="Q18" s="75" t="str">
        <f t="shared" si="0"/>
        <v>dez/2025</v>
      </c>
      <c r="R18" s="71" t="s">
        <v>260</v>
      </c>
      <c r="S18" s="71" t="s">
        <v>302</v>
      </c>
      <c r="T18" s="71" t="s">
        <v>303</v>
      </c>
      <c r="U18" s="71" t="s">
        <v>304</v>
      </c>
      <c r="V18" s="71" t="str">
        <f t="shared" si="7"/>
        <v>&gt; notas emitidas indevidamente, após o cancelamento do contrato em junho/2024 - Chamado de cancelamento no Salesforce: Ticket #195541
Demanda precisa ser tratada pelo N2 - Financeiro</v>
      </c>
      <c r="W18" s="76" t="str">
        <f t="shared" si="3"/>
        <v>180395560</v>
      </c>
      <c r="X18" s="77">
        <v>46260</v>
      </c>
      <c r="Y18" s="78" t="str">
        <f t="shared" si="1"/>
        <v>Encerrado</v>
      </c>
      <c r="Z18" s="78">
        <f t="shared" ca="1" si="2"/>
        <v>252</v>
      </c>
      <c r="AA18" s="78" t="str">
        <f t="shared" si="4"/>
        <v/>
      </c>
      <c r="AB18" s="2" t="str">
        <f t="shared" si="5"/>
        <v>Interno</v>
      </c>
    </row>
    <row r="19" spans="1:28" ht="15.5" hidden="1" x14ac:dyDescent="0.35">
      <c r="A19" s="1" t="s">
        <v>4762</v>
      </c>
      <c r="B19" s="67" t="s">
        <v>50</v>
      </c>
      <c r="C19" s="70" t="str">
        <f>VLOOKUP(I:I,'Referencias '!H:I,2,0)</f>
        <v>Cobrança e Contestação</v>
      </c>
      <c r="D19" s="159">
        <v>18108887</v>
      </c>
      <c r="E19" s="71">
        <v>0</v>
      </c>
      <c r="F19" s="72">
        <v>2535310790641</v>
      </c>
      <c r="G19" s="72" t="str">
        <f>VLOOKUP(H:H,'Referencias '!B:C,2,0)</f>
        <v>TAM LINHAS AEREAS S/A.</v>
      </c>
      <c r="H19" s="72" t="str">
        <f t="shared" si="6"/>
        <v>02.012.862/0001-60</v>
      </c>
      <c r="I19" s="70" t="s">
        <v>258</v>
      </c>
      <c r="J19" s="72"/>
      <c r="K19" s="72"/>
      <c r="L19" s="70" t="s">
        <v>70</v>
      </c>
      <c r="M19" s="73" t="s">
        <v>387</v>
      </c>
      <c r="N19" s="71" t="s">
        <v>305</v>
      </c>
      <c r="O19" s="74">
        <v>46010</v>
      </c>
      <c r="P19" s="153">
        <v>46286</v>
      </c>
      <c r="Q19" s="75" t="str">
        <f t="shared" si="0"/>
        <v>dez/2025</v>
      </c>
      <c r="R19" s="71" t="s">
        <v>297</v>
      </c>
      <c r="S19" s="71" t="s">
        <v>306</v>
      </c>
      <c r="T19" s="71" t="s">
        <v>307</v>
      </c>
      <c r="U19" s="71" t="s">
        <v>308</v>
      </c>
      <c r="V19" s="71" t="str">
        <f t="shared" si="7"/>
        <v xml:space="preserve">&gt; Bom dia, pessoal! Tudo bem?
Eu estava analisando o último contrato assinado entre Braspag e Latam e existe uma cláusula dizendo que o reajuste IPCA deve ser aplicado em 20 de dezembro.
Porém, olhando no billing verifiquei que o reajuste foi aplicado em agosto.
Vamos precisar fazer o levantamento dos valores que cobramos a mais deste de cliente de agosto até dezembro e minha sugestão seria aplicar desconto das próximas faturas. Faz sentido seguirmos dessa </v>
      </c>
      <c r="W19" s="76" t="str">
        <f t="shared" si="3"/>
        <v>181088870</v>
      </c>
      <c r="X19" s="77">
        <v>46287</v>
      </c>
      <c r="Y19" s="78" t="str">
        <f t="shared" si="1"/>
        <v>Encerrado</v>
      </c>
      <c r="Z19" s="78">
        <f t="shared" ca="1" si="2"/>
        <v>277</v>
      </c>
      <c r="AA19" s="78" t="str">
        <f t="shared" si="4"/>
        <v/>
      </c>
      <c r="AB19" s="2" t="str">
        <f t="shared" si="5"/>
        <v>Interno</v>
      </c>
    </row>
    <row r="20" spans="1:28" ht="15.5" hidden="1" x14ac:dyDescent="0.35">
      <c r="A20" s="1" t="s">
        <v>4762</v>
      </c>
      <c r="B20" s="67" t="s">
        <v>17</v>
      </c>
      <c r="C20" s="70" t="str">
        <f>VLOOKUP(I:I,'Referencias '!H:I,2,0)</f>
        <v>Cobrança e Contestação</v>
      </c>
      <c r="D20" s="159">
        <v>18167620</v>
      </c>
      <c r="E20" s="71">
        <v>0</v>
      </c>
      <c r="F20" s="72">
        <v>2535616833624</v>
      </c>
      <c r="G20" s="72" t="str">
        <f>T20</f>
        <v>LIMFI COMERCIO DE MODA FEMININA</v>
      </c>
      <c r="H20" s="72" t="str">
        <f t="shared" ref="H20:H38" si="8">TRIM(_xlfn.TEXTBEFORE(_xlfn.TEXTAFTER(U20,"CNPJ/CPF:&lt;/strong&gt;"),"&lt;/p&gt;"))</f>
        <v>08.518.361/0001-36</v>
      </c>
      <c r="I20" s="70" t="s">
        <v>287</v>
      </c>
      <c r="J20" s="72" t="s">
        <v>4803</v>
      </c>
      <c r="K20" s="72"/>
      <c r="L20" s="70" t="s">
        <v>70</v>
      </c>
      <c r="M20" s="73" t="s">
        <v>387</v>
      </c>
      <c r="N20" s="71" t="s">
        <v>309</v>
      </c>
      <c r="O20" s="74">
        <v>46013</v>
      </c>
      <c r="P20" s="153">
        <v>46058</v>
      </c>
      <c r="Q20" s="75" t="str">
        <f t="shared" ref="Q20:Q83" si="9">TEXT(O20,"mmm/aaaa")</f>
        <v>dez/2025</v>
      </c>
      <c r="R20" s="71" t="s">
        <v>297</v>
      </c>
      <c r="S20" s="71" t="s">
        <v>302</v>
      </c>
      <c r="T20" s="71" t="s">
        <v>310</v>
      </c>
      <c r="U20" s="71" t="s">
        <v>311</v>
      </c>
      <c r="V20" s="71" t="str">
        <f t="shared" ref="V20:V51" si="10">IFERROR(_xlfn.TEXTBEFORE(_xlfn.TEXTAFTER(U20,"Descrição do problema:&lt;/strong"),"&lt;/p&gt;"),_xlfn.TEXTAFTER(U20,"Descrição do problema:&lt;/strong"))</f>
        <v>&gt; Por favor, transfira esse chamado para o N2, financeiro.
Foram emitido notas indevidas para o cliente. Houve cancelamento de antifraude + analista em 02/10/2024 e emitimos notas após o cancelamento.</v>
      </c>
      <c r="W20" s="76" t="str">
        <f t="shared" ref="W20:W83" si="11">_xlfn.CONCAT(D20:E20)</f>
        <v>181676200</v>
      </c>
      <c r="X20" s="77">
        <v>46288</v>
      </c>
      <c r="Y20" s="78" t="str">
        <f t="shared" ref="Y20:Y83" si="12">IF(X20="","Aberto","Encerrado")</f>
        <v>Encerrado</v>
      </c>
      <c r="Z20" s="78">
        <f t="shared" ref="Z20:Z83" ca="1" si="13">IF(OR(L20="PENDENTE",L20="EM ANDAMENTO",L20="PENDENTE APROVAÇÃO CANCELAMENTO NF"),TODAY()-O20,X20-O20)</f>
        <v>275</v>
      </c>
      <c r="AA20" s="78" t="str">
        <f t="shared" ref="AA20:AA83" si="14">IF(Y20="Aberto",Z20+ROW()/100000,"")</f>
        <v/>
      </c>
      <c r="AB20" s="2" t="str">
        <f t="shared" ref="AB20:AB83" si="15">IF(ISNUMBER(FIND("@cielo.com.br",S20)),"Interno","Externo")</f>
        <v>Interno</v>
      </c>
    </row>
    <row r="21" spans="1:28" ht="15.5" hidden="1" x14ac:dyDescent="0.35">
      <c r="A21" s="1"/>
      <c r="B21" s="67" t="s">
        <v>19</v>
      </c>
      <c r="C21" s="70" t="str">
        <f>VLOOKUP(I:I,'Referencias '!H:I,2,0)</f>
        <v>Pagamentos, Boletos e Recebimentos</v>
      </c>
      <c r="D21" s="159">
        <v>18201926</v>
      </c>
      <c r="E21" s="71">
        <v>0</v>
      </c>
      <c r="F21" s="72">
        <v>2535717858088</v>
      </c>
      <c r="G21" s="72" t="str">
        <f>VLOOKUP(H:H,'Referencias '!B:C,2,0)</f>
        <v>REBORN TECNOLOGIA E SERVICOS LTDA</v>
      </c>
      <c r="H21" s="72" t="str">
        <f t="shared" si="8"/>
        <v>59.627.567/0001-35</v>
      </c>
      <c r="I21" s="70" t="s">
        <v>312</v>
      </c>
      <c r="J21" s="72"/>
      <c r="K21" s="72"/>
      <c r="L21" s="70" t="s">
        <v>70</v>
      </c>
      <c r="M21" s="73" t="s">
        <v>238</v>
      </c>
      <c r="N21" s="71" t="s">
        <v>274</v>
      </c>
      <c r="O21" s="74">
        <v>46014</v>
      </c>
      <c r="P21" s="153">
        <v>46062</v>
      </c>
      <c r="Q21" s="75" t="str">
        <f t="shared" si="9"/>
        <v>dez/2025</v>
      </c>
      <c r="R21" s="71" t="s">
        <v>313</v>
      </c>
      <c r="S21" s="71" t="s">
        <v>275</v>
      </c>
      <c r="T21" s="71" t="s">
        <v>314</v>
      </c>
      <c r="U21" s="71" t="s">
        <v>315</v>
      </c>
      <c r="V21" s="71" t="str">
        <f t="shared" si="10"/>
        <v>&gt; Boa tarde!
Pessoal, o cliente Reborn (CNPJ: 59.627.567/0001-35) pediu a reemissao do boleto de setup sem juros e multa. Poderiam enviar?
O motivo do atraso no pagamento foi por que aconteceram alguns erros do nosso lado, atraso para gerar as chaves e taxa de antecipação, e por isso o cliente aguardou para fazer o pagamento enquanto resolvíamos.
Assim que reemitirem o boleto ele ja vai pagar! Obrigada!</v>
      </c>
      <c r="W21" s="76" t="str">
        <f t="shared" si="11"/>
        <v>182019260</v>
      </c>
      <c r="X21" s="77">
        <v>46244</v>
      </c>
      <c r="Y21" s="78" t="str">
        <f t="shared" si="12"/>
        <v>Encerrado</v>
      </c>
      <c r="Z21" s="78">
        <f t="shared" ca="1" si="13"/>
        <v>230</v>
      </c>
      <c r="AA21" s="78" t="str">
        <f t="shared" si="14"/>
        <v/>
      </c>
      <c r="AB21" s="2" t="str">
        <f t="shared" si="15"/>
        <v>Interno</v>
      </c>
    </row>
    <row r="22" spans="1:28" ht="15.5" hidden="1" x14ac:dyDescent="0.35">
      <c r="A22" s="1" t="s">
        <v>4762</v>
      </c>
      <c r="B22" s="67" t="s">
        <v>14</v>
      </c>
      <c r="C22" s="70" t="str">
        <f>VLOOKUP(I:I,'Referencias '!H:I,2,0)</f>
        <v>Contratos, Comercial e Cadastro</v>
      </c>
      <c r="D22" s="159">
        <v>18271042</v>
      </c>
      <c r="E22" s="71">
        <v>0</v>
      </c>
      <c r="F22" s="72">
        <v>2536318908852</v>
      </c>
      <c r="G22" s="72" t="str">
        <f>VLOOKUP(H:H,'Referencias '!B:C,2,0)</f>
        <v>4 BIO MEDICAMENTOS S.A.</v>
      </c>
      <c r="H22" s="72" t="str">
        <f t="shared" si="8"/>
        <v>07.015.691/0001-46</v>
      </c>
      <c r="I22" s="70" t="s">
        <v>316</v>
      </c>
      <c r="J22" s="72"/>
      <c r="K22" s="72"/>
      <c r="L22" s="70" t="s">
        <v>70</v>
      </c>
      <c r="M22" s="73" t="s">
        <v>387</v>
      </c>
      <c r="N22" s="71" t="s">
        <v>305</v>
      </c>
      <c r="O22" s="74">
        <v>46020</v>
      </c>
      <c r="P22" s="153">
        <v>46062</v>
      </c>
      <c r="Q22" s="75" t="str">
        <f t="shared" si="9"/>
        <v>dez/2025</v>
      </c>
      <c r="R22" s="71" t="s">
        <v>297</v>
      </c>
      <c r="S22" s="71" t="s">
        <v>306</v>
      </c>
      <c r="T22" s="71" t="s">
        <v>317</v>
      </c>
      <c r="U22" s="71" t="s">
        <v>318</v>
      </c>
      <c r="V22" s="71" t="str">
        <f t="shared" si="10"/>
        <v>&gt; Boa tarde, pessoal! Tudo bem?
Poderiam atualizar as condições comerciais do cliente 4Bio, segue em anexo o contrato assinado.</v>
      </c>
      <c r="W22" s="76" t="str">
        <f t="shared" si="11"/>
        <v>182710420</v>
      </c>
      <c r="X22" s="77">
        <v>46287</v>
      </c>
      <c r="Y22" s="78" t="str">
        <f t="shared" si="12"/>
        <v>Encerrado</v>
      </c>
      <c r="Z22" s="78">
        <f t="shared" ca="1" si="13"/>
        <v>267</v>
      </c>
      <c r="AA22" s="78" t="str">
        <f t="shared" si="14"/>
        <v/>
      </c>
      <c r="AB22" s="2" t="str">
        <f t="shared" si="15"/>
        <v>Interno</v>
      </c>
    </row>
    <row r="23" spans="1:28" ht="15.5" hidden="1" x14ac:dyDescent="0.35">
      <c r="A23" s="1" t="s">
        <v>4762</v>
      </c>
      <c r="B23" s="67" t="s">
        <v>17</v>
      </c>
      <c r="C23" s="70" t="str">
        <f>VLOOKUP(I:I,'Referencias '!H:I,2,0)</f>
        <v>Cancelamento e Reemissão de Nota Fiscal</v>
      </c>
      <c r="D23" s="159">
        <v>18252534</v>
      </c>
      <c r="E23" s="71">
        <v>0</v>
      </c>
      <c r="F23" s="72">
        <v>2536311895901</v>
      </c>
      <c r="G23" s="72" t="str">
        <f>VLOOKUP(H:H,'Referencias '!B:C,2,0)</f>
        <v>AFINZ INSTITUICAO DE PAGAMENTO S.A.</v>
      </c>
      <c r="H23" s="72" t="str">
        <f t="shared" si="8"/>
        <v>60.114.865/0001-00</v>
      </c>
      <c r="I23" s="70" t="s">
        <v>143</v>
      </c>
      <c r="J23" s="72" t="s">
        <v>4777</v>
      </c>
      <c r="K23" s="72"/>
      <c r="L23" s="70" t="s">
        <v>213</v>
      </c>
      <c r="M23" s="73" t="s">
        <v>387</v>
      </c>
      <c r="N23" s="71" t="s">
        <v>319</v>
      </c>
      <c r="O23" s="74">
        <v>46020</v>
      </c>
      <c r="P23" s="153" t="s">
        <v>4786</v>
      </c>
      <c r="Q23" s="75" t="str">
        <f t="shared" si="9"/>
        <v>dez/2025</v>
      </c>
      <c r="R23" s="71" t="s">
        <v>260</v>
      </c>
      <c r="S23" s="71" t="s">
        <v>320</v>
      </c>
      <c r="T23" s="71" t="s">
        <v>321</v>
      </c>
      <c r="U23" s="71" t="s">
        <v>322</v>
      </c>
      <c r="V23" s="71" t="str">
        <f t="shared" si="10"/>
        <v>&gt; Bom dia, Time! Estão bem?
Chamado aberto para informar cessão contratual para alteração do CNPJ e Razão Social.
Antigo:  
Razão Social: PAGOLIVRE TECNOLOGIA S.A.
CNPJ: 21.262.661/0001-65 
Novo:
Razão Social: AFINZ INSTITUICAO DE 
PAGAMENTO S.A.
CNPJ- 60.114.865/0001-00</v>
      </c>
      <c r="W23" s="76" t="str">
        <f t="shared" si="11"/>
        <v>182525340</v>
      </c>
      <c r="X23" s="77"/>
      <c r="Y23" s="78" t="str">
        <f t="shared" si="12"/>
        <v>Aberto</v>
      </c>
      <c r="Z23" s="78">
        <f t="shared" ca="1" si="13"/>
        <v>270</v>
      </c>
      <c r="AA23" s="78">
        <f t="shared" ca="1" si="14"/>
        <v>270.00022999999999</v>
      </c>
      <c r="AB23" s="2" t="str">
        <f t="shared" si="15"/>
        <v>Interno</v>
      </c>
    </row>
    <row r="24" spans="1:28" ht="15.5" hidden="1" x14ac:dyDescent="0.35">
      <c r="A24" s="1"/>
      <c r="B24" s="67" t="s">
        <v>19</v>
      </c>
      <c r="C24" s="70" t="str">
        <f>VLOOKUP(I:I,'Referencias '!H:I,2,0)</f>
        <v>Cancelamento e Reemissão de Nota Fiscal</v>
      </c>
      <c r="D24" s="159">
        <v>18250972</v>
      </c>
      <c r="E24" s="71">
        <v>0</v>
      </c>
      <c r="F24" s="72">
        <v>0</v>
      </c>
      <c r="G24" s="72" t="str">
        <f>T24</f>
        <v>PRODUTO SH</v>
      </c>
      <c r="H24" s="72" t="str">
        <f t="shared" si="8"/>
        <v>19.112.842/0002-44</v>
      </c>
      <c r="I24" s="70" t="s">
        <v>323</v>
      </c>
      <c r="J24" s="72"/>
      <c r="K24" s="72"/>
      <c r="L24" s="70" t="s">
        <v>70</v>
      </c>
      <c r="M24" s="73" t="s">
        <v>238</v>
      </c>
      <c r="N24" s="71" t="s">
        <v>324</v>
      </c>
      <c r="O24" s="74">
        <v>46020</v>
      </c>
      <c r="P24" s="153">
        <v>46030</v>
      </c>
      <c r="Q24" s="75" t="str">
        <f t="shared" si="9"/>
        <v>dez/2025</v>
      </c>
      <c r="R24" s="71" t="s">
        <v>260</v>
      </c>
      <c r="S24" s="71" t="s">
        <v>302</v>
      </c>
      <c r="T24" s="71" t="s">
        <v>325</v>
      </c>
      <c r="U24" s="71" t="s">
        <v>326</v>
      </c>
      <c r="V24" s="71" t="str">
        <f t="shared" si="10"/>
        <v>&gt; Transferir chamado para o financeiro. 
Bloqueio temporário de serviços.</v>
      </c>
      <c r="W24" s="76" t="str">
        <f t="shared" si="11"/>
        <v>182509720</v>
      </c>
      <c r="X24" s="77">
        <v>46214</v>
      </c>
      <c r="Y24" s="78" t="str">
        <f t="shared" si="12"/>
        <v>Encerrado</v>
      </c>
      <c r="Z24" s="78">
        <f t="shared" ca="1" si="13"/>
        <v>194</v>
      </c>
      <c r="AA24" s="78" t="str">
        <f t="shared" si="14"/>
        <v/>
      </c>
      <c r="AB24" s="2" t="str">
        <f t="shared" si="15"/>
        <v>Interno</v>
      </c>
    </row>
    <row r="25" spans="1:28" ht="15.5" hidden="1" x14ac:dyDescent="0.35">
      <c r="A25" s="1" t="s">
        <v>4762</v>
      </c>
      <c r="B25" s="67" t="s">
        <v>50</v>
      </c>
      <c r="C25" s="70" t="str">
        <f>VLOOKUP(I:I,'Referencias '!H:I,2,0)</f>
        <v>Cancelamento e Reemissão de Nota Fiscal</v>
      </c>
      <c r="D25" s="159">
        <v>18250214</v>
      </c>
      <c r="E25" s="71">
        <v>0</v>
      </c>
      <c r="F25" s="72">
        <v>2536310894312</v>
      </c>
      <c r="G25" s="72" t="str">
        <f>T25</f>
        <v/>
      </c>
      <c r="H25" s="72" t="str">
        <f t="shared" si="8"/>
        <v>19.112.842/0002-44</v>
      </c>
      <c r="I25" s="70" t="s">
        <v>143</v>
      </c>
      <c r="J25" s="72"/>
      <c r="K25" s="72"/>
      <c r="L25" s="70" t="s">
        <v>70</v>
      </c>
      <c r="M25" s="73" t="s">
        <v>387</v>
      </c>
      <c r="N25" s="71" t="s">
        <v>324</v>
      </c>
      <c r="O25" s="74">
        <v>46020</v>
      </c>
      <c r="P25" s="153">
        <v>46020</v>
      </c>
      <c r="Q25" s="75" t="str">
        <f t="shared" si="9"/>
        <v>dez/2025</v>
      </c>
      <c r="R25" s="71" t="s">
        <v>313</v>
      </c>
      <c r="S25" s="71" t="s">
        <v>302</v>
      </c>
      <c r="T25" s="71" t="s">
        <v>327</v>
      </c>
      <c r="U25" s="71" t="s">
        <v>328</v>
      </c>
      <c r="V25" s="71" t="str">
        <f t="shared" si="10"/>
        <v>&gt; Transferir chamado para N2.
Substituição de NF antiga.</v>
      </c>
      <c r="W25" s="76" t="str">
        <f t="shared" si="11"/>
        <v>182502140</v>
      </c>
      <c r="X25" s="77">
        <v>46289</v>
      </c>
      <c r="Y25" s="78" t="str">
        <f t="shared" si="12"/>
        <v>Encerrado</v>
      </c>
      <c r="Z25" s="78">
        <f t="shared" ca="1" si="13"/>
        <v>269</v>
      </c>
      <c r="AA25" s="78" t="str">
        <f t="shared" si="14"/>
        <v/>
      </c>
      <c r="AB25" s="2" t="str">
        <f t="shared" si="15"/>
        <v>Interno</v>
      </c>
    </row>
    <row r="26" spans="1:28" ht="15.5" hidden="1" x14ac:dyDescent="0.35">
      <c r="A26" s="1" t="s">
        <v>4762</v>
      </c>
      <c r="B26" s="67" t="s">
        <v>17</v>
      </c>
      <c r="C26" s="70" t="str">
        <f>VLOOKUP(I:I,'Referencias '!H:I,2,0)</f>
        <v>Cancelamento e Reemissão de Nota Fiscal</v>
      </c>
      <c r="D26" s="159">
        <v>18245555</v>
      </c>
      <c r="E26" s="71">
        <v>0</v>
      </c>
      <c r="F26" s="72">
        <v>2536309891162</v>
      </c>
      <c r="G26" s="72" t="str">
        <f>VLOOKUP(H:H,'Referencias '!B:C,2,0)</f>
        <v>PARDO SERVICOS IMOBILIARIOS E ADMINISTRACAO HOTELEIRA S/A</v>
      </c>
      <c r="H26" s="72" t="str">
        <f t="shared" si="8"/>
        <v>30.050.246/0001-39</v>
      </c>
      <c r="I26" s="70" t="s">
        <v>143</v>
      </c>
      <c r="J26" s="72" t="s">
        <v>4776</v>
      </c>
      <c r="K26" s="72"/>
      <c r="L26" s="70" t="s">
        <v>213</v>
      </c>
      <c r="M26" s="73" t="s">
        <v>387</v>
      </c>
      <c r="N26" s="71" t="s">
        <v>329</v>
      </c>
      <c r="O26" s="74">
        <v>46020</v>
      </c>
      <c r="P26" s="153" t="s">
        <v>4786</v>
      </c>
      <c r="Q26" s="75" t="str">
        <f t="shared" si="9"/>
        <v>dez/2025</v>
      </c>
      <c r="R26" s="71" t="s">
        <v>260</v>
      </c>
      <c r="S26" s="71" t="s">
        <v>302</v>
      </c>
      <c r="T26" s="71" t="s">
        <v>327</v>
      </c>
      <c r="U26" s="71" t="s">
        <v>330</v>
      </c>
      <c r="V26" s="71" t="str">
        <f t="shared" si="10"/>
        <v>&gt; Transferir esse chamado para N2.
Cancelamento de NFS. DAS em anexo.</v>
      </c>
      <c r="W26" s="76" t="str">
        <f t="shared" si="11"/>
        <v>182455550</v>
      </c>
      <c r="X26" s="77"/>
      <c r="Y26" s="78" t="str">
        <f t="shared" si="12"/>
        <v>Aberto</v>
      </c>
      <c r="Z26" s="78">
        <f t="shared" ca="1" si="13"/>
        <v>270</v>
      </c>
      <c r="AA26" s="78">
        <f t="shared" ca="1" si="14"/>
        <v>270.00026000000003</v>
      </c>
      <c r="AB26" s="2" t="str">
        <f t="shared" si="15"/>
        <v>Interno</v>
      </c>
    </row>
    <row r="27" spans="1:28" ht="15.5" hidden="1" x14ac:dyDescent="0.35">
      <c r="A27" s="1" t="s">
        <v>4762</v>
      </c>
      <c r="B27" s="67" t="s">
        <v>14</v>
      </c>
      <c r="C27" s="70" t="str">
        <f>VLOOKUP(I:I,'Referencias '!H:I,2,0)</f>
        <v>Cancelamento e Reemissão de Nota Fiscal</v>
      </c>
      <c r="D27" s="159">
        <v>18245159</v>
      </c>
      <c r="E27" s="71">
        <v>0</v>
      </c>
      <c r="F27" s="72">
        <v>2536308890842</v>
      </c>
      <c r="G27" s="72" t="str">
        <f>T27</f>
        <v/>
      </c>
      <c r="H27" s="72" t="str">
        <f t="shared" si="8"/>
        <v>09.509.776/0001-06</v>
      </c>
      <c r="I27" s="70" t="s">
        <v>143</v>
      </c>
      <c r="J27" s="72"/>
      <c r="K27" s="72"/>
      <c r="L27" s="70" t="s">
        <v>70</v>
      </c>
      <c r="M27" s="73" t="s">
        <v>387</v>
      </c>
      <c r="N27" s="71" t="s">
        <v>329</v>
      </c>
      <c r="O27" s="74">
        <v>46020</v>
      </c>
      <c r="P27" s="153">
        <v>46020</v>
      </c>
      <c r="Q27" s="75" t="str">
        <f t="shared" si="9"/>
        <v>dez/2025</v>
      </c>
      <c r="R27" s="71" t="s">
        <v>313</v>
      </c>
      <c r="S27" s="71" t="s">
        <v>302</v>
      </c>
      <c r="T27" s="71" t="s">
        <v>327</v>
      </c>
      <c r="U27" s="71" t="s">
        <v>331</v>
      </c>
      <c r="V27" s="71" t="str">
        <f t="shared" si="10"/>
        <v>&gt; Transferir chamado para N2, time financeiro.
Cancelamento de NF. DAS em anexo.</v>
      </c>
      <c r="W27" s="76" t="str">
        <f t="shared" si="11"/>
        <v>182451590</v>
      </c>
      <c r="X27" s="77">
        <v>46287</v>
      </c>
      <c r="Y27" s="78" t="str">
        <f t="shared" si="12"/>
        <v>Encerrado</v>
      </c>
      <c r="Z27" s="78">
        <f t="shared" ca="1" si="13"/>
        <v>267</v>
      </c>
      <c r="AA27" s="78" t="str">
        <f t="shared" si="14"/>
        <v/>
      </c>
      <c r="AB27" s="2" t="str">
        <f t="shared" si="15"/>
        <v>Interno</v>
      </c>
    </row>
    <row r="28" spans="1:28" ht="15.5" hidden="1" x14ac:dyDescent="0.35">
      <c r="A28" s="1" t="s">
        <v>4762</v>
      </c>
      <c r="B28" s="162" t="s">
        <v>16</v>
      </c>
      <c r="C28" s="152" t="str">
        <f>VLOOKUP(I:I,'Referencias '!H:I,2,0)</f>
        <v>Cancelamento e Reemissão de Nota Fiscal</v>
      </c>
      <c r="D28" s="159">
        <v>18244519</v>
      </c>
      <c r="E28" s="159">
        <v>0</v>
      </c>
      <c r="F28" s="156">
        <v>2536308890373</v>
      </c>
      <c r="G28" s="156" t="str">
        <f>T28</f>
        <v>EDITORA SANAR</v>
      </c>
      <c r="H28" s="156" t="str">
        <f t="shared" si="8"/>
        <v>18.990.682/0001-92</v>
      </c>
      <c r="I28" s="152" t="s">
        <v>143</v>
      </c>
      <c r="J28" s="156"/>
      <c r="K28" s="156"/>
      <c r="L28" s="152" t="s">
        <v>70</v>
      </c>
      <c r="M28" s="73" t="s">
        <v>387</v>
      </c>
      <c r="N28" s="159" t="s">
        <v>329</v>
      </c>
      <c r="O28" s="155">
        <v>46020</v>
      </c>
      <c r="P28" s="153" t="s">
        <v>4817</v>
      </c>
      <c r="Q28" s="158" t="str">
        <f t="shared" si="9"/>
        <v>dez/2025</v>
      </c>
      <c r="R28" s="159" t="s">
        <v>260</v>
      </c>
      <c r="S28" s="159" t="s">
        <v>302</v>
      </c>
      <c r="T28" s="159" t="s">
        <v>332</v>
      </c>
      <c r="U28" s="159" t="s">
        <v>333</v>
      </c>
      <c r="V28" s="159" t="str">
        <f t="shared" si="10"/>
        <v>&gt; Por favor, transferir esse chamado para N2, time financeiro. 
Solicitação: Cancelar a prejuízo PDD, todas as NFS em aberto para cliente EDITORA SANAR S.A.</v>
      </c>
      <c r="W28" s="160" t="str">
        <f t="shared" si="11"/>
        <v>182445190</v>
      </c>
      <c r="X28" s="77">
        <v>46290</v>
      </c>
      <c r="Y28" s="161" t="str">
        <f t="shared" si="12"/>
        <v>Encerrado</v>
      </c>
      <c r="Z28" s="161">
        <f t="shared" ca="1" si="13"/>
        <v>270</v>
      </c>
      <c r="AA28" s="161" t="str">
        <f t="shared" si="14"/>
        <v/>
      </c>
      <c r="AB28" s="2" t="str">
        <f t="shared" si="15"/>
        <v>Interno</v>
      </c>
    </row>
    <row r="29" spans="1:28" ht="15.5" hidden="1" x14ac:dyDescent="0.35">
      <c r="A29" s="1" t="s">
        <v>4762</v>
      </c>
      <c r="B29" s="67" t="s">
        <v>50</v>
      </c>
      <c r="C29" s="70" t="str">
        <f>VLOOKUP(I:I,'Referencias '!H:I,2,0)</f>
        <v>Cancelamento e Reemissão de Nota Fiscal</v>
      </c>
      <c r="D29" s="159">
        <v>18273616</v>
      </c>
      <c r="E29" s="71">
        <v>0</v>
      </c>
      <c r="F29" s="72">
        <v>2536408910812</v>
      </c>
      <c r="G29" s="72" t="str">
        <f>VLOOKUP(H:H,'Referencias '!B:C,2,0)</f>
        <v>COVABRA SUPERMERCADOS LTDA</v>
      </c>
      <c r="H29" s="72" t="str">
        <f t="shared" si="8"/>
        <v>61.233.151/0005-08</v>
      </c>
      <c r="I29" s="70" t="s">
        <v>143</v>
      </c>
      <c r="J29" s="72"/>
      <c r="K29" s="72"/>
      <c r="L29" s="70" t="s">
        <v>70</v>
      </c>
      <c r="M29" s="73" t="s">
        <v>387</v>
      </c>
      <c r="N29" s="71" t="s">
        <v>334</v>
      </c>
      <c r="O29" s="74">
        <v>46021</v>
      </c>
      <c r="P29" s="153">
        <v>46164</v>
      </c>
      <c r="Q29" s="75" t="str">
        <f t="shared" si="9"/>
        <v>dez/2025</v>
      </c>
      <c r="R29" s="71" t="s">
        <v>260</v>
      </c>
      <c r="S29" s="71" t="s">
        <v>302</v>
      </c>
      <c r="T29" s="71" t="s">
        <v>327</v>
      </c>
      <c r="U29" s="71" t="s">
        <v>335</v>
      </c>
      <c r="V29" s="71" t="str">
        <f t="shared" si="10"/>
        <v>&gt; Transferir chamado para N2.
Caso onde precisam baixar a NF conforme todo o histórico tratado com a cliente em novembro/2025. irei anexar as evidências.</v>
      </c>
      <c r="W29" s="76" t="str">
        <f t="shared" si="11"/>
        <v>182736160</v>
      </c>
      <c r="X29" s="77">
        <v>46288</v>
      </c>
      <c r="Y29" s="78" t="str">
        <f t="shared" si="12"/>
        <v>Encerrado</v>
      </c>
      <c r="Z29" s="78">
        <f t="shared" ca="1" si="13"/>
        <v>267</v>
      </c>
      <c r="AA29" s="78" t="str">
        <f t="shared" si="14"/>
        <v/>
      </c>
      <c r="AB29" s="2" t="str">
        <f t="shared" si="15"/>
        <v>Interno</v>
      </c>
    </row>
    <row r="30" spans="1:28" ht="15.5" hidden="1" x14ac:dyDescent="0.35">
      <c r="A30" s="1"/>
      <c r="B30" s="67" t="s">
        <v>17</v>
      </c>
      <c r="C30" s="70" t="str">
        <f>VLOOKUP(I:I,'Referencias '!H:I,2,0)</f>
        <v>Cancelamento e Reemissão de Nota Fiscal</v>
      </c>
      <c r="D30" s="71">
        <v>18345627</v>
      </c>
      <c r="E30" s="71">
        <v>0</v>
      </c>
      <c r="F30" s="72">
        <v>0</v>
      </c>
      <c r="G30" s="72" t="str">
        <f>T30</f>
        <v>SOLEAH</v>
      </c>
      <c r="H30" s="72" t="str">
        <f t="shared" si="8"/>
        <v>18.539.846/0001-60</v>
      </c>
      <c r="I30" s="70" t="s">
        <v>323</v>
      </c>
      <c r="J30" s="72"/>
      <c r="K30" s="72"/>
      <c r="L30" s="70" t="s">
        <v>70</v>
      </c>
      <c r="M30" s="73" t="s">
        <v>238</v>
      </c>
      <c r="N30" s="71" t="s">
        <v>336</v>
      </c>
      <c r="O30" s="74">
        <v>46027</v>
      </c>
      <c r="P30" s="153">
        <v>46052</v>
      </c>
      <c r="Q30" s="75" t="str">
        <f t="shared" si="9"/>
        <v>jan/2026</v>
      </c>
      <c r="R30" s="71" t="s">
        <v>297</v>
      </c>
      <c r="S30" s="71" t="s">
        <v>302</v>
      </c>
      <c r="T30" s="71" t="s">
        <v>337</v>
      </c>
      <c r="U30" s="71" t="s">
        <v>338</v>
      </c>
      <c r="V30" s="71" t="str">
        <f t="shared" si="10"/>
        <v>&gt; Por favor transferir esse chamado para N2 - tratar por financeiro time Everton Cancelamento de nota. 
cliente: M.P. IDALGO INDUSTRIA E COMERCIO DE ACESSORIOS DE MODA LTDA
Cancelar 80 NFS:
68330
68598
68601
68607
70045
70219
70473
70582
71725
71981
72103
72689
73347
73590
73831
74261
75016
75413
75428
75582
76534
76983
76993
77018
78395
78647
78651
78661
79987
80909
80917
80942
81530
81932
82008
82329
83352
83518
84025
84031
84931
85370
85451
86106
86411
87284
87401
87636
88236
89119
89200
89365
8</v>
      </c>
      <c r="W30" s="76" t="str">
        <f t="shared" si="11"/>
        <v>183456270</v>
      </c>
      <c r="X30" s="77">
        <v>46224</v>
      </c>
      <c r="Y30" s="78" t="str">
        <f t="shared" si="12"/>
        <v>Encerrado</v>
      </c>
      <c r="Z30" s="78">
        <f t="shared" ca="1" si="13"/>
        <v>197</v>
      </c>
      <c r="AA30" s="78" t="str">
        <f t="shared" si="14"/>
        <v/>
      </c>
      <c r="AB30" s="2" t="str">
        <f t="shared" si="15"/>
        <v>Interno</v>
      </c>
    </row>
    <row r="31" spans="1:28" ht="15.5" hidden="1" x14ac:dyDescent="0.35">
      <c r="A31" s="1"/>
      <c r="B31" s="67" t="s">
        <v>16</v>
      </c>
      <c r="C31" s="70" t="str">
        <f>VLOOKUP(I:I,'Referencias '!H:I,2,0)</f>
        <v>Atendimento Administrativo e Suporte</v>
      </c>
      <c r="D31" s="159">
        <v>18438855</v>
      </c>
      <c r="E31" s="71">
        <v>0</v>
      </c>
      <c r="F31" s="72">
        <v>2600717028611</v>
      </c>
      <c r="G31" s="72" t="str">
        <f>VLOOKUP(H:H,'Referencias '!B:C,2,0)</f>
        <v>GLOBO COMUNICACAO E PARTICIPACOES S/A</v>
      </c>
      <c r="H31" s="72" t="str">
        <f t="shared" si="8"/>
        <v>27.865.757/0069-92</v>
      </c>
      <c r="I31" s="70" t="s">
        <v>339</v>
      </c>
      <c r="J31" s="72"/>
      <c r="K31" s="72"/>
      <c r="L31" s="70" t="s">
        <v>70</v>
      </c>
      <c r="M31" s="73" t="s">
        <v>238</v>
      </c>
      <c r="N31" s="71" t="s">
        <v>340</v>
      </c>
      <c r="O31" s="74">
        <v>46029</v>
      </c>
      <c r="P31" s="153">
        <v>46044</v>
      </c>
      <c r="Q31" s="75" t="str">
        <f t="shared" si="9"/>
        <v>jan/2026</v>
      </c>
      <c r="R31" s="71" t="s">
        <v>297</v>
      </c>
      <c r="S31" s="71" t="s">
        <v>246</v>
      </c>
      <c r="T31" s="71" t="s">
        <v>341</v>
      </c>
      <c r="U31" s="71" t="s">
        <v>342</v>
      </c>
      <c r="V31" s="71" t="str">
        <f t="shared" si="10"/>
        <v xml:space="preserve">&gt; Assinamos o contrato de renovação da globo, o CNPJ que eles utilizam com a gente é o CNPJ 27.865.757/0069-92.
No contrato menciona  o CNPJ  27.865.757/0001-02 e suas filiais, por esse motivo o contrato contempla as filiais também.
As condições comerciais que precisam ser ajustadas é apenas do CNPJ 27.865.757/0069-92 da Globoplay. 
</v>
      </c>
      <c r="W31" s="76" t="str">
        <f t="shared" si="11"/>
        <v>184388550</v>
      </c>
      <c r="X31" s="77">
        <v>46242</v>
      </c>
      <c r="Y31" s="78" t="str">
        <f t="shared" si="12"/>
        <v>Encerrado</v>
      </c>
      <c r="Z31" s="78">
        <f t="shared" ca="1" si="13"/>
        <v>213</v>
      </c>
      <c r="AA31" s="78" t="str">
        <f t="shared" si="14"/>
        <v/>
      </c>
      <c r="AB31" s="2" t="str">
        <f t="shared" si="15"/>
        <v>Interno</v>
      </c>
    </row>
    <row r="32" spans="1:28" ht="15.5" hidden="1" x14ac:dyDescent="0.35">
      <c r="A32" s="1"/>
      <c r="B32" s="67" t="s">
        <v>14</v>
      </c>
      <c r="C32" s="70" t="str">
        <f>VLOOKUP(I:I,'Referencias '!H:I,2,0)</f>
        <v>Atendimento Administrativo e Suporte</v>
      </c>
      <c r="D32" s="71">
        <v>18470317</v>
      </c>
      <c r="E32" s="71">
        <v>0</v>
      </c>
      <c r="F32" s="72">
        <v>2600815050333</v>
      </c>
      <c r="G32" s="72" t="str">
        <f>VLOOKUP(H:H,'Referencias '!B:C,2,0)</f>
        <v>KALUNGA SA</v>
      </c>
      <c r="H32" s="72" t="str">
        <f t="shared" si="8"/>
        <v>43.283.811/0001-50</v>
      </c>
      <c r="I32" s="70" t="s">
        <v>339</v>
      </c>
      <c r="J32" s="72"/>
      <c r="K32" s="72"/>
      <c r="L32" s="70" t="s">
        <v>70</v>
      </c>
      <c r="M32" s="73" t="s">
        <v>238</v>
      </c>
      <c r="N32" s="71" t="s">
        <v>343</v>
      </c>
      <c r="O32" s="74">
        <v>46030</v>
      </c>
      <c r="P32" s="153">
        <v>46094</v>
      </c>
      <c r="Q32" s="75" t="str">
        <f t="shared" si="9"/>
        <v>jan/2026</v>
      </c>
      <c r="R32" s="71" t="s">
        <v>240</v>
      </c>
      <c r="S32" s="71" t="s">
        <v>302</v>
      </c>
      <c r="T32" s="71" t="s">
        <v>344</v>
      </c>
      <c r="U32" s="71" t="s">
        <v>345</v>
      </c>
      <c r="V32" s="71" t="str">
        <f t="shared" si="10"/>
        <v>&gt; Por favor, transferir esse chamado para o financeiro N2.
Prezados, boa tarde. Preciso que a NF 103288, seja cancelada. Motivo:Tivemos um impacto na implantação devido ao freezing da Black Friday - tanto pela Braspag quanto pela ClearSale - o que impossibilitou a finalização do processo nesse período.
Diferentemente de outras integrações, realizamos a migração do MID Kalunga da ClearSale diretamente para a Braspag. Diante disso, acredito que a ClearSale tenha iniciado as cobranças somente após a efetiva migração, que ocorreu no dia 03/12:
DAS SUPEX c</v>
      </c>
      <c r="W32" s="76" t="str">
        <f t="shared" si="11"/>
        <v>184703170</v>
      </c>
      <c r="X32" s="77">
        <v>46240</v>
      </c>
      <c r="Y32" s="78" t="str">
        <f t="shared" si="12"/>
        <v>Encerrado</v>
      </c>
      <c r="Z32" s="78">
        <f t="shared" ca="1" si="13"/>
        <v>210</v>
      </c>
      <c r="AA32" s="78" t="str">
        <f t="shared" si="14"/>
        <v/>
      </c>
      <c r="AB32" s="2" t="str">
        <f t="shared" si="15"/>
        <v>Interno</v>
      </c>
    </row>
    <row r="33" spans="1:28" ht="15.5" hidden="1" x14ac:dyDescent="0.35">
      <c r="A33" s="1"/>
      <c r="B33" s="67" t="s">
        <v>14</v>
      </c>
      <c r="C33" s="70" t="str">
        <f>VLOOKUP(I:I,'Referencias '!H:I,2,0)</f>
        <v>Atendimento Administrativo e Suporte</v>
      </c>
      <c r="D33" s="71">
        <v>18507331</v>
      </c>
      <c r="E33" s="71">
        <v>0</v>
      </c>
      <c r="F33" s="72">
        <v>2600916075566</v>
      </c>
      <c r="G33" s="72" t="str">
        <f>VLOOKUP(H:H,'Referencias '!B:C,2,0)</f>
        <v>COVABRA SUPERMERCADOS LTDA</v>
      </c>
      <c r="H33" s="72" t="str">
        <f t="shared" si="8"/>
        <v>61.233.151/0005-08</v>
      </c>
      <c r="I33" s="70" t="s">
        <v>346</v>
      </c>
      <c r="J33" s="72"/>
      <c r="K33" s="72"/>
      <c r="L33" s="70" t="s">
        <v>70</v>
      </c>
      <c r="M33" s="73" t="s">
        <v>238</v>
      </c>
      <c r="N33" s="71" t="s">
        <v>269</v>
      </c>
      <c r="O33" s="74">
        <v>46031</v>
      </c>
      <c r="P33" s="153">
        <v>46035</v>
      </c>
      <c r="Q33" s="75" t="str">
        <f t="shared" si="9"/>
        <v>jan/2026</v>
      </c>
      <c r="R33" s="71" t="s">
        <v>297</v>
      </c>
      <c r="S33" s="71" t="s">
        <v>270</v>
      </c>
      <c r="T33" s="71" t="s">
        <v>271</v>
      </c>
      <c r="U33" s="71" t="s">
        <v>347</v>
      </c>
      <c r="V33" s="71" t="str">
        <f t="shared" si="10"/>
        <v xml:space="preserve">&gt; Oi pessoal, tudo bem?
Preciso de uma ajuda, o cliente Covabra me questionou o porque a cobrança deles está sendo de 91,39 no produto velocity, sendo que no contrato assinado em 2025 o valor era de 85,00.
Além disso, observei que que o formato da cobrança está desajustado. Quando as transações ultrapassam o mínimo, o valor cobrado passa a ser calculado pelos centavos multiplicados pelo custo.
No mês de dezembro, vocês tiveram 3.245 transações no Velocity, acima do mínimo de 500. Ou seja, o custo por transação seria de </v>
      </c>
      <c r="W33" s="76" t="str">
        <f t="shared" si="11"/>
        <v>185073310</v>
      </c>
      <c r="X33" s="77">
        <v>46240</v>
      </c>
      <c r="Y33" s="78" t="str">
        <f t="shared" si="12"/>
        <v>Encerrado</v>
      </c>
      <c r="Z33" s="78">
        <f t="shared" ca="1" si="13"/>
        <v>209</v>
      </c>
      <c r="AA33" s="78" t="str">
        <f t="shared" si="14"/>
        <v/>
      </c>
      <c r="AB33" s="2" t="str">
        <f t="shared" si="15"/>
        <v>Interno</v>
      </c>
    </row>
    <row r="34" spans="1:28" ht="15.5" hidden="1" x14ac:dyDescent="0.35">
      <c r="A34" s="1"/>
      <c r="B34" s="67" t="s">
        <v>17</v>
      </c>
      <c r="C34" s="70" t="str">
        <f>VLOOKUP(I:I,'Referencias '!H:I,2,0)</f>
        <v>Cancelamento e Reemissão de Nota Fiscal</v>
      </c>
      <c r="D34" s="71">
        <v>18493953</v>
      </c>
      <c r="E34" s="71">
        <v>0</v>
      </c>
      <c r="F34" s="72">
        <v>2600911066390</v>
      </c>
      <c r="G34" s="72" t="str">
        <f>T34</f>
        <v>BLOMME LTDA</v>
      </c>
      <c r="H34" s="72" t="str">
        <f t="shared" si="8"/>
        <v>50.998.581/0001-70</v>
      </c>
      <c r="I34" s="70" t="s">
        <v>143</v>
      </c>
      <c r="J34" s="156"/>
      <c r="K34" s="156" t="s">
        <v>184</v>
      </c>
      <c r="L34" s="70" t="s">
        <v>70</v>
      </c>
      <c r="M34" s="73" t="s">
        <v>238</v>
      </c>
      <c r="N34" s="71" t="s">
        <v>348</v>
      </c>
      <c r="O34" s="74">
        <v>46031</v>
      </c>
      <c r="P34" s="153">
        <v>46031</v>
      </c>
      <c r="Q34" s="75" t="str">
        <f t="shared" si="9"/>
        <v>jan/2026</v>
      </c>
      <c r="R34" s="71" t="s">
        <v>260</v>
      </c>
      <c r="S34" s="71" t="s">
        <v>302</v>
      </c>
      <c r="T34" s="71" t="s">
        <v>349</v>
      </c>
      <c r="U34" s="71" t="s">
        <v>350</v>
      </c>
      <c r="V34" s="71" t="str">
        <f t="shared" si="10"/>
        <v>&gt; Transferir esse chamado para o financeiro N2, time Everton.</v>
      </c>
      <c r="W34" s="76" t="str">
        <f t="shared" si="11"/>
        <v>184939530</v>
      </c>
      <c r="X34" s="77">
        <f>P34</f>
        <v>46031</v>
      </c>
      <c r="Y34" s="78" t="str">
        <f t="shared" si="12"/>
        <v>Encerrado</v>
      </c>
      <c r="Z34" s="78">
        <f t="shared" ca="1" si="13"/>
        <v>0</v>
      </c>
      <c r="AA34" s="78" t="str">
        <f t="shared" si="14"/>
        <v/>
      </c>
      <c r="AB34" s="2" t="str">
        <f t="shared" si="15"/>
        <v>Interno</v>
      </c>
    </row>
    <row r="35" spans="1:28" ht="15.5" hidden="1" x14ac:dyDescent="0.35">
      <c r="A35" s="1"/>
      <c r="B35" s="67" t="s">
        <v>17</v>
      </c>
      <c r="C35" s="70" t="str">
        <f>VLOOKUP(I:I,'Referencias '!H:I,2,0)</f>
        <v>Cobrança e Contestação</v>
      </c>
      <c r="D35" s="71">
        <v>18597237</v>
      </c>
      <c r="E35" s="71">
        <v>0</v>
      </c>
      <c r="F35" s="72">
        <v>2601317140800</v>
      </c>
      <c r="G35" s="72" t="str">
        <f>VLOOKUP(H:H,'Referencias '!B:C,2,0)</f>
        <v>SAVEGNAGO-SUPERMERCADOS LTDA</v>
      </c>
      <c r="H35" s="72" t="str">
        <f t="shared" si="8"/>
        <v>71.322.150/0001-60</v>
      </c>
      <c r="I35" s="70" t="s">
        <v>287</v>
      </c>
      <c r="J35" s="72"/>
      <c r="K35" s="72"/>
      <c r="L35" s="70" t="s">
        <v>70</v>
      </c>
      <c r="M35" s="73" t="s">
        <v>238</v>
      </c>
      <c r="N35" s="71" t="s">
        <v>351</v>
      </c>
      <c r="O35" s="74">
        <v>46035</v>
      </c>
      <c r="P35" s="153">
        <v>46059</v>
      </c>
      <c r="Q35" s="75" t="str">
        <f t="shared" si="9"/>
        <v>jan/2026</v>
      </c>
      <c r="R35" s="71" t="s">
        <v>297</v>
      </c>
      <c r="S35" s="71" t="s">
        <v>352</v>
      </c>
      <c r="T35" s="71" t="s">
        <v>353</v>
      </c>
      <c r="U35" s="71" t="s">
        <v>354</v>
      </c>
      <c r="V35" s="71" t="str">
        <f t="shared" si="10"/>
        <v>&gt; Boa tarde!
Pessoal encontrei uma divergência quanto a uma nota fiscal do Antifraude,
NF 80105
Trata-se de uma nota de 2024, quando ainda não existia nenhum contrato com Antifraude,
Preciso de um documento indicando que tal cobrança é indevida, pois está lançada no meu sistema.</v>
      </c>
      <c r="W35" s="76" t="str">
        <f t="shared" si="11"/>
        <v>185972370</v>
      </c>
      <c r="X35" s="77">
        <v>46239</v>
      </c>
      <c r="Y35" s="78" t="str">
        <f t="shared" si="12"/>
        <v>Encerrado</v>
      </c>
      <c r="Z35" s="78">
        <f t="shared" ca="1" si="13"/>
        <v>204</v>
      </c>
      <c r="AA35" s="78" t="str">
        <f t="shared" si="14"/>
        <v/>
      </c>
      <c r="AB35" s="2" t="str">
        <f t="shared" si="15"/>
        <v>Externo</v>
      </c>
    </row>
    <row r="36" spans="1:28" ht="15.5" hidden="1" x14ac:dyDescent="0.35">
      <c r="A36" s="1"/>
      <c r="B36" s="67" t="s">
        <v>17</v>
      </c>
      <c r="C36" s="70" t="str">
        <f>VLOOKUP(I:I,'Referencias '!H:I,2,0)</f>
        <v>Contratos, Comercial e Cadastro</v>
      </c>
      <c r="D36" s="71">
        <v>18623547</v>
      </c>
      <c r="E36" s="71">
        <v>0</v>
      </c>
      <c r="F36" s="72">
        <v>2601414159330</v>
      </c>
      <c r="G36" s="72" t="str">
        <f>VLOOKUP(H:H,'Referencias '!B:C,2,0)</f>
        <v>ESCOLAWEB LTDA</v>
      </c>
      <c r="H36" s="72" t="str">
        <f t="shared" si="8"/>
        <v>11.615.383/0001-29</v>
      </c>
      <c r="I36" s="70" t="s">
        <v>355</v>
      </c>
      <c r="J36" s="72"/>
      <c r="K36" s="72"/>
      <c r="L36" s="70" t="s">
        <v>70</v>
      </c>
      <c r="M36" s="73" t="s">
        <v>238</v>
      </c>
      <c r="N36" s="71" t="s">
        <v>356</v>
      </c>
      <c r="O36" s="74">
        <v>46036</v>
      </c>
      <c r="P36" s="153">
        <v>46042</v>
      </c>
      <c r="Q36" s="75" t="str">
        <f t="shared" si="9"/>
        <v>jan/2026</v>
      </c>
      <c r="R36" s="71" t="s">
        <v>260</v>
      </c>
      <c r="S36" s="71" t="s">
        <v>357</v>
      </c>
      <c r="T36" s="71" t="s">
        <v>358</v>
      </c>
      <c r="U36" s="71" t="s">
        <v>359</v>
      </c>
      <c r="V36" s="71" t="str">
        <f t="shared" si="10"/>
        <v>&gt; Caros, peço a gentileza de congelar o contrato de GATEWAY  da cliente escola web (11.615.383/0001-29) até o dia 1 de abril de 2026, conforme contrato de congelamento. 
Ja estou solicitando o DA para cancelamento das notas emitidas em dezembro e janeiro.</v>
      </c>
      <c r="W36" s="76" t="str">
        <f t="shared" si="11"/>
        <v>186235470</v>
      </c>
      <c r="X36" s="77">
        <v>46234</v>
      </c>
      <c r="Y36" s="78" t="str">
        <f t="shared" si="12"/>
        <v>Encerrado</v>
      </c>
      <c r="Z36" s="78">
        <f t="shared" ca="1" si="13"/>
        <v>198</v>
      </c>
      <c r="AA36" s="78" t="str">
        <f t="shared" si="14"/>
        <v/>
      </c>
      <c r="AB36" s="2" t="str">
        <f t="shared" si="15"/>
        <v>Interno</v>
      </c>
    </row>
    <row r="37" spans="1:28" ht="15.5" hidden="1" x14ac:dyDescent="0.35">
      <c r="A37" s="1"/>
      <c r="B37" s="67" t="s">
        <v>17</v>
      </c>
      <c r="C37" s="70" t="str">
        <f>VLOOKUP(I:I,'Referencias '!H:I,2,0)</f>
        <v>Cancelamento e Reemissão de Nota Fiscal</v>
      </c>
      <c r="D37" s="71">
        <v>18604102</v>
      </c>
      <c r="E37" s="71">
        <v>0</v>
      </c>
      <c r="F37" s="72">
        <v>2601409145692</v>
      </c>
      <c r="G37" s="72" t="str">
        <f>VLOOKUP(H:H,'Referencias '!B:C,2,0)</f>
        <v>GUEDES &amp; PAIXAO LTDA</v>
      </c>
      <c r="H37" s="72" t="str">
        <f t="shared" si="8"/>
        <v>16.928.871/0036-30</v>
      </c>
      <c r="I37" s="70" t="s">
        <v>360</v>
      </c>
      <c r="J37" s="72" t="s">
        <v>4753</v>
      </c>
      <c r="K37" s="72"/>
      <c r="L37" s="70" t="s">
        <v>70</v>
      </c>
      <c r="M37" s="73" t="s">
        <v>387</v>
      </c>
      <c r="N37" s="71" t="s">
        <v>361</v>
      </c>
      <c r="O37" s="74">
        <v>46036</v>
      </c>
      <c r="P37" s="153">
        <v>46162</v>
      </c>
      <c r="Q37" s="75" t="str">
        <f t="shared" si="9"/>
        <v>jan/2026</v>
      </c>
      <c r="R37" s="71" t="s">
        <v>260</v>
      </c>
      <c r="S37" s="71" t="s">
        <v>362</v>
      </c>
      <c r="T37" s="71" t="s">
        <v>363</v>
      </c>
      <c r="U37" s="71" t="s">
        <v>364</v>
      </c>
      <c r="V37" s="71" t="str">
        <f t="shared" si="10"/>
        <v>&gt; Bom dia time! 
Temos o de acordo do supex Pelizon para o cancelamento parcial das NFs do cliente Drogaria Minas Brasil. 
Serão canceladas: 
9 notas do gateway, de março a novembro.
4 notas do antifraude avançado de agosto a novembro.
No anexo está o de acordo com todos os email trocados. 
Fico a disposição.</v>
      </c>
      <c r="W37" s="76" t="str">
        <f t="shared" si="11"/>
        <v>186041020</v>
      </c>
      <c r="X37" s="77">
        <v>46287</v>
      </c>
      <c r="Y37" s="78" t="str">
        <f t="shared" si="12"/>
        <v>Encerrado</v>
      </c>
      <c r="Z37" s="78">
        <f t="shared" ca="1" si="13"/>
        <v>251</v>
      </c>
      <c r="AA37" s="78" t="str">
        <f t="shared" si="14"/>
        <v/>
      </c>
      <c r="AB37" s="2" t="str">
        <f t="shared" si="15"/>
        <v>Interno</v>
      </c>
    </row>
    <row r="38" spans="1:28" ht="15.5" hidden="1" x14ac:dyDescent="0.35">
      <c r="A38" s="1"/>
      <c r="B38" s="67" t="s">
        <v>16</v>
      </c>
      <c r="C38" s="70" t="str">
        <f>VLOOKUP(I:I,'Referencias '!H:I,2,0)</f>
        <v>Contratos, Comercial e Cadastro</v>
      </c>
      <c r="D38" s="71">
        <v>18762416</v>
      </c>
      <c r="E38" s="71">
        <v>0</v>
      </c>
      <c r="F38" s="72">
        <v>2601918257712</v>
      </c>
      <c r="G38" s="72" t="str">
        <f>VLOOKUP(H:H,'Referencias '!B:C,2,0)</f>
        <v>ZAPPING DO BRASIL LTDA</v>
      </c>
      <c r="H38" s="72" t="str">
        <f t="shared" si="8"/>
        <v>34.308.177/0001-71</v>
      </c>
      <c r="I38" s="70" t="s">
        <v>365</v>
      </c>
      <c r="J38" s="72"/>
      <c r="K38" s="72"/>
      <c r="L38" s="70" t="s">
        <v>70</v>
      </c>
      <c r="M38" s="73" t="s">
        <v>238</v>
      </c>
      <c r="N38" s="71" t="s">
        <v>283</v>
      </c>
      <c r="O38" s="74">
        <v>46041</v>
      </c>
      <c r="P38" s="153">
        <v>46062</v>
      </c>
      <c r="Q38" s="75" t="str">
        <f t="shared" si="9"/>
        <v>jan/2026</v>
      </c>
      <c r="R38" s="71" t="s">
        <v>297</v>
      </c>
      <c r="S38" s="71" t="s">
        <v>284</v>
      </c>
      <c r="T38" s="71" t="s">
        <v>366</v>
      </c>
      <c r="U38" s="71" t="s">
        <v>367</v>
      </c>
      <c r="V38" s="71" t="str">
        <f t="shared" si="10"/>
        <v>&gt; Prezados, boa tarde, tudo bem?
Fizemos a renegociação dos valores de antifraude do clientes, assim como a adição do emailage, crio esse chamado para reforçar as novas condições no termo em anexo, pois precisamos que elas reflitam no billing.
Obrigada.</v>
      </c>
      <c r="W38" s="76" t="str">
        <f t="shared" si="11"/>
        <v>187624160</v>
      </c>
      <c r="X38" s="77">
        <v>46242</v>
      </c>
      <c r="Y38" s="78" t="str">
        <f t="shared" si="12"/>
        <v>Encerrado</v>
      </c>
      <c r="Z38" s="78">
        <f t="shared" ca="1" si="13"/>
        <v>201</v>
      </c>
      <c r="AA38" s="78" t="str">
        <f t="shared" si="14"/>
        <v/>
      </c>
      <c r="AB38" s="2" t="str">
        <f t="shared" si="15"/>
        <v>Interno</v>
      </c>
    </row>
    <row r="39" spans="1:28" ht="15.5" hidden="1" x14ac:dyDescent="0.35">
      <c r="A39" s="1"/>
      <c r="B39" s="67" t="s">
        <v>14</v>
      </c>
      <c r="C39" s="70" t="str">
        <f>VLOOKUP(I:I,'Referencias '!H:I,2,0)</f>
        <v>Contratos, Comercial e Cadastro</v>
      </c>
      <c r="D39" s="71">
        <v>18751902</v>
      </c>
      <c r="E39" s="71">
        <v>0</v>
      </c>
      <c r="F39" s="72">
        <v>2601915250536</v>
      </c>
      <c r="G39" s="72" t="str">
        <f>T39</f>
        <v>EMPORIO CHAP</v>
      </c>
      <c r="H39" s="72"/>
      <c r="I39" s="70" t="s">
        <v>365</v>
      </c>
      <c r="J39" s="72"/>
      <c r="K39" s="72"/>
      <c r="L39" s="70" t="s">
        <v>70</v>
      </c>
      <c r="M39" s="73" t="s">
        <v>238</v>
      </c>
      <c r="N39" s="71" t="s">
        <v>368</v>
      </c>
      <c r="O39" s="74">
        <v>46041</v>
      </c>
      <c r="P39" s="153">
        <v>46050</v>
      </c>
      <c r="Q39" s="75" t="str">
        <f t="shared" si="9"/>
        <v>jan/2026</v>
      </c>
      <c r="R39" s="71" t="s">
        <v>313</v>
      </c>
      <c r="S39" s="71" t="s">
        <v>369</v>
      </c>
      <c r="T39" s="71" t="s">
        <v>370</v>
      </c>
      <c r="U39" s="71" t="s">
        <v>371</v>
      </c>
      <c r="V39" s="71" t="str">
        <f t="shared" si="10"/>
        <v>&gt; EXTRAÇÃO RELATÓRIO PERÍDO 26/11/2025 À 25/12/2025 PARA CONFERENCIA DE COBRANÇA</v>
      </c>
      <c r="W39" s="76" t="str">
        <f t="shared" si="11"/>
        <v>187519020</v>
      </c>
      <c r="X39" s="77">
        <v>46245</v>
      </c>
      <c r="Y39" s="78" t="str">
        <f t="shared" si="12"/>
        <v>Encerrado</v>
      </c>
      <c r="Z39" s="78">
        <f t="shared" ca="1" si="13"/>
        <v>204</v>
      </c>
      <c r="AA39" s="78" t="str">
        <f t="shared" si="14"/>
        <v/>
      </c>
      <c r="AB39" s="2" t="str">
        <f t="shared" si="15"/>
        <v>Externo</v>
      </c>
    </row>
    <row r="40" spans="1:28" ht="15.5" x14ac:dyDescent="0.35">
      <c r="A40" s="1"/>
      <c r="B40" s="67" t="s">
        <v>14</v>
      </c>
      <c r="C40" s="70" t="str">
        <f>VLOOKUP(I:I,'Referencias '!H:I,2,0)</f>
        <v>Cancelamento e Reemissão de Nota Fiscal</v>
      </c>
      <c r="D40" s="71">
        <v>18831004</v>
      </c>
      <c r="E40" s="71">
        <v>0</v>
      </c>
      <c r="F40" s="72">
        <v>2602114306856</v>
      </c>
      <c r="G40" s="72" t="str">
        <f>T40</f>
        <v>REDE RECORD DE TELEVISAO EOU RECORD TV</v>
      </c>
      <c r="H40" s="72" t="str">
        <f>TRIM(_xlfn.TEXTBEFORE(_xlfn.TEXTAFTER(U40,"CNPJ/CPF:&lt;/strong&gt;"),"&lt;/p&gt;"))</f>
        <v>60.628.369/0001-75</v>
      </c>
      <c r="I40" s="70" t="s">
        <v>323</v>
      </c>
      <c r="J40" s="72"/>
      <c r="K40" s="72"/>
      <c r="L40" s="70" t="s">
        <v>213</v>
      </c>
      <c r="M40" s="73" t="s">
        <v>238</v>
      </c>
      <c r="N40" s="71" t="s">
        <v>372</v>
      </c>
      <c r="O40" s="74">
        <v>46043</v>
      </c>
      <c r="P40" s="153">
        <v>46044</v>
      </c>
      <c r="Q40" s="75" t="str">
        <f t="shared" si="9"/>
        <v>jan/2026</v>
      </c>
      <c r="R40" s="71" t="s">
        <v>313</v>
      </c>
      <c r="S40" s="71" t="s">
        <v>373</v>
      </c>
      <c r="T40" s="71" t="s">
        <v>374</v>
      </c>
      <c r="U40" s="71" t="s">
        <v>375</v>
      </c>
      <c r="V40" s="71" t="str">
        <f t="shared" si="10"/>
        <v>&gt; Boa tarde! Caros
por favor, as NF’s 103973 e 103863 estão com as tarifas incorretas segundo o contrato, por isso solicito o recalculo, cancelamento das nf’s e re-emissão no valor correto.
103973
Tarifa contrato  R$ 0,0100
Tarifa NF             R$ 0,1044
103863
Tarifa contrato  R$ 1.750,00
Tarifa NF             R$ 1.827,18
 Fico no aguardo</v>
      </c>
      <c r="W40" s="76" t="str">
        <f t="shared" si="11"/>
        <v>188310040</v>
      </c>
      <c r="X40" s="77"/>
      <c r="Y40" s="78" t="str">
        <f t="shared" si="12"/>
        <v>Aberto</v>
      </c>
      <c r="Z40" s="78">
        <f t="shared" ca="1" si="13"/>
        <v>247</v>
      </c>
      <c r="AA40" s="78">
        <f t="shared" ca="1" si="14"/>
        <v>247.00040000000001</v>
      </c>
      <c r="AB40" s="2" t="str">
        <f t="shared" si="15"/>
        <v>Externo</v>
      </c>
    </row>
    <row r="41" spans="1:28" ht="15.5" hidden="1" x14ac:dyDescent="0.35">
      <c r="A41" s="1"/>
      <c r="B41" s="67" t="s">
        <v>17</v>
      </c>
      <c r="C41" s="70" t="str">
        <f>VLOOKUP(I:I,'Referencias '!H:I,2,0)</f>
        <v>Cancelamento e Reemissão de Nota Fiscal</v>
      </c>
      <c r="D41" s="71">
        <v>18823102</v>
      </c>
      <c r="E41" s="71">
        <v>0</v>
      </c>
      <c r="F41" s="72">
        <v>2602112300919</v>
      </c>
      <c r="G41" s="72" t="str">
        <f>VLOOKUP(H:H,'Referencias '!B:C,2,0)</f>
        <v>COMERCIAL E IMPORTADORA DE PNEUS LTDA</v>
      </c>
      <c r="H41" s="72" t="str">
        <f>TRIM(_xlfn.TEXTBEFORE(_xlfn.TEXTAFTER(U41,"CNPJ/CPF:&lt;/strong&gt;"),"&lt;/p&gt;"))</f>
        <v>61.234.985/0001-04</v>
      </c>
      <c r="I41" s="70" t="s">
        <v>143</v>
      </c>
      <c r="J41" s="72"/>
      <c r="K41" s="72"/>
      <c r="L41" s="70" t="s">
        <v>70</v>
      </c>
      <c r="M41" s="73" t="s">
        <v>238</v>
      </c>
      <c r="N41" s="71" t="s">
        <v>376</v>
      </c>
      <c r="O41" s="74">
        <v>46043</v>
      </c>
      <c r="P41" s="153">
        <v>46073</v>
      </c>
      <c r="Q41" s="75" t="str">
        <f t="shared" si="9"/>
        <v>jan/2026</v>
      </c>
      <c r="R41" s="71" t="s">
        <v>260</v>
      </c>
      <c r="S41" s="71" t="s">
        <v>302</v>
      </c>
      <c r="T41" s="71" t="s">
        <v>327</v>
      </c>
      <c r="U41" s="71" t="s">
        <v>377</v>
      </c>
      <c r="V41" s="71" t="str">
        <f t="shared" si="10"/>
        <v>&gt; Pessoal, em anexo segue pedido do cliente para emissão da NF.
''Seguem os pedidos em anexo para a emissão da NF''</v>
      </c>
      <c r="W41" s="76" t="str">
        <f t="shared" si="11"/>
        <v>188231020</v>
      </c>
      <c r="X41" s="77">
        <v>46267</v>
      </c>
      <c r="Y41" s="78" t="str">
        <f t="shared" si="12"/>
        <v>Encerrado</v>
      </c>
      <c r="Z41" s="78">
        <f t="shared" ca="1" si="13"/>
        <v>224</v>
      </c>
      <c r="AA41" s="78" t="str">
        <f t="shared" si="14"/>
        <v/>
      </c>
      <c r="AB41" s="2" t="str">
        <f t="shared" si="15"/>
        <v>Interno</v>
      </c>
    </row>
    <row r="42" spans="1:28" ht="15.5" hidden="1" x14ac:dyDescent="0.35">
      <c r="A42" s="1"/>
      <c r="B42" s="67" t="s">
        <v>14</v>
      </c>
      <c r="C42" s="70" t="str">
        <f>VLOOKUP(I:I,'Referencias '!H:I,2,0)</f>
        <v>Cancelamento e Reemissão de Nota Fiscal</v>
      </c>
      <c r="D42" s="71">
        <v>18822614</v>
      </c>
      <c r="E42" s="71">
        <v>0</v>
      </c>
      <c r="F42" s="72">
        <v>2602112300585</v>
      </c>
      <c r="G42" s="72" t="str">
        <f>T42</f>
        <v/>
      </c>
      <c r="H42" s="72" t="str">
        <f>TRIM(_xlfn.TEXTBEFORE(_xlfn.TEXTAFTER(U42,"CNPJ/CPF:&lt;/strong&gt;"),"&lt;/p&gt;"))</f>
        <v>22.675.768/0001-06</v>
      </c>
      <c r="I42" s="70" t="s">
        <v>323</v>
      </c>
      <c r="J42" s="72"/>
      <c r="K42" s="72"/>
      <c r="L42" s="70" t="s">
        <v>70</v>
      </c>
      <c r="M42" s="73" t="s">
        <v>238</v>
      </c>
      <c r="N42" s="71" t="s">
        <v>378</v>
      </c>
      <c r="O42" s="74">
        <v>46043</v>
      </c>
      <c r="P42" s="153">
        <v>46043</v>
      </c>
      <c r="Q42" s="75" t="str">
        <f t="shared" si="9"/>
        <v>jan/2026</v>
      </c>
      <c r="R42" s="71" t="s">
        <v>313</v>
      </c>
      <c r="S42" s="71" t="s">
        <v>302</v>
      </c>
      <c r="T42" s="71" t="s">
        <v>327</v>
      </c>
      <c r="U42" s="71" t="s">
        <v>379</v>
      </c>
      <c r="V42" s="71" t="str">
        <f t="shared" si="10"/>
        <v>&gt; Por favor, cancelar todas as NFS desse cliente. Já temos os DAS da comercial</v>
      </c>
      <c r="W42" s="76" t="str">
        <f t="shared" si="11"/>
        <v>188226140</v>
      </c>
      <c r="X42" s="77">
        <v>46245</v>
      </c>
      <c r="Y42" s="78" t="str">
        <f t="shared" si="12"/>
        <v>Encerrado</v>
      </c>
      <c r="Z42" s="78">
        <f t="shared" ca="1" si="13"/>
        <v>202</v>
      </c>
      <c r="AA42" s="78" t="str">
        <f t="shared" si="14"/>
        <v/>
      </c>
      <c r="AB42" s="2" t="str">
        <f t="shared" si="15"/>
        <v>Interno</v>
      </c>
    </row>
    <row r="43" spans="1:28" ht="15.5" hidden="1" x14ac:dyDescent="0.35">
      <c r="A43" s="1"/>
      <c r="B43" s="67" t="s">
        <v>16</v>
      </c>
      <c r="C43" s="70" t="str">
        <f>VLOOKUP(I:I,'Referencias '!H:I,2,0)</f>
        <v>Atendimento Administrativo e Suporte</v>
      </c>
      <c r="D43" s="71">
        <v>18890788</v>
      </c>
      <c r="E43" s="71">
        <v>0</v>
      </c>
      <c r="F43" s="72">
        <v>2602222348735</v>
      </c>
      <c r="G43" s="72" t="str">
        <f>T43</f>
        <v/>
      </c>
      <c r="H43" s="72"/>
      <c r="I43" s="70" t="s">
        <v>339</v>
      </c>
      <c r="J43" s="72"/>
      <c r="K43" s="72"/>
      <c r="L43" s="70" t="s">
        <v>70</v>
      </c>
      <c r="M43" s="73" t="s">
        <v>238</v>
      </c>
      <c r="N43" s="71" t="s">
        <v>380</v>
      </c>
      <c r="O43" s="74">
        <v>46044</v>
      </c>
      <c r="P43" s="153">
        <v>46114</v>
      </c>
      <c r="Q43" s="75" t="str">
        <f t="shared" si="9"/>
        <v>jan/2026</v>
      </c>
      <c r="R43" s="71" t="s">
        <v>297</v>
      </c>
      <c r="S43" s="71" t="s">
        <v>381</v>
      </c>
      <c r="T43" s="71" t="s">
        <v>327</v>
      </c>
      <c r="U43" s="71" t="s">
        <v>382</v>
      </c>
      <c r="V43" s="71" t="str">
        <f t="shared" si="10"/>
        <v>&gt; Boa tarde!
Pode  verificar  se foi emitida a fatura referente ao antifraude agora em Janeiro?
Geralmente recebo ela até o dia 15de cada mês, porém ainda não recebi, se não receber ela até amanhã 23/01 de manhã preciso que seja emitida apenas  dia 02/02 pois o nosso período fiscal fecha sexta 23/01.</v>
      </c>
      <c r="W43" s="76" t="str">
        <f t="shared" si="11"/>
        <v>188907880</v>
      </c>
      <c r="X43" s="77">
        <v>46242</v>
      </c>
      <c r="Y43" s="78" t="str">
        <f t="shared" si="12"/>
        <v>Encerrado</v>
      </c>
      <c r="Z43" s="78">
        <f t="shared" ca="1" si="13"/>
        <v>198</v>
      </c>
      <c r="AA43" s="78" t="str">
        <f t="shared" si="14"/>
        <v/>
      </c>
      <c r="AB43" s="2" t="str">
        <f t="shared" si="15"/>
        <v>Externo</v>
      </c>
    </row>
    <row r="44" spans="1:28" ht="15.5" hidden="1" x14ac:dyDescent="0.35">
      <c r="A44" s="1"/>
      <c r="B44" s="67" t="s">
        <v>17</v>
      </c>
      <c r="C44" s="70" t="str">
        <f>VLOOKUP(I:I,'Referencias '!H:I,2,0)</f>
        <v>Cancelamento e Reemissão de Nota Fiscal</v>
      </c>
      <c r="D44" s="71">
        <v>18863113</v>
      </c>
      <c r="E44" s="71">
        <v>0</v>
      </c>
      <c r="F44" s="72">
        <v>2602211329882</v>
      </c>
      <c r="G44" s="72" t="str">
        <f>VLOOKUP(H:H,'Referencias '!B:C,2,0)</f>
        <v>NEWLAND VEICULOS LTDA</v>
      </c>
      <c r="H44" s="72" t="str">
        <f t="shared" ref="H44:H75" si="16">TRIM(_xlfn.TEXTBEFORE(_xlfn.TEXTAFTER(U44,"CNPJ/CPF:&lt;/strong&gt;"),"&lt;/p&gt;"))</f>
        <v>41.597.303/0001-10</v>
      </c>
      <c r="I44" s="70" t="s">
        <v>143</v>
      </c>
      <c r="J44" s="72"/>
      <c r="K44" s="72"/>
      <c r="L44" s="70" t="s">
        <v>70</v>
      </c>
      <c r="M44" s="73" t="s">
        <v>238</v>
      </c>
      <c r="N44" s="71" t="s">
        <v>383</v>
      </c>
      <c r="O44" s="74">
        <v>46044</v>
      </c>
      <c r="P44" s="153">
        <v>46107</v>
      </c>
      <c r="Q44" s="75" t="str">
        <f t="shared" si="9"/>
        <v>jan/2026</v>
      </c>
      <c r="R44" s="71" t="s">
        <v>260</v>
      </c>
      <c r="S44" s="71" t="s">
        <v>384</v>
      </c>
      <c r="T44" s="71" t="s">
        <v>385</v>
      </c>
      <c r="U44" s="71" t="s">
        <v>386</v>
      </c>
      <c r="V44" s="71" t="str">
        <f t="shared" si="10"/>
        <v>&gt; Bom dia, 
Estamos com pendências de pagamento em 2 notas, toda nota de serviço é para ser emitido até dia 24 de cada mês. Poderia verificar o envio de novas notas anterior a essa data para que possamos realizar o pagamento ?</v>
      </c>
      <c r="W44" s="76" t="str">
        <f t="shared" si="11"/>
        <v>188631130</v>
      </c>
      <c r="X44" s="77">
        <v>46241</v>
      </c>
      <c r="Y44" s="78" t="str">
        <f t="shared" si="12"/>
        <v>Encerrado</v>
      </c>
      <c r="Z44" s="78">
        <f t="shared" ca="1" si="13"/>
        <v>197</v>
      </c>
      <c r="AA44" s="78" t="str">
        <f t="shared" si="14"/>
        <v/>
      </c>
      <c r="AB44" s="2" t="str">
        <f t="shared" si="15"/>
        <v>Externo</v>
      </c>
    </row>
    <row r="45" spans="1:28" ht="15.5" hidden="1" x14ac:dyDescent="0.35">
      <c r="A45" s="1"/>
      <c r="B45" s="67" t="s">
        <v>17</v>
      </c>
      <c r="C45" s="70" t="str">
        <f>VLOOKUP(I:I,'Referencias '!H:I,2,0)</f>
        <v>Cancelamento e Reemissão de Nota Fiscal</v>
      </c>
      <c r="D45" s="71">
        <v>18915650</v>
      </c>
      <c r="E45" s="71">
        <v>0</v>
      </c>
      <c r="F45" s="72">
        <v>2602314366053</v>
      </c>
      <c r="G45" s="72" t="str">
        <f>T45</f>
        <v/>
      </c>
      <c r="H45" s="72" t="str">
        <f t="shared" si="16"/>
        <v>55.213.538/0001-76</v>
      </c>
      <c r="I45" s="70" t="s">
        <v>323</v>
      </c>
      <c r="J45" s="72"/>
      <c r="K45" s="72"/>
      <c r="L45" s="70" t="s">
        <v>70</v>
      </c>
      <c r="M45" s="73" t="s">
        <v>387</v>
      </c>
      <c r="N45" s="71" t="s">
        <v>388</v>
      </c>
      <c r="O45" s="74">
        <v>46045</v>
      </c>
      <c r="P45" s="153">
        <v>46157</v>
      </c>
      <c r="Q45" s="75" t="str">
        <f t="shared" si="9"/>
        <v>jan/2026</v>
      </c>
      <c r="R45" s="71" t="s">
        <v>260</v>
      </c>
      <c r="S45" s="71" t="s">
        <v>302</v>
      </c>
      <c r="T45" s="71" t="s">
        <v>327</v>
      </c>
      <c r="U45" s="71" t="s">
        <v>389</v>
      </c>
      <c r="V45" s="71" t="str">
        <f t="shared" si="10"/>
        <v>&gt; Prezados, boa tarde. Tudo bem?
Em anexo, segue DA para cancelaento de todas as NFS emitidas para esse cliente.</v>
      </c>
      <c r="W45" s="76" t="str">
        <f t="shared" si="11"/>
        <v>189156500</v>
      </c>
      <c r="X45" s="77">
        <v>46254</v>
      </c>
      <c r="Y45" s="78" t="str">
        <f t="shared" si="12"/>
        <v>Encerrado</v>
      </c>
      <c r="Z45" s="78">
        <f t="shared" ca="1" si="13"/>
        <v>209</v>
      </c>
      <c r="AA45" s="78" t="str">
        <f t="shared" si="14"/>
        <v/>
      </c>
      <c r="AB45" s="2" t="str">
        <f t="shared" si="15"/>
        <v>Interno</v>
      </c>
    </row>
    <row r="46" spans="1:28" ht="15.5" hidden="1" x14ac:dyDescent="0.35">
      <c r="A46" s="1"/>
      <c r="B46" s="67" t="s">
        <v>14</v>
      </c>
      <c r="C46" s="70" t="str">
        <f>VLOOKUP(I:I,'Referencias '!H:I,2,0)</f>
        <v>Cancelamento e Reemissão de Nota Fiscal</v>
      </c>
      <c r="D46" s="71">
        <v>18899169</v>
      </c>
      <c r="E46" s="71">
        <v>0</v>
      </c>
      <c r="F46" s="72">
        <v>2602310354728</v>
      </c>
      <c r="G46" s="72" t="str">
        <f>VLOOKUP(H:H,'Referencias '!B:C,2,0)</f>
        <v>CINEMARK BRASIL S.A.</v>
      </c>
      <c r="H46" s="72" t="str">
        <f t="shared" si="16"/>
        <v>00.779.721/0001-41</v>
      </c>
      <c r="I46" s="70" t="s">
        <v>323</v>
      </c>
      <c r="J46" s="72"/>
      <c r="K46" s="72"/>
      <c r="L46" s="70" t="s">
        <v>70</v>
      </c>
      <c r="M46" s="73" t="s">
        <v>238</v>
      </c>
      <c r="N46" s="71" t="s">
        <v>390</v>
      </c>
      <c r="O46" s="74">
        <v>46045</v>
      </c>
      <c r="P46" s="153">
        <v>46045</v>
      </c>
      <c r="Q46" s="75" t="str">
        <f t="shared" si="9"/>
        <v>jan/2026</v>
      </c>
      <c r="R46" s="71" t="s">
        <v>313</v>
      </c>
      <c r="S46" s="71" t="s">
        <v>302</v>
      </c>
      <c r="T46" s="71" t="s">
        <v>327</v>
      </c>
      <c r="U46" s="71" t="s">
        <v>391</v>
      </c>
      <c r="V46" s="71" t="str">
        <f t="shared" si="10"/>
        <v>&gt; Segue em anexo, POS para substituição das NFS do cinemark</v>
      </c>
      <c r="W46" s="76" t="str">
        <f t="shared" si="11"/>
        <v>188991690</v>
      </c>
      <c r="X46" s="77">
        <v>46240</v>
      </c>
      <c r="Y46" s="78" t="str">
        <f t="shared" si="12"/>
        <v>Encerrado</v>
      </c>
      <c r="Z46" s="78">
        <f t="shared" ca="1" si="13"/>
        <v>195</v>
      </c>
      <c r="AA46" s="78" t="str">
        <f t="shared" si="14"/>
        <v/>
      </c>
      <c r="AB46" s="2" t="str">
        <f t="shared" si="15"/>
        <v>Interno</v>
      </c>
    </row>
    <row r="47" spans="1:28" ht="15.5" hidden="1" x14ac:dyDescent="0.35">
      <c r="A47" s="1"/>
      <c r="B47" s="67" t="s">
        <v>14</v>
      </c>
      <c r="C47" s="70" t="str">
        <f>VLOOKUP(I:I,'Referencias '!H:I,2,0)</f>
        <v>Cancelamento e Reemissão de Nota Fiscal</v>
      </c>
      <c r="D47" s="71">
        <v>18973729</v>
      </c>
      <c r="E47" s="71">
        <v>0</v>
      </c>
      <c r="F47" s="72">
        <v>2602617408016</v>
      </c>
      <c r="G47" s="72" t="str">
        <f>VLOOKUP(H:H,'Referencias '!B:C,2,0)</f>
        <v>BERTOLINI S/A</v>
      </c>
      <c r="H47" s="72" t="str">
        <f t="shared" si="16"/>
        <v>87.556.650/0015-00</v>
      </c>
      <c r="I47" s="70" t="s">
        <v>323</v>
      </c>
      <c r="J47" s="72"/>
      <c r="K47" s="72"/>
      <c r="L47" s="70" t="s">
        <v>70</v>
      </c>
      <c r="M47" s="73" t="s">
        <v>238</v>
      </c>
      <c r="N47" s="71" t="s">
        <v>392</v>
      </c>
      <c r="O47" s="74">
        <v>46048</v>
      </c>
      <c r="P47" s="153">
        <v>46108</v>
      </c>
      <c r="Q47" s="75" t="str">
        <f t="shared" si="9"/>
        <v>jan/2026</v>
      </c>
      <c r="R47" s="71" t="s">
        <v>313</v>
      </c>
      <c r="S47" s="71" t="s">
        <v>393</v>
      </c>
      <c r="T47" s="71" t="s">
        <v>394</v>
      </c>
      <c r="U47" s="71" t="s">
        <v>395</v>
      </c>
      <c r="V47" s="71" t="str">
        <f t="shared" si="10"/>
        <v>&gt; Time tudo bem? Fizemos a cessão contratual desse cliente porém recebi esse email dele hoje:
Boa tarde, Jessica, tudo bem?
Novamente a NF 105031 foi emitida para o CNPJ da matriz.
Precisamos que cancelem essa NF e emitam para o CNPJ da Bertolini Móveis: 87.556.560/0015-00.
Ficamos no aguardo da correção.</v>
      </c>
      <c r="W47" s="76" t="str">
        <f t="shared" si="11"/>
        <v>189737290</v>
      </c>
      <c r="X47" s="77">
        <v>46108</v>
      </c>
      <c r="Y47" s="78" t="str">
        <f t="shared" si="12"/>
        <v>Encerrado</v>
      </c>
      <c r="Z47" s="78">
        <f t="shared" ca="1" si="13"/>
        <v>60</v>
      </c>
      <c r="AA47" s="78" t="str">
        <f t="shared" si="14"/>
        <v/>
      </c>
      <c r="AB47" s="2" t="str">
        <f t="shared" si="15"/>
        <v>Interno</v>
      </c>
    </row>
    <row r="48" spans="1:28" ht="15.5" hidden="1" x14ac:dyDescent="0.35">
      <c r="A48" s="1"/>
      <c r="B48" s="67" t="s">
        <v>16</v>
      </c>
      <c r="C48" s="70" t="str">
        <f>VLOOKUP(I:I,'Referencias '!H:I,2,0)</f>
        <v>Cobrança e Contestação</v>
      </c>
      <c r="D48" s="159">
        <v>18967500</v>
      </c>
      <c r="E48" s="71">
        <v>0</v>
      </c>
      <c r="F48" s="72">
        <v>2602615403575</v>
      </c>
      <c r="G48" s="72" t="str">
        <f>T48</f>
        <v/>
      </c>
      <c r="H48" s="72" t="str">
        <f t="shared" si="16"/>
        <v>61.763.443/0001-29</v>
      </c>
      <c r="I48" s="70" t="s">
        <v>287</v>
      </c>
      <c r="J48" s="72"/>
      <c r="K48" s="72"/>
      <c r="L48" s="70" t="s">
        <v>213</v>
      </c>
      <c r="M48" s="73" t="s">
        <v>238</v>
      </c>
      <c r="N48" s="71" t="s">
        <v>396</v>
      </c>
      <c r="O48" s="74">
        <v>46048</v>
      </c>
      <c r="P48" s="153">
        <v>46114</v>
      </c>
      <c r="Q48" s="75" t="str">
        <f t="shared" si="9"/>
        <v>jan/2026</v>
      </c>
      <c r="R48" s="71" t="s">
        <v>297</v>
      </c>
      <c r="S48" s="71" t="s">
        <v>397</v>
      </c>
      <c r="T48" s="71" t="s">
        <v>327</v>
      </c>
      <c r="U48" s="71" t="s">
        <v>398</v>
      </c>
      <c r="V48" s="71" t="str">
        <f t="shared" si="10"/>
        <v>&gt; Cliente desde o início recebendo cobranças de 99.00 no lugar dos 40,00 acordados para a marca BRASPAG.
Favor realizar o levantamento desses meses e realizar o estorno/correção das taxas futuras de aluguel.</v>
      </c>
      <c r="W48" s="76" t="str">
        <f t="shared" si="11"/>
        <v>189675000</v>
      </c>
      <c r="X48" s="77"/>
      <c r="Y48" s="78" t="str">
        <f t="shared" si="12"/>
        <v>Aberto</v>
      </c>
      <c r="Z48" s="78">
        <f t="shared" ca="1" si="13"/>
        <v>242</v>
      </c>
      <c r="AA48" s="78">
        <f t="shared" ca="1" si="14"/>
        <v>242.00048000000001</v>
      </c>
      <c r="AB48" s="2" t="str">
        <f t="shared" si="15"/>
        <v>Externo</v>
      </c>
    </row>
    <row r="49" spans="1:28" ht="15.5" hidden="1" x14ac:dyDescent="0.35">
      <c r="A49" s="1"/>
      <c r="B49" s="67" t="s">
        <v>14</v>
      </c>
      <c r="C49" s="70" t="str">
        <f>VLOOKUP(I:I,'Referencias '!H:I,2,0)</f>
        <v>Cancelamento e Reemissão de Nota Fiscal</v>
      </c>
      <c r="D49" s="71">
        <v>18983285</v>
      </c>
      <c r="E49" s="71">
        <v>0</v>
      </c>
      <c r="F49" s="72">
        <v>2602709414783</v>
      </c>
      <c r="G49" s="72" t="str">
        <f>VLOOKUP(H:H,'Referencias '!B:C,2,0)</f>
        <v>ECOFILLER LTDA</v>
      </c>
      <c r="H49" s="72" t="str">
        <f t="shared" si="16"/>
        <v>63.936.441/0001-10</v>
      </c>
      <c r="I49" s="70" t="s">
        <v>323</v>
      </c>
      <c r="J49" s="72"/>
      <c r="K49" s="72"/>
      <c r="L49" s="70" t="s">
        <v>70</v>
      </c>
      <c r="M49" s="73" t="s">
        <v>238</v>
      </c>
      <c r="N49" s="71" t="s">
        <v>399</v>
      </c>
      <c r="O49" s="74">
        <v>46049</v>
      </c>
      <c r="P49" s="153">
        <v>46051</v>
      </c>
      <c r="Q49" s="75" t="str">
        <f t="shared" si="9"/>
        <v>jan/2026</v>
      </c>
      <c r="R49" s="71" t="s">
        <v>313</v>
      </c>
      <c r="S49" s="71" t="s">
        <v>400</v>
      </c>
      <c r="T49" s="71" t="s">
        <v>401</v>
      </c>
      <c r="U49" s="71" t="s">
        <v>402</v>
      </c>
      <c r="V49" s="71" t="str">
        <f t="shared" si="10"/>
        <v xml:space="preserve">&gt; Time, bom dia! Espero que estejam bem.
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v>
      </c>
      <c r="W49" s="76" t="str">
        <f t="shared" si="11"/>
        <v>189832850</v>
      </c>
      <c r="X49" s="77">
        <v>46269</v>
      </c>
      <c r="Y49" s="78" t="str">
        <f t="shared" si="12"/>
        <v>Encerrado</v>
      </c>
      <c r="Z49" s="78">
        <f t="shared" ca="1" si="13"/>
        <v>220</v>
      </c>
      <c r="AA49" s="78" t="str">
        <f t="shared" si="14"/>
        <v/>
      </c>
      <c r="AB49" s="2" t="str">
        <f t="shared" si="15"/>
        <v>Interno</v>
      </c>
    </row>
    <row r="50" spans="1:28" ht="15.5" hidden="1" x14ac:dyDescent="0.35">
      <c r="A50" s="1"/>
      <c r="B50" s="67" t="s">
        <v>14</v>
      </c>
      <c r="C50" s="70" t="str">
        <f>VLOOKUP(I:I,'Referencias '!H:I,2,0)</f>
        <v>Cancelamento e Reemissão de Nota Fiscal</v>
      </c>
      <c r="D50" s="71">
        <v>19094173</v>
      </c>
      <c r="E50" s="71">
        <v>0</v>
      </c>
      <c r="F50" s="72">
        <v>2602914494650</v>
      </c>
      <c r="G50" s="72" t="str">
        <f>VLOOKUP(H:H,'Referencias '!B:C,2,0)</f>
        <v>AGRO-COMERCIAL AFUBRA LTDA</v>
      </c>
      <c r="H50" s="72" t="str">
        <f t="shared" si="16"/>
        <v>74.072.513/0001-44</v>
      </c>
      <c r="I50" s="70" t="s">
        <v>323</v>
      </c>
      <c r="J50" s="72"/>
      <c r="K50" s="72"/>
      <c r="L50" s="70" t="s">
        <v>70</v>
      </c>
      <c r="M50" s="73" t="s">
        <v>238</v>
      </c>
      <c r="N50" s="71" t="s">
        <v>403</v>
      </c>
      <c r="O50" s="74">
        <v>46051</v>
      </c>
      <c r="P50" s="153">
        <v>46051</v>
      </c>
      <c r="Q50" s="75" t="str">
        <f t="shared" si="9"/>
        <v>jan/2026</v>
      </c>
      <c r="R50" s="71" t="s">
        <v>313</v>
      </c>
      <c r="S50" s="71" t="s">
        <v>302</v>
      </c>
      <c r="T50" s="71" t="s">
        <v>404</v>
      </c>
      <c r="U50" s="71" t="s">
        <v>405</v>
      </c>
      <c r="V50" s="71" t="str">
        <f t="shared" si="10"/>
        <v>&gt; Por favor, como faremos com as NFS de dezembro duplicada?
Mesmo produto, mesmo período, mesmo valor?
Como iremos estornar para o cliente?</v>
      </c>
      <c r="W50" s="76" t="str">
        <f t="shared" si="11"/>
        <v>190941730</v>
      </c>
      <c r="X50" s="77">
        <v>46240</v>
      </c>
      <c r="Y50" s="78" t="str">
        <f t="shared" si="12"/>
        <v>Encerrado</v>
      </c>
      <c r="Z50" s="78">
        <f t="shared" ca="1" si="13"/>
        <v>189</v>
      </c>
      <c r="AA50" s="78" t="str">
        <f t="shared" si="14"/>
        <v/>
      </c>
      <c r="AB50" s="2" t="str">
        <f t="shared" si="15"/>
        <v>Interno</v>
      </c>
    </row>
    <row r="51" spans="1:28" ht="15.5" hidden="1" x14ac:dyDescent="0.35">
      <c r="A51" s="1"/>
      <c r="B51" s="67" t="s">
        <v>16</v>
      </c>
      <c r="C51" s="70" t="str">
        <f>VLOOKUP(I:I,'Referencias '!H:I,2,0)</f>
        <v>Pagamentos, Boletos e Recebimentos</v>
      </c>
      <c r="D51" s="71">
        <v>19076026</v>
      </c>
      <c r="E51" s="71">
        <v>0</v>
      </c>
      <c r="F51" s="72">
        <v>2602910481963</v>
      </c>
      <c r="G51" s="72" t="str">
        <f>VLOOKUP(H:H,'Referencias '!B:C,2,0)</f>
        <v>CLARO S.A.</v>
      </c>
      <c r="H51" s="72" t="str">
        <f t="shared" si="16"/>
        <v>40.432.544/0062-69</v>
      </c>
      <c r="I51" s="70" t="s">
        <v>406</v>
      </c>
      <c r="J51" s="72"/>
      <c r="K51" s="72"/>
      <c r="L51" s="70" t="s">
        <v>70</v>
      </c>
      <c r="M51" s="73" t="s">
        <v>238</v>
      </c>
      <c r="N51" s="71" t="s">
        <v>407</v>
      </c>
      <c r="O51" s="74">
        <v>46051</v>
      </c>
      <c r="P51" s="153">
        <v>46059</v>
      </c>
      <c r="Q51" s="75" t="str">
        <f t="shared" si="9"/>
        <v>jan/2026</v>
      </c>
      <c r="R51" s="71" t="s">
        <v>297</v>
      </c>
      <c r="S51" s="71" t="s">
        <v>302</v>
      </c>
      <c r="T51" s="71" t="s">
        <v>327</v>
      </c>
      <c r="U51" s="71" t="s">
        <v>408</v>
      </c>
      <c r="V51" s="71" t="str">
        <f t="shared" si="10"/>
        <v>&gt; PO SUBSTITUIÇÃO
fev/25	600660281
abr/25	600680581
jun/25	600697748
jul/25	600708919
set/25	600732907
out/25	600742360
Preciso que a data de emissão das seguintes NFS estejam no mesmo mês que o vencimento:
087139
090419
094211
095870
097871
099723
101659
103678</v>
      </c>
      <c r="W51" s="76" t="str">
        <f t="shared" si="11"/>
        <v>190760260</v>
      </c>
      <c r="X51" s="77">
        <v>46234</v>
      </c>
      <c r="Y51" s="78" t="str">
        <f t="shared" si="12"/>
        <v>Encerrado</v>
      </c>
      <c r="Z51" s="78">
        <f t="shared" ca="1" si="13"/>
        <v>183</v>
      </c>
      <c r="AA51" s="78" t="str">
        <f t="shared" si="14"/>
        <v/>
      </c>
      <c r="AB51" s="2" t="str">
        <f t="shared" si="15"/>
        <v>Interno</v>
      </c>
    </row>
    <row r="52" spans="1:28" ht="15.5" hidden="1" x14ac:dyDescent="0.35">
      <c r="A52" s="1"/>
      <c r="B52" s="67" t="s">
        <v>17</v>
      </c>
      <c r="C52" s="70" t="str">
        <f>VLOOKUP(I:I,'Referencias '!H:I,2,0)</f>
        <v>Cancelamento e Reemissão de Nota Fiscal</v>
      </c>
      <c r="D52" s="71">
        <v>19068976</v>
      </c>
      <c r="E52" s="71">
        <v>0</v>
      </c>
      <c r="F52" s="72">
        <v>0</v>
      </c>
      <c r="G52" s="72" t="str">
        <f>VLOOKUP(H:H,'Referencias '!B:C,2,0)</f>
        <v>CINEMARK BRASIL S.A.</v>
      </c>
      <c r="H52" s="72" t="str">
        <f t="shared" si="16"/>
        <v>00.779.721/0001-41</v>
      </c>
      <c r="I52" s="70" t="s">
        <v>323</v>
      </c>
      <c r="J52" s="72"/>
      <c r="K52" s="72"/>
      <c r="L52" s="70" t="s">
        <v>70</v>
      </c>
      <c r="M52" s="73" t="s">
        <v>238</v>
      </c>
      <c r="N52" s="71" t="s">
        <v>390</v>
      </c>
      <c r="O52" s="74">
        <v>46051</v>
      </c>
      <c r="P52" s="153">
        <v>46073</v>
      </c>
      <c r="Q52" s="75" t="str">
        <f t="shared" si="9"/>
        <v>jan/2026</v>
      </c>
      <c r="R52" s="71" t="s">
        <v>260</v>
      </c>
      <c r="S52" s="71" t="s">
        <v>302</v>
      </c>
      <c r="T52" s="71" t="s">
        <v>327</v>
      </c>
      <c r="U52" s="71" t="s">
        <v>409</v>
      </c>
      <c r="V52" s="71" t="str">
        <f t="shared" ref="V52:V83" si="17">IFERROR(_xlfn.TEXTBEFORE(_xlfn.TEXTAFTER(U52,"Descrição do problema:&lt;/strong"),"&lt;/p&gt;"),_xlfn.TEXTAFTER(U52,"Descrição do problema:&lt;/strong"))</f>
        <v>&gt; Por favor, realizar substituição de NF.
Adiciono o pedido do antifraude de dez/25.
OC000743944 – R$46.109,23 Antifraude Dezembro 2025.
Em anexo.</v>
      </c>
      <c r="W52" s="76" t="str">
        <f t="shared" si="11"/>
        <v>190689760</v>
      </c>
      <c r="X52" s="77">
        <v>46232</v>
      </c>
      <c r="Y52" s="78" t="str">
        <f t="shared" si="12"/>
        <v>Encerrado</v>
      </c>
      <c r="Z52" s="78">
        <f t="shared" ca="1" si="13"/>
        <v>181</v>
      </c>
      <c r="AA52" s="78" t="str">
        <f t="shared" si="14"/>
        <v/>
      </c>
      <c r="AB52" s="2" t="str">
        <f t="shared" si="15"/>
        <v>Interno</v>
      </c>
    </row>
    <row r="53" spans="1:28" ht="15.5" hidden="1" x14ac:dyDescent="0.35">
      <c r="A53" s="1"/>
      <c r="B53" s="67" t="s">
        <v>19</v>
      </c>
      <c r="C53" s="70" t="str">
        <f>VLOOKUP(I:I,'Referencias '!H:I,2,0)</f>
        <v>Pagamentos, Boletos e Recebimentos</v>
      </c>
      <c r="D53" s="159">
        <v>19318187</v>
      </c>
      <c r="E53" s="71">
        <v>0</v>
      </c>
      <c r="F53" s="72">
        <v>2603615657622</v>
      </c>
      <c r="G53" s="72" t="str">
        <f>VLOOKUP(H:H,'Referencias '!B:C,2,0)</f>
        <v>PNEUBRAS COMERCIO DE PNEUS LTDA</v>
      </c>
      <c r="H53" s="72" t="str">
        <f t="shared" si="16"/>
        <v>08.678.386/0001-05</v>
      </c>
      <c r="I53" s="70" t="s">
        <v>406</v>
      </c>
      <c r="J53" s="72"/>
      <c r="K53" s="72"/>
      <c r="L53" s="70" t="s">
        <v>70</v>
      </c>
      <c r="M53" s="73" t="s">
        <v>238</v>
      </c>
      <c r="N53" s="71" t="s">
        <v>410</v>
      </c>
      <c r="O53" s="74">
        <v>46058</v>
      </c>
      <c r="P53" s="153">
        <v>46073</v>
      </c>
      <c r="Q53" s="75" t="str">
        <f t="shared" si="9"/>
        <v>fev/2026</v>
      </c>
      <c r="R53" s="71" t="s">
        <v>240</v>
      </c>
      <c r="S53" s="71" t="s">
        <v>411</v>
      </c>
      <c r="T53" s="71" t="s">
        <v>412</v>
      </c>
      <c r="U53" s="71" t="s">
        <v>413</v>
      </c>
      <c r="V53" s="71" t="str">
        <f t="shared" si="17"/>
        <v>&gt; Boa tarde!  
Referente a essa nova cobrança que chegou aqui para nós, eu só consigo entregar as notas emitidas dentro do mês até o dia 25 de cada mês apenas. Devido aos prazos internos que possuímos.
Quero saber se é possível realizar o cancelamento desta nota e emitir essa cobrança no dia 02/02 por gentileza?
Aguardo um retorno.</v>
      </c>
      <c r="W53" s="76" t="str">
        <f t="shared" si="11"/>
        <v>193181870</v>
      </c>
      <c r="X53" s="77">
        <v>46233</v>
      </c>
      <c r="Y53" s="78" t="str">
        <f t="shared" si="12"/>
        <v>Encerrado</v>
      </c>
      <c r="Z53" s="78">
        <f t="shared" ca="1" si="13"/>
        <v>175</v>
      </c>
      <c r="AA53" s="78" t="str">
        <f t="shared" si="14"/>
        <v/>
      </c>
      <c r="AB53" s="2" t="str">
        <f t="shared" si="15"/>
        <v>Externo</v>
      </c>
    </row>
    <row r="54" spans="1:28" ht="15.5" hidden="1" x14ac:dyDescent="0.35">
      <c r="A54" s="1"/>
      <c r="B54" s="67" t="s">
        <v>17</v>
      </c>
      <c r="C54" s="70" t="str">
        <f>VLOOKUP(I:I,'Referencias '!H:I,2,0)</f>
        <v>Cancelamento e Reemissão de Nota Fiscal</v>
      </c>
      <c r="D54" s="71">
        <v>19294254</v>
      </c>
      <c r="E54" s="71">
        <v>0</v>
      </c>
      <c r="F54" s="72">
        <v>2603610640508</v>
      </c>
      <c r="G54" s="72" t="str">
        <f>VLOOKUP(H:H,'Referencias '!B:C,2,0)</f>
        <v>ASSOCIACAO ESCOLA SUPERIOR DE PROPAGANDA E MARKETING</v>
      </c>
      <c r="H54" s="72" t="str">
        <f t="shared" si="16"/>
        <v>61.825.675/0001-64</v>
      </c>
      <c r="I54" s="70" t="s">
        <v>323</v>
      </c>
      <c r="J54" s="72"/>
      <c r="K54" s="72"/>
      <c r="L54" s="70" t="s">
        <v>70</v>
      </c>
      <c r="M54" s="73" t="s">
        <v>238</v>
      </c>
      <c r="N54" s="71" t="s">
        <v>414</v>
      </c>
      <c r="O54" s="74">
        <v>46058</v>
      </c>
      <c r="P54" s="153">
        <v>46064</v>
      </c>
      <c r="Q54" s="75" t="str">
        <f t="shared" si="9"/>
        <v>fev/2026</v>
      </c>
      <c r="R54" s="71" t="s">
        <v>260</v>
      </c>
      <c r="S54" s="71" t="s">
        <v>415</v>
      </c>
      <c r="T54" s="71" t="s">
        <v>416</v>
      </c>
      <c r="U54" s="71" t="s">
        <v>417</v>
      </c>
      <c r="V54" s="71" t="str">
        <f t="shared" si="17"/>
        <v>&gt; O contrato nº 430 foi encerrado e, conforme e-mail anexo, a contagem do período de aviso teve início em 03/11/2025, data de recebimento da notificação. Assim, o valor devido pelos 90 dias subsequentes corresponderia a aproximadamente 3 parcelas de R$ 821,35, totalizando R$ 2.464,05.
No entanto, foi realizada a cobrança do valor de R$ 1.642,71 por nota fiscal. Efetuamos o pagamento de duas NF’s (anexas), cada uma no valor de R$ 1.642,71, totalizando R$ 3.285,42. Ressaltamos que o valor correto a ser pago seria R$ 1.642,70.
Dessa forma, entendemos que a NF nº 0105703 foi cobrada indevidamente e que há um créd</v>
      </c>
      <c r="W54" s="76" t="str">
        <f t="shared" si="11"/>
        <v>192942540</v>
      </c>
      <c r="X54" s="77">
        <v>46289</v>
      </c>
      <c r="Y54" s="78" t="str">
        <f t="shared" si="12"/>
        <v>Encerrado</v>
      </c>
      <c r="Z54" s="78">
        <f t="shared" ca="1" si="13"/>
        <v>231</v>
      </c>
      <c r="AA54" s="78" t="str">
        <f t="shared" si="14"/>
        <v/>
      </c>
      <c r="AB54" s="2" t="str">
        <f t="shared" si="15"/>
        <v>Externo</v>
      </c>
    </row>
    <row r="55" spans="1:28" ht="15.5" hidden="1" x14ac:dyDescent="0.35">
      <c r="A55" s="1"/>
      <c r="B55" s="67" t="s">
        <v>16</v>
      </c>
      <c r="C55" s="70" t="str">
        <f>VLOOKUP(I:I,'Referencias '!H:I,2,0)</f>
        <v>Contratos, Comercial e Cadastro</v>
      </c>
      <c r="D55" s="71">
        <v>19334708</v>
      </c>
      <c r="E55" s="71">
        <v>0</v>
      </c>
      <c r="F55" s="72">
        <v>2603709669813</v>
      </c>
      <c r="G55" s="72" t="str">
        <f>VLOOKUP(H:H,'Referencias '!B:C,2,0)</f>
        <v>MASTER CARGAS BRASIL LTDA</v>
      </c>
      <c r="H55" s="72" t="str">
        <f t="shared" si="16"/>
        <v>03.537.589/0001-50</v>
      </c>
      <c r="I55" s="70" t="s">
        <v>418</v>
      </c>
      <c r="J55" s="72"/>
      <c r="K55" s="72"/>
      <c r="L55" s="70" t="s">
        <v>70</v>
      </c>
      <c r="M55" s="73" t="s">
        <v>238</v>
      </c>
      <c r="N55" s="71" t="s">
        <v>274</v>
      </c>
      <c r="O55" s="74">
        <v>46059</v>
      </c>
      <c r="P55" s="153">
        <v>46063</v>
      </c>
      <c r="Q55" s="75" t="str">
        <f t="shared" si="9"/>
        <v>fev/2026</v>
      </c>
      <c r="R55" s="71" t="s">
        <v>255</v>
      </c>
      <c r="S55" s="71" t="s">
        <v>275</v>
      </c>
      <c r="T55" s="71" t="s">
        <v>419</v>
      </c>
      <c r="U55" s="71" t="s">
        <v>420</v>
      </c>
      <c r="V55" s="71" t="str">
        <f t="shared" si="17"/>
        <v>&gt;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v>
      </c>
      <c r="W55" s="76" t="str">
        <f t="shared" si="11"/>
        <v>193347080</v>
      </c>
      <c r="X55" s="77">
        <v>46233</v>
      </c>
      <c r="Y55" s="78" t="str">
        <f t="shared" si="12"/>
        <v>Encerrado</v>
      </c>
      <c r="Z55" s="78">
        <f t="shared" ca="1" si="13"/>
        <v>174</v>
      </c>
      <c r="AA55" s="78" t="str">
        <f t="shared" si="14"/>
        <v/>
      </c>
      <c r="AB55" s="2" t="str">
        <f t="shared" si="15"/>
        <v>Interno</v>
      </c>
    </row>
    <row r="56" spans="1:28" ht="15.5" hidden="1" x14ac:dyDescent="0.35">
      <c r="A56" s="1"/>
      <c r="B56" s="67" t="s">
        <v>17</v>
      </c>
      <c r="C56" s="70" t="str">
        <f>VLOOKUP(I:I,'Referencias '!H:I,2,0)</f>
        <v>Cancelamento e Reemissão de Nota Fiscal</v>
      </c>
      <c r="D56" s="71">
        <v>19332816</v>
      </c>
      <c r="E56" s="71">
        <v>0</v>
      </c>
      <c r="F56" s="72">
        <v>2603709668429</v>
      </c>
      <c r="G56" s="72" t="str">
        <f>T56</f>
        <v>SERASA SA</v>
      </c>
      <c r="H56" s="72" t="str">
        <f t="shared" si="16"/>
        <v>62.173.620/0093-06</v>
      </c>
      <c r="I56" s="70" t="s">
        <v>323</v>
      </c>
      <c r="J56" s="72"/>
      <c r="K56" s="72"/>
      <c r="L56" s="70" t="s">
        <v>70</v>
      </c>
      <c r="M56" s="73" t="s">
        <v>238</v>
      </c>
      <c r="N56" s="71" t="s">
        <v>421</v>
      </c>
      <c r="O56" s="74">
        <v>46059</v>
      </c>
      <c r="P56" s="153">
        <v>46086</v>
      </c>
      <c r="Q56" s="75" t="str">
        <f t="shared" si="9"/>
        <v>fev/2026</v>
      </c>
      <c r="R56" s="71" t="s">
        <v>297</v>
      </c>
      <c r="S56" s="71" t="s">
        <v>302</v>
      </c>
      <c r="T56" s="71" t="s">
        <v>422</v>
      </c>
      <c r="U56" s="71" t="s">
        <v>423</v>
      </c>
      <c r="V56" s="71" t="str">
        <f t="shared" si="17"/>
        <v>&gt; Prezados, bom dia. Tudo bem?
Por favor seguir com o cancelamento das NFS do SERASA CNPJ 62173620009306.</v>
      </c>
      <c r="W56" s="76" t="str">
        <f t="shared" si="11"/>
        <v>193328160</v>
      </c>
      <c r="X56" s="77">
        <v>46233</v>
      </c>
      <c r="Y56" s="78" t="str">
        <f t="shared" si="12"/>
        <v>Encerrado</v>
      </c>
      <c r="Z56" s="78">
        <f t="shared" ca="1" si="13"/>
        <v>174</v>
      </c>
      <c r="AA56" s="78" t="str">
        <f t="shared" si="14"/>
        <v/>
      </c>
      <c r="AB56" s="2" t="str">
        <f t="shared" si="15"/>
        <v>Interno</v>
      </c>
    </row>
    <row r="57" spans="1:28" ht="15.5" hidden="1" x14ac:dyDescent="0.35">
      <c r="A57" s="1"/>
      <c r="B57" s="67" t="s">
        <v>14</v>
      </c>
      <c r="C57" s="70" t="str">
        <f>VLOOKUP(I:I,'Referencias '!H:I,2,0)</f>
        <v>Cancelamento e Reemissão de Nota Fiscal</v>
      </c>
      <c r="D57" s="71">
        <v>19467621</v>
      </c>
      <c r="E57" s="71">
        <v>0</v>
      </c>
      <c r="F57" s="72">
        <v>2604118768702</v>
      </c>
      <c r="G57" s="72" t="str">
        <f>T57</f>
        <v/>
      </c>
      <c r="H57" s="72" t="str">
        <f t="shared" si="16"/>
        <v>02.916.265/0298-18</v>
      </c>
      <c r="I57" s="70" t="s">
        <v>323</v>
      </c>
      <c r="J57" s="72"/>
      <c r="K57" s="72"/>
      <c r="L57" s="70" t="s">
        <v>70</v>
      </c>
      <c r="M57" s="73" t="s">
        <v>238</v>
      </c>
      <c r="N57" s="71" t="s">
        <v>424</v>
      </c>
      <c r="O57" s="74">
        <v>46063</v>
      </c>
      <c r="P57" s="153">
        <v>46064</v>
      </c>
      <c r="Q57" s="75" t="str">
        <f t="shared" si="9"/>
        <v>fev/2026</v>
      </c>
      <c r="R57" s="71" t="s">
        <v>313</v>
      </c>
      <c r="S57" s="71" t="s">
        <v>425</v>
      </c>
      <c r="T57" s="71" t="s">
        <v>327</v>
      </c>
      <c r="U57" s="71" t="s">
        <v>426</v>
      </c>
      <c r="V57" s="71" t="str">
        <f t="shared" si="17"/>
        <v>&gt; Boa tarde, pessoal! Tudo bem?
A JBS nunca pagou suas faturas, entramos em contato para entender o motivo e o cliente disse que não pode receber fatura no CNPJ cadastrado na Braspag.
Com isso, o jurídico elaborou um documento para formalizar a alteração do CNPJ, segue o documento assinado em anexo.
Precisamos seguir com a emissão das NFs no CNPJ correto</v>
      </c>
      <c r="W57" s="76" t="str">
        <f t="shared" si="11"/>
        <v>194676210</v>
      </c>
      <c r="X57" s="77">
        <v>46233</v>
      </c>
      <c r="Y57" s="78" t="str">
        <f t="shared" si="12"/>
        <v>Encerrado</v>
      </c>
      <c r="Z57" s="78">
        <f t="shared" ca="1" si="13"/>
        <v>170</v>
      </c>
      <c r="AA57" s="78" t="str">
        <f t="shared" si="14"/>
        <v/>
      </c>
      <c r="AB57" s="2" t="str">
        <f t="shared" si="15"/>
        <v>Externo</v>
      </c>
    </row>
    <row r="58" spans="1:28" ht="15.5" hidden="1" x14ac:dyDescent="0.35">
      <c r="A58" s="1"/>
      <c r="B58" s="67" t="s">
        <v>14</v>
      </c>
      <c r="C58" s="70" t="str">
        <f>VLOOKUP(I:I,'Referencias '!H:I,2,0)</f>
        <v>Contratos, Comercial e Cadastro</v>
      </c>
      <c r="D58" s="71">
        <v>19467525</v>
      </c>
      <c r="E58" s="71">
        <v>0</v>
      </c>
      <c r="F58" s="72">
        <v>2604118768638</v>
      </c>
      <c r="G58" s="72" t="str">
        <f>VLOOKUP(H:H,'Referencias '!B:C,2,0)</f>
        <v>ALFA  AGENCIA DE VIAGENS LTDA</v>
      </c>
      <c r="H58" s="72" t="str">
        <f t="shared" si="16"/>
        <v>07.141.168/0001-66</v>
      </c>
      <c r="I58" s="70" t="s">
        <v>355</v>
      </c>
      <c r="J58" s="72"/>
      <c r="K58" s="72"/>
      <c r="L58" s="70" t="s">
        <v>70</v>
      </c>
      <c r="M58" s="73" t="s">
        <v>238</v>
      </c>
      <c r="N58" s="71" t="s">
        <v>427</v>
      </c>
      <c r="O58" s="74">
        <v>46063</v>
      </c>
      <c r="P58" s="153">
        <v>46064</v>
      </c>
      <c r="Q58" s="75" t="str">
        <f t="shared" si="9"/>
        <v>fev/2026</v>
      </c>
      <c r="R58" s="71" t="s">
        <v>313</v>
      </c>
      <c r="S58" s="71" t="s">
        <v>393</v>
      </c>
      <c r="T58" s="71" t="s">
        <v>327</v>
      </c>
      <c r="U58" s="71" t="s">
        <v>428</v>
      </c>
      <c r="V58" s="71" t="str">
        <f t="shared" si="17"/>
        <v>&gt; Boa tarde, time, espero que estejam bem!
Cliente deseja congelar o contrato , dos produtos de AF mínimo mensal e Analista dedicado mensal Cyber, sendo assim segue documento assinado por todos. 
Atenciosamente.</v>
      </c>
      <c r="W58" s="76" t="str">
        <f t="shared" si="11"/>
        <v>194675250</v>
      </c>
      <c r="X58" s="77">
        <v>46233</v>
      </c>
      <c r="Y58" s="78" t="str">
        <f t="shared" si="12"/>
        <v>Encerrado</v>
      </c>
      <c r="Z58" s="78">
        <f t="shared" ca="1" si="13"/>
        <v>170</v>
      </c>
      <c r="AA58" s="78" t="str">
        <f t="shared" si="14"/>
        <v/>
      </c>
      <c r="AB58" s="2" t="str">
        <f t="shared" si="15"/>
        <v>Interno</v>
      </c>
    </row>
    <row r="59" spans="1:28" ht="15.5" hidden="1" x14ac:dyDescent="0.35">
      <c r="A59" s="1"/>
      <c r="B59" s="67" t="s">
        <v>14</v>
      </c>
      <c r="C59" s="70" t="str">
        <f>VLOOKUP(I:I,'Referencias '!H:I,2,0)</f>
        <v>Cobrança e Contestação</v>
      </c>
      <c r="D59" s="159">
        <v>19443812</v>
      </c>
      <c r="E59" s="71">
        <v>0</v>
      </c>
      <c r="F59" s="72">
        <v>2604112751267</v>
      </c>
      <c r="G59" s="72" t="str">
        <f>VLOOKUP(H:H,'Referencias '!B:C,2,0)</f>
        <v>ASSOCIACAO ESCOLA SUPERIOR DE PROPAGANDA E MARKETING</v>
      </c>
      <c r="H59" s="72" t="str">
        <f t="shared" si="16"/>
        <v>61.825.675/0001-64</v>
      </c>
      <c r="I59" s="70" t="s">
        <v>287</v>
      </c>
      <c r="J59" s="72"/>
      <c r="K59" s="72"/>
      <c r="L59" s="70" t="s">
        <v>70</v>
      </c>
      <c r="M59" s="73" t="s">
        <v>238</v>
      </c>
      <c r="N59" s="71" t="s">
        <v>429</v>
      </c>
      <c r="O59" s="74">
        <v>46063</v>
      </c>
      <c r="P59" s="153">
        <v>46064</v>
      </c>
      <c r="Q59" s="75" t="str">
        <f t="shared" si="9"/>
        <v>fev/2026</v>
      </c>
      <c r="R59" s="71" t="s">
        <v>313</v>
      </c>
      <c r="S59" s="71" t="s">
        <v>415</v>
      </c>
      <c r="T59" s="71" t="s">
        <v>327</v>
      </c>
      <c r="U59" s="71" t="s">
        <v>430</v>
      </c>
      <c r="V59" s="71" t="str">
        <f t="shared" si="17"/>
        <v>&gt; Bom dia!
Prezados,
O contrato nº 430 foi encerrado e, conforme e-mail anexo, a contagem do período de aviso teve início em 03/11/2025, data de recebimento da notificação. Assim, o valor devido pelos 90 dias subsequentes corresponderia a aproximadamente 3 parcelas de R$ 821,35, totalizando R$ 2.464,05.
No entanto, foi realizada a cobrança do valor de R$ 1.642,71 por nota fiscal. Efetuamos o pagamento de duas NF’s (anexas), cada uma no valor de R$ 1.642,71, totalizando R$ 3.285,42. Ressaltamos que o valor corre</v>
      </c>
      <c r="W59" s="76" t="str">
        <f t="shared" si="11"/>
        <v>194438120</v>
      </c>
      <c r="X59" s="77">
        <v>46269</v>
      </c>
      <c r="Y59" s="78" t="str">
        <f t="shared" si="12"/>
        <v>Encerrado</v>
      </c>
      <c r="Z59" s="78">
        <f t="shared" ca="1" si="13"/>
        <v>206</v>
      </c>
      <c r="AA59" s="78" t="str">
        <f t="shared" si="14"/>
        <v/>
      </c>
      <c r="AB59" s="2" t="str">
        <f t="shared" si="15"/>
        <v>Externo</v>
      </c>
    </row>
    <row r="60" spans="1:28" ht="15.5" hidden="1" x14ac:dyDescent="0.35">
      <c r="A60" s="1" t="s">
        <v>4762</v>
      </c>
      <c r="B60" s="67" t="s">
        <v>16</v>
      </c>
      <c r="C60" s="70" t="e">
        <f>VLOOKUP(I:I,'Referencias '!H:I,2,0)</f>
        <v>#N/A</v>
      </c>
      <c r="D60" s="71">
        <v>19555123</v>
      </c>
      <c r="E60" s="71">
        <v>0</v>
      </c>
      <c r="F60" s="72">
        <v>2604317832446</v>
      </c>
      <c r="G60" s="72" t="str">
        <f>VLOOKUP(H:H,'Referencias '!B:C,2,0)</f>
        <v>BRF S.A.</v>
      </c>
      <c r="H60" s="72" t="str">
        <f t="shared" si="16"/>
        <v>01.838.723/0001-27</v>
      </c>
      <c r="I60" s="70" t="s">
        <v>431</v>
      </c>
      <c r="J60" s="72"/>
      <c r="K60" s="72"/>
      <c r="L60" s="70" t="s">
        <v>213</v>
      </c>
      <c r="M60" s="73" t="s">
        <v>387</v>
      </c>
      <c r="N60" s="71" t="s">
        <v>305</v>
      </c>
      <c r="O60" s="74">
        <v>46065</v>
      </c>
      <c r="P60" s="153" t="s">
        <v>4818</v>
      </c>
      <c r="Q60" s="75" t="str">
        <f t="shared" si="9"/>
        <v>fev/2026</v>
      </c>
      <c r="R60" s="71" t="s">
        <v>313</v>
      </c>
      <c r="S60" s="71" t="s">
        <v>306</v>
      </c>
      <c r="T60" s="71" t="s">
        <v>327</v>
      </c>
      <c r="U60" s="71" t="s">
        <v>432</v>
      </c>
      <c r="V60" s="71" t="str">
        <f t="shared" si="17"/>
        <v xml:space="preserve">&gt; Boa tarde, pessoal! tudo bem?
A BRF nos acionou recentemente para questionar a volumetria cobrada referente ao produto 3DS, considerando que hoje eles não possuem visibilidade do consumo diretamente no portal.
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v>
      </c>
      <c r="W60" s="76" t="str">
        <f t="shared" si="11"/>
        <v>195551230</v>
      </c>
      <c r="X60" s="77"/>
      <c r="Y60" s="78" t="str">
        <f t="shared" si="12"/>
        <v>Aberto</v>
      </c>
      <c r="Z60" s="78">
        <f t="shared" ca="1" si="13"/>
        <v>225</v>
      </c>
      <c r="AA60" s="78">
        <f t="shared" ca="1" si="14"/>
        <v>225.00059999999999</v>
      </c>
      <c r="AB60" s="2" t="str">
        <f t="shared" si="15"/>
        <v>Interno</v>
      </c>
    </row>
    <row r="61" spans="1:28" ht="15.5" hidden="1" x14ac:dyDescent="0.35">
      <c r="A61" s="1" t="s">
        <v>4762</v>
      </c>
      <c r="B61" s="67" t="s">
        <v>16</v>
      </c>
      <c r="C61" s="70" t="str">
        <f>VLOOKUP(I:I,'Referencias '!H:I,2,0)</f>
        <v>Cobrança e Contestação</v>
      </c>
      <c r="D61" s="71">
        <v>19575216</v>
      </c>
      <c r="E61" s="71">
        <v>0</v>
      </c>
      <c r="F61" s="72">
        <v>2604411846581</v>
      </c>
      <c r="G61" s="72" t="str">
        <f>VLOOKUP(H:H,'Referencias '!B:C,2,0)</f>
        <v>CENTER MEGA COMERCIO DE MATERIAIS PARA CONSTRUCAO LTDA</v>
      </c>
      <c r="H61" s="72" t="str">
        <f t="shared" si="16"/>
        <v>05.164.667/0007-39</v>
      </c>
      <c r="I61" s="70" t="s">
        <v>287</v>
      </c>
      <c r="J61" s="72"/>
      <c r="K61" s="72"/>
      <c r="L61" s="70" t="s">
        <v>213</v>
      </c>
      <c r="M61" s="73" t="s">
        <v>387</v>
      </c>
      <c r="N61" s="71" t="s">
        <v>269</v>
      </c>
      <c r="O61" s="74">
        <v>46066</v>
      </c>
      <c r="P61" s="153" t="s">
        <v>4819</v>
      </c>
      <c r="Q61" s="75" t="str">
        <f t="shared" si="9"/>
        <v>fev/2026</v>
      </c>
      <c r="R61" s="71" t="s">
        <v>433</v>
      </c>
      <c r="S61" s="71" t="s">
        <v>270</v>
      </c>
      <c r="T61" s="71" t="s">
        <v>327</v>
      </c>
      <c r="U61" s="71" t="s">
        <v>434</v>
      </c>
      <c r="V61" s="71" t="str">
        <f t="shared" si="17"/>
        <v>&gt; Time, o cliente Covabra identificou uma inconsistência na cobrança e nos questionou sobre a divergência entre o valor das notas e o contrato, especialmente considerando que ainda não havia completado um ano da renegociação realizada em janeiro de 2025.
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v>
      </c>
      <c r="W61" s="76" t="str">
        <f t="shared" si="11"/>
        <v>195752160</v>
      </c>
      <c r="X61" s="77"/>
      <c r="Y61" s="78" t="str">
        <f t="shared" si="12"/>
        <v>Aberto</v>
      </c>
      <c r="Z61" s="78">
        <f t="shared" ca="1" si="13"/>
        <v>224</v>
      </c>
      <c r="AA61" s="78">
        <f t="shared" ca="1" si="14"/>
        <v>224.00060999999999</v>
      </c>
      <c r="AB61" s="2" t="str">
        <f t="shared" si="15"/>
        <v>Interno</v>
      </c>
    </row>
    <row r="62" spans="1:28" ht="15.5" hidden="1" x14ac:dyDescent="0.35">
      <c r="A62" s="1"/>
      <c r="B62" s="67" t="s">
        <v>17</v>
      </c>
      <c r="C62" s="70" t="str">
        <f>VLOOKUP(I:I,'Referencias '!H:I,2,0)</f>
        <v>Contratos, Comercial e Cadastro</v>
      </c>
      <c r="D62" s="71">
        <v>19754719</v>
      </c>
      <c r="E62" s="71">
        <v>0</v>
      </c>
      <c r="F62" s="72">
        <v>2605409978915</v>
      </c>
      <c r="G62" s="72" t="str">
        <f>VLOOKUP(H:H,'Referencias '!B:C,2,0)</f>
        <v>CENTRAL DO CARNAVAL PRODUCOES ARTISTICAS LTDA</v>
      </c>
      <c r="H62" s="72" t="str">
        <f t="shared" si="16"/>
        <v>03.951.956/0001-67</v>
      </c>
      <c r="I62" s="70" t="s">
        <v>355</v>
      </c>
      <c r="J62" s="72"/>
      <c r="K62" s="72"/>
      <c r="L62" s="70" t="s">
        <v>70</v>
      </c>
      <c r="M62" s="73" t="s">
        <v>238</v>
      </c>
      <c r="N62" s="71" t="s">
        <v>435</v>
      </c>
      <c r="O62" s="74">
        <v>46076</v>
      </c>
      <c r="P62" s="153">
        <v>46129</v>
      </c>
      <c r="Q62" s="75" t="str">
        <f t="shared" si="9"/>
        <v>fev/2026</v>
      </c>
      <c r="R62" s="71" t="s">
        <v>297</v>
      </c>
      <c r="S62" s="71" t="s">
        <v>284</v>
      </c>
      <c r="T62" s="71" t="s">
        <v>327</v>
      </c>
      <c r="U62" s="71" t="s">
        <v>436</v>
      </c>
      <c r="V62" s="71" t="str">
        <f t="shared" si="17"/>
        <v>&gt; Pessoal, tudo bem?
Conforme previsto no aditivo contratual da Central do Carnaval, precisamos realizar o congelamento da cobrança do analista.
Dessa forma, a última nota a ser emitida será em março, referente ao consumo de fevereiro.
Em anexo envio os aditivos que formalizam esse congelamento.</v>
      </c>
      <c r="W62" s="76" t="str">
        <f t="shared" si="11"/>
        <v>197547190</v>
      </c>
      <c r="X62" s="77">
        <v>46232</v>
      </c>
      <c r="Y62" s="78" t="str">
        <f t="shared" si="12"/>
        <v>Encerrado</v>
      </c>
      <c r="Z62" s="78">
        <f t="shared" ca="1" si="13"/>
        <v>156</v>
      </c>
      <c r="AA62" s="78" t="str">
        <f t="shared" si="14"/>
        <v/>
      </c>
      <c r="AB62" s="2" t="str">
        <f t="shared" si="15"/>
        <v>Interno</v>
      </c>
    </row>
    <row r="63" spans="1:28" ht="15.5" hidden="1" x14ac:dyDescent="0.35">
      <c r="A63" s="1"/>
      <c r="B63" s="67" t="s">
        <v>14</v>
      </c>
      <c r="C63" s="70" t="str">
        <f>VLOOKUP(I:I,'Referencias '!H:I,2,0)</f>
        <v>Contratos, Comercial e Cadastro</v>
      </c>
      <c r="D63" s="71">
        <v>19754066</v>
      </c>
      <c r="E63" s="71">
        <v>0</v>
      </c>
      <c r="F63" s="72">
        <v>2605409978402</v>
      </c>
      <c r="G63" s="72" t="str">
        <f>VLOOKUP(H:H,'Referencias '!B:C,2,0)</f>
        <v>DSC PRODUCOES E EVENTOS LTDA</v>
      </c>
      <c r="H63" s="72" t="str">
        <f t="shared" si="16"/>
        <v>34.546.535/0001-84</v>
      </c>
      <c r="I63" s="70" t="s">
        <v>355</v>
      </c>
      <c r="J63" s="72"/>
      <c r="K63" s="72"/>
      <c r="L63" s="70" t="s">
        <v>70</v>
      </c>
      <c r="M63" s="73" t="s">
        <v>238</v>
      </c>
      <c r="N63" s="71" t="s">
        <v>435</v>
      </c>
      <c r="O63" s="74">
        <v>46076</v>
      </c>
      <c r="P63" s="153">
        <v>46175</v>
      </c>
      <c r="Q63" s="75" t="str">
        <f t="shared" si="9"/>
        <v>fev/2026</v>
      </c>
      <c r="R63" s="71" t="s">
        <v>255</v>
      </c>
      <c r="S63" s="71" t="s">
        <v>284</v>
      </c>
      <c r="T63" s="71" t="s">
        <v>437</v>
      </c>
      <c r="U63" s="71" t="s">
        <v>438</v>
      </c>
      <c r="V63" s="71" t="str">
        <f t="shared" si="17"/>
        <v>&gt; Pessoal, bom dia! Tudo bem?
Conforme alinhado em reunião com o time financeiro e formalizado no aditivo contratual celebrado com a DSC, seguiremos com o congelamento da cobrança do Antifraude.
Não devemos emitir novas cobranças referentes ao mínimo mensal nem ao custo do analista dedicado nos períodos em que não houver utilização efetiva do serviço, conforme estipulado para a operação sazonal da cliente.
Permanece válida apenas a cobrança caso haja transações ou uso efetivo da solução durante os meses não sazonais, conforme tabela vi</v>
      </c>
      <c r="W63" s="76" t="str">
        <f t="shared" si="11"/>
        <v>197540660</v>
      </c>
      <c r="X63" s="77">
        <v>46238</v>
      </c>
      <c r="Y63" s="78" t="str">
        <f t="shared" si="12"/>
        <v>Encerrado</v>
      </c>
      <c r="Z63" s="78">
        <f t="shared" ca="1" si="13"/>
        <v>162</v>
      </c>
      <c r="AA63" s="78" t="str">
        <f t="shared" si="14"/>
        <v/>
      </c>
      <c r="AB63" s="2" t="str">
        <f t="shared" si="15"/>
        <v>Interno</v>
      </c>
    </row>
    <row r="64" spans="1:28" ht="15.5" hidden="1" x14ac:dyDescent="0.35">
      <c r="A64" s="1"/>
      <c r="B64" s="67" t="s">
        <v>14</v>
      </c>
      <c r="C64" s="70" t="str">
        <f>VLOOKUP(I:I,'Referencias '!H:I,2,0)</f>
        <v>Cancelamento e Reemissão de Nota Fiscal</v>
      </c>
      <c r="D64" s="71">
        <v>19809905</v>
      </c>
      <c r="E64" s="71">
        <v>0</v>
      </c>
      <c r="F64" s="72">
        <v>2605511021859</v>
      </c>
      <c r="G64" s="72" t="str">
        <f>T64</f>
        <v/>
      </c>
      <c r="H64" s="72" t="str">
        <f t="shared" si="16"/>
        <v>21.570.535/0001-78</v>
      </c>
      <c r="I64" s="70" t="s">
        <v>143</v>
      </c>
      <c r="J64" s="72"/>
      <c r="K64" s="72"/>
      <c r="L64" s="70" t="s">
        <v>70</v>
      </c>
      <c r="M64" s="73" t="s">
        <v>238</v>
      </c>
      <c r="N64" s="71" t="s">
        <v>439</v>
      </c>
      <c r="O64" s="74">
        <v>46077</v>
      </c>
      <c r="P64" s="153">
        <v>46077</v>
      </c>
      <c r="Q64" s="75" t="str">
        <f t="shared" si="9"/>
        <v>fev/2026</v>
      </c>
      <c r="R64" s="71" t="s">
        <v>313</v>
      </c>
      <c r="S64" s="71" t="s">
        <v>440</v>
      </c>
      <c r="T64" s="71" t="s">
        <v>327</v>
      </c>
      <c r="U64" s="71" t="s">
        <v>441</v>
      </c>
      <c r="V64" s="71" t="str">
        <f t="shared" si="17"/>
        <v>&gt;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v>
      </c>
      <c r="W64" s="76" t="str">
        <f t="shared" si="11"/>
        <v>198099050</v>
      </c>
      <c r="X64" s="77">
        <v>46247</v>
      </c>
      <c r="Y64" s="78" t="str">
        <f t="shared" si="12"/>
        <v>Encerrado</v>
      </c>
      <c r="Z64" s="78">
        <f t="shared" ca="1" si="13"/>
        <v>170</v>
      </c>
      <c r="AA64" s="78" t="str">
        <f t="shared" si="14"/>
        <v/>
      </c>
      <c r="AB64" s="2" t="str">
        <f t="shared" si="15"/>
        <v>Interno</v>
      </c>
    </row>
    <row r="65" spans="1:28" ht="15.5" hidden="1" x14ac:dyDescent="0.35">
      <c r="A65" s="1"/>
      <c r="B65" s="67" t="s">
        <v>16</v>
      </c>
      <c r="C65" s="70" t="str">
        <f>VLOOKUP(I:I,'Referencias '!H:I,2,0)</f>
        <v>Atendimento Administrativo e Suporte</v>
      </c>
      <c r="D65" s="71">
        <v>20009201</v>
      </c>
      <c r="E65" s="71">
        <v>0</v>
      </c>
      <c r="F65" s="72">
        <v>2606116169975</v>
      </c>
      <c r="G65" s="72" t="str">
        <f>VLOOKUP(H:H,'Referencias '!B:C,2,0)</f>
        <v>DROGARIA VITORIA LTDA</v>
      </c>
      <c r="H65" s="72" t="str">
        <f t="shared" si="16"/>
        <v>12.471.470/0005-46</v>
      </c>
      <c r="I65" s="70" t="s">
        <v>346</v>
      </c>
      <c r="J65" s="72"/>
      <c r="K65" s="72"/>
      <c r="L65" s="70" t="s">
        <v>70</v>
      </c>
      <c r="M65" s="73" t="s">
        <v>238</v>
      </c>
      <c r="N65" s="71" t="s">
        <v>319</v>
      </c>
      <c r="O65" s="74">
        <v>46083</v>
      </c>
      <c r="P65" s="153">
        <v>46160</v>
      </c>
      <c r="Q65" s="75" t="str">
        <f t="shared" si="9"/>
        <v>mar/2026</v>
      </c>
      <c r="R65" s="71" t="s">
        <v>260</v>
      </c>
      <c r="S65" s="71" t="s">
        <v>320</v>
      </c>
      <c r="T65" s="71" t="s">
        <v>327</v>
      </c>
      <c r="U65" s="71" t="s">
        <v>442</v>
      </c>
      <c r="V65" s="71" t="str">
        <f t="shared" si="17"/>
        <v>&gt; Boa tarde, Time!
A cliente está recebendo cobranças da Braspag a alguns meses, porém verifiquei que é uma loja que ainda não assinou o contrato.</v>
      </c>
      <c r="W65" s="76" t="str">
        <f t="shared" si="11"/>
        <v>200092010</v>
      </c>
      <c r="X65" s="77">
        <v>46233</v>
      </c>
      <c r="Y65" s="78" t="str">
        <f t="shared" si="12"/>
        <v>Encerrado</v>
      </c>
      <c r="Z65" s="78">
        <f t="shared" ca="1" si="13"/>
        <v>150</v>
      </c>
      <c r="AA65" s="78" t="str">
        <f t="shared" si="14"/>
        <v/>
      </c>
      <c r="AB65" s="2" t="str">
        <f t="shared" si="15"/>
        <v>Interno</v>
      </c>
    </row>
    <row r="66" spans="1:28" ht="15.5" hidden="1" x14ac:dyDescent="0.35">
      <c r="A66" s="1"/>
      <c r="B66" s="67" t="s">
        <v>17</v>
      </c>
      <c r="C66" s="70" t="str">
        <f>VLOOKUP(I:I,'Referencias '!H:I,2,0)</f>
        <v>Cancelamento e Reemissão de Nota Fiscal</v>
      </c>
      <c r="D66" s="71">
        <v>20000723</v>
      </c>
      <c r="E66" s="71">
        <v>0</v>
      </c>
      <c r="F66" s="72">
        <v>2606114163429</v>
      </c>
      <c r="G66" s="72" t="str">
        <f>T66</f>
        <v>LACLO INDUSTRIA E COMERCIO DE MO</v>
      </c>
      <c r="H66" s="72" t="str">
        <f t="shared" si="16"/>
        <v>55.012.418/0001-00</v>
      </c>
      <c r="I66" s="70" t="s">
        <v>323</v>
      </c>
      <c r="J66" s="72"/>
      <c r="K66" s="72"/>
      <c r="L66" s="70" t="s">
        <v>70</v>
      </c>
      <c r="M66" s="73" t="s">
        <v>238</v>
      </c>
      <c r="N66" s="71" t="s">
        <v>435</v>
      </c>
      <c r="O66" s="74">
        <v>46083</v>
      </c>
      <c r="P66" s="153">
        <v>46127</v>
      </c>
      <c r="Q66" s="75" t="str">
        <f t="shared" si="9"/>
        <v>mar/2026</v>
      </c>
      <c r="R66" s="71" t="s">
        <v>297</v>
      </c>
      <c r="S66" s="71" t="s">
        <v>284</v>
      </c>
      <c r="T66" s="71" t="s">
        <v>443</v>
      </c>
      <c r="U66" s="71" t="s">
        <v>444</v>
      </c>
      <c r="V66" s="71" t="str">
        <f t="shared" si="17"/>
        <v>&gt; Pessoal, boa tarde, tudo bem?
Acredito que tenhamos emitido em duplicidade a nota da multa rescisória da Laclô.
Notas fiscais:
0108142 – 342,86
0109042 – 342,86
0108143 – 477,55
0109043 – 477,55
Podem por gentileza atuar na correção?
Obrigada.</v>
      </c>
      <c r="W66" s="76" t="str">
        <f t="shared" si="11"/>
        <v>200007230</v>
      </c>
      <c r="X66" s="77">
        <v>46233</v>
      </c>
      <c r="Y66" s="78" t="str">
        <f t="shared" si="12"/>
        <v>Encerrado</v>
      </c>
      <c r="Z66" s="78">
        <f t="shared" ca="1" si="13"/>
        <v>150</v>
      </c>
      <c r="AA66" s="78" t="str">
        <f t="shared" si="14"/>
        <v/>
      </c>
      <c r="AB66" s="2" t="str">
        <f t="shared" si="15"/>
        <v>Interno</v>
      </c>
    </row>
    <row r="67" spans="1:28" ht="15.5" hidden="1" x14ac:dyDescent="0.35">
      <c r="A67" s="1"/>
      <c r="B67" s="67" t="s">
        <v>14</v>
      </c>
      <c r="C67" s="70" t="str">
        <f>VLOOKUP(I:I,'Referencias '!H:I,2,0)</f>
        <v>Cancelamento e Reemissão de Nota Fiscal</v>
      </c>
      <c r="D67" s="71">
        <v>20000132</v>
      </c>
      <c r="E67" s="71">
        <v>0</v>
      </c>
      <c r="F67" s="72">
        <v>2606114162959</v>
      </c>
      <c r="G67" s="72" t="str">
        <f>VLOOKUP(H:H,'Referencias '!B:C,2,0)</f>
        <v>AUTOPASS S.A.</v>
      </c>
      <c r="H67" s="72" t="str">
        <f t="shared" si="16"/>
        <v>07.140.538/0001-40</v>
      </c>
      <c r="I67" s="70" t="s">
        <v>323</v>
      </c>
      <c r="J67" s="72"/>
      <c r="K67" s="72"/>
      <c r="L67" s="70" t="s">
        <v>70</v>
      </c>
      <c r="M67" s="73" t="s">
        <v>238</v>
      </c>
      <c r="N67" s="71" t="s">
        <v>445</v>
      </c>
      <c r="O67" s="74">
        <v>46083</v>
      </c>
      <c r="P67" s="153">
        <v>46099</v>
      </c>
      <c r="Q67" s="75" t="str">
        <f t="shared" si="9"/>
        <v>mar/2026</v>
      </c>
      <c r="R67" s="71" t="s">
        <v>313</v>
      </c>
      <c r="S67" s="71" t="s">
        <v>446</v>
      </c>
      <c r="T67" s="71" t="s">
        <v>447</v>
      </c>
      <c r="U67" s="71" t="s">
        <v>448</v>
      </c>
      <c r="V67" s="71" t="str">
        <f t="shared" si="17"/>
        <v>&gt; Prezados, boa tarde!
Em 29/09/2025 foi emitida a nota fiscal nº 098096 no valor de R$ 41.913,06. Foi solicitado o cancelamento por não prestação de serviços, mas a nota fiscal continua ativa na prefeitura. Poderia verificar, por favor?
Atenciosamente,
Renata Sombra</v>
      </c>
      <c r="W67" s="76" t="str">
        <f t="shared" si="11"/>
        <v>200001320</v>
      </c>
      <c r="X67" s="77">
        <v>46233</v>
      </c>
      <c r="Y67" s="78" t="str">
        <f t="shared" si="12"/>
        <v>Encerrado</v>
      </c>
      <c r="Z67" s="78">
        <f t="shared" ca="1" si="13"/>
        <v>150</v>
      </c>
      <c r="AA67" s="78" t="str">
        <f t="shared" si="14"/>
        <v/>
      </c>
      <c r="AB67" s="2" t="str">
        <f t="shared" si="15"/>
        <v>Externo</v>
      </c>
    </row>
    <row r="68" spans="1:28" ht="15.5" hidden="1" x14ac:dyDescent="0.35">
      <c r="A68" s="1"/>
      <c r="B68" s="67" t="s">
        <v>15</v>
      </c>
      <c r="C68" s="70" t="str">
        <f>VLOOKUP(I:I,'Referencias '!H:I,2,0)</f>
        <v>Pagamentos, Boletos e Recebimentos</v>
      </c>
      <c r="D68" s="71">
        <v>19985861</v>
      </c>
      <c r="E68" s="71">
        <v>0</v>
      </c>
      <c r="F68" s="72">
        <v>2606110151971</v>
      </c>
      <c r="G68" s="72" t="str">
        <f>VLOOKUP(H:H,'Referencias '!B:C,2,0)</f>
        <v>ZAPAY SERVICOS DE PAGAMENTOS S.A.</v>
      </c>
      <c r="H68" s="72" t="str">
        <f t="shared" si="16"/>
        <v>28.593.387/0001-56</v>
      </c>
      <c r="I68" s="70" t="s">
        <v>273</v>
      </c>
      <c r="J68" s="72"/>
      <c r="K68" s="72"/>
      <c r="L68" s="70" t="s">
        <v>70</v>
      </c>
      <c r="M68" s="73" t="s">
        <v>238</v>
      </c>
      <c r="N68" s="71" t="s">
        <v>449</v>
      </c>
      <c r="O68" s="74">
        <v>46083</v>
      </c>
      <c r="P68" s="153">
        <v>46107</v>
      </c>
      <c r="Q68" s="75" t="str">
        <f t="shared" si="9"/>
        <v>mar/2026</v>
      </c>
      <c r="R68" s="71" t="s">
        <v>313</v>
      </c>
      <c r="S68" s="71" t="s">
        <v>450</v>
      </c>
      <c r="T68" s="71" t="s">
        <v>451</v>
      </c>
      <c r="U68" s="71" t="s">
        <v>452</v>
      </c>
      <c r="V68" s="71" t="str">
        <f t="shared" si="17"/>
        <v>&gt; Prezados,
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Aguardo retorno.</v>
      </c>
      <c r="W68" s="76" t="str">
        <f t="shared" si="11"/>
        <v>199858610</v>
      </c>
      <c r="X68" s="77">
        <v>46230</v>
      </c>
      <c r="Y68" s="78" t="str">
        <f t="shared" si="12"/>
        <v>Encerrado</v>
      </c>
      <c r="Z68" s="78">
        <f t="shared" ca="1" si="13"/>
        <v>147</v>
      </c>
      <c r="AA68" s="78" t="str">
        <f t="shared" si="14"/>
        <v/>
      </c>
      <c r="AB68" s="2" t="str">
        <f t="shared" si="15"/>
        <v>Externo</v>
      </c>
    </row>
    <row r="69" spans="1:28" ht="15.5" hidden="1" x14ac:dyDescent="0.35">
      <c r="A69" s="1"/>
      <c r="B69" s="67" t="s">
        <v>14</v>
      </c>
      <c r="C69" s="70" t="str">
        <f>VLOOKUP(I:I,'Referencias '!H:I,2,0)</f>
        <v>Cancelamento e Reemissão de Nota Fiscal</v>
      </c>
      <c r="D69" s="71">
        <v>19985167</v>
      </c>
      <c r="E69" s="71">
        <v>0</v>
      </c>
      <c r="F69" s="72">
        <v>2606110151454</v>
      </c>
      <c r="G69" s="72" t="str">
        <f>VLOOKUP(H:H,'Referencias '!B:C,2,0)</f>
        <v>ART MED MANIPULACAO E HOMEOPATIA LTDA</v>
      </c>
      <c r="H69" s="72" t="str">
        <f t="shared" si="16"/>
        <v>03.090.536/0001-33</v>
      </c>
      <c r="I69" s="70" t="s">
        <v>143</v>
      </c>
      <c r="J69" s="72"/>
      <c r="K69" s="72"/>
      <c r="L69" s="70" t="s">
        <v>70</v>
      </c>
      <c r="M69" s="73" t="s">
        <v>238</v>
      </c>
      <c r="N69" s="71" t="s">
        <v>453</v>
      </c>
      <c r="O69" s="74">
        <v>46083</v>
      </c>
      <c r="P69" s="153">
        <v>46121</v>
      </c>
      <c r="Q69" s="75" t="str">
        <f t="shared" si="9"/>
        <v>mar/2026</v>
      </c>
      <c r="R69" s="71" t="s">
        <v>313</v>
      </c>
      <c r="S69" s="71" t="s">
        <v>454</v>
      </c>
      <c r="T69" s="71" t="s">
        <v>455</v>
      </c>
      <c r="U69" s="71" t="s">
        <v>456</v>
      </c>
      <c r="V69" s="71" t="str">
        <f t="shared" si="17"/>
        <v>&gt; Olá, bom dia!
De 08/02 a 11/02 sofremos ataque robô com tentativas de compra em nosso PV 85560995 do e-commerce, nenhumas das vendas foi aprovada.
Assim que notamos, entramos em contato com o suporte da AI9, o técnico Kauê aumentou a segurança da plataforma com a instalação do recapcha, o que solucionou o problema.
Recebemos a fatura para pagamento (NF 108009 / 107860) e todas essas tentativas de fraude, foram cobradas.
Solicito que verifique e desconsidere esses valores,</v>
      </c>
      <c r="W69" s="76" t="str">
        <f t="shared" si="11"/>
        <v>199851670</v>
      </c>
      <c r="X69" s="77">
        <v>46287</v>
      </c>
      <c r="Y69" s="78" t="str">
        <f t="shared" si="12"/>
        <v>Encerrado</v>
      </c>
      <c r="Z69" s="78">
        <f t="shared" ca="1" si="13"/>
        <v>204</v>
      </c>
      <c r="AA69" s="78" t="str">
        <f t="shared" si="14"/>
        <v/>
      </c>
      <c r="AB69" s="2" t="str">
        <f t="shared" si="15"/>
        <v>Externo</v>
      </c>
    </row>
    <row r="70" spans="1:28" ht="15.5" hidden="1" x14ac:dyDescent="0.35">
      <c r="A70" s="1"/>
      <c r="B70" s="67" t="s">
        <v>14</v>
      </c>
      <c r="C70" s="70" t="str">
        <f>VLOOKUP(I:I,'Referencias '!H:I,2,0)</f>
        <v>Cancelamento e Reemissão de Nota Fiscal</v>
      </c>
      <c r="D70" s="71">
        <v>20046202</v>
      </c>
      <c r="E70" s="71">
        <v>0</v>
      </c>
      <c r="F70" s="72">
        <v>2606215197400</v>
      </c>
      <c r="G70" s="72" t="str">
        <f>VLOOKUP(H:H,'Referencias '!B:C,2,0)</f>
        <v>BRAMEX COMERCIO E SERVICOS LTDA</v>
      </c>
      <c r="H70" s="72" t="str">
        <f t="shared" si="16"/>
        <v>07.173.309/0001-22</v>
      </c>
      <c r="I70" s="70" t="s">
        <v>323</v>
      </c>
      <c r="J70" s="72"/>
      <c r="K70" s="72"/>
      <c r="L70" s="70" t="s">
        <v>70</v>
      </c>
      <c r="M70" s="73" t="s">
        <v>238</v>
      </c>
      <c r="N70" s="71" t="s">
        <v>457</v>
      </c>
      <c r="O70" s="74">
        <v>46084</v>
      </c>
      <c r="P70" s="153">
        <v>46084</v>
      </c>
      <c r="Q70" s="75" t="str">
        <f t="shared" si="9"/>
        <v>mar/2026</v>
      </c>
      <c r="R70" s="71" t="s">
        <v>313</v>
      </c>
      <c r="S70" s="71" t="s">
        <v>298</v>
      </c>
      <c r="T70" s="71" t="s">
        <v>327</v>
      </c>
      <c r="U70" s="71" t="s">
        <v>458</v>
      </c>
      <c r="V70" s="71" t="str">
        <f t="shared" si="17"/>
        <v>&gt; Boa tarde!
Favor atualizar precificação do cliente, conforme contratados já inseridos e aprovados via SF. 
OBS: do split já enviamos para fila responsável. 
Abraços,</v>
      </c>
      <c r="W70" s="76" t="str">
        <f t="shared" si="11"/>
        <v>200462020</v>
      </c>
      <c r="X70" s="77">
        <v>46233</v>
      </c>
      <c r="Y70" s="78" t="str">
        <f t="shared" si="12"/>
        <v>Encerrado</v>
      </c>
      <c r="Z70" s="78">
        <f t="shared" ca="1" si="13"/>
        <v>149</v>
      </c>
      <c r="AA70" s="78" t="str">
        <f t="shared" si="14"/>
        <v/>
      </c>
      <c r="AB70" s="2" t="str">
        <f t="shared" si="15"/>
        <v>Interno</v>
      </c>
    </row>
    <row r="71" spans="1:28" ht="15.5" hidden="1" x14ac:dyDescent="0.35">
      <c r="A71" s="1" t="s">
        <v>4762</v>
      </c>
      <c r="B71" s="67" t="s">
        <v>14</v>
      </c>
      <c r="C71" s="70" t="str">
        <f>VLOOKUP(I:I,'Referencias '!H:I,2,0)</f>
        <v>Cobrança e Contestação</v>
      </c>
      <c r="D71" s="71">
        <v>20025827</v>
      </c>
      <c r="E71" s="71" t="s">
        <v>459</v>
      </c>
      <c r="F71" s="72">
        <v>2606210182305</v>
      </c>
      <c r="G71" s="72" t="str">
        <f>VLOOKUP(H:H,'Referencias '!B:C,2,0)</f>
        <v>GALLICA MANIPULACAO FARMACEUTICA LTDA</v>
      </c>
      <c r="H71" s="72" t="str">
        <f t="shared" si="16"/>
        <v>05.515.179/0001-33</v>
      </c>
      <c r="I71" s="70" t="s">
        <v>287</v>
      </c>
      <c r="J71" s="72" t="s">
        <v>4804</v>
      </c>
      <c r="K71" s="72"/>
      <c r="L71" s="70" t="s">
        <v>213</v>
      </c>
      <c r="M71" s="73" t="s">
        <v>387</v>
      </c>
      <c r="N71" s="71" t="s">
        <v>460</v>
      </c>
      <c r="O71" s="74">
        <v>46084</v>
      </c>
      <c r="P71" s="153" t="s">
        <v>4820</v>
      </c>
      <c r="Q71" s="75" t="str">
        <f t="shared" si="9"/>
        <v>mar/2026</v>
      </c>
      <c r="R71" s="71" t="s">
        <v>313</v>
      </c>
      <c r="S71" s="71" t="s">
        <v>461</v>
      </c>
      <c r="T71" s="71" t="s">
        <v>462</v>
      </c>
      <c r="U71" s="71" t="s">
        <v>463</v>
      </c>
      <c r="V71" s="71" t="str">
        <f t="shared" si="17"/>
        <v>&gt; Valor da nota fiscal.  Porque o valor da nota fiscal está tão discrepante?</v>
      </c>
      <c r="W71" s="76" t="str">
        <f t="shared" si="11"/>
        <v>20025827admin</v>
      </c>
      <c r="X71" s="77"/>
      <c r="Y71" s="78" t="str">
        <f t="shared" si="12"/>
        <v>Aberto</v>
      </c>
      <c r="Z71" s="78">
        <f t="shared" ca="1" si="13"/>
        <v>206</v>
      </c>
      <c r="AA71" s="78">
        <f t="shared" ca="1" si="14"/>
        <v>206.00071</v>
      </c>
      <c r="AB71" s="2" t="str">
        <f t="shared" si="15"/>
        <v>Externo</v>
      </c>
    </row>
    <row r="72" spans="1:28" ht="15.5" hidden="1" x14ac:dyDescent="0.35">
      <c r="A72" s="1"/>
      <c r="B72" s="67" t="s">
        <v>17</v>
      </c>
      <c r="C72" s="70" t="str">
        <f>VLOOKUP(I:I,'Referencias '!H:I,2,0)</f>
        <v>Contratos, Comercial e Cadastro</v>
      </c>
      <c r="D72" s="71">
        <v>20063251</v>
      </c>
      <c r="E72" s="71">
        <v>0</v>
      </c>
      <c r="F72" s="72">
        <v>2606309209615</v>
      </c>
      <c r="G72" s="72" t="str">
        <f>T72</f>
        <v>MINERAUX BEAUTY LTDA</v>
      </c>
      <c r="H72" s="72" t="str">
        <f t="shared" si="16"/>
        <v>41.889.603/0001-73</v>
      </c>
      <c r="I72" s="70" t="s">
        <v>253</v>
      </c>
      <c r="J72" s="72"/>
      <c r="K72" s="72"/>
      <c r="L72" s="70" t="s">
        <v>70</v>
      </c>
      <c r="M72" s="73" t="s">
        <v>238</v>
      </c>
      <c r="N72" s="71" t="s">
        <v>464</v>
      </c>
      <c r="O72" s="74">
        <v>46085</v>
      </c>
      <c r="P72" s="153">
        <v>46122</v>
      </c>
      <c r="Q72" s="75" t="str">
        <f t="shared" si="9"/>
        <v>mar/2026</v>
      </c>
      <c r="R72" s="71" t="s">
        <v>260</v>
      </c>
      <c r="S72" s="71" t="s">
        <v>302</v>
      </c>
      <c r="T72" s="71" t="s">
        <v>465</v>
      </c>
      <c r="U72" s="71" t="s">
        <v>466</v>
      </c>
      <c r="V72" s="71" t="str">
        <f t="shared" si="17"/>
        <v>&gt; Pessoal, bom dia. Preciso que esse cliente seja desativado no billing e em todos os sistemas Braspag. Ele solicitou o cancelamento em 2024, falha interna. Ja coloquei o DA de cobrança (em anexo).</v>
      </c>
      <c r="W72" s="76" t="str">
        <f t="shared" si="11"/>
        <v>200632510</v>
      </c>
      <c r="X72" s="77">
        <v>46232</v>
      </c>
      <c r="Y72" s="78" t="str">
        <f t="shared" si="12"/>
        <v>Encerrado</v>
      </c>
      <c r="Z72" s="78">
        <f t="shared" ca="1" si="13"/>
        <v>147</v>
      </c>
      <c r="AA72" s="78" t="str">
        <f t="shared" si="14"/>
        <v/>
      </c>
      <c r="AB72" s="2" t="str">
        <f t="shared" si="15"/>
        <v>Interno</v>
      </c>
    </row>
    <row r="73" spans="1:28" ht="15.5" hidden="1" x14ac:dyDescent="0.35">
      <c r="A73" s="1"/>
      <c r="B73" s="67" t="s">
        <v>14</v>
      </c>
      <c r="C73" s="70" t="str">
        <f>VLOOKUP(I:I,'Referencias '!H:I,2,0)</f>
        <v>Cancelamento e Reemissão de Nota Fiscal</v>
      </c>
      <c r="D73" s="71">
        <v>20119729</v>
      </c>
      <c r="E73" s="71">
        <v>0</v>
      </c>
      <c r="F73" s="72">
        <v>2606412250783</v>
      </c>
      <c r="G73" s="72" t="str">
        <f>VLOOKUP(H:H,'Referencias '!B:C,2,0)</f>
        <v>PAYTRACK TECNOLOGIA LTDA</v>
      </c>
      <c r="H73" s="72" t="str">
        <f t="shared" si="16"/>
        <v>14.073.438/0001-04</v>
      </c>
      <c r="I73" s="70" t="s">
        <v>323</v>
      </c>
      <c r="J73" s="72"/>
      <c r="K73" s="72"/>
      <c r="L73" s="70" t="s">
        <v>70</v>
      </c>
      <c r="M73" s="73" t="s">
        <v>238</v>
      </c>
      <c r="N73" s="71" t="s">
        <v>467</v>
      </c>
      <c r="O73" s="74">
        <v>46086</v>
      </c>
      <c r="P73" s="153">
        <v>46086</v>
      </c>
      <c r="Q73" s="75" t="str">
        <f t="shared" si="9"/>
        <v>mar/2026</v>
      </c>
      <c r="R73" s="71" t="s">
        <v>313</v>
      </c>
      <c r="S73" s="71" t="s">
        <v>468</v>
      </c>
      <c r="T73" s="71" t="s">
        <v>327</v>
      </c>
      <c r="U73" s="71" t="s">
        <v>469</v>
      </c>
      <c r="V73" s="71" t="str">
        <f t="shared" si="17"/>
        <v>&gt; Pessoal, boa tarde!
A nota fiscal 096963 foi gerada no ano de 2025, e o meu ano contábil já se encerrou. Com isso preciso do apoio de vocês para gerar um anova nota para pagamento correto.
agradeço o apoio.</v>
      </c>
      <c r="W73" s="76" t="str">
        <f t="shared" si="11"/>
        <v>201197290</v>
      </c>
      <c r="X73" s="77">
        <v>46233</v>
      </c>
      <c r="Y73" s="78" t="str">
        <f t="shared" si="12"/>
        <v>Encerrado</v>
      </c>
      <c r="Z73" s="78">
        <f t="shared" ca="1" si="13"/>
        <v>147</v>
      </c>
      <c r="AA73" s="78" t="str">
        <f t="shared" si="14"/>
        <v/>
      </c>
      <c r="AB73" s="2" t="str">
        <f t="shared" si="15"/>
        <v>Externo</v>
      </c>
    </row>
    <row r="74" spans="1:28" ht="15.5" hidden="1" x14ac:dyDescent="0.35">
      <c r="A74" s="1"/>
      <c r="B74" s="67" t="s">
        <v>17</v>
      </c>
      <c r="C74" s="70" t="str">
        <f>VLOOKUP(I:I,'Referencias '!H:I,2,0)</f>
        <v>Atendimento Administrativo e Suporte</v>
      </c>
      <c r="D74" s="71">
        <v>20102962</v>
      </c>
      <c r="E74" s="71">
        <v>0</v>
      </c>
      <c r="F74" s="72">
        <v>2606407238435</v>
      </c>
      <c r="G74" s="72" t="str">
        <f>T74</f>
        <v/>
      </c>
      <c r="H74" s="72" t="str">
        <f t="shared" si="16"/>
        <v>03.541.088/0001-47</v>
      </c>
      <c r="I74" s="70" t="s">
        <v>339</v>
      </c>
      <c r="J74" s="72"/>
      <c r="K74" s="72"/>
      <c r="L74" s="70" t="s">
        <v>70</v>
      </c>
      <c r="M74" s="73" t="s">
        <v>238</v>
      </c>
      <c r="N74" s="71" t="s">
        <v>305</v>
      </c>
      <c r="O74" s="74">
        <v>46086</v>
      </c>
      <c r="P74" s="153">
        <v>46107</v>
      </c>
      <c r="Q74" s="75" t="str">
        <f t="shared" si="9"/>
        <v>mar/2026</v>
      </c>
      <c r="R74" s="71" t="s">
        <v>260</v>
      </c>
      <c r="S74" s="71" t="s">
        <v>306</v>
      </c>
      <c r="T74" s="71" t="s">
        <v>327</v>
      </c>
      <c r="U74" s="71" t="s">
        <v>470</v>
      </c>
      <c r="V74" s="71" t="str">
        <f t="shared" si="17"/>
        <v>&gt; Bom dia, pessoal! Tudo bem?
Estou tratando a renovação de contrato do senac, porém o último contrato assinado está vinculado ao CNPJ 03.541.088/0001-47 e eu não encontrei NF neste CNPJ e não encontrei este CNPJ no billing, as notas fiscais que encontrei estão vinculada ao CNPJ 03.541.088/0033-24
Poderiam me confirmar se realmente não existem NFs sendo geradas no CNPJ do contrato?</v>
      </c>
      <c r="W74" s="76" t="str">
        <f t="shared" si="11"/>
        <v>201029620</v>
      </c>
      <c r="X74" s="77">
        <v>46241</v>
      </c>
      <c r="Y74" s="78" t="str">
        <f t="shared" si="12"/>
        <v>Encerrado</v>
      </c>
      <c r="Z74" s="78">
        <f t="shared" ca="1" si="13"/>
        <v>155</v>
      </c>
      <c r="AA74" s="78" t="str">
        <f t="shared" si="14"/>
        <v/>
      </c>
      <c r="AB74" s="2" t="str">
        <f t="shared" si="15"/>
        <v>Interno</v>
      </c>
    </row>
    <row r="75" spans="1:28" ht="15.5" hidden="1" x14ac:dyDescent="0.35">
      <c r="A75" s="1"/>
      <c r="B75" s="67" t="s">
        <v>17</v>
      </c>
      <c r="C75" s="70" t="str">
        <f>VLOOKUP(I:I,'Referencias '!H:I,2,0)</f>
        <v>Pagamentos, Boletos e Recebimentos</v>
      </c>
      <c r="D75" s="71">
        <v>20192438</v>
      </c>
      <c r="E75" s="71">
        <v>0</v>
      </c>
      <c r="F75" s="72">
        <v>2606808304368</v>
      </c>
      <c r="G75" s="72" t="str">
        <f>VLOOKUP(H:H,'Referencias '!B:C,2,0)</f>
        <v>MOITINHO AUTOMOVEIS LTDA</v>
      </c>
      <c r="H75" s="72" t="str">
        <f t="shared" si="16"/>
        <v>22.134.988/0001-14</v>
      </c>
      <c r="I75" s="70" t="s">
        <v>273</v>
      </c>
      <c r="J75" s="72" t="s">
        <v>4754</v>
      </c>
      <c r="K75" s="72"/>
      <c r="L75" s="70" t="s">
        <v>213</v>
      </c>
      <c r="M75" s="73" t="s">
        <v>387</v>
      </c>
      <c r="N75" s="71" t="s">
        <v>472</v>
      </c>
      <c r="O75" s="74">
        <v>46090</v>
      </c>
      <c r="P75" s="153">
        <v>46134</v>
      </c>
      <c r="Q75" s="75" t="str">
        <f t="shared" si="9"/>
        <v>mar/2026</v>
      </c>
      <c r="R75" s="71" t="s">
        <v>260</v>
      </c>
      <c r="S75" s="71" t="s">
        <v>473</v>
      </c>
      <c r="T75" s="71" t="s">
        <v>474</v>
      </c>
      <c r="U75" s="71" t="s">
        <v>475</v>
      </c>
      <c r="V75" s="71" t="str">
        <f t="shared" si="17"/>
        <v>&gt; Bom dia pessoal, tudo bem?
Não estavamos recebendo as notas da Braspag desde que o contrato foi assinado, agora que recebemos, percebemos uma divergência e uma cobrança incorreta nas nossas faturas, ao invés de cobrarem 0,33, estão cobrando 300 podem corrigir as notas e boletos para o valor correto?
Obrigada!</v>
      </c>
      <c r="W75" s="76" t="str">
        <f t="shared" si="11"/>
        <v>201924380</v>
      </c>
      <c r="X75" s="77"/>
      <c r="Y75" s="78" t="str">
        <f t="shared" si="12"/>
        <v>Aberto</v>
      </c>
      <c r="Z75" s="78">
        <f t="shared" ca="1" si="13"/>
        <v>200</v>
      </c>
      <c r="AA75" s="78">
        <f t="shared" ca="1" si="14"/>
        <v>200.00075000000001</v>
      </c>
      <c r="AB75" s="2" t="str">
        <f t="shared" si="15"/>
        <v>Externo</v>
      </c>
    </row>
    <row r="76" spans="1:28" ht="15.5" hidden="1" x14ac:dyDescent="0.35">
      <c r="A76" s="1"/>
      <c r="B76" s="67" t="s">
        <v>14</v>
      </c>
      <c r="C76" s="70" t="str">
        <f>VLOOKUP(I:I,'Referencias '!H:I,2,0)</f>
        <v>Cancelamento e Reemissão de Nota Fiscal</v>
      </c>
      <c r="D76" s="71">
        <v>20258333</v>
      </c>
      <c r="E76" s="71">
        <v>0</v>
      </c>
      <c r="F76" s="72">
        <v>2606914352685</v>
      </c>
      <c r="G76" s="72" t="str">
        <f>T76</f>
        <v>PANDORA</v>
      </c>
      <c r="H76" s="72" t="str">
        <f t="shared" ref="H76:H107" si="18">TRIM(_xlfn.TEXTBEFORE(_xlfn.TEXTAFTER(U76,"CNPJ/CPF:&lt;/strong&gt;"),"&lt;/p&gt;"))</f>
        <v>11.023.174/0010-87</v>
      </c>
      <c r="I76" s="70" t="s">
        <v>323</v>
      </c>
      <c r="J76" s="72"/>
      <c r="K76" s="72"/>
      <c r="L76" s="70" t="s">
        <v>70</v>
      </c>
      <c r="M76" s="73" t="s">
        <v>238</v>
      </c>
      <c r="N76" s="71" t="s">
        <v>476</v>
      </c>
      <c r="O76" s="74">
        <v>46091</v>
      </c>
      <c r="P76" s="153">
        <v>46113</v>
      </c>
      <c r="Q76" s="75" t="str">
        <f t="shared" si="9"/>
        <v>mar/2026</v>
      </c>
      <c r="R76" s="71" t="s">
        <v>313</v>
      </c>
      <c r="S76" s="71" t="s">
        <v>477</v>
      </c>
      <c r="T76" s="71" t="s">
        <v>478</v>
      </c>
      <c r="U76" s="71" t="s">
        <v>479</v>
      </c>
      <c r="V76" s="71" t="str">
        <f t="shared" si="17"/>
        <v xml:space="preserve">&gt; Boa tarde pessoal, tudo bem?
A cliente PANDORA passará por uma cessão contratual. 
Já passamos pelo juridico, confeccionamos o documento e o mesmo já se encontra com as assinaturas concluidas. 
Estamos tentando executar o processo via SF, porém  estamos enfrentando algumas dificuldades sistêmicas. 
Já acionamos o time de salesforce para nos apoiar, </v>
      </c>
      <c r="W76" s="76" t="str">
        <f t="shared" si="11"/>
        <v>202583330</v>
      </c>
      <c r="X76" s="77">
        <v>46233</v>
      </c>
      <c r="Y76" s="78" t="str">
        <f t="shared" si="12"/>
        <v>Encerrado</v>
      </c>
      <c r="Z76" s="78">
        <f t="shared" ca="1" si="13"/>
        <v>142</v>
      </c>
      <c r="AA76" s="78" t="str">
        <f t="shared" si="14"/>
        <v/>
      </c>
      <c r="AB76" s="2" t="str">
        <f t="shared" si="15"/>
        <v>Interno</v>
      </c>
    </row>
    <row r="77" spans="1:28" ht="15.5" hidden="1" x14ac:dyDescent="0.35">
      <c r="A77" s="1"/>
      <c r="B77" s="67" t="s">
        <v>16</v>
      </c>
      <c r="C77" s="70" t="str">
        <f>VLOOKUP(I:I,'Referencias '!H:I,2,0)</f>
        <v>Atendimento Administrativo e Suporte</v>
      </c>
      <c r="D77" s="71">
        <v>20248313</v>
      </c>
      <c r="E77" s="71">
        <v>0</v>
      </c>
      <c r="F77" s="72">
        <v>2606911345076</v>
      </c>
      <c r="G77" s="72" t="str">
        <f>VLOOKUP(H:H,'Referencias '!B:C,2,0)</f>
        <v>TECIDOS E ARMARINHOS MIGUEL BARTOLOMEU S/A</v>
      </c>
      <c r="H77" s="72" t="str">
        <f t="shared" si="18"/>
        <v>17.359.233/0001-88</v>
      </c>
      <c r="I77" s="70" t="s">
        <v>346</v>
      </c>
      <c r="J77" s="72"/>
      <c r="K77" s="72"/>
      <c r="L77" s="70" t="s">
        <v>70</v>
      </c>
      <c r="M77" s="73" t="s">
        <v>238</v>
      </c>
      <c r="N77" s="71" t="s">
        <v>245</v>
      </c>
      <c r="O77" s="74">
        <v>46091</v>
      </c>
      <c r="P77" s="153">
        <v>46091</v>
      </c>
      <c r="Q77" s="75" t="str">
        <f t="shared" si="9"/>
        <v>mar/2026</v>
      </c>
      <c r="R77" s="71" t="s">
        <v>313</v>
      </c>
      <c r="S77" s="71" t="s">
        <v>246</v>
      </c>
      <c r="T77" s="71" t="s">
        <v>327</v>
      </c>
      <c r="U77" s="71" t="s">
        <v>480</v>
      </c>
      <c r="V77" s="71" t="str">
        <f t="shared" si="17"/>
        <v>&gt; Subi via Salesforce o contrato para aprovação: 
https://braspag.lightning.force.com/lightning/r/Opportunity/006Np00001CJmXrIAL/view
Será necessário ajustar a data de aniversário do contrato de todos os serviços.
E inclui 2 serviços novos: Emailage e QUOD. 
Obrigada!</v>
      </c>
      <c r="W77" s="76" t="str">
        <f t="shared" si="11"/>
        <v>202483130</v>
      </c>
      <c r="X77" s="77">
        <v>46231</v>
      </c>
      <c r="Y77" s="78" t="str">
        <f t="shared" si="12"/>
        <v>Encerrado</v>
      </c>
      <c r="Z77" s="78">
        <f t="shared" ca="1" si="13"/>
        <v>140</v>
      </c>
      <c r="AA77" s="78" t="str">
        <f t="shared" si="14"/>
        <v/>
      </c>
      <c r="AB77" s="2" t="str">
        <f t="shared" si="15"/>
        <v>Interno</v>
      </c>
    </row>
    <row r="78" spans="1:28" ht="15.5" hidden="1" x14ac:dyDescent="0.35">
      <c r="A78" s="1"/>
      <c r="B78" s="67" t="s">
        <v>16</v>
      </c>
      <c r="C78" s="70" t="str">
        <f>VLOOKUP(I:I,'Referencias '!H:I,2,0)</f>
        <v>Atendimento Administrativo e Suporte</v>
      </c>
      <c r="D78" s="71">
        <v>20236835</v>
      </c>
      <c r="E78" s="71">
        <v>0</v>
      </c>
      <c r="F78" s="72">
        <v>0</v>
      </c>
      <c r="G78" s="72" t="str">
        <f>VLOOKUP(H:H,'Referencias '!B:C,2,0)</f>
        <v>IBM BRASIL-INDUSTRIA MAQUINAS E SERVICOS LIMITADA</v>
      </c>
      <c r="H78" s="72" t="str">
        <f t="shared" si="18"/>
        <v>33.372.251/0062-78</v>
      </c>
      <c r="I78" s="70" t="s">
        <v>481</v>
      </c>
      <c r="J78" s="72"/>
      <c r="K78" s="72"/>
      <c r="L78" s="70" t="s">
        <v>70</v>
      </c>
      <c r="M78" s="73" t="s">
        <v>238</v>
      </c>
      <c r="N78" s="71" t="s">
        <v>482</v>
      </c>
      <c r="O78" s="74">
        <v>46091</v>
      </c>
      <c r="P78" s="153">
        <v>46157</v>
      </c>
      <c r="Q78" s="75" t="str">
        <f t="shared" si="9"/>
        <v>mar/2026</v>
      </c>
      <c r="R78" s="71" t="s">
        <v>433</v>
      </c>
      <c r="S78" s="71" t="s">
        <v>483</v>
      </c>
      <c r="T78" s="71" t="s">
        <v>484</v>
      </c>
      <c r="U78" s="71" t="s">
        <v>485</v>
      </c>
      <c r="V78" s="71" t="str">
        <f t="shared" si="17"/>
        <v>&gt; Olá, tudo bem?
Durante a análise das faturas 106247 e 106304, verificamos que os dois impostos foram somados no documento. Para que possamos dar continuidade ao input correto no portal, poderia, por gentileza, nos enviar o arquivo XML dessas faturas?
No XML os impostos estarão descritos separadamente, o que é necessário para o regis</v>
      </c>
      <c r="W78" s="76" t="str">
        <f t="shared" si="11"/>
        <v>202368350</v>
      </c>
      <c r="X78" s="77">
        <v>46225</v>
      </c>
      <c r="Y78" s="78" t="str">
        <f t="shared" si="12"/>
        <v>Encerrado</v>
      </c>
      <c r="Z78" s="78">
        <f t="shared" ca="1" si="13"/>
        <v>134</v>
      </c>
      <c r="AA78" s="78" t="str">
        <f t="shared" si="14"/>
        <v/>
      </c>
      <c r="AB78" s="2" t="str">
        <f t="shared" si="15"/>
        <v>Externo</v>
      </c>
    </row>
    <row r="79" spans="1:28" ht="15.5" hidden="1" x14ac:dyDescent="0.35">
      <c r="A79" s="1" t="s">
        <v>4762</v>
      </c>
      <c r="B79" s="67" t="s">
        <v>50</v>
      </c>
      <c r="C79" s="70" t="str">
        <f>VLOOKUP(I:I,'Referencias '!H:I,2,0)</f>
        <v>Contratos, Comercial e Cadastro</v>
      </c>
      <c r="D79" s="71">
        <v>20314174</v>
      </c>
      <c r="E79" s="71">
        <v>0</v>
      </c>
      <c r="F79" s="72">
        <v>2607017393968</v>
      </c>
      <c r="G79" s="72" t="str">
        <f>VLOOKUP(H:H,'Referencias '!B:C,2,0)</f>
        <v>BALAROTI - COMERCIO DE MATERIAIS DE CONSTRUCAO S.A.</v>
      </c>
      <c r="H79" s="72" t="str">
        <f t="shared" si="18"/>
        <v>77.044.618/0001-88</v>
      </c>
      <c r="I79" s="70" t="s">
        <v>486</v>
      </c>
      <c r="J79" s="72"/>
      <c r="K79" s="72"/>
      <c r="L79" s="70" t="s">
        <v>213</v>
      </c>
      <c r="M79" s="73" t="s">
        <v>387</v>
      </c>
      <c r="N79" s="71" t="s">
        <v>305</v>
      </c>
      <c r="O79" s="74">
        <v>46092</v>
      </c>
      <c r="P79" s="153" t="s">
        <v>4821</v>
      </c>
      <c r="Q79" s="75" t="str">
        <f t="shared" si="9"/>
        <v>mar/2026</v>
      </c>
      <c r="R79" s="71" t="s">
        <v>433</v>
      </c>
      <c r="S79" s="71" t="s">
        <v>306</v>
      </c>
      <c r="T79" s="71" t="s">
        <v>327</v>
      </c>
      <c r="U79" s="71" t="s">
        <v>487</v>
      </c>
      <c r="V79" s="71" t="str">
        <f t="shared" si="17"/>
        <v>&gt; Este cliente nunca utilizou o serviço da Braspag e solicitou cancelamento das NFs.
Segue o 'de acordo' do Pelizon e Pavanello para seguirmos com o cancelamento</v>
      </c>
      <c r="W79" s="76" t="str">
        <f t="shared" si="11"/>
        <v>203141740</v>
      </c>
      <c r="X79" s="77"/>
      <c r="Y79" s="78" t="str">
        <f t="shared" si="12"/>
        <v>Aberto</v>
      </c>
      <c r="Z79" s="78">
        <f t="shared" ca="1" si="13"/>
        <v>198</v>
      </c>
      <c r="AA79" s="78">
        <f t="shared" ca="1" si="14"/>
        <v>198.00078999999999</v>
      </c>
      <c r="AB79" s="2" t="str">
        <f t="shared" si="15"/>
        <v>Interno</v>
      </c>
    </row>
    <row r="80" spans="1:28" ht="15.5" hidden="1" x14ac:dyDescent="0.35">
      <c r="A80" s="1"/>
      <c r="B80" s="67" t="s">
        <v>17</v>
      </c>
      <c r="C80" s="70" t="str">
        <f>VLOOKUP(I:I,'Referencias '!H:I,2,0)</f>
        <v>Cobrança e Contestação</v>
      </c>
      <c r="D80" s="71">
        <v>20287839</v>
      </c>
      <c r="E80" s="71">
        <v>0</v>
      </c>
      <c r="F80" s="72">
        <v>2607011374674</v>
      </c>
      <c r="G80" s="72" t="str">
        <f>VLOOKUP(H:H,'Referencias '!B:C,2,0)</f>
        <v>CINEMARK BRASIL S.A.</v>
      </c>
      <c r="H80" s="72" t="str">
        <f t="shared" si="18"/>
        <v>00.779.721/0001-41</v>
      </c>
      <c r="I80" s="70" t="s">
        <v>287</v>
      </c>
      <c r="J80" s="72"/>
      <c r="K80" s="72"/>
      <c r="L80" s="70" t="s">
        <v>70</v>
      </c>
      <c r="M80" s="73" t="s">
        <v>238</v>
      </c>
      <c r="N80" s="71" t="s">
        <v>488</v>
      </c>
      <c r="O80" s="74">
        <v>46092</v>
      </c>
      <c r="P80" s="153">
        <v>46153</v>
      </c>
      <c r="Q80" s="75" t="str">
        <f t="shared" si="9"/>
        <v>mar/2026</v>
      </c>
      <c r="R80" s="71" t="s">
        <v>433</v>
      </c>
      <c r="S80" s="71" t="s">
        <v>489</v>
      </c>
      <c r="T80" s="71" t="s">
        <v>490</v>
      </c>
      <c r="U80" s="71" t="s">
        <v>491</v>
      </c>
      <c r="V80" s="71" t="str">
        <f t="shared" si="17"/>
        <v>&gt; OC000750956 - Pagador fev/26 R$31.090,06
OC000750954 - Antifraude Jan/26 R$55.224,85
OC000750550 - 3DS fev/26 R$3.038,75
OC000750547 - Cartão Protegido fev/26 R$5.813,68</v>
      </c>
      <c r="W80" s="76" t="str">
        <f t="shared" si="11"/>
        <v>202878390</v>
      </c>
      <c r="X80" s="77">
        <v>46274</v>
      </c>
      <c r="Y80" s="78" t="str">
        <f t="shared" si="12"/>
        <v>Encerrado</v>
      </c>
      <c r="Z80" s="78">
        <f t="shared" ca="1" si="13"/>
        <v>182</v>
      </c>
      <c r="AA80" s="78" t="str">
        <f t="shared" si="14"/>
        <v/>
      </c>
      <c r="AB80" s="2" t="str">
        <f t="shared" si="15"/>
        <v>Externo</v>
      </c>
    </row>
    <row r="81" spans="1:28" ht="15.5" hidden="1" x14ac:dyDescent="0.35">
      <c r="A81" s="1" t="s">
        <v>4762</v>
      </c>
      <c r="B81" s="67" t="s">
        <v>14</v>
      </c>
      <c r="C81" s="70" t="str">
        <f>VLOOKUP(I:I,'Referencias '!H:I,2,0)</f>
        <v>Cobrança e Contestação</v>
      </c>
      <c r="D81" s="71">
        <v>20285063</v>
      </c>
      <c r="E81" s="71">
        <v>0</v>
      </c>
      <c r="F81" s="72">
        <v>2607010372602</v>
      </c>
      <c r="G81" s="72" t="str">
        <f>VLOOKUP(H:H,'Referencias '!B:C,2,0)</f>
        <v>INBRANDS S.A</v>
      </c>
      <c r="H81" s="72" t="str">
        <f t="shared" si="18"/>
        <v>09.054.385/0001-44</v>
      </c>
      <c r="I81" s="70" t="s">
        <v>287</v>
      </c>
      <c r="J81" s="72" t="s">
        <v>4805</v>
      </c>
      <c r="K81" s="72"/>
      <c r="L81" s="70" t="s">
        <v>213</v>
      </c>
      <c r="M81" s="73" t="s">
        <v>387</v>
      </c>
      <c r="N81" s="71" t="s">
        <v>492</v>
      </c>
      <c r="O81" s="74">
        <v>46092</v>
      </c>
      <c r="P81" s="153" t="s">
        <v>4822</v>
      </c>
      <c r="Q81" s="75" t="str">
        <f t="shared" si="9"/>
        <v>mar/2026</v>
      </c>
      <c r="R81" s="71" t="s">
        <v>433</v>
      </c>
      <c r="S81" s="71" t="s">
        <v>493</v>
      </c>
      <c r="T81" s="71" t="s">
        <v>494</v>
      </c>
      <c r="U81" s="71" t="s">
        <v>495</v>
      </c>
      <c r="V81" s="71" t="str">
        <f t="shared" si="17"/>
        <v>&gt; Prezados,
Solicito, por gentileza, o envio de um documento contendo o histórico de reajustes aplicados ao contrato desde o início da prestação de serviços.
O documento deve evidenciar, para cada ano:
Ano de referência do reajuste
Percentual aplicado
Valor anterior e valor reajustado
Índice ou critério utilizado como base para o reajuste (ex.: IPCA, IGPM ou outro indicador contratual)
Justificativa ou cláusula contratual que fundamentou o aumento.
Fico no aguar</v>
      </c>
      <c r="W81" s="76" t="str">
        <f t="shared" si="11"/>
        <v>202850630</v>
      </c>
      <c r="X81" s="77"/>
      <c r="Y81" s="78" t="str">
        <f t="shared" si="12"/>
        <v>Aberto</v>
      </c>
      <c r="Z81" s="78">
        <f t="shared" ca="1" si="13"/>
        <v>198</v>
      </c>
      <c r="AA81" s="78">
        <f t="shared" ca="1" si="14"/>
        <v>198.00081</v>
      </c>
      <c r="AB81" s="2" t="str">
        <f t="shared" si="15"/>
        <v>Externo</v>
      </c>
    </row>
    <row r="82" spans="1:28" ht="15.5" hidden="1" x14ac:dyDescent="0.35">
      <c r="A82" s="1"/>
      <c r="B82" s="67" t="s">
        <v>17</v>
      </c>
      <c r="C82" s="70" t="str">
        <f>VLOOKUP(I:I,'Referencias '!H:I,2,0)</f>
        <v>Atendimento Administrativo e Suporte</v>
      </c>
      <c r="D82" s="71">
        <v>20351095</v>
      </c>
      <c r="E82" s="71">
        <v>0</v>
      </c>
      <c r="F82" s="72">
        <v>2607116420789</v>
      </c>
      <c r="G82" s="72" t="str">
        <f>T82</f>
        <v>HYPER CASH PAY LTDA</v>
      </c>
      <c r="H82" s="72" t="str">
        <f t="shared" si="18"/>
        <v>56.027.066/0001-20</v>
      </c>
      <c r="I82" s="70" t="s">
        <v>496</v>
      </c>
      <c r="J82" s="72"/>
      <c r="K82" s="72"/>
      <c r="L82" s="70" t="s">
        <v>70</v>
      </c>
      <c r="M82" s="73" t="s">
        <v>238</v>
      </c>
      <c r="N82" s="71" t="s">
        <v>497</v>
      </c>
      <c r="O82" s="74">
        <v>46093</v>
      </c>
      <c r="P82" s="153">
        <v>46135</v>
      </c>
      <c r="Q82" s="75" t="str">
        <f t="shared" si="9"/>
        <v>mar/2026</v>
      </c>
      <c r="R82" s="71" t="s">
        <v>297</v>
      </c>
      <c r="S82" s="71" t="s">
        <v>302</v>
      </c>
      <c r="T82" s="71" t="s">
        <v>498</v>
      </c>
      <c r="U82" s="71" t="s">
        <v>499</v>
      </c>
      <c r="V82" s="71" t="str">
        <f t="shared" si="17"/>
        <v>&gt; Por favor, transferir esse chamado para fila do N2. 
Preciso que seja informado os impostos pagos para cada NF emitida para o cliente.</v>
      </c>
      <c r="W82" s="76" t="str">
        <f t="shared" si="11"/>
        <v>203510950</v>
      </c>
      <c r="X82" s="77">
        <v>46241</v>
      </c>
      <c r="Y82" s="78" t="str">
        <f t="shared" si="12"/>
        <v>Encerrado</v>
      </c>
      <c r="Z82" s="78">
        <f t="shared" ca="1" si="13"/>
        <v>148</v>
      </c>
      <c r="AA82" s="78" t="str">
        <f t="shared" si="14"/>
        <v/>
      </c>
      <c r="AB82" s="2" t="str">
        <f t="shared" si="15"/>
        <v>Interno</v>
      </c>
    </row>
    <row r="83" spans="1:28" ht="15.5" hidden="1" x14ac:dyDescent="0.35">
      <c r="A83" s="1"/>
      <c r="B83" s="67" t="s">
        <v>17</v>
      </c>
      <c r="C83" s="70" t="s">
        <v>36</v>
      </c>
      <c r="D83" s="71">
        <v>20376716</v>
      </c>
      <c r="E83" s="71">
        <v>0</v>
      </c>
      <c r="F83" s="72">
        <v>2607212439348</v>
      </c>
      <c r="G83" s="72" t="str">
        <f>VLOOKUP(H:H,'Referencias '!B:C,2,0)</f>
        <v>POUSADA PORTO MARE LTDA</v>
      </c>
      <c r="H83" s="72" t="str">
        <f t="shared" si="18"/>
        <v>08.071.439/0001-17</v>
      </c>
      <c r="I83" s="70" t="s">
        <v>500</v>
      </c>
      <c r="J83" s="72"/>
      <c r="K83" s="72"/>
      <c r="L83" s="70" t="s">
        <v>213</v>
      </c>
      <c r="M83" s="73" t="s">
        <v>238</v>
      </c>
      <c r="N83" s="71" t="s">
        <v>501</v>
      </c>
      <c r="O83" s="74">
        <v>46094</v>
      </c>
      <c r="P83" s="153">
        <v>46119</v>
      </c>
      <c r="Q83" s="75" t="str">
        <f t="shared" si="9"/>
        <v>mar/2026</v>
      </c>
      <c r="R83" s="71" t="s">
        <v>313</v>
      </c>
      <c r="S83" s="71" t="s">
        <v>502</v>
      </c>
      <c r="T83" s="71" t="s">
        <v>503</v>
      </c>
      <c r="U83" s="71" t="s">
        <v>504</v>
      </c>
      <c r="V83" s="71" t="str">
        <f t="shared" si="17"/>
        <v>&gt; Boa tarde, esse mês tivemos uma cobrança de 93,90 que foi cobrada em duplicidade. Apareceram duas cobranças iguais no nosso DDA, mas fizemos o agendamento de uma só com a data de hoje, mas quando debitou, debitou duas vezes.</v>
      </c>
      <c r="W83" s="76" t="str">
        <f t="shared" si="11"/>
        <v>203767160</v>
      </c>
      <c r="X83" s="77"/>
      <c r="Y83" s="78" t="str">
        <f t="shared" si="12"/>
        <v>Aberto</v>
      </c>
      <c r="Z83" s="78">
        <f t="shared" ca="1" si="13"/>
        <v>196</v>
      </c>
      <c r="AA83" s="78">
        <f t="shared" ca="1" si="14"/>
        <v>196.00083000000001</v>
      </c>
      <c r="AB83" s="2" t="str">
        <f t="shared" si="15"/>
        <v>Externo</v>
      </c>
    </row>
    <row r="84" spans="1:28" ht="15.5" hidden="1" x14ac:dyDescent="0.35">
      <c r="A84" s="1"/>
      <c r="B84" s="67" t="s">
        <v>17</v>
      </c>
      <c r="C84" s="70" t="str">
        <f>VLOOKUP(I:I,'Referencias '!H:I,2,0)</f>
        <v>Atendimento Administrativo e Suporte</v>
      </c>
      <c r="D84" s="71">
        <v>20484280</v>
      </c>
      <c r="E84" s="71">
        <v>0</v>
      </c>
      <c r="F84" s="72">
        <v>2607617520651</v>
      </c>
      <c r="G84" s="72" t="str">
        <f>T84</f>
        <v>SOLEAH</v>
      </c>
      <c r="H84" s="72" t="str">
        <f t="shared" si="18"/>
        <v>18.539.846/0001-60</v>
      </c>
      <c r="I84" s="70" t="s">
        <v>339</v>
      </c>
      <c r="J84" s="72"/>
      <c r="K84" s="72"/>
      <c r="L84" s="70" t="s">
        <v>70</v>
      </c>
      <c r="M84" s="73" t="s">
        <v>238</v>
      </c>
      <c r="N84" s="71" t="s">
        <v>505</v>
      </c>
      <c r="O84" s="74">
        <v>46098</v>
      </c>
      <c r="P84" s="153">
        <v>46148</v>
      </c>
      <c r="Q84" s="75" t="str">
        <f t="shared" ref="Q84:Q147" si="19">TEXT(O84,"mmm/aaaa")</f>
        <v>mar/2026</v>
      </c>
      <c r="R84" s="71" t="s">
        <v>260</v>
      </c>
      <c r="S84" s="71" t="s">
        <v>302</v>
      </c>
      <c r="T84" s="71" t="s">
        <v>337</v>
      </c>
      <c r="U84" s="71" t="s">
        <v>506</v>
      </c>
      <c r="V84" s="71" t="str">
        <f t="shared" ref="V84:V115" si="20">IFERROR(_xlfn.TEXTBEFORE(_xlfn.TEXTAFTER(U84,"Descrição do problema:&lt;/strong"),"&lt;/p&gt;"),_xlfn.TEXTAFTER(U84,"Descrição do problema:&lt;/strong"))</f>
        <v>&gt; Prezados, boa tarde.
Por favor, solicito uma carta de quitação de todas as NFS que estavam em aberto e foi baixada com o pagamento realizado mediante negociação:
Valor original em aberto: R$ 13.900,56 – AGING dívida R$ 13.900,56.
Valor negociado para quitação total de todas as NFS: R$ 10.000,00.</v>
      </c>
      <c r="W84" s="76" t="str">
        <f t="shared" ref="W84:W147" si="21">_xlfn.CONCAT(D84:E84)</f>
        <v>204842800</v>
      </c>
      <c r="X84" s="77">
        <v>46241</v>
      </c>
      <c r="Y84" s="78" t="str">
        <f t="shared" ref="Y84:Y147" si="22">IF(X84="","Aberto","Encerrado")</f>
        <v>Encerrado</v>
      </c>
      <c r="Z84" s="78">
        <f t="shared" ref="Z84:Z147" ca="1" si="23">IF(OR(L84="PENDENTE",L84="EM ANDAMENTO",L84="PENDENTE APROVAÇÃO CANCELAMENTO NF"),TODAY()-O84,X84-O84)</f>
        <v>143</v>
      </c>
      <c r="AA84" s="78" t="str">
        <f t="shared" ref="AA84:AA147" si="24">IF(Y84="Aberto",Z84+ROW()/100000,"")</f>
        <v/>
      </c>
      <c r="AB84" s="2" t="str">
        <f t="shared" ref="AB84:AB147" si="25">IF(ISNUMBER(FIND("@cielo.com.br",S84)),"Interno","Externo")</f>
        <v>Interno</v>
      </c>
    </row>
    <row r="85" spans="1:28" s="91" customFormat="1" ht="15.5" hidden="1" x14ac:dyDescent="0.35">
      <c r="A85" s="1"/>
      <c r="B85" s="67" t="s">
        <v>17</v>
      </c>
      <c r="C85" s="152" t="str">
        <f>VLOOKUP(I:I,'Referencias '!H:I,2,0)</f>
        <v>Atendimento Administrativo e Suporte</v>
      </c>
      <c r="D85" s="159">
        <v>20480129</v>
      </c>
      <c r="E85" s="159">
        <v>0</v>
      </c>
      <c r="F85" s="156">
        <v>2607616517633</v>
      </c>
      <c r="G85" s="156" t="str">
        <f>VLOOKUP(H:H,'Referencias '!B:C,2,0)</f>
        <v>SAVEGNAGO-SUPERMERCADOS LTDA</v>
      </c>
      <c r="H85" s="156" t="str">
        <f t="shared" si="18"/>
        <v>71.322.150/0001-60</v>
      </c>
      <c r="I85" s="152" t="s">
        <v>507</v>
      </c>
      <c r="J85" s="156" t="s">
        <v>4755</v>
      </c>
      <c r="K85" s="156" t="s">
        <v>508</v>
      </c>
      <c r="L85" s="152" t="s">
        <v>70</v>
      </c>
      <c r="M85" s="157" t="s">
        <v>387</v>
      </c>
      <c r="N85" s="159" t="s">
        <v>509</v>
      </c>
      <c r="O85" s="155">
        <v>46098</v>
      </c>
      <c r="P85" s="153">
        <v>46118</v>
      </c>
      <c r="Q85" s="158" t="str">
        <f t="shared" si="19"/>
        <v>mar/2026</v>
      </c>
      <c r="R85" s="159" t="s">
        <v>260</v>
      </c>
      <c r="S85" s="159" t="s">
        <v>352</v>
      </c>
      <c r="T85" s="159" t="s">
        <v>353</v>
      </c>
      <c r="U85" s="159" t="s">
        <v>510</v>
      </c>
      <c r="V85" s="159" t="str">
        <f t="shared" si="20"/>
        <v>&gt; Prezados, boa tarde.
Por favor, preciso de uma carta de quitação da NF0080105</v>
      </c>
      <c r="W85" s="160" t="str">
        <f t="shared" si="21"/>
        <v>204801290</v>
      </c>
      <c r="X85" s="77">
        <v>46286</v>
      </c>
      <c r="Y85" s="161" t="str">
        <f t="shared" si="22"/>
        <v>Encerrado</v>
      </c>
      <c r="Z85" s="161">
        <f t="shared" ca="1" si="23"/>
        <v>188</v>
      </c>
      <c r="AA85" s="161" t="str">
        <f t="shared" si="24"/>
        <v/>
      </c>
      <c r="AB85" s="2" t="str">
        <f t="shared" si="25"/>
        <v>Externo</v>
      </c>
    </row>
    <row r="86" spans="1:28" ht="15.5" hidden="1" x14ac:dyDescent="0.35">
      <c r="A86" s="1"/>
      <c r="B86" s="67" t="s">
        <v>17</v>
      </c>
      <c r="C86" s="70" t="str">
        <f>VLOOKUP(I:I,'Referencias '!H:I,2,0)</f>
        <v>Cobrança e Contestação</v>
      </c>
      <c r="D86" s="71">
        <v>20537850</v>
      </c>
      <c r="E86" s="71">
        <v>0</v>
      </c>
      <c r="F86" s="72">
        <v>2607810560847</v>
      </c>
      <c r="G86" s="72" t="str">
        <f>VLOOKUP(H:H,'Referencias '!B:C,2,0)</f>
        <v>AMWAY DO BRASIL LIMITADA</v>
      </c>
      <c r="H86" s="72" t="str">
        <f t="shared" si="18"/>
        <v>58.473.398/0001-63</v>
      </c>
      <c r="I86" s="70" t="s">
        <v>287</v>
      </c>
      <c r="J86" s="72"/>
      <c r="K86" s="72"/>
      <c r="L86" s="70" t="s">
        <v>70</v>
      </c>
      <c r="M86" s="73" t="s">
        <v>238</v>
      </c>
      <c r="N86" s="71" t="s">
        <v>511</v>
      </c>
      <c r="O86" s="74">
        <v>46100</v>
      </c>
      <c r="P86" s="153">
        <v>46157</v>
      </c>
      <c r="Q86" s="75" t="str">
        <f t="shared" si="19"/>
        <v>mar/2026</v>
      </c>
      <c r="R86" s="71" t="s">
        <v>260</v>
      </c>
      <c r="S86" s="71" t="s">
        <v>512</v>
      </c>
      <c r="T86" s="71" t="s">
        <v>513</v>
      </c>
      <c r="U86" s="71" t="s">
        <v>514</v>
      </c>
      <c r="V86" s="71" t="str">
        <f t="shared" si="20"/>
        <v>&gt; Bom dia!
Precisamos de ajuda para analisar as transações que não estão sendo autorizadas da Master.
Será que estamos enfrentando problemas com eles?
Pois estamos sendo cobrados por todas as transações que não estão sendo autenticadas, mas até então estamos com o nosso 3Ds ativo normalmente.
Obrigada
Atte.,
Paula</v>
      </c>
      <c r="W86" s="76" t="str">
        <f t="shared" si="21"/>
        <v>205378500</v>
      </c>
      <c r="X86" s="77">
        <f>P86</f>
        <v>46157</v>
      </c>
      <c r="Y86" s="78" t="str">
        <f t="shared" si="22"/>
        <v>Encerrado</v>
      </c>
      <c r="Z86" s="78">
        <f t="shared" ca="1" si="23"/>
        <v>57</v>
      </c>
      <c r="AA86" s="78" t="str">
        <f t="shared" si="24"/>
        <v/>
      </c>
      <c r="AB86" s="2" t="str">
        <f t="shared" si="25"/>
        <v>Externo</v>
      </c>
    </row>
    <row r="87" spans="1:28" ht="15.5" hidden="1" x14ac:dyDescent="0.35">
      <c r="A87" s="1"/>
      <c r="B87" s="67" t="s">
        <v>17</v>
      </c>
      <c r="C87" s="70" t="str">
        <f>VLOOKUP(I:I,'Referencias '!H:I,2,0)</f>
        <v>Cobrança e Contestação</v>
      </c>
      <c r="D87" s="71">
        <v>20718916</v>
      </c>
      <c r="E87" s="71">
        <v>0</v>
      </c>
      <c r="F87" s="72">
        <v>2608414692840</v>
      </c>
      <c r="G87" s="72" t="str">
        <f>VLOOKUP(H:H,'Referencias '!B:C,2,0)</f>
        <v>DROGARIA SOUZA E ROSA LTDA</v>
      </c>
      <c r="H87" s="72" t="str">
        <f t="shared" si="18"/>
        <v>13.032.018/0001-17</v>
      </c>
      <c r="I87" s="70" t="s">
        <v>258</v>
      </c>
      <c r="J87" s="72" t="s">
        <v>515</v>
      </c>
      <c r="K87" s="72"/>
      <c r="L87" s="70" t="s">
        <v>213</v>
      </c>
      <c r="M87" s="73" t="s">
        <v>238</v>
      </c>
      <c r="N87" s="71" t="s">
        <v>516</v>
      </c>
      <c r="O87" s="74">
        <v>46106</v>
      </c>
      <c r="P87" s="153">
        <v>46106</v>
      </c>
      <c r="Q87" s="75" t="str">
        <f t="shared" si="19"/>
        <v>mar/2026</v>
      </c>
      <c r="R87" s="71" t="s">
        <v>313</v>
      </c>
      <c r="S87" s="71" t="s">
        <v>517</v>
      </c>
      <c r="T87" s="71" t="s">
        <v>518</v>
      </c>
      <c r="U87" s="71" t="s">
        <v>519</v>
      </c>
      <c r="V87" s="71" t="str">
        <f t="shared" si="20"/>
        <v>&gt; A loja 13032018000117 está em fase de adesão à Braspag, com o processo financeiro ainda em andamento. No entanto, já está recebendo boletos no valor de R$ 289,71. Entendemos que, neste momento, ainda não deveria haver geração de cobranças, correto?
Ela recebeu um boleto, porém não consegue mais acessá-lo. Apesar disso, as NFs constam como ativas.
É possível enviar um relatório de transações para comprovar essas 507 transações detalhadas na NF.</v>
      </c>
      <c r="W87" s="76" t="str">
        <f t="shared" si="21"/>
        <v>207189160</v>
      </c>
      <c r="X87" s="77"/>
      <c r="Y87" s="78" t="str">
        <f t="shared" si="22"/>
        <v>Aberto</v>
      </c>
      <c r="Z87" s="78">
        <f t="shared" ca="1" si="23"/>
        <v>184</v>
      </c>
      <c r="AA87" s="78">
        <f t="shared" ca="1" si="24"/>
        <v>184.00086999999999</v>
      </c>
      <c r="AB87" s="2" t="str">
        <f t="shared" si="25"/>
        <v>Externo</v>
      </c>
    </row>
    <row r="88" spans="1:28" ht="15.5" hidden="1" x14ac:dyDescent="0.35">
      <c r="A88" s="1"/>
      <c r="B88" s="67" t="s">
        <v>17</v>
      </c>
      <c r="C88" s="70" t="str">
        <f>VLOOKUP(I:I,'Referencias '!H:I,2,0)</f>
        <v>Cancelamento e Reemissão de Nota Fiscal</v>
      </c>
      <c r="D88" s="71">
        <v>20707947</v>
      </c>
      <c r="E88" s="71">
        <v>0</v>
      </c>
      <c r="F88" s="72">
        <v>0</v>
      </c>
      <c r="G88" s="72" t="str">
        <f>VLOOKUP(H:H,'Referencias '!B:C,2,0)</f>
        <v>PAYTRACK TECNOLOGIA LTDA</v>
      </c>
      <c r="H88" s="72" t="str">
        <f t="shared" si="18"/>
        <v>14.073.438/0001-04</v>
      </c>
      <c r="I88" s="70" t="s">
        <v>323</v>
      </c>
      <c r="J88" s="72"/>
      <c r="K88" s="72"/>
      <c r="L88" s="70" t="s">
        <v>70</v>
      </c>
      <c r="M88" s="73" t="s">
        <v>238</v>
      </c>
      <c r="N88" s="71" t="s">
        <v>520</v>
      </c>
      <c r="O88" s="74">
        <v>46106</v>
      </c>
      <c r="P88" s="153">
        <v>46164</v>
      </c>
      <c r="Q88" s="75" t="str">
        <f t="shared" si="19"/>
        <v>mar/2026</v>
      </c>
      <c r="R88" s="71" t="s">
        <v>260</v>
      </c>
      <c r="S88" s="71" t="s">
        <v>302</v>
      </c>
      <c r="T88" s="71" t="s">
        <v>521</v>
      </c>
      <c r="U88" s="71" t="s">
        <v>522</v>
      </c>
      <c r="V88" s="71" t="str">
        <f t="shared" si="20"/>
        <v>&gt; Prezados, bom dia.
Preciso que as NFS 096963, 107100 e 108958 sejam substituídas, cliente deseja alterar a data de emissão e RPS.</v>
      </c>
      <c r="W88" s="76" t="str">
        <f t="shared" si="21"/>
        <v>207079470</v>
      </c>
      <c r="X88" s="77">
        <v>46216</v>
      </c>
      <c r="Y88" s="78" t="str">
        <f t="shared" si="22"/>
        <v>Encerrado</v>
      </c>
      <c r="Z88" s="78">
        <f t="shared" ca="1" si="23"/>
        <v>110</v>
      </c>
      <c r="AA88" s="78" t="str">
        <f t="shared" si="24"/>
        <v/>
      </c>
      <c r="AB88" s="2" t="str">
        <f t="shared" si="25"/>
        <v>Interno</v>
      </c>
    </row>
    <row r="89" spans="1:28" ht="15.5" hidden="1" x14ac:dyDescent="0.35">
      <c r="A89" s="1"/>
      <c r="B89" s="67" t="s">
        <v>14</v>
      </c>
      <c r="C89" s="70" t="str">
        <f>VLOOKUP(I:I,'Referencias '!H:I,2,0)</f>
        <v>Cancelamento e Reemissão de Nota Fiscal</v>
      </c>
      <c r="D89" s="71">
        <v>20697638</v>
      </c>
      <c r="E89" s="71">
        <v>0</v>
      </c>
      <c r="F89" s="72">
        <v>2608408677556</v>
      </c>
      <c r="G89" s="72" t="str">
        <f>VLOOKUP(H:H,'Referencias '!B:C,2,0)</f>
        <v>PLANNE SOFTWARE LTDA</v>
      </c>
      <c r="H89" s="72" t="str">
        <f t="shared" si="18"/>
        <v>28.580.044/0001-57</v>
      </c>
      <c r="I89" s="70" t="s">
        <v>323</v>
      </c>
      <c r="J89" s="72"/>
      <c r="K89" s="72"/>
      <c r="L89" s="70" t="s">
        <v>70</v>
      </c>
      <c r="M89" s="73" t="s">
        <v>238</v>
      </c>
      <c r="N89" s="71" t="s">
        <v>319</v>
      </c>
      <c r="O89" s="74">
        <v>46106</v>
      </c>
      <c r="P89" s="153">
        <v>46106</v>
      </c>
      <c r="Q89" s="75" t="str">
        <f t="shared" si="19"/>
        <v>mar/2026</v>
      </c>
      <c r="R89" s="71" t="s">
        <v>313</v>
      </c>
      <c r="S89" s="71" t="s">
        <v>320</v>
      </c>
      <c r="T89" s="71" t="s">
        <v>523</v>
      </c>
      <c r="U89" s="71" t="s">
        <v>524</v>
      </c>
      <c r="V89" s="71" t="str">
        <f t="shared" si="20"/>
        <v>&gt; Bom dia, Time!
Segue o DA do Supex para cancelamento das notas.
Resumo das Notas Fiscais:
•	NFS em aberto: 33
•	Valor original para cancelamento : R$ 3.314,08.
•	Valor PDD das NFS: R$ 2.840,61.</v>
      </c>
      <c r="W89" s="76" t="str">
        <f t="shared" si="21"/>
        <v>206976380</v>
      </c>
      <c r="X89" s="77">
        <v>46244</v>
      </c>
      <c r="Y89" s="78" t="str">
        <f t="shared" si="22"/>
        <v>Encerrado</v>
      </c>
      <c r="Z89" s="78">
        <f t="shared" ca="1" si="23"/>
        <v>138</v>
      </c>
      <c r="AA89" s="78" t="str">
        <f t="shared" si="24"/>
        <v/>
      </c>
      <c r="AB89" s="2" t="str">
        <f t="shared" si="25"/>
        <v>Interno</v>
      </c>
    </row>
    <row r="90" spans="1:28" ht="15.5" hidden="1" x14ac:dyDescent="0.35">
      <c r="A90" s="1"/>
      <c r="B90" s="67" t="s">
        <v>14</v>
      </c>
      <c r="C90" s="70" t="str">
        <f>VLOOKUP(I:I,'Referencias '!H:I,2,0)</f>
        <v>Cancelamento e Reemissão de Nota Fiscal</v>
      </c>
      <c r="D90" s="71">
        <v>20696850</v>
      </c>
      <c r="E90" s="71">
        <v>0</v>
      </c>
      <c r="F90" s="72">
        <v>2608408676950</v>
      </c>
      <c r="G90" s="72" t="str">
        <f>VLOOKUP(H:H,'Referencias '!B:C,2,0)</f>
        <v>PLANNE SOFTWARE LTDA</v>
      </c>
      <c r="H90" s="72" t="str">
        <f t="shared" si="18"/>
        <v>28.580.044/0001-57</v>
      </c>
      <c r="I90" s="70" t="s">
        <v>323</v>
      </c>
      <c r="J90" s="72"/>
      <c r="K90" s="72"/>
      <c r="L90" s="70" t="s">
        <v>70</v>
      </c>
      <c r="M90" s="73" t="s">
        <v>238</v>
      </c>
      <c r="N90" s="71" t="s">
        <v>525</v>
      </c>
      <c r="O90" s="74">
        <v>46106</v>
      </c>
      <c r="P90" s="153">
        <v>46106</v>
      </c>
      <c r="Q90" s="75" t="str">
        <f t="shared" si="19"/>
        <v>mar/2026</v>
      </c>
      <c r="R90" s="71" t="s">
        <v>313</v>
      </c>
      <c r="S90" s="71" t="s">
        <v>302</v>
      </c>
      <c r="T90" s="71" t="s">
        <v>327</v>
      </c>
      <c r="U90" s="71" t="s">
        <v>526</v>
      </c>
      <c r="V90" s="71" t="str">
        <f t="shared" si="20"/>
        <v>&gt; Por favor, seguir com o cancelamento de todas as NFS do cliente PLANNE SOFTWARE LTDA</v>
      </c>
      <c r="W90" s="76" t="str">
        <f t="shared" si="21"/>
        <v>206968500</v>
      </c>
      <c r="X90" s="77">
        <v>46244</v>
      </c>
      <c r="Y90" s="78" t="str">
        <f t="shared" si="22"/>
        <v>Encerrado</v>
      </c>
      <c r="Z90" s="78">
        <f t="shared" ca="1" si="23"/>
        <v>138</v>
      </c>
      <c r="AA90" s="78" t="str">
        <f t="shared" si="24"/>
        <v/>
      </c>
      <c r="AB90" s="2" t="str">
        <f t="shared" si="25"/>
        <v>Interno</v>
      </c>
    </row>
    <row r="91" spans="1:28" ht="15.5" hidden="1" x14ac:dyDescent="0.35">
      <c r="A91" s="1"/>
      <c r="B91" s="67" t="s">
        <v>14</v>
      </c>
      <c r="C91" s="70" t="str">
        <f>VLOOKUP(I:I,'Referencias '!H:I,2,0)</f>
        <v>Cancelamento e Reemissão de Nota Fiscal</v>
      </c>
      <c r="D91" s="71">
        <v>20759808</v>
      </c>
      <c r="E91" s="71">
        <v>0</v>
      </c>
      <c r="F91" s="72">
        <v>2608514722169</v>
      </c>
      <c r="G91" s="72" t="str">
        <f>VLOOKUP(H:H,'Referencias '!B:C,2,0)</f>
        <v>DAGER COMERCIO ATACADISTA DE EMBALAGENS E ALIMENTOS LTDA</v>
      </c>
      <c r="H91" s="72" t="str">
        <f t="shared" si="18"/>
        <v>32.804.472/0001-93</v>
      </c>
      <c r="I91" s="70" t="s">
        <v>323</v>
      </c>
      <c r="J91" s="72"/>
      <c r="K91" s="72"/>
      <c r="L91" s="70" t="s">
        <v>70</v>
      </c>
      <c r="M91" s="73" t="s">
        <v>238</v>
      </c>
      <c r="N91" s="71" t="s">
        <v>305</v>
      </c>
      <c r="O91" s="74">
        <v>46107</v>
      </c>
      <c r="P91" s="153">
        <v>46107</v>
      </c>
      <c r="Q91" s="75" t="str">
        <f t="shared" si="19"/>
        <v>mar/2026</v>
      </c>
      <c r="R91" s="71" t="s">
        <v>313</v>
      </c>
      <c r="S91" s="71" t="s">
        <v>306</v>
      </c>
      <c r="T91" s="71" t="s">
        <v>327</v>
      </c>
      <c r="U91" s="71" t="s">
        <v>527</v>
      </c>
      <c r="V91" s="71" t="str">
        <f t="shared" si="20"/>
        <v>&gt; Emissão de NF de setup referente a abertura de chave de loja.
Segue em anexo o aditivo assinado.</v>
      </c>
      <c r="W91" s="76" t="str">
        <f t="shared" si="21"/>
        <v>207598080</v>
      </c>
      <c r="X91" s="77">
        <v>46234</v>
      </c>
      <c r="Y91" s="78" t="str">
        <f t="shared" si="22"/>
        <v>Encerrado</v>
      </c>
      <c r="Z91" s="78">
        <f t="shared" ca="1" si="23"/>
        <v>127</v>
      </c>
      <c r="AA91" s="78" t="str">
        <f t="shared" si="24"/>
        <v/>
      </c>
      <c r="AB91" s="2" t="str">
        <f t="shared" si="25"/>
        <v>Interno</v>
      </c>
    </row>
    <row r="92" spans="1:28" ht="15.5" hidden="1" x14ac:dyDescent="0.35">
      <c r="A92" s="1" t="s">
        <v>4762</v>
      </c>
      <c r="B92" s="67" t="s">
        <v>16</v>
      </c>
      <c r="C92" s="70" t="str">
        <f>VLOOKUP(I:I,'Referencias '!H:I,2,0)</f>
        <v>Contratos, Comercial e Cadastro</v>
      </c>
      <c r="D92" s="71">
        <v>20751396</v>
      </c>
      <c r="E92" s="71">
        <v>0</v>
      </c>
      <c r="F92" s="72">
        <v>2608511715964</v>
      </c>
      <c r="G92" s="72" t="str">
        <f>T92</f>
        <v/>
      </c>
      <c r="H92" s="72" t="str">
        <f t="shared" si="18"/>
        <v>58.119.199/0001-51</v>
      </c>
      <c r="I92" s="70" t="s">
        <v>528</v>
      </c>
      <c r="J92" s="72" t="s">
        <v>529</v>
      </c>
      <c r="K92" s="72"/>
      <c r="L92" s="70" t="s">
        <v>213</v>
      </c>
      <c r="M92" s="73" t="s">
        <v>387</v>
      </c>
      <c r="N92" s="71" t="s">
        <v>457</v>
      </c>
      <c r="O92" s="74">
        <v>46107</v>
      </c>
      <c r="P92" s="153" t="s">
        <v>4823</v>
      </c>
      <c r="Q92" s="75" t="str">
        <f t="shared" si="19"/>
        <v>mar/2026</v>
      </c>
      <c r="R92" s="71" t="s">
        <v>313</v>
      </c>
      <c r="S92" s="71" t="s">
        <v>298</v>
      </c>
      <c r="T92" s="71" t="s">
        <v>327</v>
      </c>
      <c r="U92" s="71" t="s">
        <v>530</v>
      </c>
      <c r="V92" s="71" t="str">
        <f t="shared" si="20"/>
        <v>&gt; Olá, bom dia! 
favor seguirem com a atualização contratual do grupo Odontoprev no billing para que as cobranças saiam corretamente a partir do proximo mês. 
Todos já estão também no Salesforce via oportunidade. 
Apenas reforçando por aqui, são 3 CNPJ distintos, cada um com seu contrato. 
Duvidas, estou a disposição.
Obrigada! 
58.119.199/0001-51 - Odontoprev (Ajuste minimo mensal)
19.962.272/0001-09 - BrasilDental (Ajuste Preços e minimo mensal)
10.555.312/0001-15 - Dental Partner (Ajuste P</v>
      </c>
      <c r="W92" s="76" t="str">
        <f t="shared" si="21"/>
        <v>207513960</v>
      </c>
      <c r="X92" s="77"/>
      <c r="Y92" s="78" t="str">
        <f t="shared" si="22"/>
        <v>Aberto</v>
      </c>
      <c r="Z92" s="78">
        <f t="shared" ca="1" si="23"/>
        <v>183</v>
      </c>
      <c r="AA92" s="78">
        <f t="shared" ca="1" si="24"/>
        <v>183.00092000000001</v>
      </c>
      <c r="AB92" s="2" t="str">
        <f t="shared" si="25"/>
        <v>Interno</v>
      </c>
    </row>
    <row r="93" spans="1:28" ht="15.5" hidden="1" x14ac:dyDescent="0.35">
      <c r="A93" s="1"/>
      <c r="B93" s="67" t="s">
        <v>16</v>
      </c>
      <c r="C93" s="70" t="str">
        <f>VLOOKUP(I:I,'Referencias '!H:I,2,0)</f>
        <v>Cobrança e Contestação</v>
      </c>
      <c r="D93" s="71">
        <v>20800477</v>
      </c>
      <c r="E93" s="71">
        <v>0</v>
      </c>
      <c r="F93" s="72">
        <v>2608614752010</v>
      </c>
      <c r="G93" s="72" t="str">
        <f>VLOOKUP(H:H,'Referencias '!B:C,2,0)</f>
        <v>CARREFOUR COMERCIO E INDUSTRIA LTDA</v>
      </c>
      <c r="H93" s="72" t="str">
        <f t="shared" si="18"/>
        <v>45.543.915/0001-81</v>
      </c>
      <c r="I93" s="70" t="s">
        <v>237</v>
      </c>
      <c r="J93" s="72"/>
      <c r="K93" s="72"/>
      <c r="L93" s="70" t="s">
        <v>70</v>
      </c>
      <c r="M93" s="73" t="s">
        <v>238</v>
      </c>
      <c r="N93" s="71" t="s">
        <v>305</v>
      </c>
      <c r="O93" s="74">
        <v>46108</v>
      </c>
      <c r="P93" s="153">
        <v>46108</v>
      </c>
      <c r="Q93" s="75" t="str">
        <f t="shared" si="19"/>
        <v>mar/2026</v>
      </c>
      <c r="R93" s="71" t="s">
        <v>313</v>
      </c>
      <c r="S93" s="71" t="s">
        <v>306</v>
      </c>
      <c r="T93" s="71" t="s">
        <v>327</v>
      </c>
      <c r="U93" s="71" t="s">
        <v>531</v>
      </c>
      <c r="V93" s="71" t="str">
        <f t="shared" si="20"/>
        <v>&gt; Boa tarde, pessoal!
Preciso da ajuda de vocês para validar o reajuste que vem sendo aplicado nas condições comerciais do Carrefour.
Pelo que validei no billing está sendo aplicado reajuste IPCA, porém no contrato está descrito que o reajuste deveria ser IPC-FIPE.
Preciso que vocês validem se é isso mesmo e se sempre foi aplicado o reajuste errado ou se houve alguma mudança ao longo do contrato.</v>
      </c>
      <c r="W93" s="76" t="str">
        <f t="shared" si="21"/>
        <v>208004770</v>
      </c>
      <c r="X93" s="77">
        <v>46259</v>
      </c>
      <c r="Y93" s="78" t="str">
        <f t="shared" si="22"/>
        <v>Encerrado</v>
      </c>
      <c r="Z93" s="78">
        <f t="shared" ca="1" si="23"/>
        <v>151</v>
      </c>
      <c r="AA93" s="78" t="str">
        <f t="shared" si="24"/>
        <v/>
      </c>
      <c r="AB93" s="2" t="str">
        <f t="shared" si="25"/>
        <v>Interno</v>
      </c>
    </row>
    <row r="94" spans="1:28" ht="15.5" hidden="1" x14ac:dyDescent="0.35">
      <c r="A94" s="1"/>
      <c r="B94" s="67" t="s">
        <v>16</v>
      </c>
      <c r="C94" s="70" t="str">
        <f>VLOOKUP(I:I,'Referencias '!H:I,2,0)</f>
        <v>Atendimento Administrativo e Suporte</v>
      </c>
      <c r="D94" s="71">
        <v>20796608</v>
      </c>
      <c r="E94" s="71">
        <v>0</v>
      </c>
      <c r="F94" s="72">
        <v>2608613748976</v>
      </c>
      <c r="G94" s="72" t="str">
        <f>VLOOKUP(H:H,'Referencias '!B:C,2,0)</f>
        <v>EMPREENDIMENTOS PAGUE MENOS S/A</v>
      </c>
      <c r="H94" s="72" t="str">
        <f t="shared" si="18"/>
        <v>06.626.253/0001-51</v>
      </c>
      <c r="I94" s="70" t="s">
        <v>346</v>
      </c>
      <c r="J94" s="72"/>
      <c r="K94" s="72"/>
      <c r="L94" s="70" t="s">
        <v>70</v>
      </c>
      <c r="M94" s="73" t="s">
        <v>238</v>
      </c>
      <c r="N94" s="71" t="s">
        <v>245</v>
      </c>
      <c r="O94" s="74">
        <v>46108</v>
      </c>
      <c r="P94" s="153">
        <v>46111</v>
      </c>
      <c r="Q94" s="75" t="str">
        <f t="shared" si="19"/>
        <v>mar/2026</v>
      </c>
      <c r="R94" s="71" t="s">
        <v>313</v>
      </c>
      <c r="S94" s="71" t="s">
        <v>246</v>
      </c>
      <c r="T94" s="71" t="s">
        <v>532</v>
      </c>
      <c r="U94" s="71" t="s">
        <v>533</v>
      </c>
      <c r="V94" s="71" t="str">
        <f t="shared" si="20"/>
        <v>&gt; Subi no salesforce para aprovação o contrato mas estou reforçando aqui. 
Segue em anexo aditivo com mudanças de valores dos produtos de antifraude do cliente Pague Menos.
Principais mudanças: 
- Alterações de valores em todos os serviços de Antifraude Cybersource
- Alteração de minimo mensal do transacional de antifraude
- Alteração da data de aniversário do contrato para 18/03/26 com vigência de 24 meses sendo 18 meses vigencia minima
Os outros produtos de Gateway e Velocity, seguem sem alterações</v>
      </c>
      <c r="W94" s="76" t="str">
        <f t="shared" si="21"/>
        <v>207966080</v>
      </c>
      <c r="X94" s="77">
        <v>46231</v>
      </c>
      <c r="Y94" s="78" t="str">
        <f t="shared" si="22"/>
        <v>Encerrado</v>
      </c>
      <c r="Z94" s="78">
        <f t="shared" ca="1" si="23"/>
        <v>123</v>
      </c>
      <c r="AA94" s="78" t="str">
        <f t="shared" si="24"/>
        <v/>
      </c>
      <c r="AB94" s="2" t="str">
        <f t="shared" si="25"/>
        <v>Interno</v>
      </c>
    </row>
    <row r="95" spans="1:28" ht="15.5" hidden="1" x14ac:dyDescent="0.35">
      <c r="A95" s="1"/>
      <c r="B95" s="67" t="s">
        <v>15</v>
      </c>
      <c r="C95" s="70" t="str">
        <f>VLOOKUP(I:I,'Referencias '!H:I,2,0)</f>
        <v>Pagamentos, Boletos e Recebimentos</v>
      </c>
      <c r="D95" s="71">
        <v>20857247</v>
      </c>
      <c r="E95" s="71">
        <v>0</v>
      </c>
      <c r="F95" s="72">
        <v>2608917794084</v>
      </c>
      <c r="G95" s="72" t="str">
        <f>T95</f>
        <v>COVABRA SUPERMERCADOS LTDA</v>
      </c>
      <c r="H95" s="72" t="str">
        <f t="shared" si="18"/>
        <v>463.315.688-83</v>
      </c>
      <c r="I95" s="70" t="s">
        <v>273</v>
      </c>
      <c r="J95" s="72"/>
      <c r="K95" s="72"/>
      <c r="L95" s="70" t="s">
        <v>70</v>
      </c>
      <c r="M95" s="73" t="s">
        <v>238</v>
      </c>
      <c r="N95" s="71" t="s">
        <v>534</v>
      </c>
      <c r="O95" s="74">
        <v>46111</v>
      </c>
      <c r="P95" s="153">
        <v>46112</v>
      </c>
      <c r="Q95" s="75" t="str">
        <f t="shared" si="19"/>
        <v>mar/2026</v>
      </c>
      <c r="R95" s="71" t="s">
        <v>313</v>
      </c>
      <c r="S95" s="71" t="s">
        <v>535</v>
      </c>
      <c r="T95" s="71" t="s">
        <v>271</v>
      </c>
      <c r="U95" s="71" t="s">
        <v>536</v>
      </c>
      <c r="V95" s="71" t="str">
        <f t="shared" si="20"/>
        <v>&gt; Olá, recebi dois boletos, cuja a descrição da NF é &amp;quot;multa por rescisão antecipada do contrato&amp;quot;.
NFs 109847 e 109848.
Do que se trata essa cobrança? Não reicindimos nenhum contrato.</v>
      </c>
      <c r="W95" s="76" t="str">
        <f t="shared" si="21"/>
        <v>208572470</v>
      </c>
      <c r="X95" s="77">
        <v>46230</v>
      </c>
      <c r="Y95" s="78" t="str">
        <f t="shared" si="22"/>
        <v>Encerrado</v>
      </c>
      <c r="Z95" s="78">
        <f t="shared" ca="1" si="23"/>
        <v>119</v>
      </c>
      <c r="AA95" s="78" t="str">
        <f t="shared" si="24"/>
        <v/>
      </c>
      <c r="AB95" s="2" t="str">
        <f t="shared" si="25"/>
        <v>Externo</v>
      </c>
    </row>
    <row r="96" spans="1:28" ht="15.5" hidden="1" x14ac:dyDescent="0.35">
      <c r="A96" s="1"/>
      <c r="B96" s="67" t="s">
        <v>16</v>
      </c>
      <c r="C96" s="70" t="str">
        <f>VLOOKUP(I:I,'Referencias '!H:I,2,0)</f>
        <v>Atendimento Administrativo e Suporte</v>
      </c>
      <c r="D96" s="71">
        <v>20837028</v>
      </c>
      <c r="E96" s="71">
        <v>0</v>
      </c>
      <c r="F96" s="72">
        <v>2608912779586</v>
      </c>
      <c r="G96" s="72" t="str">
        <f>VLOOKUP(H:H,'Referencias '!B:C,2,0)</f>
        <v>DAGER COMERCIO ATACADISTA DE EMBALAGENS E ALIMENTOS LTDA</v>
      </c>
      <c r="H96" s="72" t="str">
        <f t="shared" si="18"/>
        <v>32.804.472/0001-93</v>
      </c>
      <c r="I96" s="70" t="s">
        <v>346</v>
      </c>
      <c r="J96" s="72"/>
      <c r="K96" s="72"/>
      <c r="L96" s="70" t="s">
        <v>213</v>
      </c>
      <c r="M96" s="73" t="s">
        <v>238</v>
      </c>
      <c r="N96" s="71" t="s">
        <v>537</v>
      </c>
      <c r="O96" s="74">
        <v>46111</v>
      </c>
      <c r="P96" s="153">
        <v>46113</v>
      </c>
      <c r="Q96" s="75" t="str">
        <f t="shared" si="19"/>
        <v>mar/2026</v>
      </c>
      <c r="R96" s="71" t="s">
        <v>313</v>
      </c>
      <c r="S96" s="71" t="s">
        <v>538</v>
      </c>
      <c r="T96" s="71" t="s">
        <v>539</v>
      </c>
      <c r="U96" s="71" t="s">
        <v>540</v>
      </c>
      <c r="V96" s="71" t="str">
        <f t="shared" si="20"/>
        <v>&gt; Solicitamos a verificação de possíveis cobranças duplicadas em nossos dois estabelecimentos:
Sonho do Artesão
ID do estabelecimento: 2814529174
CNPJ: 42.473.501/0001-35
Dager Comércio Atacadista de Embalagens
ID do estabelecimento: 2897798771
CNPJ: 32.804.472/0001-93
Em fevereiro, identificamos indícios de duplicidade. Na Dager, por exempl</v>
      </c>
      <c r="W96" s="76" t="str">
        <f t="shared" si="21"/>
        <v>208370280</v>
      </c>
      <c r="X96" s="77"/>
      <c r="Y96" s="78" t="str">
        <f t="shared" si="22"/>
        <v>Aberto</v>
      </c>
      <c r="Z96" s="78">
        <f t="shared" ca="1" si="23"/>
        <v>179</v>
      </c>
      <c r="AA96" s="78">
        <f t="shared" ca="1" si="24"/>
        <v>179.00095999999999</v>
      </c>
      <c r="AB96" s="2" t="str">
        <f t="shared" si="25"/>
        <v>Externo</v>
      </c>
    </row>
    <row r="97" spans="1:28" ht="15.5" hidden="1" x14ac:dyDescent="0.35">
      <c r="A97" s="1" t="s">
        <v>4762</v>
      </c>
      <c r="B97" s="67" t="s">
        <v>17</v>
      </c>
      <c r="C97" s="70" t="str">
        <f>VLOOKUP(I:I,'Referencias '!H:I,2,0)</f>
        <v>Cobrança e Contestação</v>
      </c>
      <c r="D97" s="71">
        <v>20821255</v>
      </c>
      <c r="E97" s="71">
        <v>0</v>
      </c>
      <c r="F97" s="72">
        <v>2608907768475</v>
      </c>
      <c r="G97" s="72" t="str">
        <f>VLOOKUP(H:H,'Referencias '!B:C,2,0)</f>
        <v>SBF COMERCIO DE PRODUTOS ESPORTIVOS S.A.</v>
      </c>
      <c r="H97" s="72" t="str">
        <f t="shared" si="18"/>
        <v>06.347.409/0001-65</v>
      </c>
      <c r="I97" s="70" t="s">
        <v>287</v>
      </c>
      <c r="J97" s="72" t="s">
        <v>4799</v>
      </c>
      <c r="K97" s="72"/>
      <c r="L97" s="70" t="s">
        <v>213</v>
      </c>
      <c r="M97" s="73" t="s">
        <v>387</v>
      </c>
      <c r="N97" s="71" t="s">
        <v>541</v>
      </c>
      <c r="O97" s="74">
        <v>46111</v>
      </c>
      <c r="P97" s="153" t="s">
        <v>4824</v>
      </c>
      <c r="Q97" s="75" t="str">
        <f t="shared" si="19"/>
        <v>mar/2026</v>
      </c>
      <c r="R97" s="71" t="s">
        <v>260</v>
      </c>
      <c r="S97" s="71" t="s">
        <v>542</v>
      </c>
      <c r="T97" s="71" t="s">
        <v>543</v>
      </c>
      <c r="U97" s="71" t="s">
        <v>544</v>
      </c>
      <c r="V97" s="71" t="str">
        <f t="shared" si="20"/>
        <v>&gt; Prezados, bom dia. Tudo bem?
Na nf referente ao período 26/01/2026 a 25/02/2026, consta no corpo da nf o total de 715831, o que está errado no portal do cliente eu colocalizo apenas 373.132, podem por favor corrigir a nota fiscal e emitir com a transação correta e valor?
NF do serviço: Cartão protegido</v>
      </c>
      <c r="W97" s="76" t="str">
        <f t="shared" si="21"/>
        <v>208212550</v>
      </c>
      <c r="X97" s="77"/>
      <c r="Y97" s="78" t="str">
        <f t="shared" si="22"/>
        <v>Aberto</v>
      </c>
      <c r="Z97" s="78">
        <f t="shared" ca="1" si="23"/>
        <v>179</v>
      </c>
      <c r="AA97" s="78">
        <f t="shared" ca="1" si="24"/>
        <v>179.00097</v>
      </c>
      <c r="AB97" s="2" t="str">
        <f t="shared" si="25"/>
        <v>Externo</v>
      </c>
    </row>
    <row r="98" spans="1:28" ht="15.5" hidden="1" x14ac:dyDescent="0.35">
      <c r="A98" s="1" t="s">
        <v>4762</v>
      </c>
      <c r="B98" s="67" t="s">
        <v>16</v>
      </c>
      <c r="C98" s="70" t="str">
        <f>VLOOKUP(I:I,'Referencias '!H:I,2,0)</f>
        <v>Cobrança e Contestação</v>
      </c>
      <c r="D98" s="71">
        <v>20891641</v>
      </c>
      <c r="E98" s="71">
        <v>0</v>
      </c>
      <c r="F98" s="72">
        <v>2609016817637</v>
      </c>
      <c r="G98" s="72" t="str">
        <f>VLOOKUP(H:H,'Referencias '!B:C,2,0)</f>
        <v>ASSOCIACAO ESCOLA SUPERIOR DE PROPAGANDA E MARKETING</v>
      </c>
      <c r="H98" s="72" t="str">
        <f t="shared" si="18"/>
        <v>61.825.675/0001-64</v>
      </c>
      <c r="I98" s="70" t="s">
        <v>287</v>
      </c>
      <c r="J98" s="72"/>
      <c r="K98" s="72"/>
      <c r="L98" s="70" t="s">
        <v>213</v>
      </c>
      <c r="M98" s="73" t="s">
        <v>387</v>
      </c>
      <c r="N98" s="71" t="s">
        <v>545</v>
      </c>
      <c r="O98" s="74">
        <v>46112</v>
      </c>
      <c r="P98" s="153" t="s">
        <v>4825</v>
      </c>
      <c r="Q98" s="75" t="str">
        <f t="shared" si="19"/>
        <v>mar/2026</v>
      </c>
      <c r="R98" s="71" t="s">
        <v>313</v>
      </c>
      <c r="S98" s="71" t="s">
        <v>302</v>
      </c>
      <c r="T98" s="71" t="s">
        <v>416</v>
      </c>
      <c r="U98" s="71" t="s">
        <v>546</v>
      </c>
      <c r="V98" s="71" t="str">
        <f t="shared" si="20"/>
        <v>&gt; Por gentileza:
Por favor, você nos ajuda a entender estas cobranças em aberto?
De acordo com a cláusula abaixo, teríamos que arcar com 50% do valor mínimo nos próximos três meses, ou seja, algo em torno de 3 x R$ 821,35, certo?
Em novembro, a nota recebida está com preço cheio, e foi paga (NF 103621 26/11 a 25/12 - R$ 1642,71).
Desta forma, temos um crédito de R$ 821,35.
Em contrapartida, estas três notas estão em aberto, certo?
Nota Fiscal	Valor	Vencimento líquido	Link NF
76841	4.154,46	21/10/2</v>
      </c>
      <c r="W98" s="76" t="str">
        <f t="shared" si="21"/>
        <v>208916410</v>
      </c>
      <c r="X98" s="77"/>
      <c r="Y98" s="78" t="str">
        <f t="shared" si="22"/>
        <v>Aberto</v>
      </c>
      <c r="Z98" s="78">
        <f t="shared" ca="1" si="23"/>
        <v>178</v>
      </c>
      <c r="AA98" s="78">
        <f t="shared" ca="1" si="24"/>
        <v>178.00098</v>
      </c>
      <c r="AB98" s="2" t="str">
        <f t="shared" si="25"/>
        <v>Interno</v>
      </c>
    </row>
    <row r="99" spans="1:28" ht="15.5" hidden="1" x14ac:dyDescent="0.35">
      <c r="A99" s="1"/>
      <c r="B99" s="67" t="s">
        <v>16</v>
      </c>
      <c r="C99" s="70" t="str">
        <f>VLOOKUP(I:I,'Referencias '!H:I,2,0)</f>
        <v>Cobrança e Contestação</v>
      </c>
      <c r="D99" s="71">
        <v>20887541</v>
      </c>
      <c r="E99" s="71">
        <v>0</v>
      </c>
      <c r="F99" s="72">
        <v>0</v>
      </c>
      <c r="G99" s="72" t="str">
        <f>VLOOKUP(H:H,'Referencias '!B:C,2,0)</f>
        <v>BRASIL EDUCACAO S/A</v>
      </c>
      <c r="H99" s="72" t="str">
        <f t="shared" si="18"/>
        <v>05.648.257/0031-93</v>
      </c>
      <c r="I99" s="70" t="s">
        <v>287</v>
      </c>
      <c r="J99" s="72"/>
      <c r="K99" s="72"/>
      <c r="L99" s="70" t="s">
        <v>70</v>
      </c>
      <c r="M99" s="73" t="s">
        <v>238</v>
      </c>
      <c r="N99" s="71" t="s">
        <v>547</v>
      </c>
      <c r="O99" s="74">
        <v>46112</v>
      </c>
      <c r="P99" s="153">
        <v>46112</v>
      </c>
      <c r="Q99" s="75" t="str">
        <f t="shared" si="19"/>
        <v>mar/2026</v>
      </c>
      <c r="R99" s="71" t="s">
        <v>313</v>
      </c>
      <c r="S99" s="71" t="s">
        <v>302</v>
      </c>
      <c r="T99" s="71" t="s">
        <v>327</v>
      </c>
      <c r="U99" s="71" t="s">
        <v>548</v>
      </c>
      <c r="V99" s="71" t="str">
        <f t="shared" si="20"/>
        <v>&gt; nota 51004 foi contestada na época, pois se trata de uma chave de ativação de nova loja, o chamado nunca foi dado retorno.
No dia 18/08/2023 o cliente recebeu o retorno do Filipe que houve um erro nas emissões (evidência me anexo). Cliente gostaria de validar a que cada nota em aberto se refere )chave de loja ou contrato).</v>
      </c>
      <c r="W99" s="76" t="str">
        <f t="shared" si="21"/>
        <v>208875410</v>
      </c>
      <c r="X99" s="77">
        <v>46220</v>
      </c>
      <c r="Y99" s="78" t="str">
        <f t="shared" si="22"/>
        <v>Encerrado</v>
      </c>
      <c r="Z99" s="78">
        <f t="shared" ca="1" si="23"/>
        <v>108</v>
      </c>
      <c r="AA99" s="78" t="str">
        <f t="shared" si="24"/>
        <v/>
      </c>
      <c r="AB99" s="2" t="str">
        <f t="shared" si="25"/>
        <v>Interno</v>
      </c>
    </row>
    <row r="100" spans="1:28" ht="15.5" hidden="1" x14ac:dyDescent="0.35">
      <c r="A100" s="1"/>
      <c r="B100" s="67" t="s">
        <v>16</v>
      </c>
      <c r="C100" s="70" t="str">
        <f>VLOOKUP(I:I,'Referencias '!H:I,2,0)</f>
        <v>Atendimento Administrativo e Suporte</v>
      </c>
      <c r="D100" s="71">
        <v>20883974</v>
      </c>
      <c r="E100" s="71">
        <v>0</v>
      </c>
      <c r="F100" s="72">
        <v>0</v>
      </c>
      <c r="G100" s="72" t="str">
        <f>T100</f>
        <v/>
      </c>
      <c r="H100" s="72" t="str">
        <f t="shared" si="18"/>
        <v>526.553.288-92</v>
      </c>
      <c r="I100" s="70" t="s">
        <v>346</v>
      </c>
      <c r="J100" s="72"/>
      <c r="K100" s="72"/>
      <c r="L100" s="70" t="s">
        <v>70</v>
      </c>
      <c r="M100" s="73" t="s">
        <v>238</v>
      </c>
      <c r="N100" s="71" t="s">
        <v>549</v>
      </c>
      <c r="O100" s="74">
        <v>46112</v>
      </c>
      <c r="P100" s="153">
        <v>46113</v>
      </c>
      <c r="Q100" s="75" t="str">
        <f t="shared" si="19"/>
        <v>mar/2026</v>
      </c>
      <c r="R100" s="71" t="s">
        <v>313</v>
      </c>
      <c r="S100" s="71" t="s">
        <v>550</v>
      </c>
      <c r="T100" s="71" t="s">
        <v>327</v>
      </c>
      <c r="U100" s="71" t="s">
        <v>551</v>
      </c>
      <c r="V100" s="71" t="str">
        <f t="shared" si="20"/>
        <v>&gt; Poderiam me ajudar a validar por que o código de serviço 1.03 está retendo os impostos IRRF/CSRF? Segundo o fiscal, esse código não deveria possuir retenções.
Também gostaria de entender se existe alguma exceção que justifique essa retenção ou se, de fato, trata-se de um erro.</v>
      </c>
      <c r="W100" s="76" t="str">
        <f t="shared" si="21"/>
        <v>208839740</v>
      </c>
      <c r="X100" s="77">
        <v>46226</v>
      </c>
      <c r="Y100" s="78" t="str">
        <f t="shared" si="22"/>
        <v>Encerrado</v>
      </c>
      <c r="Z100" s="78">
        <f t="shared" ca="1" si="23"/>
        <v>114</v>
      </c>
      <c r="AA100" s="78" t="str">
        <f t="shared" si="24"/>
        <v/>
      </c>
      <c r="AB100" s="2" t="str">
        <f t="shared" si="25"/>
        <v>Externo</v>
      </c>
    </row>
    <row r="101" spans="1:28" ht="15.5" hidden="1" x14ac:dyDescent="0.35">
      <c r="A101" s="1"/>
      <c r="B101" s="67" t="s">
        <v>17</v>
      </c>
      <c r="C101" s="70" t="str">
        <f>VLOOKUP(I:I,'Referencias '!H:I,2,0)</f>
        <v>Cancelamento e Reemissão de Nota Fiscal</v>
      </c>
      <c r="D101" s="71">
        <v>20921984</v>
      </c>
      <c r="E101" s="71">
        <v>0</v>
      </c>
      <c r="F101" s="72">
        <v>2609112838485</v>
      </c>
      <c r="G101" s="72" t="str">
        <f>VLOOKUP(H:H,'Referencias '!B:C,2,0)</f>
        <v>I-RETAIL SERVICOS DE CONSULTORIA DE MODA E PARTICIPACOES LTDA.</v>
      </c>
      <c r="H101" s="72" t="str">
        <f t="shared" si="18"/>
        <v>09.168.232/0001-28</v>
      </c>
      <c r="I101" s="70" t="s">
        <v>323</v>
      </c>
      <c r="J101" s="72"/>
      <c r="K101" s="72"/>
      <c r="L101" s="70" t="s">
        <v>70</v>
      </c>
      <c r="M101" s="73" t="s">
        <v>387</v>
      </c>
      <c r="N101" s="71" t="s">
        <v>552</v>
      </c>
      <c r="O101" s="74">
        <v>46113</v>
      </c>
      <c r="P101" s="153">
        <v>46113</v>
      </c>
      <c r="Q101" s="75" t="str">
        <f t="shared" si="19"/>
        <v>abr/2026</v>
      </c>
      <c r="R101" s="71" t="s">
        <v>313</v>
      </c>
      <c r="S101" s="71" t="s">
        <v>302</v>
      </c>
      <c r="T101" s="71" t="s">
        <v>327</v>
      </c>
      <c r="U101" s="71" t="s">
        <v>553</v>
      </c>
      <c r="V101" s="71" t="str">
        <f t="shared" si="20"/>
        <v>&gt; Por favor realizar a substituições das NFS e aberto, segue PO's
estes são os PO's : 
PO	referente a	Valor
4200022824	 setup ( nf  93674)	      5.204,08
4200022825	jul/25( nf  95556)	          460,83
4200022826	ago/25( nf  97449)	      3.570,42
4200022827	set/25( nf  99395)	      3.570,42
4200022828	out/25( nf 101363)	      3.570,42
4200022830	nov/25( nf 103272)	      3.570,42
4200022829	dez/25( nf 105446)	      3.570,42
4200022832	jan/26( nf 107255)	      3.570,42
4200022831	fev/26( nf 109731)	      3.570,42
420002283</v>
      </c>
      <c r="W101" s="76" t="str">
        <f t="shared" si="21"/>
        <v>209219840</v>
      </c>
      <c r="X101" s="77">
        <v>46113</v>
      </c>
      <c r="Y101" s="78" t="str">
        <f t="shared" si="22"/>
        <v>Encerrado</v>
      </c>
      <c r="Z101" s="78">
        <f t="shared" ca="1" si="23"/>
        <v>0</v>
      </c>
      <c r="AA101" s="78" t="str">
        <f t="shared" si="24"/>
        <v/>
      </c>
      <c r="AB101" s="2" t="str">
        <f t="shared" si="25"/>
        <v>Interno</v>
      </c>
    </row>
    <row r="102" spans="1:28" ht="15.5" hidden="1" x14ac:dyDescent="0.35">
      <c r="A102" s="1"/>
      <c r="B102" s="67" t="s">
        <v>14</v>
      </c>
      <c r="C102" s="70" t="str">
        <f>VLOOKUP(I:I,'Referencias '!H:I,2,0)</f>
        <v>Pagamentos, Boletos e Recebimentos</v>
      </c>
      <c r="D102" s="71">
        <v>21029459</v>
      </c>
      <c r="E102" s="71">
        <v>0</v>
      </c>
      <c r="F102" s="72">
        <v>2609616912930</v>
      </c>
      <c r="G102" s="72" t="str">
        <f>VLOOKUP(H:H,'Referencias '!B:C,2,0)</f>
        <v>VOAI TECH LTDA</v>
      </c>
      <c r="H102" s="72" t="str">
        <f t="shared" si="18"/>
        <v>17.891.555/0001-73</v>
      </c>
      <c r="I102" s="70" t="s">
        <v>273</v>
      </c>
      <c r="J102" s="72"/>
      <c r="K102" s="72"/>
      <c r="L102" s="70" t="s">
        <v>70</v>
      </c>
      <c r="M102" s="73" t="s">
        <v>238</v>
      </c>
      <c r="N102" s="71" t="s">
        <v>554</v>
      </c>
      <c r="O102" s="74">
        <v>46118</v>
      </c>
      <c r="P102" s="153">
        <v>46118</v>
      </c>
      <c r="Q102" s="75" t="str">
        <f t="shared" si="19"/>
        <v>abr/2026</v>
      </c>
      <c r="R102" s="71" t="s">
        <v>313</v>
      </c>
      <c r="S102" s="71" t="s">
        <v>555</v>
      </c>
      <c r="T102" s="71" t="s">
        <v>556</v>
      </c>
      <c r="U102" s="71" t="s">
        <v>557</v>
      </c>
      <c r="V102" s="71" t="str">
        <f t="shared" si="20"/>
        <v>&gt; Caros, tudo bem? 
Sou cliente de split de pagamentos e nao possuo minimo mensal. Ao entender com a Isabella, foi visto que a ferramenta interna (salesforce) gerou um billing errado dos produtos! POdem seguir com o cancelamento da nota fiscal emitida e boleto? 
Atenciosamente</v>
      </c>
      <c r="W102" s="76" t="str">
        <f t="shared" si="21"/>
        <v>210294590</v>
      </c>
      <c r="X102" s="77">
        <v>46234</v>
      </c>
      <c r="Y102" s="78" t="str">
        <f t="shared" si="22"/>
        <v>Encerrado</v>
      </c>
      <c r="Z102" s="78">
        <f t="shared" ca="1" si="23"/>
        <v>116</v>
      </c>
      <c r="AA102" s="78" t="str">
        <f t="shared" si="24"/>
        <v/>
      </c>
      <c r="AB102" s="2" t="str">
        <f t="shared" si="25"/>
        <v>Externo</v>
      </c>
    </row>
    <row r="103" spans="1:28" ht="15.5" hidden="1" x14ac:dyDescent="0.35">
      <c r="A103" s="1"/>
      <c r="B103" s="67" t="s">
        <v>17</v>
      </c>
      <c r="C103" s="70" t="str">
        <f>VLOOKUP(I:I,'Referencias '!H:I,2,0)</f>
        <v>Cobrança e Contestação</v>
      </c>
      <c r="D103" s="71">
        <v>21014425</v>
      </c>
      <c r="E103" s="71">
        <v>0</v>
      </c>
      <c r="F103" s="72">
        <v>2609613902347</v>
      </c>
      <c r="G103" s="72" t="str">
        <f>VLOOKUP(H:H,'Referencias '!B:C,2,0)</f>
        <v>VSTP EDUCACAO S.A.</v>
      </c>
      <c r="H103" s="72" t="str">
        <f t="shared" si="18"/>
        <v>11.319.526/0001-55</v>
      </c>
      <c r="I103" s="70" t="s">
        <v>287</v>
      </c>
      <c r="J103" s="72"/>
      <c r="K103" s="72"/>
      <c r="L103" s="70" t="s">
        <v>70</v>
      </c>
      <c r="M103" s="73" t="s">
        <v>238</v>
      </c>
      <c r="N103" s="71" t="s">
        <v>558</v>
      </c>
      <c r="O103" s="74">
        <v>46118</v>
      </c>
      <c r="P103" s="153">
        <v>46162</v>
      </c>
      <c r="Q103" s="75" t="str">
        <f t="shared" si="19"/>
        <v>abr/2026</v>
      </c>
      <c r="R103" s="71" t="s">
        <v>260</v>
      </c>
      <c r="S103" s="71" t="s">
        <v>559</v>
      </c>
      <c r="T103" s="71" t="s">
        <v>560</v>
      </c>
      <c r="U103" s="71" t="s">
        <v>561</v>
      </c>
      <c r="V103" s="71" t="str">
        <f t="shared" si="20"/>
        <v>&gt; Boa tarde, pessoal.
Como estão?
Me chamo Matheus e atualmente sou eu quem cuida dos fornecedores da Fiap relacionados aos serviços financeiros.
Achei o contato de vocês através de e-mails anteriores (joao.freitas@cielo.com.br/ jferreira@braspag.com.br) e gostaria de algumas informações. Tenho algumas dúvidas: os serv</v>
      </c>
      <c r="W103" s="76" t="str">
        <f t="shared" si="21"/>
        <v>210144250</v>
      </c>
      <c r="X103" s="77">
        <v>46273</v>
      </c>
      <c r="Y103" s="78" t="str">
        <f t="shared" si="22"/>
        <v>Encerrado</v>
      </c>
      <c r="Z103" s="78">
        <f t="shared" ca="1" si="23"/>
        <v>155</v>
      </c>
      <c r="AA103" s="78" t="str">
        <f t="shared" si="24"/>
        <v/>
      </c>
      <c r="AB103" s="2" t="str">
        <f t="shared" si="25"/>
        <v>Externo</v>
      </c>
    </row>
    <row r="104" spans="1:28" ht="15.5" hidden="1" x14ac:dyDescent="0.35">
      <c r="A104" s="1"/>
      <c r="B104" s="67" t="s">
        <v>14</v>
      </c>
      <c r="C104" s="70" t="str">
        <f>VLOOKUP(I:I,'Referencias '!H:I,2,0)</f>
        <v>Cancelamento e Reemissão de Nota Fiscal</v>
      </c>
      <c r="D104" s="71">
        <v>20997522</v>
      </c>
      <c r="E104" s="71">
        <v>0</v>
      </c>
      <c r="F104" s="72">
        <v>0</v>
      </c>
      <c r="G104" s="72" t="str">
        <f>T104</f>
        <v>PRODUTO SH</v>
      </c>
      <c r="H104" s="72" t="str">
        <f t="shared" si="18"/>
        <v>19.112.842/0002-44</v>
      </c>
      <c r="I104" s="70" t="s">
        <v>323</v>
      </c>
      <c r="J104" s="72"/>
      <c r="K104" s="72"/>
      <c r="L104" s="70" t="s">
        <v>70</v>
      </c>
      <c r="M104" s="73" t="s">
        <v>238</v>
      </c>
      <c r="N104" s="71" t="s">
        <v>324</v>
      </c>
      <c r="O104" s="74">
        <v>46118</v>
      </c>
      <c r="P104" s="153">
        <v>46118</v>
      </c>
      <c r="Q104" s="75" t="str">
        <f t="shared" si="19"/>
        <v>abr/2026</v>
      </c>
      <c r="R104" s="71" t="s">
        <v>313</v>
      </c>
      <c r="S104" s="71" t="s">
        <v>302</v>
      </c>
      <c r="T104" s="71" t="s">
        <v>325</v>
      </c>
      <c r="U104" s="71" t="s">
        <v>562</v>
      </c>
      <c r="V104" s="71" t="str">
        <f t="shared" si="20"/>
        <v>&gt; Por favor realizar o cancelamento das NFS do CNPJ emitidas após 28/03/2024:
NFS a serem canceladas: 24 – todas emitidas após 28/03/2024:
067577
068871
070692
072853
074463
075675
077341
078923
080836
082347
084096
086113
087649
088911
091043
092844
094682
096528
097911
100430
102449
104361
106336
108609</v>
      </c>
      <c r="W104" s="76" t="str">
        <f t="shared" si="21"/>
        <v>209975220</v>
      </c>
      <c r="X104" s="77">
        <v>46226</v>
      </c>
      <c r="Y104" s="78" t="str">
        <f t="shared" si="22"/>
        <v>Encerrado</v>
      </c>
      <c r="Z104" s="78">
        <f t="shared" ca="1" si="23"/>
        <v>108</v>
      </c>
      <c r="AA104" s="78" t="str">
        <f t="shared" si="24"/>
        <v/>
      </c>
      <c r="AB104" s="2" t="str">
        <f t="shared" si="25"/>
        <v>Interno</v>
      </c>
    </row>
    <row r="105" spans="1:28" ht="15.5" hidden="1" x14ac:dyDescent="0.35">
      <c r="A105" s="1"/>
      <c r="B105" s="67" t="s">
        <v>16</v>
      </c>
      <c r="C105" s="70" t="str">
        <f>VLOOKUP(I:I,'Referencias '!H:I,2,0)</f>
        <v>Atendimento Administrativo e Suporte</v>
      </c>
      <c r="D105" s="71">
        <v>21079864</v>
      </c>
      <c r="E105" s="71">
        <v>0</v>
      </c>
      <c r="F105" s="72">
        <v>2609717947140</v>
      </c>
      <c r="G105" s="72" t="str">
        <f>T105</f>
        <v>RIVER SECURITIZADORA</v>
      </c>
      <c r="H105" s="72" t="str">
        <f t="shared" si="18"/>
        <v>37.030.090/0001-73</v>
      </c>
      <c r="I105" s="70" t="s">
        <v>346</v>
      </c>
      <c r="J105" s="72"/>
      <c r="K105" s="72"/>
      <c r="L105" s="70" t="s">
        <v>213</v>
      </c>
      <c r="M105" s="73" t="s">
        <v>238</v>
      </c>
      <c r="N105" s="71" t="s">
        <v>439</v>
      </c>
      <c r="O105" s="74">
        <v>46119</v>
      </c>
      <c r="P105" s="153">
        <v>46121</v>
      </c>
      <c r="Q105" s="75" t="str">
        <f t="shared" si="19"/>
        <v>abr/2026</v>
      </c>
      <c r="R105" s="71" t="s">
        <v>313</v>
      </c>
      <c r="S105" s="71" t="s">
        <v>440</v>
      </c>
      <c r="T105" s="71" t="s">
        <v>563</v>
      </c>
      <c r="U105" s="71" t="s">
        <v>564</v>
      </c>
      <c r="V105" s="71" t="str">
        <f t="shared" si="20"/>
        <v>&gt;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v>
      </c>
      <c r="W105" s="76" t="str">
        <f t="shared" si="21"/>
        <v>210798640</v>
      </c>
      <c r="X105" s="77"/>
      <c r="Y105" s="78" t="str">
        <f t="shared" si="22"/>
        <v>Aberto</v>
      </c>
      <c r="Z105" s="78">
        <f t="shared" ca="1" si="23"/>
        <v>171</v>
      </c>
      <c r="AA105" s="78">
        <f t="shared" ca="1" si="24"/>
        <v>171.00104999999999</v>
      </c>
      <c r="AB105" s="2" t="str">
        <f t="shared" si="25"/>
        <v>Interno</v>
      </c>
    </row>
    <row r="106" spans="1:28" ht="15.5" hidden="1" x14ac:dyDescent="0.35">
      <c r="A106" s="1"/>
      <c r="B106" s="67" t="s">
        <v>17</v>
      </c>
      <c r="C106" s="70" t="str">
        <f>VLOOKUP(I:I,'Referencias '!H:I,2,0)</f>
        <v>Cancelamento e Reemissão de Nota Fiscal</v>
      </c>
      <c r="D106" s="71">
        <v>21124852</v>
      </c>
      <c r="E106" s="71">
        <v>0</v>
      </c>
      <c r="F106" s="72">
        <v>0</v>
      </c>
      <c r="G106" s="72" t="str">
        <f>T106</f>
        <v>FAROL COMUNICACAO E SERVICOS</v>
      </c>
      <c r="H106" s="72" t="str">
        <f t="shared" si="18"/>
        <v>21.011.165/0001-39</v>
      </c>
      <c r="I106" s="70" t="s">
        <v>323</v>
      </c>
      <c r="J106" s="72"/>
      <c r="K106" s="72"/>
      <c r="L106" s="70" t="s">
        <v>70</v>
      </c>
      <c r="M106" s="73" t="s">
        <v>238</v>
      </c>
      <c r="N106" s="71" t="s">
        <v>565</v>
      </c>
      <c r="O106" s="74">
        <v>46120</v>
      </c>
      <c r="P106" s="153">
        <v>46147</v>
      </c>
      <c r="Q106" s="75" t="str">
        <f t="shared" si="19"/>
        <v>abr/2026</v>
      </c>
      <c r="R106" s="71" t="s">
        <v>433</v>
      </c>
      <c r="S106" s="71" t="s">
        <v>440</v>
      </c>
      <c r="T106" s="71" t="s">
        <v>566</v>
      </c>
      <c r="U106" s="71" t="s">
        <v>567</v>
      </c>
      <c r="V106" s="71" t="str">
        <f t="shared" si="20"/>
        <v xml:space="preserve">&gt;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
CNPJ da Conta: 21.011.165/0001-39
- </v>
      </c>
      <c r="W106" s="76" t="str">
        <f t="shared" si="21"/>
        <v>211248520</v>
      </c>
      <c r="X106" s="77">
        <v>46217</v>
      </c>
      <c r="Y106" s="78" t="str">
        <f t="shared" si="22"/>
        <v>Encerrado</v>
      </c>
      <c r="Z106" s="78">
        <f t="shared" ca="1" si="23"/>
        <v>97</v>
      </c>
      <c r="AA106" s="78" t="str">
        <f t="shared" si="24"/>
        <v/>
      </c>
      <c r="AB106" s="2" t="str">
        <f t="shared" si="25"/>
        <v>Interno</v>
      </c>
    </row>
    <row r="107" spans="1:28" ht="15.5" hidden="1" x14ac:dyDescent="0.35">
      <c r="A107" s="1" t="s">
        <v>4762</v>
      </c>
      <c r="B107" s="67" t="s">
        <v>17</v>
      </c>
      <c r="C107" s="70" t="str">
        <f>VLOOKUP(I:I,'Referencias '!H:I,2,0)</f>
        <v>Atendimento Administrativo e Suporte</v>
      </c>
      <c r="D107" s="71">
        <v>21195472</v>
      </c>
      <c r="E107" s="71">
        <v>0</v>
      </c>
      <c r="F107" s="72">
        <v>2610009024222</v>
      </c>
      <c r="G107" s="72" t="str">
        <f>VLOOKUP(H:H,'Referencias '!B:C,2,0)</f>
        <v>CSX ACADEMIA DE EDUCACAO FISICA LTDA</v>
      </c>
      <c r="H107" s="72" t="str">
        <f t="shared" si="18"/>
        <v>45.219.137/0001-70</v>
      </c>
      <c r="I107" s="70" t="s">
        <v>507</v>
      </c>
      <c r="J107" s="72" t="s">
        <v>4800</v>
      </c>
      <c r="K107" s="72"/>
      <c r="L107" s="70" t="s">
        <v>213</v>
      </c>
      <c r="M107" s="73" t="s">
        <v>387</v>
      </c>
      <c r="N107" s="71" t="s">
        <v>568</v>
      </c>
      <c r="O107" s="74">
        <v>46122</v>
      </c>
      <c r="P107" s="153" t="s">
        <v>4819</v>
      </c>
      <c r="Q107" s="75" t="str">
        <f t="shared" si="19"/>
        <v>abr/2026</v>
      </c>
      <c r="R107" s="71" t="s">
        <v>433</v>
      </c>
      <c r="S107" s="71" t="s">
        <v>302</v>
      </c>
      <c r="T107" s="71" t="s">
        <v>569</v>
      </c>
      <c r="U107" s="71" t="s">
        <v>570</v>
      </c>
      <c r="V107" s="71" t="str">
        <f t="shared" si="20"/>
        <v>&gt; Carta de quitação referente a negociação feita para pagamento das NFS:
070259
073898
075899
069664
080497
082696
077870
079072</v>
      </c>
      <c r="W107" s="76" t="str">
        <f t="shared" si="21"/>
        <v>211954720</v>
      </c>
      <c r="X107" s="77"/>
      <c r="Y107" s="78" t="str">
        <f t="shared" si="22"/>
        <v>Aberto</v>
      </c>
      <c r="Z107" s="78">
        <f t="shared" ca="1" si="23"/>
        <v>168</v>
      </c>
      <c r="AA107" s="78">
        <f t="shared" ca="1" si="24"/>
        <v>168.00107</v>
      </c>
      <c r="AB107" s="2" t="str">
        <f t="shared" si="25"/>
        <v>Interno</v>
      </c>
    </row>
    <row r="108" spans="1:28" ht="15.5" hidden="1" x14ac:dyDescent="0.35">
      <c r="A108" s="1"/>
      <c r="B108" s="67" t="s">
        <v>17</v>
      </c>
      <c r="C108" s="70" t="str">
        <f>VLOOKUP(I:I,'Referencias '!H:I,2,0)</f>
        <v>Cancelamento e Reemissão de Nota Fiscal</v>
      </c>
      <c r="D108" s="71">
        <v>21249982</v>
      </c>
      <c r="E108" s="71">
        <v>0</v>
      </c>
      <c r="F108" s="72">
        <v>0</v>
      </c>
      <c r="G108" s="72" t="str">
        <f>VLOOKUP(H:H,'Referencias '!B:C,2,0)</f>
        <v>PAGUEVELOZ INSTITUICAO DE PAGAMENTO LTDA</v>
      </c>
      <c r="H108" s="72" t="str">
        <f t="shared" ref="H108:H115" si="26">TRIM(_xlfn.TEXTBEFORE(_xlfn.TEXTAFTER(U108,"CNPJ/CPF:&lt;/strong&gt;"),"&lt;/p&gt;"))</f>
        <v>03.816.413/0001-37</v>
      </c>
      <c r="I108" s="70" t="s">
        <v>323</v>
      </c>
      <c r="J108" s="72"/>
      <c r="K108" s="72"/>
      <c r="L108" s="70" t="s">
        <v>70</v>
      </c>
      <c r="M108" s="73" t="s">
        <v>238</v>
      </c>
      <c r="N108" s="71" t="s">
        <v>571</v>
      </c>
      <c r="O108" s="74">
        <v>46125</v>
      </c>
      <c r="P108" s="153">
        <v>46162</v>
      </c>
      <c r="Q108" s="75" t="str">
        <f t="shared" si="19"/>
        <v>abr/2026</v>
      </c>
      <c r="R108" s="71" t="s">
        <v>260</v>
      </c>
      <c r="S108" s="71" t="s">
        <v>302</v>
      </c>
      <c r="T108" s="71" t="s">
        <v>572</v>
      </c>
      <c r="U108" s="71" t="s">
        <v>573</v>
      </c>
      <c r="V108" s="71" t="str">
        <f t="shared" si="20"/>
        <v>&gt; Prezados, bom dia. Tudo bem?
Por favor, seguir com a substituição da NF107209.
NRO da PO para constar no corpo da nota: 97873921</v>
      </c>
      <c r="W108" s="76" t="str">
        <f t="shared" si="21"/>
        <v>212499820</v>
      </c>
      <c r="X108" s="77">
        <v>46216</v>
      </c>
      <c r="Y108" s="78" t="str">
        <f t="shared" si="22"/>
        <v>Encerrado</v>
      </c>
      <c r="Z108" s="78">
        <f t="shared" ca="1" si="23"/>
        <v>91</v>
      </c>
      <c r="AA108" s="78" t="str">
        <f t="shared" si="24"/>
        <v/>
      </c>
      <c r="AB108" s="2" t="str">
        <f t="shared" si="25"/>
        <v>Interno</v>
      </c>
    </row>
    <row r="109" spans="1:28" ht="15.5" hidden="1" x14ac:dyDescent="0.35">
      <c r="A109" s="1"/>
      <c r="B109" s="67" t="s">
        <v>15</v>
      </c>
      <c r="C109" s="70" t="str">
        <f>VLOOKUP(I:I,'Referencias '!H:I,2,0)</f>
        <v>Contratos, Comercial e Cadastro</v>
      </c>
      <c r="D109" s="71">
        <v>21338462</v>
      </c>
      <c r="E109" s="71">
        <v>0</v>
      </c>
      <c r="F109" s="72">
        <v>0</v>
      </c>
      <c r="G109" s="72" t="str">
        <f>T109</f>
        <v>ELEVE</v>
      </c>
      <c r="H109" s="72" t="str">
        <f t="shared" si="26"/>
        <v>31.178.848/0001-39</v>
      </c>
      <c r="I109" s="70" t="s">
        <v>253</v>
      </c>
      <c r="J109" s="72"/>
      <c r="K109" s="72"/>
      <c r="L109" s="70" t="s">
        <v>70</v>
      </c>
      <c r="M109" s="73" t="s">
        <v>238</v>
      </c>
      <c r="N109" s="71" t="s">
        <v>574</v>
      </c>
      <c r="O109" s="74">
        <v>46126</v>
      </c>
      <c r="P109" s="153">
        <v>46147</v>
      </c>
      <c r="Q109" s="75" t="str">
        <f t="shared" si="19"/>
        <v>abr/2026</v>
      </c>
      <c r="R109" s="71" t="s">
        <v>313</v>
      </c>
      <c r="S109" s="71" t="s">
        <v>575</v>
      </c>
      <c r="T109" s="71" t="s">
        <v>576</v>
      </c>
      <c r="U109" s="71" t="s">
        <v>577</v>
      </c>
      <c r="V109" s="71" t="str">
        <f t="shared" si="20"/>
        <v>&gt; Prezados,
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v>
      </c>
      <c r="W109" s="76" t="str">
        <f t="shared" si="21"/>
        <v>213384620</v>
      </c>
      <c r="X109" s="77">
        <v>46226</v>
      </c>
      <c r="Y109" s="78" t="str">
        <f t="shared" si="22"/>
        <v>Encerrado</v>
      </c>
      <c r="Z109" s="78">
        <f t="shared" ca="1" si="23"/>
        <v>100</v>
      </c>
      <c r="AA109" s="78" t="str">
        <f t="shared" si="24"/>
        <v/>
      </c>
      <c r="AB109" s="2" t="str">
        <f t="shared" si="25"/>
        <v>Externo</v>
      </c>
    </row>
    <row r="110" spans="1:28" ht="15.5" hidden="1" x14ac:dyDescent="0.35">
      <c r="A110" s="1"/>
      <c r="B110" s="67" t="s">
        <v>17</v>
      </c>
      <c r="C110" s="70" t="str">
        <f>VLOOKUP(I:I,'Referencias '!H:I,2,0)</f>
        <v>Pagamentos, Boletos e Recebimentos</v>
      </c>
      <c r="D110" s="71">
        <v>21310956</v>
      </c>
      <c r="E110" s="71">
        <v>0</v>
      </c>
      <c r="F110" s="72">
        <v>0</v>
      </c>
      <c r="G110" s="72" t="str">
        <f>VLOOKUP(H:H,'Referencias '!B:C,2,0)</f>
        <v>C&amp;A MODAS S.A.</v>
      </c>
      <c r="H110" s="72" t="str">
        <f t="shared" si="26"/>
        <v>45.242.914/0001-05</v>
      </c>
      <c r="I110" s="70" t="s">
        <v>273</v>
      </c>
      <c r="J110" s="72"/>
      <c r="K110" s="72"/>
      <c r="L110" s="70" t="s">
        <v>70</v>
      </c>
      <c r="M110" s="73" t="s">
        <v>238</v>
      </c>
      <c r="N110" s="71" t="s">
        <v>305</v>
      </c>
      <c r="O110" s="74">
        <v>46126</v>
      </c>
      <c r="P110" s="153">
        <v>46153</v>
      </c>
      <c r="Q110" s="75" t="str">
        <f t="shared" si="19"/>
        <v>abr/2026</v>
      </c>
      <c r="R110" s="71" t="s">
        <v>260</v>
      </c>
      <c r="S110" s="71" t="s">
        <v>306</v>
      </c>
      <c r="T110" s="71" t="s">
        <v>578</v>
      </c>
      <c r="U110" s="71" t="s">
        <v>579</v>
      </c>
      <c r="V110" s="71" t="str">
        <f t="shared" si="20"/>
        <v>&gt; Bom dia, pessoal!
C&amp;amp;A me procurou dizendo que o prazo de pagamento das faturas não está cumprindo o contrato.
Identificamos que os últimos documentos emitidos não tiveram a observância do prazo de 90 dias acordados.
A diferença de dias foi questionada, inclusive pelo nosso time de Tesouraria. 
Abaixo segue exemplo.
NF 0106944 e boletos, emitidos em 02/02/26, venc</v>
      </c>
      <c r="W110" s="76" t="str">
        <f t="shared" si="21"/>
        <v>213109560</v>
      </c>
      <c r="X110" s="77">
        <v>46216</v>
      </c>
      <c r="Y110" s="78" t="str">
        <f t="shared" si="22"/>
        <v>Encerrado</v>
      </c>
      <c r="Z110" s="78">
        <f t="shared" ca="1" si="23"/>
        <v>90</v>
      </c>
      <c r="AA110" s="78" t="str">
        <f t="shared" si="24"/>
        <v/>
      </c>
      <c r="AB110" s="2" t="str">
        <f t="shared" si="25"/>
        <v>Interno</v>
      </c>
    </row>
    <row r="111" spans="1:28" ht="15.5" hidden="1" x14ac:dyDescent="0.35">
      <c r="A111" s="1"/>
      <c r="B111" s="67" t="s">
        <v>14</v>
      </c>
      <c r="C111" s="70" t="str">
        <f>VLOOKUP(I:I,'Referencias '!H:I,2,0)</f>
        <v>Cancelamento e Reemissão de Nota Fiscal</v>
      </c>
      <c r="D111" s="71">
        <v>21396645</v>
      </c>
      <c r="E111" s="71">
        <v>0</v>
      </c>
      <c r="F111" s="72">
        <v>0</v>
      </c>
      <c r="G111" s="72" t="str">
        <f>T111</f>
        <v>RIVER SECURITIZADORA</v>
      </c>
      <c r="H111" s="72" t="str">
        <f t="shared" si="26"/>
        <v>37.030.090/0001-73</v>
      </c>
      <c r="I111" s="70" t="s">
        <v>323</v>
      </c>
      <c r="J111" s="72"/>
      <c r="K111" s="72"/>
      <c r="L111" s="70" t="s">
        <v>70</v>
      </c>
      <c r="M111" s="73" t="s">
        <v>238</v>
      </c>
      <c r="N111" s="71" t="s">
        <v>580</v>
      </c>
      <c r="O111" s="74">
        <v>46127</v>
      </c>
      <c r="P111" s="153">
        <v>46135</v>
      </c>
      <c r="Q111" s="75" t="str">
        <f t="shared" si="19"/>
        <v>abr/2026</v>
      </c>
      <c r="R111" s="71" t="s">
        <v>313</v>
      </c>
      <c r="S111" s="71" t="s">
        <v>440</v>
      </c>
      <c r="T111" s="71" t="s">
        <v>563</v>
      </c>
      <c r="U111" s="71" t="s">
        <v>581</v>
      </c>
      <c r="V111" s="71" t="str">
        <f t="shared" si="20"/>
        <v>&gt; Boa tarde, time! Tudo bem? Eu me chamo Júlia, sou a gerente comercial responsável pelo cliente Razão Social
PATAGONIA COMERCIO DIGITAL LTDA, CNPJ CNPJ
37.030.090/0001-73. Recentemente, eles formalizaram o pedido de cancelamento dos serviços contratados, todavia, adiamos essa ação na tentativa de reverter o cliente e estamos com algumas NF´s pendentes atrelados ao Antifraud</v>
      </c>
      <c r="W111" s="76" t="str">
        <f t="shared" si="21"/>
        <v>213966450</v>
      </c>
      <c r="X111" s="77">
        <v>46220</v>
      </c>
      <c r="Y111" s="78" t="str">
        <f t="shared" si="22"/>
        <v>Encerrado</v>
      </c>
      <c r="Z111" s="78">
        <f t="shared" ca="1" si="23"/>
        <v>93</v>
      </c>
      <c r="AA111" s="78" t="str">
        <f t="shared" si="24"/>
        <v/>
      </c>
      <c r="AB111" s="2" t="str">
        <f t="shared" si="25"/>
        <v>Interno</v>
      </c>
    </row>
    <row r="112" spans="1:28" ht="15.5" hidden="1" x14ac:dyDescent="0.35">
      <c r="A112" s="1"/>
      <c r="B112" s="67" t="s">
        <v>14</v>
      </c>
      <c r="C112" s="70" t="str">
        <f>VLOOKUP(I:I,'Referencias '!H:I,2,0)</f>
        <v>Cancelamento e Reemissão de Nota Fiscal</v>
      </c>
      <c r="D112" s="71">
        <v>21362802</v>
      </c>
      <c r="E112" s="71">
        <v>0</v>
      </c>
      <c r="F112" s="72">
        <v>0</v>
      </c>
      <c r="G112" s="72" t="str">
        <f>VLOOKUP(H:H,'Referencias '!B:C,2,0)</f>
        <v>IBM BRASIL-INDUSTRIA MAQUINAS E SERVICOS LIMITADA</v>
      </c>
      <c r="H112" s="72" t="str">
        <f t="shared" si="26"/>
        <v>33.372.251/0062-78</v>
      </c>
      <c r="I112" s="70" t="s">
        <v>323</v>
      </c>
      <c r="J112" s="72"/>
      <c r="K112" s="72"/>
      <c r="L112" s="70" t="s">
        <v>70</v>
      </c>
      <c r="M112" s="73" t="s">
        <v>238</v>
      </c>
      <c r="N112" s="71" t="s">
        <v>482</v>
      </c>
      <c r="O112" s="74">
        <v>46127</v>
      </c>
      <c r="P112" s="153">
        <v>46211</v>
      </c>
      <c r="Q112" s="75" t="str">
        <f t="shared" si="19"/>
        <v>abr/2026</v>
      </c>
      <c r="R112" s="71" t="s">
        <v>255</v>
      </c>
      <c r="S112" s="71" t="s">
        <v>483</v>
      </c>
      <c r="T112" s="71" t="s">
        <v>327</v>
      </c>
      <c r="U112" s="71" t="s">
        <v>582</v>
      </c>
      <c r="V112" s="71" t="str">
        <f t="shared" si="20"/>
        <v>&gt; Prezados,
Recebemos orientação do time de Accounts Payable informando a necessidade de reemissão da nota fiscal, pois os tributos CBS e IBS estão apresentados apenas de forma consolidada (1%) como valor estimado.
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v>
      </c>
      <c r="W112" s="76" t="str">
        <f t="shared" si="21"/>
        <v>213628020</v>
      </c>
      <c r="X112" s="77">
        <v>46220</v>
      </c>
      <c r="Y112" s="78" t="str">
        <f t="shared" si="22"/>
        <v>Encerrado</v>
      </c>
      <c r="Z112" s="78">
        <f t="shared" ca="1" si="23"/>
        <v>93</v>
      </c>
      <c r="AA112" s="78" t="str">
        <f t="shared" si="24"/>
        <v/>
      </c>
      <c r="AB112" s="2" t="str">
        <f t="shared" si="25"/>
        <v>Externo</v>
      </c>
    </row>
    <row r="113" spans="1:28" ht="15.5" hidden="1" x14ac:dyDescent="0.35">
      <c r="A113" s="1"/>
      <c r="B113" s="67" t="s">
        <v>14</v>
      </c>
      <c r="C113" s="70" t="str">
        <f>VLOOKUP(I:I,'Referencias '!H:I,2,0)</f>
        <v>Cancelamento e Reemissão de Nota Fiscal</v>
      </c>
      <c r="D113" s="71">
        <v>21451225</v>
      </c>
      <c r="E113" s="71">
        <v>0</v>
      </c>
      <c r="F113" s="72">
        <v>0</v>
      </c>
      <c r="G113" s="72" t="str">
        <f>T113</f>
        <v/>
      </c>
      <c r="H113" s="72" t="str">
        <f t="shared" si="26"/>
        <v>43.790.915/0001-50</v>
      </c>
      <c r="I113" s="70" t="s">
        <v>323</v>
      </c>
      <c r="J113" s="72"/>
      <c r="K113" s="72"/>
      <c r="L113" s="70" t="s">
        <v>70</v>
      </c>
      <c r="M113" s="73" t="s">
        <v>238</v>
      </c>
      <c r="N113" s="71" t="s">
        <v>583</v>
      </c>
      <c r="O113" s="74">
        <v>46128</v>
      </c>
      <c r="P113" s="153">
        <v>46129</v>
      </c>
      <c r="Q113" s="75" t="str">
        <f t="shared" si="19"/>
        <v>abr/2026</v>
      </c>
      <c r="R113" s="71" t="s">
        <v>313</v>
      </c>
      <c r="S113" s="71" t="s">
        <v>393</v>
      </c>
      <c r="T113" s="71" t="s">
        <v>327</v>
      </c>
      <c r="U113" s="71" t="s">
        <v>584</v>
      </c>
      <c r="V113" s="71" t="str">
        <f t="shared" si="20"/>
        <v>&gt; Boa tarde prezados, todos bem?
Cliente com contrato cancelado desde o dia 14/01 , multa paga e o mesmo recebeu uma cobrança de antifraude
NF NÚMERO 0111837 
VALOR: R$222,45 
PERIODO DE APURAÇÃO : 01/03/2026 A 31/03/2026. Entendo que essa cobrança é indevida e precisamos cancelar, podem atender a demanda com urgência por gentileza? Cliente veio do banco</v>
      </c>
      <c r="W113" s="76" t="str">
        <f t="shared" si="21"/>
        <v>214512250</v>
      </c>
      <c r="X113" s="77">
        <v>46225</v>
      </c>
      <c r="Y113" s="78" t="str">
        <f t="shared" si="22"/>
        <v>Encerrado</v>
      </c>
      <c r="Z113" s="78">
        <f t="shared" ca="1" si="23"/>
        <v>97</v>
      </c>
      <c r="AA113" s="78" t="str">
        <f t="shared" si="24"/>
        <v/>
      </c>
      <c r="AB113" s="2" t="str">
        <f t="shared" si="25"/>
        <v>Interno</v>
      </c>
    </row>
    <row r="114" spans="1:28" ht="15.5" hidden="1" x14ac:dyDescent="0.35">
      <c r="A114" s="1"/>
      <c r="B114" s="67" t="s">
        <v>14</v>
      </c>
      <c r="C114" s="70" t="str">
        <f>VLOOKUP(I:I,'Referencias '!H:I,2,0)</f>
        <v>Cobrança e Contestação</v>
      </c>
      <c r="D114" s="71">
        <v>21496236</v>
      </c>
      <c r="E114" s="71">
        <v>0</v>
      </c>
      <c r="F114" s="72">
        <v>2610716226904</v>
      </c>
      <c r="G114" s="72" t="str">
        <f>VLOOKUP(H:H,'Referencias '!B:C,2,0)</f>
        <v>H PLUS ADMINISTRACAO E HOTELARIA LTDA</v>
      </c>
      <c r="H114" s="72" t="str">
        <f t="shared" si="26"/>
        <v>05.217.384/0020-85</v>
      </c>
      <c r="I114" s="70" t="s">
        <v>287</v>
      </c>
      <c r="J114" s="72"/>
      <c r="K114" s="72"/>
      <c r="L114" s="70" t="s">
        <v>70</v>
      </c>
      <c r="M114" s="73" t="s">
        <v>238</v>
      </c>
      <c r="N114" s="71" t="s">
        <v>585</v>
      </c>
      <c r="O114" s="74">
        <v>46129</v>
      </c>
      <c r="P114" s="153">
        <v>46210</v>
      </c>
      <c r="Q114" s="75" t="str">
        <f t="shared" si="19"/>
        <v>abr/2026</v>
      </c>
      <c r="R114" s="71" t="s">
        <v>255</v>
      </c>
      <c r="S114" s="71" t="s">
        <v>586</v>
      </c>
      <c r="T114" s="71" t="s">
        <v>587</v>
      </c>
      <c r="U114" s="71" t="s">
        <v>588</v>
      </c>
      <c r="V114" s="71" t="str">
        <f t="shared" si="20"/>
        <v>&gt; Prezados, boa tarde.
Em nossa nota fiscal numero 111453, gerada referente ao pagamento do produto antifraude, do período de 01/03/2026 a 31/03/2026 veio uma cobrança chamada Analise Manual Expressa 29 no valor total de 294,06. Do que se trata essa cobrança?</v>
      </c>
      <c r="W114" s="76" t="str">
        <f t="shared" si="21"/>
        <v>214962360</v>
      </c>
      <c r="X114" s="77">
        <v>46248</v>
      </c>
      <c r="Y114" s="78" t="str">
        <f t="shared" si="22"/>
        <v>Encerrado</v>
      </c>
      <c r="Z114" s="78">
        <f t="shared" ca="1" si="23"/>
        <v>119</v>
      </c>
      <c r="AA114" s="78" t="str">
        <f t="shared" si="24"/>
        <v/>
      </c>
      <c r="AB114" s="2" t="str">
        <f t="shared" si="25"/>
        <v>Externo</v>
      </c>
    </row>
    <row r="115" spans="1:28" ht="15.5" hidden="1" x14ac:dyDescent="0.35">
      <c r="A115" s="1"/>
      <c r="B115" s="67" t="s">
        <v>14</v>
      </c>
      <c r="C115" s="70" t="str">
        <f>VLOOKUP(I:I,'Referencias '!H:I,2,0)</f>
        <v>Cancelamento e Reemissão de Nota Fiscal</v>
      </c>
      <c r="D115" s="71">
        <v>21602868</v>
      </c>
      <c r="E115" s="71">
        <v>0</v>
      </c>
      <c r="F115" s="72">
        <v>2611217299885</v>
      </c>
      <c r="G115" s="72" t="str">
        <f>VLOOKUP(H:H,'Referencias '!B:C,2,0)</f>
        <v>OBJETIVO 1220 COMERCIO DE COSMETICOS LTDA</v>
      </c>
      <c r="H115" s="72" t="str">
        <f t="shared" si="26"/>
        <v>30.318.916/0001-55</v>
      </c>
      <c r="I115" s="70" t="s">
        <v>323</v>
      </c>
      <c r="J115" s="72"/>
      <c r="K115" s="72"/>
      <c r="L115" s="70" t="s">
        <v>70</v>
      </c>
      <c r="M115" s="73" t="s">
        <v>238</v>
      </c>
      <c r="N115" s="71" t="s">
        <v>589</v>
      </c>
      <c r="O115" s="74">
        <v>46134</v>
      </c>
      <c r="P115" s="153">
        <v>46210</v>
      </c>
      <c r="Q115" s="75" t="str">
        <f t="shared" si="19"/>
        <v>abr/2026</v>
      </c>
      <c r="R115" s="71" t="s">
        <v>255</v>
      </c>
      <c r="S115" s="71" t="s">
        <v>302</v>
      </c>
      <c r="T115" s="71" t="s">
        <v>590</v>
      </c>
      <c r="U115" s="71" t="s">
        <v>591</v>
      </c>
      <c r="V115" s="71" t="str">
        <f t="shared" si="20"/>
        <v>&gt; Prezados, por favor seguir com o cancelamento das NFS:
095522
096782
097441
098709</v>
      </c>
      <c r="W115" s="76" t="str">
        <f t="shared" si="21"/>
        <v>216028680</v>
      </c>
      <c r="X115" s="77">
        <v>46244</v>
      </c>
      <c r="Y115" s="78" t="str">
        <f t="shared" si="22"/>
        <v>Encerrado</v>
      </c>
      <c r="Z115" s="78">
        <f t="shared" ca="1" si="23"/>
        <v>110</v>
      </c>
      <c r="AA115" s="78" t="str">
        <f t="shared" si="24"/>
        <v/>
      </c>
      <c r="AB115" s="2" t="str">
        <f t="shared" si="25"/>
        <v>Interno</v>
      </c>
    </row>
    <row r="116" spans="1:28" ht="15.5" hidden="1" x14ac:dyDescent="0.35">
      <c r="A116" s="1"/>
      <c r="B116" s="67" t="s">
        <v>16</v>
      </c>
      <c r="C116" s="70" t="str">
        <f>VLOOKUP(I:I,'Referencias '!H:I,2,0)</f>
        <v>Pagamentos, Boletos e Recebimentos</v>
      </c>
      <c r="D116" s="71">
        <v>21590451</v>
      </c>
      <c r="E116" s="71">
        <v>0</v>
      </c>
      <c r="F116" s="72">
        <v>2611214291586</v>
      </c>
      <c r="G116" s="72" t="str">
        <f>T116</f>
        <v/>
      </c>
      <c r="H116" s="72"/>
      <c r="I116" s="70" t="s">
        <v>406</v>
      </c>
      <c r="J116" s="72"/>
      <c r="K116" s="72"/>
      <c r="L116" s="70" t="s">
        <v>70</v>
      </c>
      <c r="M116" s="73" t="s">
        <v>238</v>
      </c>
      <c r="N116" s="71" t="s">
        <v>592</v>
      </c>
      <c r="O116" s="74">
        <v>46134</v>
      </c>
      <c r="P116" s="153">
        <v>46134</v>
      </c>
      <c r="Q116" s="75" t="str">
        <f t="shared" si="19"/>
        <v>abr/2026</v>
      </c>
      <c r="R116" s="71" t="s">
        <v>313</v>
      </c>
      <c r="S116" s="71" t="s">
        <v>362</v>
      </c>
      <c r="T116" s="71" t="s">
        <v>327</v>
      </c>
      <c r="U116" s="71" t="s">
        <v>593</v>
      </c>
      <c r="V116" s="71" t="str">
        <f t="shared" ref="V116:V138" si="27">IFERROR(_xlfn.TEXTBEFORE(_xlfn.TEXTAFTER(U116,"Descrição do problema:&lt;/strong"),"&lt;/p&gt;"),_xlfn.TEXTAFTER(U116,"Descrição do problema:&lt;/strong"))</f>
        <v xml:space="preserve">&gt; Boa tarde, pessoal, tudo bem? 
Estamos negociando com um cliente muito relevante, o BANCO INTER. 
No âmbito financeiro, preciso muito da sua ajuda nesses dois pontos, por favor? 
1.	Gostaríamos de solicitar a substituição do indexador de reajuste IGPM pelo IPCA, por ser um indicador mais aderente à inflação real e amplamente adotado em contratos de longo prazo.
2.	Conforme alinhado em reunião, foi acordada a isenção do </v>
      </c>
      <c r="W116" s="76" t="str">
        <f t="shared" si="21"/>
        <v>215904510</v>
      </c>
      <c r="X116" s="77">
        <v>46259</v>
      </c>
      <c r="Y116" s="78" t="str">
        <f t="shared" si="22"/>
        <v>Encerrado</v>
      </c>
      <c r="Z116" s="78">
        <f t="shared" ca="1" si="23"/>
        <v>125</v>
      </c>
      <c r="AA116" s="78" t="str">
        <f t="shared" si="24"/>
        <v/>
      </c>
      <c r="AB116" s="2" t="str">
        <f t="shared" si="25"/>
        <v>Interno</v>
      </c>
    </row>
    <row r="117" spans="1:28" ht="15.5" hidden="1" x14ac:dyDescent="0.35">
      <c r="A117" s="1"/>
      <c r="B117" s="67" t="s">
        <v>17</v>
      </c>
      <c r="C117" s="70" t="str">
        <f>VLOOKUP(I:I,'Referencias '!H:I,2,0)</f>
        <v>Pagamentos, Boletos e Recebimentos</v>
      </c>
      <c r="D117" s="71">
        <v>21588282</v>
      </c>
      <c r="E117" s="71">
        <v>0</v>
      </c>
      <c r="F117" s="72">
        <v>0</v>
      </c>
      <c r="G117" s="72" t="str">
        <f>VLOOKUP(H:H,'Referencias '!B:C,2,0)</f>
        <v>COVABRA SUPERMERCADOS LTDA</v>
      </c>
      <c r="H117" s="72" t="str">
        <f>TRIM(_xlfn.TEXTBEFORE(_xlfn.TEXTAFTER(U117,"CNPJ/CPF:&lt;/strong&gt;"),"&lt;/p&gt;"))</f>
        <v>61.233.151/0005-08</v>
      </c>
      <c r="I117" s="70" t="s">
        <v>273</v>
      </c>
      <c r="J117" s="72"/>
      <c r="K117" s="72"/>
      <c r="L117" s="70" t="s">
        <v>70</v>
      </c>
      <c r="M117" s="73" t="s">
        <v>238</v>
      </c>
      <c r="N117" s="71" t="s">
        <v>594</v>
      </c>
      <c r="O117" s="74">
        <v>46134</v>
      </c>
      <c r="P117" s="153">
        <v>46163</v>
      </c>
      <c r="Q117" s="75" t="str">
        <f t="shared" si="19"/>
        <v>abr/2026</v>
      </c>
      <c r="R117" s="71" t="s">
        <v>260</v>
      </c>
      <c r="S117" s="71" t="s">
        <v>270</v>
      </c>
      <c r="T117" s="71" t="s">
        <v>271</v>
      </c>
      <c r="U117" s="71" t="s">
        <v>595</v>
      </c>
      <c r="V117" s="71" t="str">
        <f t="shared" si="27"/>
        <v>&gt; Olá, time! 
Preciso da ajuda de vocês.
O cliente covabra nos informou que passou por mudanças recentes nos processos internos dos departamentos fiscal, financeiro e contábil. Com isso, eles não conseguem mais realizar o lançamento de Notas Fiscais emitidas fora do mês do pagamento em seu sistema.
Além disso, solicitaram que os boletos s</v>
      </c>
      <c r="W117" s="76" t="str">
        <f t="shared" si="21"/>
        <v>215882820</v>
      </c>
      <c r="X117" s="77">
        <v>46216</v>
      </c>
      <c r="Y117" s="78" t="str">
        <f t="shared" si="22"/>
        <v>Encerrado</v>
      </c>
      <c r="Z117" s="78">
        <f t="shared" ca="1" si="23"/>
        <v>82</v>
      </c>
      <c r="AA117" s="78" t="str">
        <f t="shared" si="24"/>
        <v/>
      </c>
      <c r="AB117" s="2" t="str">
        <f t="shared" si="25"/>
        <v>Interno</v>
      </c>
    </row>
    <row r="118" spans="1:28" ht="15.5" x14ac:dyDescent="0.35">
      <c r="A118" s="1"/>
      <c r="B118" s="67" t="s">
        <v>14</v>
      </c>
      <c r="C118" s="70" t="str">
        <f>VLOOKUP(I:I,'Referencias '!H:I,2,0)</f>
        <v>Cancelamento e Reemissão de Nota Fiscal</v>
      </c>
      <c r="D118" s="71">
        <v>21573732</v>
      </c>
      <c r="E118" s="71">
        <v>0</v>
      </c>
      <c r="F118" s="72">
        <v>2611211280254</v>
      </c>
      <c r="G118" s="72" t="str">
        <f>T118</f>
        <v>NEXTION PAY</v>
      </c>
      <c r="H118" s="72" t="str">
        <f>TRIM(_xlfn.TEXTBEFORE(_xlfn.TEXTAFTER(U118,"CNPJ/CPF:&lt;/strong&gt;"),"&lt;/p&gt;"))</f>
        <v>50.726.492/0001-75</v>
      </c>
      <c r="I118" s="70" t="s">
        <v>323</v>
      </c>
      <c r="J118" s="72" t="s">
        <v>471</v>
      </c>
      <c r="K118" s="72"/>
      <c r="L118" s="70" t="s">
        <v>213</v>
      </c>
      <c r="M118" s="73" t="s">
        <v>387</v>
      </c>
      <c r="N118" s="71" t="s">
        <v>596</v>
      </c>
      <c r="O118" s="74">
        <v>46134</v>
      </c>
      <c r="P118" s="153">
        <v>46162</v>
      </c>
      <c r="Q118" s="75" t="str">
        <f t="shared" si="19"/>
        <v>abr/2026</v>
      </c>
      <c r="R118" s="71" t="s">
        <v>313</v>
      </c>
      <c r="S118" s="71" t="s">
        <v>302</v>
      </c>
      <c r="T118" s="71" t="s">
        <v>597</v>
      </c>
      <c r="U118" s="71" t="s">
        <v>598</v>
      </c>
      <c r="V118" s="71" t="str">
        <f t="shared" si="27"/>
        <v>&gt; Prezados, por favor seguir com o cancelamento de todas as notas emitidas para esse CNPJ.</v>
      </c>
      <c r="W118" s="76" t="str">
        <f t="shared" si="21"/>
        <v>215737320</v>
      </c>
      <c r="X118" s="77"/>
      <c r="Y118" s="78" t="str">
        <f t="shared" si="22"/>
        <v>Aberto</v>
      </c>
      <c r="Z118" s="78">
        <f t="shared" ca="1" si="23"/>
        <v>156</v>
      </c>
      <c r="AA118" s="78">
        <f t="shared" ca="1" si="24"/>
        <v>156.00118000000001</v>
      </c>
      <c r="AB118" s="2" t="str">
        <f t="shared" si="25"/>
        <v>Interno</v>
      </c>
    </row>
    <row r="119" spans="1:28" ht="15.5" hidden="1" x14ac:dyDescent="0.35">
      <c r="A119" s="1"/>
      <c r="B119" s="67" t="s">
        <v>15</v>
      </c>
      <c r="C119" s="70" t="str">
        <f>VLOOKUP(I:I,'Referencias '!H:I,2,0)</f>
        <v>Pagamentos, Boletos e Recebimentos</v>
      </c>
      <c r="D119" s="71">
        <v>21559707</v>
      </c>
      <c r="E119" s="71">
        <v>0</v>
      </c>
      <c r="F119" s="72">
        <v>2611208270971</v>
      </c>
      <c r="G119" s="72" t="str">
        <f>T119</f>
        <v>NICOM COM MATS CONSTR</v>
      </c>
      <c r="H119" s="72" t="str">
        <f>TRIM(_xlfn.TEXTBEFORE(_xlfn.TEXTAFTER(U119,"CNPJ/CPF:&lt;/strong&gt;"),"&lt;/p&gt;"))</f>
        <v>60.403.110/0006-30</v>
      </c>
      <c r="I119" s="70" t="s">
        <v>273</v>
      </c>
      <c r="J119" s="72"/>
      <c r="K119" s="72"/>
      <c r="L119" s="70" t="s">
        <v>70</v>
      </c>
      <c r="M119" s="73" t="s">
        <v>238</v>
      </c>
      <c r="N119" s="71" t="s">
        <v>599</v>
      </c>
      <c r="O119" s="74">
        <v>46134</v>
      </c>
      <c r="P119" s="153">
        <v>46140</v>
      </c>
      <c r="Q119" s="75" t="str">
        <f t="shared" si="19"/>
        <v>abr/2026</v>
      </c>
      <c r="R119" s="71" t="s">
        <v>313</v>
      </c>
      <c r="S119" s="71" t="s">
        <v>600</v>
      </c>
      <c r="T119" s="71" t="s">
        <v>601</v>
      </c>
      <c r="U119" s="71" t="s">
        <v>602</v>
      </c>
      <c r="V119" s="71" t="str">
        <f t="shared" si="27"/>
        <v>&gt; Bom dia.
Recebo boletos de cobrança 2x por mês. Porém solicito que me enviem junto com os boletos e NF a RELAÇÃO DE NF A QUE REFEREM-SE ESSAS COBRANÇAS.
Caso a relação não seja enviada junto ou até a data dos boletos que tem a vencer, peço a gentileza de prorrogar a data de vencimento.
Muito obrigado.</v>
      </c>
      <c r="W119" s="76" t="str">
        <f t="shared" si="21"/>
        <v>215597070</v>
      </c>
      <c r="X119" s="77">
        <v>46227</v>
      </c>
      <c r="Y119" s="78" t="str">
        <f t="shared" si="22"/>
        <v>Encerrado</v>
      </c>
      <c r="Z119" s="78">
        <f t="shared" ca="1" si="23"/>
        <v>93</v>
      </c>
      <c r="AA119" s="78" t="str">
        <f t="shared" si="24"/>
        <v/>
      </c>
      <c r="AB119" s="2" t="str">
        <f t="shared" si="25"/>
        <v>Externo</v>
      </c>
    </row>
    <row r="120" spans="1:28" s="91" customFormat="1" ht="15.5" hidden="1" x14ac:dyDescent="0.35">
      <c r="A120" s="1" t="s">
        <v>4762</v>
      </c>
      <c r="B120" s="67" t="s">
        <v>14</v>
      </c>
      <c r="C120" s="152" t="str">
        <f>VLOOKUP(I:I,'Referencias '!H:I,2,0)</f>
        <v>Cobrança e Contestação</v>
      </c>
      <c r="D120" s="159">
        <v>21808345</v>
      </c>
      <c r="E120" s="159">
        <v>0</v>
      </c>
      <c r="F120" s="156">
        <v>2611817435033</v>
      </c>
      <c r="G120" s="156" t="s">
        <v>603</v>
      </c>
      <c r="H120" s="156"/>
      <c r="I120" s="152" t="s">
        <v>258</v>
      </c>
      <c r="J120" s="156"/>
      <c r="K120" s="156" t="s">
        <v>604</v>
      </c>
      <c r="L120" s="152" t="s">
        <v>70</v>
      </c>
      <c r="M120" s="73" t="s">
        <v>387</v>
      </c>
      <c r="N120" s="159" t="s">
        <v>605</v>
      </c>
      <c r="O120" s="155">
        <v>46140</v>
      </c>
      <c r="P120" s="153">
        <v>46210</v>
      </c>
      <c r="Q120" s="158" t="str">
        <f t="shared" si="19"/>
        <v>abr/2026</v>
      </c>
      <c r="R120" s="159" t="s">
        <v>255</v>
      </c>
      <c r="S120" s="159" t="s">
        <v>606</v>
      </c>
      <c r="T120" s="159" t="s">
        <v>327</v>
      </c>
      <c r="U120" s="159" t="s">
        <v>607</v>
      </c>
      <c r="V120" s="159" t="str">
        <f t="shared" si="27"/>
        <v>&gt; Prezados, conforme tratativas em andamento no e-mail com o time financeiro e o gerente da nossa conta, precisamos de apoio para mapear os valores em aberto referentes ao nosso contrato no serviço de gateway de pagamentos.
Temos ciência do valor total consolidado nas notas emitidas, porém, para viabilizarmos a quitação, precisamos entender como esse valor e</v>
      </c>
      <c r="W120" s="160" t="str">
        <f t="shared" si="21"/>
        <v>218083450</v>
      </c>
      <c r="X120" s="77">
        <v>46289</v>
      </c>
      <c r="Y120" s="161" t="str">
        <f t="shared" si="22"/>
        <v>Encerrado</v>
      </c>
      <c r="Z120" s="161">
        <f t="shared" ca="1" si="23"/>
        <v>149</v>
      </c>
      <c r="AA120" s="161" t="str">
        <f t="shared" si="24"/>
        <v/>
      </c>
      <c r="AB120" s="2" t="str">
        <f t="shared" si="25"/>
        <v>Externo</v>
      </c>
    </row>
    <row r="121" spans="1:28" ht="15.5" hidden="1" x14ac:dyDescent="0.35">
      <c r="A121" s="1"/>
      <c r="B121" s="67" t="s">
        <v>14</v>
      </c>
      <c r="C121" s="70" t="str">
        <f>VLOOKUP(I:I,'Referencias '!H:I,2,0)</f>
        <v>Cancelamento e Reemissão de Nota Fiscal</v>
      </c>
      <c r="D121" s="71">
        <v>21790747</v>
      </c>
      <c r="E121" s="71" t="s">
        <v>608</v>
      </c>
      <c r="F121" s="72">
        <v>2611814423623</v>
      </c>
      <c r="G121" s="72" t="str">
        <f>T121</f>
        <v/>
      </c>
      <c r="H121" s="72" t="str">
        <f t="shared" ref="H121:H138" si="28">TRIM(_xlfn.TEXTBEFORE(_xlfn.TEXTAFTER(U121,"CNPJ/CPF:&lt;/strong&gt;"),"&lt;/p&gt;"))</f>
        <v>424.759.828-70</v>
      </c>
      <c r="I121" s="70" t="s">
        <v>609</v>
      </c>
      <c r="J121" s="72"/>
      <c r="K121" s="72"/>
      <c r="L121" s="70" t="s">
        <v>70</v>
      </c>
      <c r="M121" s="73" t="s">
        <v>238</v>
      </c>
      <c r="N121" s="71" t="s">
        <v>610</v>
      </c>
      <c r="O121" s="74">
        <v>46140</v>
      </c>
      <c r="P121" s="153">
        <v>46140</v>
      </c>
      <c r="Q121" s="75" t="str">
        <f t="shared" si="19"/>
        <v>abr/2026</v>
      </c>
      <c r="R121" s="71" t="s">
        <v>313</v>
      </c>
      <c r="S121" s="71" t="s">
        <v>611</v>
      </c>
      <c r="T121" s="71" t="s">
        <v>327</v>
      </c>
      <c r="U121" s="71" t="s">
        <v>612</v>
      </c>
      <c r="V121" s="71" t="str">
        <f t="shared" si="27"/>
        <v>&gt; Prezados, boa tarde!
Por gentileza, solicito a substituição das NFS:
NF 109897 
NF 110104
Por gentileza, inserir o PO: C000617754</v>
      </c>
      <c r="W121" s="76" t="str">
        <f t="shared" si="21"/>
        <v>21790747subs</v>
      </c>
      <c r="X121" s="77">
        <v>46259</v>
      </c>
      <c r="Y121" s="78" t="str">
        <f t="shared" si="22"/>
        <v>Encerrado</v>
      </c>
      <c r="Z121" s="78">
        <f t="shared" ca="1" si="23"/>
        <v>119</v>
      </c>
      <c r="AA121" s="78" t="str">
        <f t="shared" si="24"/>
        <v/>
      </c>
      <c r="AB121" s="2" t="str">
        <f t="shared" si="25"/>
        <v>Externo</v>
      </c>
    </row>
    <row r="122" spans="1:28" ht="15.5" hidden="1" x14ac:dyDescent="0.35">
      <c r="A122" s="1"/>
      <c r="B122" s="67" t="s">
        <v>14</v>
      </c>
      <c r="C122" s="70" t="str">
        <f>VLOOKUP(I:I,'Referencias '!H:I,2,0)</f>
        <v>Cancelamento e Reemissão de Nota Fiscal</v>
      </c>
      <c r="D122" s="71">
        <v>21789283</v>
      </c>
      <c r="E122" s="71">
        <v>0</v>
      </c>
      <c r="F122" s="72">
        <v>0</v>
      </c>
      <c r="G122" s="72" t="str">
        <f>VLOOKUP(H:H,'Referencias '!B:C,2,0)</f>
        <v>SANEAR BRASIL PRODUTOS E SERVICOS LTDA</v>
      </c>
      <c r="H122" s="72" t="str">
        <f t="shared" si="28"/>
        <v>15.348.666/0003-74</v>
      </c>
      <c r="I122" s="70" t="s">
        <v>323</v>
      </c>
      <c r="J122" s="72"/>
      <c r="K122" s="72"/>
      <c r="L122" s="70" t="s">
        <v>70</v>
      </c>
      <c r="M122" s="73" t="s">
        <v>238</v>
      </c>
      <c r="N122" s="71" t="s">
        <v>613</v>
      </c>
      <c r="O122" s="74">
        <v>46140</v>
      </c>
      <c r="P122" s="153">
        <v>46210</v>
      </c>
      <c r="Q122" s="75" t="str">
        <f t="shared" si="19"/>
        <v>abr/2026</v>
      </c>
      <c r="R122" s="71" t="s">
        <v>255</v>
      </c>
      <c r="S122" s="71" t="s">
        <v>614</v>
      </c>
      <c r="T122" s="71" t="s">
        <v>615</v>
      </c>
      <c r="U122" s="71" t="s">
        <v>616</v>
      </c>
      <c r="V122" s="71" t="str">
        <f t="shared" si="27"/>
        <v>&gt; Recebi duas notas fiscais da Stelo, emitidas com datas diferentes, mesmo valor. Notas: 111444 e 111311. Gostaria de saber o motivo de duas notas repetidas e referente à que é.</v>
      </c>
      <c r="W122" s="76" t="str">
        <f t="shared" si="21"/>
        <v>217892830</v>
      </c>
      <c r="X122" s="77">
        <v>46219</v>
      </c>
      <c r="Y122" s="78" t="str">
        <f t="shared" si="22"/>
        <v>Encerrado</v>
      </c>
      <c r="Z122" s="78">
        <f t="shared" ca="1" si="23"/>
        <v>79</v>
      </c>
      <c r="AA122" s="78" t="str">
        <f t="shared" si="24"/>
        <v/>
      </c>
      <c r="AB122" s="2" t="str">
        <f t="shared" si="25"/>
        <v>Externo</v>
      </c>
    </row>
    <row r="123" spans="1:28" ht="15.5" hidden="1" x14ac:dyDescent="0.35">
      <c r="A123" s="1"/>
      <c r="B123" s="67" t="s">
        <v>17</v>
      </c>
      <c r="C123" s="70" t="str">
        <f>VLOOKUP(I:I,'Referencias '!H:I,2,0)</f>
        <v>Cancelamento e Reemissão de Nota Fiscal</v>
      </c>
      <c r="D123" s="71">
        <v>21889153</v>
      </c>
      <c r="E123" s="71">
        <v>0</v>
      </c>
      <c r="F123" s="72">
        <v>0</v>
      </c>
      <c r="G123" s="72" t="str">
        <f>VLOOKUP(H:H,'Referencias '!B:C,2,0)</f>
        <v>SELIA - SERVICOS DE GESTAO EMPRESARIAL LTDA</v>
      </c>
      <c r="H123" s="72" t="str">
        <f t="shared" si="28"/>
        <v>17.388.003/0007-32</v>
      </c>
      <c r="I123" s="70" t="s">
        <v>323</v>
      </c>
      <c r="J123" s="72"/>
      <c r="K123" s="72"/>
      <c r="L123" s="70" t="s">
        <v>70</v>
      </c>
      <c r="M123" s="73" t="s">
        <v>238</v>
      </c>
      <c r="N123" s="71" t="s">
        <v>617</v>
      </c>
      <c r="O123" s="74">
        <v>46142</v>
      </c>
      <c r="P123" s="153">
        <v>46142</v>
      </c>
      <c r="Q123" s="75" t="str">
        <f t="shared" si="19"/>
        <v>abr/2026</v>
      </c>
      <c r="R123" s="71" t="s">
        <v>313</v>
      </c>
      <c r="S123" s="71" t="s">
        <v>618</v>
      </c>
      <c r="T123" s="71" t="s">
        <v>327</v>
      </c>
      <c r="U123" s="71" t="s">
        <v>619</v>
      </c>
      <c r="V123" s="71" t="str">
        <f t="shared" si="27"/>
        <v>&gt; POr favor cancelar  a NF emitida no dia de hoje e reemitir a partir de amanhã. A politica fiscal da empresa não aceita Emissão de NF entre os dias 25 a 31.
NF113132</v>
      </c>
      <c r="W123" s="76" t="str">
        <f t="shared" si="21"/>
        <v>218891530</v>
      </c>
      <c r="X123" s="77">
        <v>46216</v>
      </c>
      <c r="Y123" s="78" t="str">
        <f t="shared" si="22"/>
        <v>Encerrado</v>
      </c>
      <c r="Z123" s="78">
        <f t="shared" ca="1" si="23"/>
        <v>74</v>
      </c>
      <c r="AA123" s="78" t="str">
        <f t="shared" si="24"/>
        <v/>
      </c>
      <c r="AB123" s="2" t="str">
        <f t="shared" si="25"/>
        <v>Externo</v>
      </c>
    </row>
    <row r="124" spans="1:28" ht="15.5" hidden="1" x14ac:dyDescent="0.35">
      <c r="A124" s="1"/>
      <c r="B124" s="67" t="s">
        <v>14</v>
      </c>
      <c r="C124" s="70" t="str">
        <f>VLOOKUP(I:I,'Referencias '!H:I,2,0)</f>
        <v>Cancelamento e Reemissão de Nota Fiscal</v>
      </c>
      <c r="D124" s="71">
        <v>21872472</v>
      </c>
      <c r="E124" s="71">
        <v>0</v>
      </c>
      <c r="F124" s="72">
        <v>2612010477743</v>
      </c>
      <c r="G124" s="72" t="str">
        <f>VLOOKUP(H:H,'Referencias '!B:C,2,0)</f>
        <v>WS AUDIOLOGY SOLUCOES AUDITIVAS LTDA</v>
      </c>
      <c r="H124" s="72" t="str">
        <f t="shared" si="28"/>
        <v>14.011.614/0001-83</v>
      </c>
      <c r="I124" s="70" t="s">
        <v>143</v>
      </c>
      <c r="J124" s="72"/>
      <c r="K124" s="72"/>
      <c r="L124" s="70" t="s">
        <v>70</v>
      </c>
      <c r="M124" s="73" t="s">
        <v>238</v>
      </c>
      <c r="N124" s="71" t="s">
        <v>620</v>
      </c>
      <c r="O124" s="74">
        <v>46142</v>
      </c>
      <c r="P124" s="153">
        <v>46142</v>
      </c>
      <c r="Q124" s="75" t="str">
        <f t="shared" si="19"/>
        <v>abr/2026</v>
      </c>
      <c r="R124" s="71" t="s">
        <v>313</v>
      </c>
      <c r="S124" s="71" t="s">
        <v>621</v>
      </c>
      <c r="T124" s="71" t="s">
        <v>327</v>
      </c>
      <c r="U124" s="71" t="s">
        <v>622</v>
      </c>
      <c r="V124" s="71" t="str">
        <f t="shared" si="27"/>
        <v>&gt; Preciso da substituição das notas 113237 e 111126 que foram emitidas em nosso período de corte, e todo mês está se repetindo, já fiz contato anteriormente e não tenho retorno.
Temos uma politica interna que não aceita notas emitidas entre o dia 24 e 31.</v>
      </c>
      <c r="W124" s="76" t="str">
        <f t="shared" si="21"/>
        <v>218724720</v>
      </c>
      <c r="X124" s="77">
        <v>46239</v>
      </c>
      <c r="Y124" s="78" t="str">
        <f t="shared" si="22"/>
        <v>Encerrado</v>
      </c>
      <c r="Z124" s="78">
        <f t="shared" ca="1" si="23"/>
        <v>97</v>
      </c>
      <c r="AA124" s="78" t="str">
        <f t="shared" si="24"/>
        <v/>
      </c>
      <c r="AB124" s="2" t="str">
        <f t="shared" si="25"/>
        <v>Externo</v>
      </c>
    </row>
    <row r="125" spans="1:28" ht="15.5" hidden="1" x14ac:dyDescent="0.35">
      <c r="A125" s="1"/>
      <c r="B125" s="67" t="s">
        <v>17</v>
      </c>
      <c r="C125" s="70" t="str">
        <f>VLOOKUP(I:I,'Referencias '!H:I,2,0)</f>
        <v>Cancelamento e Reemissão de Nota Fiscal</v>
      </c>
      <c r="D125" s="71">
        <v>21945415</v>
      </c>
      <c r="E125" s="71">
        <v>0</v>
      </c>
      <c r="F125" s="72">
        <v>0</v>
      </c>
      <c r="G125" s="72" t="str">
        <f>VLOOKUP(H:H,'Referencias '!B:C,2,0)</f>
        <v>CINEMARK BRASIL S.A.</v>
      </c>
      <c r="H125" s="72" t="str">
        <f t="shared" si="28"/>
        <v>00.779.721/0001-41</v>
      </c>
      <c r="I125" s="70" t="s">
        <v>323</v>
      </c>
      <c r="J125" s="72"/>
      <c r="K125" s="72"/>
      <c r="L125" s="70" t="s">
        <v>70</v>
      </c>
      <c r="M125" s="73" t="s">
        <v>238</v>
      </c>
      <c r="N125" s="71" t="s">
        <v>488</v>
      </c>
      <c r="O125" s="74">
        <v>46146</v>
      </c>
      <c r="P125" s="153">
        <v>46157</v>
      </c>
      <c r="Q125" s="75" t="str">
        <f t="shared" si="19"/>
        <v>mai/2026</v>
      </c>
      <c r="R125" s="71" t="s">
        <v>433</v>
      </c>
      <c r="S125" s="71" t="s">
        <v>489</v>
      </c>
      <c r="T125" s="71" t="s">
        <v>327</v>
      </c>
      <c r="U125" s="71" t="s">
        <v>623</v>
      </c>
      <c r="V125" s="71" t="str">
        <f t="shared" si="27"/>
        <v>&gt; Segue pedidos para substituição das notas de ref a março.
OC000759773 Cartão Protegido
OC000759806 3DS
OC000759817 Antifraude
OC000759929 Pagador</v>
      </c>
      <c r="W125" s="76" t="str">
        <f t="shared" si="21"/>
        <v>219454150</v>
      </c>
      <c r="X125" s="77">
        <v>46216</v>
      </c>
      <c r="Y125" s="78" t="str">
        <f t="shared" si="22"/>
        <v>Encerrado</v>
      </c>
      <c r="Z125" s="78">
        <f t="shared" ca="1" si="23"/>
        <v>70</v>
      </c>
      <c r="AA125" s="78" t="str">
        <f t="shared" si="24"/>
        <v/>
      </c>
      <c r="AB125" s="2" t="str">
        <f t="shared" si="25"/>
        <v>Externo</v>
      </c>
    </row>
    <row r="126" spans="1:28" ht="15.5" hidden="1" x14ac:dyDescent="0.35">
      <c r="A126" s="1"/>
      <c r="B126" s="67" t="s">
        <v>14</v>
      </c>
      <c r="C126" s="70" t="str">
        <f>VLOOKUP(I:I,'Referencias '!H:I,2,0)</f>
        <v>Cancelamento e Reemissão de Nota Fiscal</v>
      </c>
      <c r="D126" s="71">
        <v>22010034</v>
      </c>
      <c r="E126" s="71">
        <v>0</v>
      </c>
      <c r="F126" s="72">
        <v>2612517570790</v>
      </c>
      <c r="G126" s="72" t="str">
        <f>T126</f>
        <v/>
      </c>
      <c r="H126" s="72" t="str">
        <f t="shared" si="28"/>
        <v>37.030.090/0001-73</v>
      </c>
      <c r="I126" s="70" t="s">
        <v>323</v>
      </c>
      <c r="J126" s="72"/>
      <c r="K126" s="72"/>
      <c r="L126" s="70" t="s">
        <v>70</v>
      </c>
      <c r="M126" s="73" t="s">
        <v>238</v>
      </c>
      <c r="N126" s="71" t="s">
        <v>580</v>
      </c>
      <c r="O126" s="74">
        <v>46147</v>
      </c>
      <c r="P126" s="153">
        <v>46148</v>
      </c>
      <c r="Q126" s="75" t="str">
        <f t="shared" si="19"/>
        <v>mai/2026</v>
      </c>
      <c r="R126" s="71" t="s">
        <v>313</v>
      </c>
      <c r="S126" s="71" t="s">
        <v>440</v>
      </c>
      <c r="T126" s="71" t="s">
        <v>327</v>
      </c>
      <c r="U126" s="71" t="s">
        <v>624</v>
      </c>
      <c r="V126" s="71" t="str">
        <f t="shared" si="27"/>
        <v>&gt; Boa tarde, pessoal! Solicito o cancelamento das NF´s 105169, 107329, 109620 em aberto atreladas ao cliente Razão Social
PATAGONIA COMERCIO DIGITAL LTDA CNPJ
37.030.090/0001-73,  pois o mesmo formalizou previamente na data 29/12/2025 o pedido de cancelamento total dos serviços contratados- em anexo. 
Todavia, na tentativa de reverter essa solicitação e ampliar o motivo do contato, adiamos a conclusão.</v>
      </c>
      <c r="W126" s="76" t="str">
        <f t="shared" si="21"/>
        <v>220100340</v>
      </c>
      <c r="X126" s="77">
        <v>46148</v>
      </c>
      <c r="Y126" s="78" t="str">
        <f t="shared" si="22"/>
        <v>Encerrado</v>
      </c>
      <c r="Z126" s="78">
        <f t="shared" ca="1" si="23"/>
        <v>1</v>
      </c>
      <c r="AA126" s="78" t="str">
        <f t="shared" si="24"/>
        <v/>
      </c>
      <c r="AB126" s="2" t="str">
        <f t="shared" si="25"/>
        <v>Interno</v>
      </c>
    </row>
    <row r="127" spans="1:28" ht="15.5" hidden="1" x14ac:dyDescent="0.35">
      <c r="A127" s="1"/>
      <c r="B127" s="67" t="s">
        <v>17</v>
      </c>
      <c r="C127" s="70" t="str">
        <f>VLOOKUP(I:I,'Referencias '!H:I,2,0)</f>
        <v>Cancelamento e Reemissão de Nota Fiscal</v>
      </c>
      <c r="D127" s="71">
        <v>22004578</v>
      </c>
      <c r="E127" s="71">
        <v>0</v>
      </c>
      <c r="F127" s="72">
        <v>0</v>
      </c>
      <c r="G127" s="72" t="str">
        <f>VLOOKUP(H:H,'Referencias '!B:C,2,0)</f>
        <v>BRASIF S/A EXPORTACAO IMPORTACAO</v>
      </c>
      <c r="H127" s="72" t="str">
        <f t="shared" si="28"/>
        <v>52.226.073/0001-08</v>
      </c>
      <c r="I127" s="70" t="s">
        <v>323</v>
      </c>
      <c r="J127" s="72"/>
      <c r="K127" s="72"/>
      <c r="L127" s="70" t="s">
        <v>70</v>
      </c>
      <c r="M127" s="73" t="s">
        <v>238</v>
      </c>
      <c r="N127" s="71" t="s">
        <v>305</v>
      </c>
      <c r="O127" s="74">
        <v>46147</v>
      </c>
      <c r="P127" s="153">
        <v>46163</v>
      </c>
      <c r="Q127" s="75" t="str">
        <f t="shared" si="19"/>
        <v>mai/2026</v>
      </c>
      <c r="R127" s="71" t="s">
        <v>260</v>
      </c>
      <c r="S127" s="71" t="s">
        <v>306</v>
      </c>
      <c r="T127" s="71" t="s">
        <v>327</v>
      </c>
      <c r="U127" s="71" t="s">
        <v>625</v>
      </c>
      <c r="V127" s="71" t="str">
        <f t="shared" si="27"/>
        <v>&gt; Este cliente não pode receber notas fiscais em que a data RPS seja do mês anterior, no mês passado já precisamos realizar o cancelamento das NFs e uma nova emissão (2608417702030)
Precisamos que as NFS referentes ao período de 26/03 até 25/04, sejam reemitidas com a data RPS de maio.
Além disso, precisamos resolver este problema definitivamente para não precisar ficar fazendo o cancelamento de NFS todos os meses.</v>
      </c>
      <c r="W127" s="76" t="str">
        <f t="shared" si="21"/>
        <v>220045780</v>
      </c>
      <c r="X127" s="77">
        <v>46216</v>
      </c>
      <c r="Y127" s="78" t="str">
        <f t="shared" si="22"/>
        <v>Encerrado</v>
      </c>
      <c r="Z127" s="78">
        <f t="shared" ca="1" si="23"/>
        <v>69</v>
      </c>
      <c r="AA127" s="78" t="str">
        <f t="shared" si="24"/>
        <v/>
      </c>
      <c r="AB127" s="2" t="str">
        <f t="shared" si="25"/>
        <v>Interno</v>
      </c>
    </row>
    <row r="128" spans="1:28" ht="15.5" hidden="1" x14ac:dyDescent="0.35">
      <c r="A128" s="1"/>
      <c r="B128" s="67" t="s">
        <v>17</v>
      </c>
      <c r="C128" s="70" t="str">
        <f>VLOOKUP(I:I,'Referencias '!H:I,2,0)</f>
        <v>Cancelamento e Reemissão de Nota Fiscal</v>
      </c>
      <c r="D128" s="71">
        <v>21996121</v>
      </c>
      <c r="E128" s="71">
        <v>0</v>
      </c>
      <c r="F128" s="72">
        <v>0</v>
      </c>
      <c r="G128" s="72" t="str">
        <f>VLOOKUP(H:H,'Referencias '!B:C,2,0)</f>
        <v>BALAROTI - COMERCIO DE MATERIAIS DE CONSTRUCAO S.A.</v>
      </c>
      <c r="H128" s="72" t="str">
        <f t="shared" si="28"/>
        <v>77.044.618/0001-88</v>
      </c>
      <c r="I128" s="70" t="s">
        <v>323</v>
      </c>
      <c r="J128" s="72"/>
      <c r="K128" s="72"/>
      <c r="L128" s="70" t="s">
        <v>70</v>
      </c>
      <c r="M128" s="73" t="s">
        <v>238</v>
      </c>
      <c r="N128" s="71" t="s">
        <v>305</v>
      </c>
      <c r="O128" s="74">
        <v>46147</v>
      </c>
      <c r="P128" s="153">
        <v>46147</v>
      </c>
      <c r="Q128" s="75" t="str">
        <f t="shared" si="19"/>
        <v>mai/2026</v>
      </c>
      <c r="R128" s="71" t="s">
        <v>313</v>
      </c>
      <c r="S128" s="71" t="s">
        <v>306</v>
      </c>
      <c r="T128" s="71" t="s">
        <v>327</v>
      </c>
      <c r="U128" s="71" t="s">
        <v>626</v>
      </c>
      <c r="V128" s="71" t="str">
        <f t="shared" si="27"/>
        <v>&gt; Boa tarde, pessoal! Poderiam cancelar as NFS pendentes deste cliente, segue em anexo o detalhamento das NFS e os DAS da Paula, Pava e Pelizon</v>
      </c>
      <c r="W128" s="76" t="str">
        <f t="shared" si="21"/>
        <v>219961210</v>
      </c>
      <c r="X128" s="77">
        <v>46213</v>
      </c>
      <c r="Y128" s="78" t="str">
        <f t="shared" si="22"/>
        <v>Encerrado</v>
      </c>
      <c r="Z128" s="78">
        <f t="shared" ca="1" si="23"/>
        <v>66</v>
      </c>
      <c r="AA128" s="78" t="str">
        <f t="shared" si="24"/>
        <v/>
      </c>
      <c r="AB128" s="2" t="str">
        <f t="shared" si="25"/>
        <v>Interno</v>
      </c>
    </row>
    <row r="129" spans="1:28" ht="15.5" hidden="1" x14ac:dyDescent="0.35">
      <c r="A129" s="1"/>
      <c r="B129" s="67" t="s">
        <v>17</v>
      </c>
      <c r="C129" s="70" t="str">
        <f>VLOOKUP(I:I,'Referencias '!H:I,2,0)</f>
        <v>Cancelamento e Reemissão de Nota Fiscal</v>
      </c>
      <c r="D129" s="159">
        <v>21980987</v>
      </c>
      <c r="E129" s="71">
        <v>0</v>
      </c>
      <c r="F129" s="72">
        <v>2612511551172</v>
      </c>
      <c r="G129" s="72" t="str">
        <f>T129</f>
        <v/>
      </c>
      <c r="H129" s="72" t="str">
        <f t="shared" si="28"/>
        <v>145.118.997-46</v>
      </c>
      <c r="I129" s="70" t="s">
        <v>627</v>
      </c>
      <c r="J129" s="156" t="s">
        <v>628</v>
      </c>
      <c r="K129" s="156" t="s">
        <v>629</v>
      </c>
      <c r="L129" s="70" t="s">
        <v>70</v>
      </c>
      <c r="M129" s="73" t="s">
        <v>238</v>
      </c>
      <c r="N129" s="71" t="s">
        <v>630</v>
      </c>
      <c r="O129" s="74">
        <v>46147</v>
      </c>
      <c r="P129" s="153">
        <v>46147</v>
      </c>
      <c r="Q129" s="75" t="str">
        <f t="shared" si="19"/>
        <v>mai/2026</v>
      </c>
      <c r="R129" s="71" t="s">
        <v>313</v>
      </c>
      <c r="S129" s="71" t="s">
        <v>631</v>
      </c>
      <c r="T129" s="71" t="s">
        <v>327</v>
      </c>
      <c r="U129" s="71" t="s">
        <v>632</v>
      </c>
      <c r="V129" s="71" t="str">
        <f t="shared" si="27"/>
        <v>&gt; Bom dia, 
As notas fiscais abaixo foram emitidas no CNPJ antigo e devem ser emitidas no novo CNPJ:
Segue as notas a serem substituídas:
NF: 0112080
NF: 0112126
NF:0112374
Novos dados:
Nome/Razão Social: HNT COMERCIO HORTIFRUTIGRANJEIROS LTDA
CPF/CNPJ: 62.336.322/0001-63
Endereço: Rua Marques de Abrantes 192, BLOCO 1 LOJA A PARTE - Flamengo - CEP: 22230-061
Município: Rio de Janeiro 
UF: RJ</v>
      </c>
      <c r="W129" s="76" t="str">
        <f t="shared" si="21"/>
        <v>219809870</v>
      </c>
      <c r="X129" s="77">
        <v>46268</v>
      </c>
      <c r="Y129" s="78" t="str">
        <f t="shared" si="22"/>
        <v>Encerrado</v>
      </c>
      <c r="Z129" s="78">
        <f t="shared" ca="1" si="23"/>
        <v>121</v>
      </c>
      <c r="AA129" s="78" t="str">
        <f t="shared" si="24"/>
        <v/>
      </c>
      <c r="AB129" s="2" t="str">
        <f t="shared" si="25"/>
        <v>Externo</v>
      </c>
    </row>
    <row r="130" spans="1:28" ht="15.5" hidden="1" x14ac:dyDescent="0.35">
      <c r="A130" s="1"/>
      <c r="B130" s="67" t="s">
        <v>14</v>
      </c>
      <c r="C130" s="70" t="str">
        <f>VLOOKUP(I:I,'Referencias '!H:I,2,0)</f>
        <v>Cancelamento e Reemissão de Nota Fiscal</v>
      </c>
      <c r="D130" s="71">
        <v>22101893</v>
      </c>
      <c r="E130" s="71">
        <v>0</v>
      </c>
      <c r="F130" s="72">
        <v>2612715632566</v>
      </c>
      <c r="G130" s="72" t="str">
        <f>VLOOKUP(H:H,'Referencias '!B:C,2,0)</f>
        <v>ELO CONSULTORIA E SOLUCOES LTDA</v>
      </c>
      <c r="H130" s="72" t="str">
        <f t="shared" si="28"/>
        <v>54.709.015/0001-52</v>
      </c>
      <c r="I130" s="70" t="s">
        <v>323</v>
      </c>
      <c r="J130" s="72"/>
      <c r="K130" s="72"/>
      <c r="L130" s="70" t="s">
        <v>70</v>
      </c>
      <c r="M130" s="73" t="s">
        <v>238</v>
      </c>
      <c r="N130" s="71" t="s">
        <v>633</v>
      </c>
      <c r="O130" s="74">
        <v>46149</v>
      </c>
      <c r="P130" s="153">
        <v>46149</v>
      </c>
      <c r="Q130" s="75" t="str">
        <f t="shared" si="19"/>
        <v>mai/2026</v>
      </c>
      <c r="R130" s="71" t="s">
        <v>313</v>
      </c>
      <c r="S130" s="71" t="s">
        <v>302</v>
      </c>
      <c r="T130" s="71" t="s">
        <v>327</v>
      </c>
      <c r="U130" s="71" t="s">
        <v>634</v>
      </c>
      <c r="V130" s="71" t="str">
        <f t="shared" si="27"/>
        <v>&gt; Por favor, cancelar a NF 103473 e emitir uma nova sem o valor de 2% de ISS.</v>
      </c>
      <c r="W130" s="76" t="str">
        <f t="shared" si="21"/>
        <v>221018930</v>
      </c>
      <c r="X130" s="77">
        <v>46248</v>
      </c>
      <c r="Y130" s="78" t="str">
        <f t="shared" si="22"/>
        <v>Encerrado</v>
      </c>
      <c r="Z130" s="78">
        <f t="shared" ca="1" si="23"/>
        <v>99</v>
      </c>
      <c r="AA130" s="78" t="str">
        <f t="shared" si="24"/>
        <v/>
      </c>
      <c r="AB130" s="2" t="str">
        <f t="shared" si="25"/>
        <v>Interno</v>
      </c>
    </row>
    <row r="131" spans="1:28" ht="15.5" hidden="1" x14ac:dyDescent="0.35">
      <c r="A131" s="1"/>
      <c r="B131" s="67" t="s">
        <v>14</v>
      </c>
      <c r="C131" s="70" t="str">
        <f>VLOOKUP(I:I,'Referencias '!H:I,2,0)</f>
        <v>Cancelamento e Reemissão de Nota Fiscal</v>
      </c>
      <c r="D131" s="71">
        <v>22091039</v>
      </c>
      <c r="E131" s="71">
        <v>0</v>
      </c>
      <c r="F131" s="72">
        <v>0</v>
      </c>
      <c r="G131" s="72" t="str">
        <f>VLOOKUP(H:H,'Referencias '!B:C,2,0)</f>
        <v>TECNOLOGIA E PAGAMENTOS KING LTDA</v>
      </c>
      <c r="H131" s="72" t="str">
        <f t="shared" si="28"/>
        <v>46.250.852/0001-38</v>
      </c>
      <c r="I131" s="70" t="s">
        <v>323</v>
      </c>
      <c r="J131" s="72"/>
      <c r="K131" s="72"/>
      <c r="L131" s="70" t="s">
        <v>70</v>
      </c>
      <c r="M131" s="73" t="s">
        <v>238</v>
      </c>
      <c r="N131" s="71" t="s">
        <v>635</v>
      </c>
      <c r="O131" s="74">
        <v>46149</v>
      </c>
      <c r="P131" s="153">
        <v>46155</v>
      </c>
      <c r="Q131" s="75" t="str">
        <f t="shared" si="19"/>
        <v>mai/2026</v>
      </c>
      <c r="R131" s="71" t="s">
        <v>313</v>
      </c>
      <c r="S131" s="71" t="s">
        <v>636</v>
      </c>
      <c r="T131" s="71" t="s">
        <v>637</v>
      </c>
      <c r="U131" s="71" t="s">
        <v>638</v>
      </c>
      <c r="V131" s="71" t="str">
        <f t="shared" si="27"/>
        <v>&gt; Estou tentando antecipar os valores da minha conta cielo/braspag, mas, ao informar o CNPJ para o atendente da mesa, fui informado de que não consta nenhum valor disponível para antecipação. Porém, ao falar com a atendente da BrasPag, ela afirma que existem valores disponíveis.
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v>
      </c>
      <c r="W131" s="76" t="str">
        <f t="shared" si="21"/>
        <v>220910390</v>
      </c>
      <c r="X131" s="77">
        <v>46226</v>
      </c>
      <c r="Y131" s="78" t="str">
        <f t="shared" si="22"/>
        <v>Encerrado</v>
      </c>
      <c r="Z131" s="78">
        <f t="shared" ca="1" si="23"/>
        <v>77</v>
      </c>
      <c r="AA131" s="78" t="str">
        <f t="shared" si="24"/>
        <v/>
      </c>
      <c r="AB131" s="2" t="str">
        <f t="shared" si="25"/>
        <v>Externo</v>
      </c>
    </row>
    <row r="132" spans="1:28" ht="15.5" hidden="1" x14ac:dyDescent="0.35">
      <c r="A132" s="1"/>
      <c r="B132" s="67" t="s">
        <v>17</v>
      </c>
      <c r="C132" s="70" t="str">
        <f>VLOOKUP(I:I,'Referencias '!H:I,2,0)</f>
        <v>Pagamentos, Boletos e Recebimentos</v>
      </c>
      <c r="D132" s="71">
        <v>22209508</v>
      </c>
      <c r="E132" s="71">
        <v>0</v>
      </c>
      <c r="F132" s="72">
        <v>2613116705546</v>
      </c>
      <c r="G132" s="72" t="str">
        <f>VLOOKUP(H:H,'Referencias '!B:C,2,0)</f>
        <v>DISVECO LTDA</v>
      </c>
      <c r="H132" s="72" t="str">
        <f t="shared" si="28"/>
        <v>02.971.360/0001-66</v>
      </c>
      <c r="I132" s="70" t="s">
        <v>406</v>
      </c>
      <c r="J132" s="72"/>
      <c r="K132" s="72"/>
      <c r="L132" s="70" t="s">
        <v>70</v>
      </c>
      <c r="M132" s="73" t="s">
        <v>387</v>
      </c>
      <c r="N132" s="71" t="s">
        <v>639</v>
      </c>
      <c r="O132" s="74">
        <v>46153</v>
      </c>
      <c r="P132" s="153">
        <v>46153</v>
      </c>
      <c r="Q132" s="75" t="str">
        <f t="shared" si="19"/>
        <v>mai/2026</v>
      </c>
      <c r="R132" s="71" t="s">
        <v>313</v>
      </c>
      <c r="S132" s="71" t="s">
        <v>246</v>
      </c>
      <c r="T132" s="71" t="s">
        <v>327</v>
      </c>
      <c r="U132" s="71" t="s">
        <v>640</v>
      </c>
      <c r="V132" s="71" t="str">
        <f t="shared" si="27"/>
        <v>&gt; O cliente DISVECO não aceita notas fiscais emitidas após o dia 25.
Sendo assim, não estão conseguindo pagar as notas do Pagador e do Cartão Protegido. 
Conseguimos incluir eles no fluxo de substituição de notas no primeiro dia util no mês seguinte com 10 dias de vencimento? 
CNPJs:
02.971.360/0001-66
02.971.360/0008-32</v>
      </c>
      <c r="W132" s="76" t="str">
        <f t="shared" si="21"/>
        <v>222095080</v>
      </c>
      <c r="X132" s="77">
        <v>46226</v>
      </c>
      <c r="Y132" s="78" t="str">
        <f t="shared" si="22"/>
        <v>Encerrado</v>
      </c>
      <c r="Z132" s="78">
        <f t="shared" ca="1" si="23"/>
        <v>73</v>
      </c>
      <c r="AA132" s="78" t="str">
        <f t="shared" si="24"/>
        <v/>
      </c>
      <c r="AB132" s="2" t="str">
        <f t="shared" si="25"/>
        <v>Interno</v>
      </c>
    </row>
    <row r="133" spans="1:28" ht="15.5" hidden="1" x14ac:dyDescent="0.35">
      <c r="A133" s="1"/>
      <c r="B133" s="67" t="s">
        <v>17</v>
      </c>
      <c r="C133" s="70" t="str">
        <f>VLOOKUP(I:I,'Referencias '!H:I,2,0)</f>
        <v>Cancelamento e Reemissão de Nota Fiscal</v>
      </c>
      <c r="D133" s="71">
        <v>22173103</v>
      </c>
      <c r="E133" s="71">
        <v>0</v>
      </c>
      <c r="F133" s="72">
        <v>2613109680970</v>
      </c>
      <c r="G133" s="72" t="str">
        <f>VLOOKUP(H:H,'Referencias '!B:C,2,0)</f>
        <v>I-RETAIL SERVICOS DE CONSULTORIA DE MODA E PARTICIPACOES LTDA.</v>
      </c>
      <c r="H133" s="72" t="str">
        <f t="shared" si="28"/>
        <v>09.168.232/0001-28</v>
      </c>
      <c r="I133" s="70" t="s">
        <v>323</v>
      </c>
      <c r="J133" s="72"/>
      <c r="K133" s="72"/>
      <c r="L133" s="70" t="s">
        <v>70</v>
      </c>
      <c r="M133" s="73" t="s">
        <v>238</v>
      </c>
      <c r="N133" s="71" t="s">
        <v>552</v>
      </c>
      <c r="O133" s="74">
        <v>46153</v>
      </c>
      <c r="P133" s="153">
        <v>46162</v>
      </c>
      <c r="Q133" s="75" t="str">
        <f t="shared" si="19"/>
        <v>mai/2026</v>
      </c>
      <c r="R133" s="71" t="s">
        <v>313</v>
      </c>
      <c r="S133" s="71" t="s">
        <v>302</v>
      </c>
      <c r="T133" s="71" t="s">
        <v>641</v>
      </c>
      <c r="U133" s="71" t="s">
        <v>642</v>
      </c>
      <c r="V133" s="71" t="str">
        <f t="shared" si="27"/>
        <v>&gt; segue o PO para a emissão da NF referente a abril/26 : 4200023105</v>
      </c>
      <c r="W133" s="76" t="str">
        <f t="shared" si="21"/>
        <v>221731030</v>
      </c>
      <c r="X133" s="77">
        <v>46227</v>
      </c>
      <c r="Y133" s="78" t="str">
        <f t="shared" si="22"/>
        <v>Encerrado</v>
      </c>
      <c r="Z133" s="78">
        <f t="shared" ca="1" si="23"/>
        <v>74</v>
      </c>
      <c r="AA133" s="78" t="str">
        <f t="shared" si="24"/>
        <v/>
      </c>
      <c r="AB133" s="2" t="str">
        <f t="shared" si="25"/>
        <v>Interno</v>
      </c>
    </row>
    <row r="134" spans="1:28" ht="15.5" hidden="1" x14ac:dyDescent="0.35">
      <c r="A134" s="1"/>
      <c r="B134" s="67" t="s">
        <v>17</v>
      </c>
      <c r="C134" s="70" t="str">
        <f>VLOOKUP(I:I,'Referencias '!H:I,2,0)</f>
        <v>Cancelamento e Reemissão de Nota Fiscal</v>
      </c>
      <c r="D134" s="71">
        <v>22331164</v>
      </c>
      <c r="E134" s="71">
        <v>0</v>
      </c>
      <c r="F134" s="72">
        <v>0</v>
      </c>
      <c r="G134" s="72" t="str">
        <f>VLOOKUP(H:H,'Referencias '!B:C,2,0)</f>
        <v>ALFA  AGENCIA DE VIAGENS LTDA</v>
      </c>
      <c r="H134" s="72" t="str">
        <f t="shared" si="28"/>
        <v>07.141.168/0001-66</v>
      </c>
      <c r="I134" s="70" t="s">
        <v>323</v>
      </c>
      <c r="J134" s="72"/>
      <c r="K134" s="72"/>
      <c r="L134" s="70" t="s">
        <v>70</v>
      </c>
      <c r="M134" s="73" t="s">
        <v>238</v>
      </c>
      <c r="N134" s="71" t="s">
        <v>643</v>
      </c>
      <c r="O134" s="74">
        <v>46156</v>
      </c>
      <c r="P134" s="153">
        <v>46213</v>
      </c>
      <c r="Q134" s="75" t="str">
        <f t="shared" si="19"/>
        <v>mai/2026</v>
      </c>
      <c r="R134" s="71" t="s">
        <v>260</v>
      </c>
      <c r="S134" s="71" t="s">
        <v>302</v>
      </c>
      <c r="T134" s="71" t="s">
        <v>644</v>
      </c>
      <c r="U134" s="71" t="s">
        <v>645</v>
      </c>
      <c r="V134" s="71" t="str">
        <f t="shared" si="27"/>
        <v>&gt; Cancelamento de NFS emitidas em período de congelamento</v>
      </c>
      <c r="W134" s="76" t="str">
        <f t="shared" si="21"/>
        <v>223311640</v>
      </c>
      <c r="X134" s="77">
        <v>46216</v>
      </c>
      <c r="Y134" s="78" t="str">
        <f t="shared" si="22"/>
        <v>Encerrado</v>
      </c>
      <c r="Z134" s="78">
        <f t="shared" ca="1" si="23"/>
        <v>60</v>
      </c>
      <c r="AA134" s="78" t="str">
        <f t="shared" si="24"/>
        <v/>
      </c>
      <c r="AB134" s="2" t="str">
        <f t="shared" si="25"/>
        <v>Interno</v>
      </c>
    </row>
    <row r="135" spans="1:28" ht="15.5" hidden="1" x14ac:dyDescent="0.35">
      <c r="A135" s="1"/>
      <c r="B135" s="67" t="s">
        <v>14</v>
      </c>
      <c r="C135" s="70" t="str">
        <f>VLOOKUP(I:I,'Referencias '!H:I,2,0)</f>
        <v>Cancelamento e Reemissão de Nota Fiscal</v>
      </c>
      <c r="D135" s="71">
        <v>22395904</v>
      </c>
      <c r="E135" s="71">
        <v>0</v>
      </c>
      <c r="F135" s="72">
        <v>0</v>
      </c>
      <c r="G135" s="72" t="str">
        <f>T135</f>
        <v/>
      </c>
      <c r="H135" s="72" t="str">
        <f t="shared" si="28"/>
        <v>13.328.409/0001-83</v>
      </c>
      <c r="I135" s="70" t="s">
        <v>323</v>
      </c>
      <c r="J135" s="72"/>
      <c r="K135" s="72"/>
      <c r="L135" s="70" t="s">
        <v>70</v>
      </c>
      <c r="M135" s="73" t="s">
        <v>238</v>
      </c>
      <c r="N135" s="71" t="s">
        <v>646</v>
      </c>
      <c r="O135" s="74">
        <v>46157</v>
      </c>
      <c r="P135" s="153">
        <v>46210</v>
      </c>
      <c r="Q135" s="75" t="str">
        <f t="shared" si="19"/>
        <v>mai/2026</v>
      </c>
      <c r="R135" s="71" t="s">
        <v>255</v>
      </c>
      <c r="S135" s="71" t="s">
        <v>302</v>
      </c>
      <c r="T135" s="71" t="s">
        <v>327</v>
      </c>
      <c r="U135" s="71" t="s">
        <v>647</v>
      </c>
      <c r="V135" s="71" t="str">
        <f t="shared" si="27"/>
        <v>&gt; Cancelamento de NF.
NFS duplicadas mesmo período
NF 113769
NF 113883</v>
      </c>
      <c r="W135" s="76" t="str">
        <f t="shared" si="21"/>
        <v>223959040</v>
      </c>
      <c r="X135" s="77">
        <v>46217</v>
      </c>
      <c r="Y135" s="78" t="str">
        <f t="shared" si="22"/>
        <v>Encerrado</v>
      </c>
      <c r="Z135" s="78">
        <f t="shared" ca="1" si="23"/>
        <v>60</v>
      </c>
      <c r="AA135" s="78" t="str">
        <f t="shared" si="24"/>
        <v/>
      </c>
      <c r="AB135" s="2" t="str">
        <f t="shared" si="25"/>
        <v>Interno</v>
      </c>
    </row>
    <row r="136" spans="1:28" ht="15.5" hidden="1" x14ac:dyDescent="0.35">
      <c r="A136" s="1"/>
      <c r="B136" s="67" t="s">
        <v>14</v>
      </c>
      <c r="C136" s="70" t="str">
        <f>VLOOKUP(I:I,'Referencias '!H:I,2,0)</f>
        <v>Cancelamento e Reemissão de Nota Fiscal</v>
      </c>
      <c r="D136" s="71">
        <v>22426805</v>
      </c>
      <c r="E136" s="71">
        <v>0</v>
      </c>
      <c r="F136" s="72">
        <v>0</v>
      </c>
      <c r="G136" s="72" t="str">
        <f>VLOOKUP(H:H,'Referencias '!B:C,2,0)</f>
        <v>COVABRA SUPERMERCADOS LTDA</v>
      </c>
      <c r="H136" s="72" t="str">
        <f t="shared" si="28"/>
        <v>61.233.151/0005-08</v>
      </c>
      <c r="I136" s="70" t="s">
        <v>323</v>
      </c>
      <c r="J136" s="72"/>
      <c r="K136" s="72"/>
      <c r="L136" s="70" t="s">
        <v>70</v>
      </c>
      <c r="M136" s="73" t="s">
        <v>238</v>
      </c>
      <c r="N136" s="71" t="s">
        <v>334</v>
      </c>
      <c r="O136" s="74">
        <v>46160</v>
      </c>
      <c r="P136" s="153">
        <v>46160</v>
      </c>
      <c r="Q136" s="75" t="str">
        <f t="shared" si="19"/>
        <v>mai/2026</v>
      </c>
      <c r="R136" s="71" t="s">
        <v>313</v>
      </c>
      <c r="S136" s="71" t="s">
        <v>302</v>
      </c>
      <c r="T136" s="71" t="s">
        <v>327</v>
      </c>
      <c r="U136" s="71" t="s">
        <v>648</v>
      </c>
      <c r="V136" s="71" t="str">
        <f t="shared" si="27"/>
        <v>&gt; reemitir as notas já emitidas.
O cliente foi colocado na lista de exceções para emissão no 1ºdia útil do mês seguinte.</v>
      </c>
      <c r="W136" s="76" t="str">
        <f t="shared" si="21"/>
        <v>224268050</v>
      </c>
      <c r="X136" s="77">
        <v>46223</v>
      </c>
      <c r="Y136" s="78" t="str">
        <f t="shared" si="22"/>
        <v>Encerrado</v>
      </c>
      <c r="Z136" s="78">
        <f t="shared" ca="1" si="23"/>
        <v>63</v>
      </c>
      <c r="AA136" s="78" t="str">
        <f t="shared" si="24"/>
        <v/>
      </c>
      <c r="AB136" s="2" t="str">
        <f t="shared" si="25"/>
        <v>Interno</v>
      </c>
    </row>
    <row r="137" spans="1:28" ht="15.5" hidden="1" x14ac:dyDescent="0.35">
      <c r="A137" s="1"/>
      <c r="B137" s="67" t="s">
        <v>15</v>
      </c>
      <c r="C137" s="70" t="str">
        <f>VLOOKUP(I:I,'Referencias '!H:I,2,0)</f>
        <v>Contratos, Comercial e Cadastro</v>
      </c>
      <c r="D137" s="71">
        <v>22559395</v>
      </c>
      <c r="E137" s="71">
        <v>0</v>
      </c>
      <c r="F137" s="72">
        <v>2614015942033</v>
      </c>
      <c r="G137" s="72" t="str">
        <f>T137</f>
        <v>ST1 INTERNET</v>
      </c>
      <c r="H137" s="72" t="str">
        <f t="shared" si="28"/>
        <v>48.131.899/0001-08</v>
      </c>
      <c r="I137" s="70" t="s">
        <v>253</v>
      </c>
      <c r="J137" s="72"/>
      <c r="K137" s="72"/>
      <c r="L137" s="70" t="s">
        <v>70</v>
      </c>
      <c r="M137" s="73" t="s">
        <v>238</v>
      </c>
      <c r="N137" s="71" t="s">
        <v>649</v>
      </c>
      <c r="O137" s="74">
        <v>46162</v>
      </c>
      <c r="P137" s="153">
        <v>46162</v>
      </c>
      <c r="Q137" s="75" t="str">
        <f t="shared" si="19"/>
        <v>mai/2026</v>
      </c>
      <c r="R137" s="71" t="s">
        <v>313</v>
      </c>
      <c r="S137" s="71" t="s">
        <v>393</v>
      </c>
      <c r="T137" s="71" t="s">
        <v>650</v>
      </c>
      <c r="U137" s="71" t="s">
        <v>651</v>
      </c>
      <c r="V137" s="71" t="str">
        <f t="shared" si="27"/>
        <v>&gt; Boa tarde prezados, espero que estejam todos bem!
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
Fico á disposição para qualquer dúvida que surgir.
Att</v>
      </c>
      <c r="W137" s="76" t="str">
        <f t="shared" si="21"/>
        <v>225593950</v>
      </c>
      <c r="X137" s="77">
        <v>46227</v>
      </c>
      <c r="Y137" s="78" t="str">
        <f t="shared" si="22"/>
        <v>Encerrado</v>
      </c>
      <c r="Z137" s="78">
        <f t="shared" ca="1" si="23"/>
        <v>65</v>
      </c>
      <c r="AA137" s="78" t="str">
        <f t="shared" si="24"/>
        <v/>
      </c>
      <c r="AB137" s="2" t="str">
        <f t="shared" si="25"/>
        <v>Interno</v>
      </c>
    </row>
    <row r="138" spans="1:28" ht="15.5" hidden="1" x14ac:dyDescent="0.35">
      <c r="A138" s="1"/>
      <c r="B138" s="67" t="s">
        <v>14</v>
      </c>
      <c r="C138" s="70" t="str">
        <f>VLOOKUP(I:I,'Referencias '!H:I,2,0)</f>
        <v>Cancelamento e Reemissão de Nota Fiscal</v>
      </c>
      <c r="D138" s="71">
        <v>22536383</v>
      </c>
      <c r="E138" s="71">
        <v>0</v>
      </c>
      <c r="F138" s="72">
        <v>2614010926684</v>
      </c>
      <c r="G138" s="72" t="str">
        <f>VLOOKUP(H:H,'Referencias '!B:C,2,0)</f>
        <v>WS AUDIOLOGY SOLUCOES AUDITIVAS LTDA</v>
      </c>
      <c r="H138" s="72" t="str">
        <f t="shared" si="28"/>
        <v>14.011.614/0001-83</v>
      </c>
      <c r="I138" s="70" t="s">
        <v>652</v>
      </c>
      <c r="J138" s="72"/>
      <c r="K138" s="72"/>
      <c r="L138" s="70" t="s">
        <v>70</v>
      </c>
      <c r="M138" s="73" t="s">
        <v>238</v>
      </c>
      <c r="N138" s="71" t="s">
        <v>653</v>
      </c>
      <c r="O138" s="74">
        <v>46162</v>
      </c>
      <c r="P138" s="153">
        <v>46162</v>
      </c>
      <c r="Q138" s="75" t="str">
        <f t="shared" si="19"/>
        <v>mai/2026</v>
      </c>
      <c r="R138" s="71" t="s">
        <v>313</v>
      </c>
      <c r="S138" s="71" t="s">
        <v>400</v>
      </c>
      <c r="T138" s="71" t="s">
        <v>327</v>
      </c>
      <c r="U138" s="71" t="s">
        <v>654</v>
      </c>
      <c r="V138" s="71" t="str">
        <f t="shared" si="27"/>
        <v>&gt; Time, bom dia!
Cliente está com chamados em aberto conosco precisando da reemissão de NFs, a empresa possui uma política interna de datas para emissão, que após o dia23 de cada mês não é aceito pela política da CIA.
Poderiam por gentileza verificar e atuar neste caso?
Cliente está com notas em aberto devido a este problema.</v>
      </c>
      <c r="W138" s="76" t="str">
        <f t="shared" si="21"/>
        <v>225363830</v>
      </c>
      <c r="X138" s="77">
        <v>46287</v>
      </c>
      <c r="Y138" s="78" t="str">
        <f t="shared" si="22"/>
        <v>Encerrado</v>
      </c>
      <c r="Z138" s="78">
        <f t="shared" ca="1" si="23"/>
        <v>125</v>
      </c>
      <c r="AA138" s="78" t="str">
        <f t="shared" si="24"/>
        <v/>
      </c>
      <c r="AB138" s="2" t="str">
        <f t="shared" si="25"/>
        <v>Interno</v>
      </c>
    </row>
    <row r="139" spans="1:28" ht="15.5" hidden="1" x14ac:dyDescent="0.35">
      <c r="A139" s="1"/>
      <c r="B139" s="67" t="s">
        <v>50</v>
      </c>
      <c r="C139" s="70" t="str">
        <f>VLOOKUP(I:I,'Referencias '!H:I,2,0)</f>
        <v>Pagamentos, Boletos e Recebimentos</v>
      </c>
      <c r="D139" s="71">
        <v>22532509</v>
      </c>
      <c r="E139" s="71">
        <v>0</v>
      </c>
      <c r="F139" s="72">
        <v>2614009924039</v>
      </c>
      <c r="G139" s="72" t="str">
        <f>T139</f>
        <v/>
      </c>
      <c r="H139" s="72"/>
      <c r="I139" s="70" t="s">
        <v>273</v>
      </c>
      <c r="J139" s="72"/>
      <c r="K139" s="72"/>
      <c r="L139" s="70" t="s">
        <v>70</v>
      </c>
      <c r="M139" s="73" t="s">
        <v>238</v>
      </c>
      <c r="N139" s="71" t="s">
        <v>655</v>
      </c>
      <c r="O139" s="74">
        <v>46162</v>
      </c>
      <c r="P139" s="153">
        <v>46162</v>
      </c>
      <c r="Q139" s="75" t="str">
        <f t="shared" si="19"/>
        <v>mai/2026</v>
      </c>
      <c r="R139" s="71" t="s">
        <v>313</v>
      </c>
      <c r="S139" s="71" t="s">
        <v>621</v>
      </c>
      <c r="T139" s="71" t="s">
        <v>327</v>
      </c>
      <c r="U139" s="71" t="s">
        <v>656</v>
      </c>
      <c r="V139" s="71" t="s">
        <v>282</v>
      </c>
      <c r="W139" s="76" t="str">
        <f t="shared" si="21"/>
        <v>225325090</v>
      </c>
      <c r="X139" s="77">
        <v>46162</v>
      </c>
      <c r="Y139" s="78" t="str">
        <f t="shared" si="22"/>
        <v>Encerrado</v>
      </c>
      <c r="Z139" s="78">
        <f t="shared" ca="1" si="23"/>
        <v>0</v>
      </c>
      <c r="AA139" s="78" t="str">
        <f t="shared" si="24"/>
        <v/>
      </c>
      <c r="AB139" s="2" t="str">
        <f t="shared" si="25"/>
        <v>Externo</v>
      </c>
    </row>
    <row r="140" spans="1:28" ht="15.5" hidden="1" x14ac:dyDescent="0.35">
      <c r="A140" s="1"/>
      <c r="B140" s="67" t="s">
        <v>14</v>
      </c>
      <c r="C140" s="70" t="str">
        <f>VLOOKUP(I:I,'Referencias '!H:I,2,0)</f>
        <v>Faturamento e Obrigações Fiscais</v>
      </c>
      <c r="D140" s="71">
        <v>23202351</v>
      </c>
      <c r="E140" s="71">
        <v>0</v>
      </c>
      <c r="F140" s="72">
        <v>2615912370986</v>
      </c>
      <c r="G140" s="72" t="str">
        <f>VLOOKUP(H:H,'Referencias '!B:C,2,0)</f>
        <v>FENG - FAN ENGAGEMENT MARKETING E INTELIGENCIA LTDA.</v>
      </c>
      <c r="H140" s="72" t="str">
        <f t="shared" ref="H140:H146" si="29">TRIM(_xlfn.TEXTBEFORE(_xlfn.TEXTAFTER(U140,"CNPJ/CPF:&lt;/strong&gt;"),"&lt;/p&gt;"))</f>
        <v>29.815.956/0001-23</v>
      </c>
      <c r="I140" s="70" t="s">
        <v>657</v>
      </c>
      <c r="J140" s="72"/>
      <c r="K140" s="72"/>
      <c r="L140" s="70" t="s">
        <v>70</v>
      </c>
      <c r="M140" s="73" t="s">
        <v>238</v>
      </c>
      <c r="N140" s="71" t="s">
        <v>658</v>
      </c>
      <c r="O140" s="74">
        <v>46181</v>
      </c>
      <c r="P140" s="153">
        <v>46209</v>
      </c>
      <c r="Q140" s="75" t="str">
        <f t="shared" si="19"/>
        <v>jun/2026</v>
      </c>
      <c r="R140" s="71" t="s">
        <v>255</v>
      </c>
      <c r="S140" s="71" t="s">
        <v>302</v>
      </c>
      <c r="T140" s="71" t="s">
        <v>327</v>
      </c>
      <c r="U140" s="71" t="s">
        <v>659</v>
      </c>
      <c r="V140" s="71" t="str">
        <f t="shared" ref="V140:V147" si="30">IFERROR(_xlfn.TEXTBEFORE(_xlfn.TEXTAFTER(U140,"Descrição do problema:&lt;/strong"),"&lt;/p&gt;"),_xlfn.TEXTAFTER(U140,"Descrição do problema:&lt;/strong"))</f>
        <v>&gt; Por favor, esclarecer o que fizemos com o valor que o cliente pagou de 9.553,96, referente a nota 52959 que foi cancelada, conforme relatório encaminhado para o cliente em 2024. Em anexo evidências.</v>
      </c>
      <c r="W140" s="76" t="str">
        <f t="shared" si="21"/>
        <v>232023510</v>
      </c>
      <c r="X140" s="77">
        <v>46268</v>
      </c>
      <c r="Y140" s="78" t="str">
        <f t="shared" si="22"/>
        <v>Encerrado</v>
      </c>
      <c r="Z140" s="78">
        <f t="shared" ca="1" si="23"/>
        <v>87</v>
      </c>
      <c r="AA140" s="78" t="str">
        <f t="shared" si="24"/>
        <v/>
      </c>
      <c r="AB140" s="2" t="str">
        <f t="shared" si="25"/>
        <v>Interno</v>
      </c>
    </row>
    <row r="141" spans="1:28" ht="15.5" hidden="1" x14ac:dyDescent="0.35">
      <c r="A141" s="1"/>
      <c r="B141" s="67" t="s">
        <v>14</v>
      </c>
      <c r="C141" s="70" t="str">
        <f>VLOOKUP(I:I,'Referencias '!H:I,2,0)</f>
        <v>Cancelamento e Reemissão de Nota Fiscal</v>
      </c>
      <c r="D141" s="71">
        <v>24303316</v>
      </c>
      <c r="E141" s="71">
        <v>0</v>
      </c>
      <c r="F141" s="72">
        <v>0</v>
      </c>
      <c r="G141" s="72" t="str">
        <f>VLOOKUP(H:H,'Referencias '!B:C,2,0)</f>
        <v>MIC INDUSTRIA DE CONFECCAO LTDA</v>
      </c>
      <c r="H141" s="72" t="str">
        <f t="shared" si="29"/>
        <v>59.769.329/0001-64</v>
      </c>
      <c r="I141" s="70" t="s">
        <v>323</v>
      </c>
      <c r="J141" s="72"/>
      <c r="K141" s="72"/>
      <c r="L141" s="70" t="s">
        <v>70</v>
      </c>
      <c r="M141" s="73" t="s">
        <v>238</v>
      </c>
      <c r="N141" s="71" t="s">
        <v>580</v>
      </c>
      <c r="O141" s="74">
        <v>46206</v>
      </c>
      <c r="P141" s="153">
        <v>46209</v>
      </c>
      <c r="Q141" s="75" t="str">
        <f t="shared" si="19"/>
        <v>jul/2026</v>
      </c>
      <c r="R141" s="71" t="s">
        <v>313</v>
      </c>
      <c r="S141" s="71" t="s">
        <v>440</v>
      </c>
      <c r="T141" s="71" t="s">
        <v>660</v>
      </c>
      <c r="U141" s="71" t="s">
        <v>661</v>
      </c>
      <c r="V141" s="71" t="str">
        <f t="shared" si="30"/>
        <v>&gt;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v>
      </c>
      <c r="W141" s="76" t="str">
        <f t="shared" si="21"/>
        <v>243033160</v>
      </c>
      <c r="X141" s="77">
        <v>46219</v>
      </c>
      <c r="Y141" s="78" t="str">
        <f t="shared" si="22"/>
        <v>Encerrado</v>
      </c>
      <c r="Z141" s="78">
        <f t="shared" ca="1" si="23"/>
        <v>13</v>
      </c>
      <c r="AA141" s="78" t="str">
        <f t="shared" si="24"/>
        <v/>
      </c>
      <c r="AB141" s="2" t="str">
        <f t="shared" si="25"/>
        <v>Interno</v>
      </c>
    </row>
    <row r="142" spans="1:28" ht="15.5" hidden="1" x14ac:dyDescent="0.35">
      <c r="A142" s="1"/>
      <c r="B142" s="67" t="s">
        <v>16</v>
      </c>
      <c r="C142" s="70" t="str">
        <f>VLOOKUP(I:I,'Referencias '!H:I,2,0)</f>
        <v>Cancelamento e Reemissão de Nota Fiscal</v>
      </c>
      <c r="D142" s="71">
        <v>24289294</v>
      </c>
      <c r="E142" s="71">
        <v>0</v>
      </c>
      <c r="F142" s="72">
        <v>2618414076373</v>
      </c>
      <c r="G142" s="72" t="str">
        <f>VLOOKUP(H:H,'Referencias '!B:C,2,0)</f>
        <v>VOLTATTO SUPRIMENTOS LTDA</v>
      </c>
      <c r="H142" s="72" t="str">
        <f t="shared" si="29"/>
        <v>59.557.054/0001-03</v>
      </c>
      <c r="I142" s="70" t="s">
        <v>360</v>
      </c>
      <c r="J142" s="72"/>
      <c r="K142" s="72" t="s">
        <v>187</v>
      </c>
      <c r="L142" s="70" t="s">
        <v>70</v>
      </c>
      <c r="M142" s="73" t="s">
        <v>238</v>
      </c>
      <c r="N142" s="71" t="s">
        <v>662</v>
      </c>
      <c r="O142" s="74">
        <v>46206</v>
      </c>
      <c r="P142" s="153">
        <v>46209</v>
      </c>
      <c r="Q142" s="75" t="str">
        <f t="shared" si="19"/>
        <v>jul/2026</v>
      </c>
      <c r="R142" s="71" t="s">
        <v>313</v>
      </c>
      <c r="S142" s="71" t="s">
        <v>302</v>
      </c>
      <c r="T142" s="71" t="s">
        <v>327</v>
      </c>
      <c r="U142" s="71" t="s">
        <v>663</v>
      </c>
      <c r="V142" s="71" t="str">
        <f t="shared" si="30"/>
        <v>&gt; Cancelamento de notas emitidas de forma apartada:
117154	STELO - Velocity Check
117396	STELO - Pagador
No contrato está como pacote, ou seja uma única nota de R$ 244</v>
      </c>
      <c r="W142" s="76" t="str">
        <f t="shared" si="21"/>
        <v>242892940</v>
      </c>
      <c r="X142" s="77">
        <v>46258</v>
      </c>
      <c r="Y142" s="78" t="str">
        <f t="shared" si="22"/>
        <v>Encerrado</v>
      </c>
      <c r="Z142" s="78">
        <f t="shared" ca="1" si="23"/>
        <v>52</v>
      </c>
      <c r="AA142" s="78" t="str">
        <f t="shared" si="24"/>
        <v/>
      </c>
      <c r="AB142" s="2" t="str">
        <f t="shared" si="25"/>
        <v>Interno</v>
      </c>
    </row>
    <row r="143" spans="1:28" s="92" customFormat="1" ht="15.5" hidden="1" x14ac:dyDescent="0.35">
      <c r="A143" s="1"/>
      <c r="B143" s="67" t="s">
        <v>17</v>
      </c>
      <c r="C143" s="152" t="str">
        <f>VLOOKUP(I:I,'Referencias '!H:I,2,0)</f>
        <v>Cobrança e Contestação</v>
      </c>
      <c r="D143" s="159">
        <v>24852096</v>
      </c>
      <c r="E143" s="159">
        <v>0</v>
      </c>
      <c r="F143" s="156">
        <v>2619810441333</v>
      </c>
      <c r="G143" s="156" t="str">
        <f>VLOOKUP(H:H,'Referencias '!B:C,2,0)</f>
        <v>CLAUDINO S A LOJAS DE DEPARTAMENTOS</v>
      </c>
      <c r="H143" s="156" t="str">
        <f t="shared" si="29"/>
        <v>06.862.627/0001-38</v>
      </c>
      <c r="I143" s="152" t="s">
        <v>287</v>
      </c>
      <c r="J143" s="156"/>
      <c r="K143" s="156"/>
      <c r="L143" s="70" t="s">
        <v>70</v>
      </c>
      <c r="M143" s="157" t="s">
        <v>238</v>
      </c>
      <c r="N143" s="159" t="s">
        <v>664</v>
      </c>
      <c r="O143" s="155">
        <v>46220</v>
      </c>
      <c r="P143" s="153">
        <v>46220</v>
      </c>
      <c r="Q143" s="158" t="str">
        <f t="shared" si="19"/>
        <v>jul/2026</v>
      </c>
      <c r="R143" s="159" t="s">
        <v>313</v>
      </c>
      <c r="S143" s="159" t="s">
        <v>665</v>
      </c>
      <c r="T143" s="159" t="s">
        <v>327</v>
      </c>
      <c r="U143" s="159" t="s">
        <v>666</v>
      </c>
      <c r="V143" s="159" t="str">
        <f t="shared" si="30"/>
        <v>&gt; recebemos a nota do antifraude em 16/07 - NF 0117721
com 6.170 transações mas não fizemos esse volume no mês de junho. Podem validar por favor?</v>
      </c>
      <c r="W143" s="160" t="str">
        <f t="shared" si="21"/>
        <v>248520960</v>
      </c>
      <c r="X143" s="151">
        <v>46244</v>
      </c>
      <c r="Y143" s="161" t="str">
        <f t="shared" si="22"/>
        <v>Encerrado</v>
      </c>
      <c r="Z143" s="161">
        <f t="shared" ca="1" si="23"/>
        <v>24</v>
      </c>
      <c r="AA143" s="161" t="str">
        <f t="shared" si="24"/>
        <v/>
      </c>
      <c r="AB143" s="2" t="str">
        <f t="shared" si="25"/>
        <v>Externo</v>
      </c>
    </row>
    <row r="144" spans="1:28" ht="15.5" hidden="1" x14ac:dyDescent="0.35">
      <c r="A144" s="1"/>
      <c r="B144" s="67" t="s">
        <v>17</v>
      </c>
      <c r="C144" s="70" t="str">
        <f>VLOOKUP(I:I,'Referencias '!H:I,2,0)</f>
        <v>Cobrança e Contestação</v>
      </c>
      <c r="D144" s="71">
        <v>23195519</v>
      </c>
      <c r="E144" s="71">
        <v>0</v>
      </c>
      <c r="F144" s="72">
        <v>2615911366904</v>
      </c>
      <c r="G144" s="72" t="str">
        <f>VLOOKUP(H:H,'Referencias '!B:C,2,0)</f>
        <v>DROGARIA SOUZA E ROSA LTDA</v>
      </c>
      <c r="H144" s="72" t="str">
        <f t="shared" si="29"/>
        <v>13.032.018/0001-17</v>
      </c>
      <c r="I144" s="70" t="s">
        <v>287</v>
      </c>
      <c r="J144" s="72"/>
      <c r="K144" s="72"/>
      <c r="L144" s="70" t="s">
        <v>5</v>
      </c>
      <c r="M144" s="73" t="s">
        <v>238</v>
      </c>
      <c r="N144" s="71" t="s">
        <v>883</v>
      </c>
      <c r="O144" s="74">
        <v>46181</v>
      </c>
      <c r="P144" s="153">
        <v>46218</v>
      </c>
      <c r="Q144" s="75" t="str">
        <f t="shared" si="19"/>
        <v>jun/2026</v>
      </c>
      <c r="R144" s="71" t="s">
        <v>313</v>
      </c>
      <c r="S144" s="71" t="s">
        <v>866</v>
      </c>
      <c r="T144" s="71" t="s">
        <v>518</v>
      </c>
      <c r="U144" s="159" t="s">
        <v>884</v>
      </c>
      <c r="V144" s="71" t="str">
        <f t="shared" si="30"/>
        <v>&gt; Bom dia!
O cliente recebeu uma nota fiscal com 507 transações de Antifraude realizadas no período de 01/12/2025 à 31/12/2025, porém não conseguimos localizar essas transações no portal. Poderiam nos ajudar, por gentileza?
Recebemos essa informação ao solicitar o relatório:
Ao gerar o relatório de Antifraude, identificamos que n</v>
      </c>
      <c r="W144" s="76" t="str">
        <f t="shared" si="21"/>
        <v>231955190</v>
      </c>
      <c r="X144" s="77"/>
      <c r="Y144" s="78" t="str">
        <f t="shared" si="22"/>
        <v>Aberto</v>
      </c>
      <c r="Z144" s="78">
        <f t="shared" ca="1" si="23"/>
        <v>109</v>
      </c>
      <c r="AA144" s="78">
        <f t="shared" ca="1" si="24"/>
        <v>109.00144</v>
      </c>
      <c r="AB144" s="2" t="str">
        <f t="shared" si="25"/>
        <v>Externo</v>
      </c>
    </row>
    <row r="145" spans="1:28" customFormat="1" ht="15.5" hidden="1" x14ac:dyDescent="0.35">
      <c r="A145" s="1"/>
      <c r="B145" s="67" t="s">
        <v>15</v>
      </c>
      <c r="C145" s="70" t="str">
        <f>VLOOKUP(I:I,'Referencias '!H:I,2,0)</f>
        <v>Pagamentos, Boletos e Recebimentos</v>
      </c>
      <c r="D145" s="71">
        <v>24793120</v>
      </c>
      <c r="E145" s="71">
        <v>0</v>
      </c>
      <c r="F145" s="72">
        <v>2619710403552</v>
      </c>
      <c r="G145" s="72" t="str">
        <f>VLOOKUP(H:H,'Referencias '!B:C,2,0)</f>
        <v>INBRANDS S.A</v>
      </c>
      <c r="H145" s="72" t="str">
        <f t="shared" si="29"/>
        <v>09.054.385/0001-44</v>
      </c>
      <c r="I145" s="70" t="s">
        <v>273</v>
      </c>
      <c r="J145" s="72"/>
      <c r="K145" s="72"/>
      <c r="L145" s="70" t="s">
        <v>70</v>
      </c>
      <c r="M145" s="73" t="s">
        <v>238</v>
      </c>
      <c r="N145" s="71" t="s">
        <v>670</v>
      </c>
      <c r="O145" s="74">
        <v>46219</v>
      </c>
      <c r="P145" s="153">
        <v>46219</v>
      </c>
      <c r="Q145" s="75" t="str">
        <f t="shared" si="19"/>
        <v>jul/2026</v>
      </c>
      <c r="R145" s="71" t="s">
        <v>313</v>
      </c>
      <c r="S145" s="71" t="s">
        <v>671</v>
      </c>
      <c r="T145" s="71" t="s">
        <v>327</v>
      </c>
      <c r="U145" s="71" t="s">
        <v>672</v>
      </c>
      <c r="V145" s="71" t="str">
        <f t="shared" si="30"/>
        <v>&gt; Boa tarde!
   Já estamos no dia 16/07 e ainda não recebemos a nota fiscal e boleto referente ao serviço mensal de Antifraude.
   Normalmente ela chega até o dia 15 de cada mês, e como ainda não recebemos nada referente em nosso e-mail financeiro, vim relatar o mesmo. 
   Aguardo retorno e envio dos mesmos.</v>
      </c>
      <c r="W145" s="76" t="str">
        <f t="shared" si="21"/>
        <v>247931200</v>
      </c>
      <c r="X145" s="77">
        <v>46232</v>
      </c>
      <c r="Y145" s="78" t="str">
        <f t="shared" si="22"/>
        <v>Encerrado</v>
      </c>
      <c r="Z145" s="78">
        <f t="shared" ca="1" si="23"/>
        <v>13</v>
      </c>
      <c r="AA145" s="78" t="str">
        <f t="shared" si="24"/>
        <v/>
      </c>
      <c r="AB145" s="2" t="str">
        <f t="shared" si="25"/>
        <v>Externo</v>
      </c>
    </row>
    <row r="146" spans="1:28" customFormat="1" ht="15.5" hidden="1" x14ac:dyDescent="0.35">
      <c r="A146" s="1"/>
      <c r="B146" s="67" t="s">
        <v>15</v>
      </c>
      <c r="C146" s="70" t="str">
        <f>VLOOKUP(I:I,'Referencias '!H:I,2,0)</f>
        <v>Pagamentos, Boletos e Recebimentos</v>
      </c>
      <c r="D146" s="71">
        <v>24753144</v>
      </c>
      <c r="E146" s="71">
        <v>0</v>
      </c>
      <c r="F146" s="72">
        <v>2619614377755</v>
      </c>
      <c r="G146" s="72" t="str">
        <f>T146</f>
        <v/>
      </c>
      <c r="H146" s="72" t="str">
        <f t="shared" si="29"/>
        <v>073.270.713-77</v>
      </c>
      <c r="I146" s="70" t="s">
        <v>406</v>
      </c>
      <c r="J146" s="72"/>
      <c r="K146" s="72"/>
      <c r="L146" s="70" t="s">
        <v>70</v>
      </c>
      <c r="M146" s="73" t="s">
        <v>238</v>
      </c>
      <c r="N146" s="71" t="s">
        <v>673</v>
      </c>
      <c r="O146" s="74">
        <v>46218</v>
      </c>
      <c r="P146" s="153">
        <v>46219</v>
      </c>
      <c r="Q146" s="75" t="str">
        <f t="shared" si="19"/>
        <v>jul/2026</v>
      </c>
      <c r="R146" s="71" t="s">
        <v>313</v>
      </c>
      <c r="S146" s="71" t="s">
        <v>674</v>
      </c>
      <c r="T146" s="71" t="s">
        <v>327</v>
      </c>
      <c r="U146" s="71" t="s">
        <v>675</v>
      </c>
      <c r="V146" s="71" t="str">
        <f t="shared" si="30"/>
        <v>&gt;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v>
      </c>
      <c r="W146" s="76" t="str">
        <f t="shared" si="21"/>
        <v>247531440</v>
      </c>
      <c r="X146" s="77">
        <v>46233</v>
      </c>
      <c r="Y146" s="78" t="str">
        <f t="shared" si="22"/>
        <v>Encerrado</v>
      </c>
      <c r="Z146" s="78">
        <f t="shared" ca="1" si="23"/>
        <v>15</v>
      </c>
      <c r="AA146" s="78" t="str">
        <f t="shared" si="24"/>
        <v/>
      </c>
      <c r="AB146" s="2" t="str">
        <f t="shared" si="25"/>
        <v>Externo</v>
      </c>
    </row>
    <row r="147" spans="1:28" ht="15.5" hidden="1" x14ac:dyDescent="0.35">
      <c r="A147" s="1"/>
      <c r="B147" s="67" t="s">
        <v>17</v>
      </c>
      <c r="C147" s="70" t="str">
        <f>VLOOKUP(I:I,'Referencias '!H:I,2,0)</f>
        <v>Cobrança e Contestação</v>
      </c>
      <c r="D147" s="71">
        <v>23399799</v>
      </c>
      <c r="E147" s="71">
        <v>0</v>
      </c>
      <c r="F147" s="72">
        <v>2616215501375</v>
      </c>
      <c r="G147" s="72" t="str">
        <f>T147</f>
        <v/>
      </c>
      <c r="H147" s="72"/>
      <c r="I147" s="70" t="s">
        <v>287</v>
      </c>
      <c r="J147" s="72"/>
      <c r="K147" s="72"/>
      <c r="L147" s="70" t="s">
        <v>5</v>
      </c>
      <c r="M147" s="73" t="s">
        <v>238</v>
      </c>
      <c r="N147" s="71" t="s">
        <v>865</v>
      </c>
      <c r="O147" s="74">
        <v>46184</v>
      </c>
      <c r="P147" s="153">
        <v>46218</v>
      </c>
      <c r="Q147" s="75" t="str">
        <f t="shared" si="19"/>
        <v>jun/2026</v>
      </c>
      <c r="R147" s="71" t="s">
        <v>313</v>
      </c>
      <c r="S147" s="71" t="s">
        <v>866</v>
      </c>
      <c r="T147" s="71" t="s">
        <v>327</v>
      </c>
      <c r="U147" s="159" t="s">
        <v>867</v>
      </c>
      <c r="V147" s="71" t="str">
        <f t="shared" si="30"/>
        <v>&gt; Solicitamos apoio do time Financeiro para investigar as cobranças das NFs 0113452, 0109250 e 0107598, referentes a análises de antifraude da loja Drogaria Agapeama (CNPJ 13.032.018/0001-17).
O caso já foi analisado pela Cielo/Braspag, que informou não localizar transações ou registros de antifraude que justifiquem as cobranças. Diante disso, a própria Cielo orientou o direcionamento da investigação par</v>
      </c>
      <c r="W147" s="76" t="str">
        <f t="shared" si="21"/>
        <v>233997990</v>
      </c>
      <c r="X147" s="77"/>
      <c r="Y147" s="78" t="str">
        <f t="shared" si="22"/>
        <v>Aberto</v>
      </c>
      <c r="Z147" s="78">
        <f t="shared" ca="1" si="23"/>
        <v>106</v>
      </c>
      <c r="AA147" s="78">
        <f t="shared" ca="1" si="24"/>
        <v>106.00147</v>
      </c>
      <c r="AB147" s="2" t="str">
        <f t="shared" si="25"/>
        <v>Externo</v>
      </c>
    </row>
    <row r="148" spans="1:28" customFormat="1" ht="15.5" hidden="1" x14ac:dyDescent="0.35">
      <c r="A148" s="1"/>
      <c r="B148" s="67" t="s">
        <v>14</v>
      </c>
      <c r="C148" s="70" t="str">
        <f>VLOOKUP(I:I,'Referencias '!H:I,2,0)</f>
        <v>Contratos, Comercial e Cadastro</v>
      </c>
      <c r="D148" s="71">
        <v>24744414</v>
      </c>
      <c r="E148" s="71">
        <v>23784562</v>
      </c>
      <c r="F148" s="72">
        <v>2619612371975</v>
      </c>
      <c r="G148" s="72" t="str">
        <f>T148</f>
        <v/>
      </c>
      <c r="H148" s="72"/>
      <c r="I148" s="70" t="s">
        <v>682</v>
      </c>
      <c r="J148" s="72"/>
      <c r="K148" s="72"/>
      <c r="L148" s="70" t="s">
        <v>70</v>
      </c>
      <c r="M148" s="73" t="s">
        <v>238</v>
      </c>
      <c r="N148" s="71" t="s">
        <v>683</v>
      </c>
      <c r="O148" s="74">
        <v>46218</v>
      </c>
      <c r="P148" s="153">
        <v>46218</v>
      </c>
      <c r="Q148" s="75" t="str">
        <f t="shared" ref="Q148:Q211" si="31">TEXT(O148,"mmm/aaaa")</f>
        <v>jul/2026</v>
      </c>
      <c r="R148" s="71" t="s">
        <v>313</v>
      </c>
      <c r="S148" s="71" t="s">
        <v>327</v>
      </c>
      <c r="T148" s="71" t="s">
        <v>327</v>
      </c>
      <c r="U148" s="71" t="s">
        <v>683</v>
      </c>
      <c r="V148" s="71" t="str">
        <f>U148</f>
        <v>Alteração de e-mail</v>
      </c>
      <c r="W148" s="76" t="str">
        <f t="shared" ref="W148:W211" si="32">_xlfn.CONCAT(D148:E148)</f>
        <v>2474441423784562</v>
      </c>
      <c r="X148" s="77">
        <v>46240</v>
      </c>
      <c r="Y148" s="78" t="str">
        <f t="shared" ref="Y148:Y211" si="33">IF(X148="","Aberto","Encerrado")</f>
        <v>Encerrado</v>
      </c>
      <c r="Z148" s="78">
        <f t="shared" ref="Z148:Z211" ca="1" si="34">IF(OR(L148="PENDENTE",L148="EM ANDAMENTO",L148="PENDENTE APROVAÇÃO CANCELAMENTO NF"),TODAY()-O148,X148-O148)</f>
        <v>22</v>
      </c>
      <c r="AA148" s="78" t="str">
        <f t="shared" ref="AA148:AA211" si="35">IF(Y148="Aberto",Z148+ROW()/100000,"")</f>
        <v/>
      </c>
      <c r="AB148" s="2" t="str">
        <f t="shared" ref="AB148:AB211" si="36">IF(ISNUMBER(FIND("@cielo.com.br",S148)),"Interno","Externo")</f>
        <v>Externo</v>
      </c>
    </row>
    <row r="149" spans="1:28" ht="15.5" hidden="1" x14ac:dyDescent="0.35">
      <c r="A149" s="1"/>
      <c r="B149" s="67" t="s">
        <v>16</v>
      </c>
      <c r="C149" s="70" t="str">
        <f>VLOOKUP(I:I,'Referencias '!H:I,2,0)</f>
        <v>Contratos, Comercial e Cadastro</v>
      </c>
      <c r="D149" s="71">
        <v>24738030</v>
      </c>
      <c r="E149" s="71">
        <v>0</v>
      </c>
      <c r="F149" s="72">
        <v>2619611368041</v>
      </c>
      <c r="G149" s="72" t="str">
        <f>T149</f>
        <v>GRAN CICLO EMPREENDIMENTOS</v>
      </c>
      <c r="H149" s="72" t="str">
        <f>TRIM(_xlfn.TEXTBEFORE(_xlfn.TEXTAFTER(U149,"CNPJ/CPF:&lt;/strong&gt;"),"&lt;/p&gt;"))</f>
        <v>22.475.070/0001-39</v>
      </c>
      <c r="I149" s="70" t="s">
        <v>684</v>
      </c>
      <c r="J149" s="72"/>
      <c r="K149" s="72" t="s">
        <v>677</v>
      </c>
      <c r="L149" s="70" t="s">
        <v>5</v>
      </c>
      <c r="M149" s="73" t="s">
        <v>238</v>
      </c>
      <c r="N149" s="71" t="s">
        <v>685</v>
      </c>
      <c r="O149" s="74">
        <v>46218</v>
      </c>
      <c r="P149" s="153">
        <v>46219</v>
      </c>
      <c r="Q149" s="75" t="str">
        <f t="shared" si="31"/>
        <v>jul/2026</v>
      </c>
      <c r="R149" s="71" t="s">
        <v>313</v>
      </c>
      <c r="S149" s="71" t="s">
        <v>686</v>
      </c>
      <c r="T149" s="71" t="s">
        <v>687</v>
      </c>
      <c r="U149" s="71" t="s">
        <v>688</v>
      </c>
      <c r="V149" s="71" t="str">
        <f>IFERROR(_xlfn.TEXTBEFORE(_xlfn.TEXTAFTER(U149,"Descrição do problema:&lt;/strong"),"&lt;/p&gt;"),_xlfn.TEXTAFTER(U149,"Descrição do problema:&lt;/strong"))</f>
        <v>&gt; Preciso reduzir a taxa de credito parcelado, pois está muito acima da em que os concorrentes praticam. irei iniciar minhas operações na maquina e esta muito fora da realidade.</v>
      </c>
      <c r="W149" s="76" t="str">
        <f t="shared" si="32"/>
        <v>247380300</v>
      </c>
      <c r="X149" s="77"/>
      <c r="Y149" s="78" t="str">
        <f t="shared" si="33"/>
        <v>Aberto</v>
      </c>
      <c r="Z149" s="78">
        <f t="shared" ca="1" si="34"/>
        <v>72</v>
      </c>
      <c r="AA149" s="78">
        <f t="shared" ca="1" si="35"/>
        <v>72.001490000000004</v>
      </c>
      <c r="AB149" s="2" t="str">
        <f t="shared" si="36"/>
        <v>Externo</v>
      </c>
    </row>
    <row r="150" spans="1:28" ht="15.5" hidden="1" x14ac:dyDescent="0.35">
      <c r="A150" s="1"/>
      <c r="B150" s="67" t="s">
        <v>17</v>
      </c>
      <c r="C150" s="70" t="str">
        <f>VLOOKUP(I:I,'Referencias '!H:I,2,0)</f>
        <v>Cobrança e Contestação</v>
      </c>
      <c r="D150" s="71">
        <v>23388127</v>
      </c>
      <c r="E150" s="71">
        <v>0</v>
      </c>
      <c r="F150" s="72">
        <v>2616213493833</v>
      </c>
      <c r="G150" s="72" t="str">
        <f>T150</f>
        <v/>
      </c>
      <c r="H150" s="72" t="str">
        <f>TRIM(_xlfn.TEXTBEFORE(_xlfn.TEXTAFTER(U150,"CNPJ/CPF:&lt;/strong&gt;"),"&lt;/p&gt;"))</f>
        <v>27.421.763/0001-62</v>
      </c>
      <c r="I150" s="70" t="s">
        <v>759</v>
      </c>
      <c r="J150" s="72"/>
      <c r="K150" s="72"/>
      <c r="L150" s="70" t="s">
        <v>5</v>
      </c>
      <c r="M150" s="73" t="s">
        <v>238</v>
      </c>
      <c r="N150" s="71" t="s">
        <v>868</v>
      </c>
      <c r="O150" s="74">
        <v>46184</v>
      </c>
      <c r="P150" s="153">
        <v>46218</v>
      </c>
      <c r="Q150" s="75" t="str">
        <f t="shared" si="31"/>
        <v>jun/2026</v>
      </c>
      <c r="R150" s="71" t="s">
        <v>313</v>
      </c>
      <c r="S150" s="71" t="s">
        <v>869</v>
      </c>
      <c r="T150" s="71" t="s">
        <v>327</v>
      </c>
      <c r="U150" s="159" t="s">
        <v>870</v>
      </c>
      <c r="V150" s="71" t="str">
        <f>IFERROR(_xlfn.TEXTBEFORE(_xlfn.TEXTAFTER(U150,"Descrição do problema:&lt;/strong"),"&lt;/p&gt;"),_xlfn.TEXTAFTER(U150,"Descrição do problema:&lt;/strong"))</f>
        <v>&gt; Olá, boa tarde!
O subordinado MICASSIA GOMES TEIXEIRA (merchan id: 245777F3-0BE1-4DD2-A9E2-30F21AE3E3CE) informou que foi cobrado em duplicidade pelo aluguel do terminal. 
Por gentileza, pode verificar?</v>
      </c>
      <c r="W150" s="76" t="str">
        <f t="shared" si="32"/>
        <v>233881270</v>
      </c>
      <c r="X150" s="77"/>
      <c r="Y150" s="78" t="str">
        <f t="shared" si="33"/>
        <v>Aberto</v>
      </c>
      <c r="Z150" s="78">
        <f t="shared" ca="1" si="34"/>
        <v>106</v>
      </c>
      <c r="AA150" s="78">
        <f t="shared" ca="1" si="35"/>
        <v>106.00149999999999</v>
      </c>
      <c r="AB150" s="2" t="str">
        <f t="shared" si="36"/>
        <v>Externo</v>
      </c>
    </row>
    <row r="151" spans="1:28" ht="15.5" hidden="1" x14ac:dyDescent="0.35">
      <c r="A151" s="1"/>
      <c r="B151" s="67" t="s">
        <v>14</v>
      </c>
      <c r="C151" s="70" t="str">
        <f>VLOOKUP(I:I,'Referencias '!H:I,2,0)</f>
        <v>Cobrança e Contestação</v>
      </c>
      <c r="D151" s="71">
        <v>24733530</v>
      </c>
      <c r="E151" s="71">
        <v>0</v>
      </c>
      <c r="F151" s="156">
        <v>2619610365169</v>
      </c>
      <c r="G151" s="72" t="str">
        <f>VLOOKUP(H:H,'Referencias '!B:C,2,0)</f>
        <v>DOM DIGITAL LTDA</v>
      </c>
      <c r="H151" s="72" t="str">
        <f>TRIM(_xlfn.TEXTBEFORE(_xlfn.TEXTAFTER(U151,"CNPJ/CPF:&lt;/strong&gt;"),"&lt;/p&gt;"))</f>
        <v>52.711.237/0001-84</v>
      </c>
      <c r="I151" s="70" t="s">
        <v>691</v>
      </c>
      <c r="J151" s="72"/>
      <c r="K151" s="72" t="s">
        <v>692</v>
      </c>
      <c r="L151" s="70" t="s">
        <v>70</v>
      </c>
      <c r="M151" s="73" t="s">
        <v>238</v>
      </c>
      <c r="N151" s="71" t="s">
        <v>592</v>
      </c>
      <c r="O151" s="74">
        <v>46218</v>
      </c>
      <c r="P151" s="153">
        <v>46219</v>
      </c>
      <c r="Q151" s="75" t="str">
        <f t="shared" si="31"/>
        <v>jul/2026</v>
      </c>
      <c r="R151" s="71" t="s">
        <v>313</v>
      </c>
      <c r="S151" s="71" t="s">
        <v>362</v>
      </c>
      <c r="T151" s="71" t="s">
        <v>327</v>
      </c>
      <c r="U151" s="71" t="s">
        <v>693</v>
      </c>
      <c r="V151" s="71" t="str">
        <f>IFERROR(_xlfn.TEXTBEFORE(_xlfn.TEXTAFTER(U151,"Descrição do problema:&lt;/strong"),"&lt;/p&gt;"),_xlfn.TEXTAFTER(U151,"Descrição do problema:&lt;/strong"))</f>
        <v>&gt; Solicito o estorno do valor de R$ 12.233,90 pago pela empresa DOM DIGITAL LTDA (CNPJ: 52.711.237/0001-84), referente à taxa de setup cobrada na contratação do serviço de Split de Pagamentos.
Após análise do time de Risco, o estabelecimento comercial não foi aprovado. Dessa forma, por decisão da Cielo, não daremos continuidade à implantação do cliente.
O pagamento foi efetuado em 13/01/2026, referente à NF nº 0099462.
Em e-mail, já tenho o de acordo da nacional Eliandra Araújo.</v>
      </c>
      <c r="W151" s="76" t="str">
        <f t="shared" si="32"/>
        <v>247335300</v>
      </c>
      <c r="X151" s="77">
        <v>46268</v>
      </c>
      <c r="Y151" s="78" t="str">
        <f t="shared" si="33"/>
        <v>Encerrado</v>
      </c>
      <c r="Z151" s="78">
        <f t="shared" ca="1" si="34"/>
        <v>50</v>
      </c>
      <c r="AA151" s="78" t="str">
        <f t="shared" si="35"/>
        <v/>
      </c>
      <c r="AB151" s="2" t="str">
        <f t="shared" si="36"/>
        <v>Interno</v>
      </c>
    </row>
    <row r="152" spans="1:28" ht="15.5" hidden="1" x14ac:dyDescent="0.35">
      <c r="A152" s="1"/>
      <c r="B152" s="67" t="s">
        <v>17</v>
      </c>
      <c r="C152" s="70" t="str">
        <f>VLOOKUP(I:I,'Referencias '!H:I,2,0)</f>
        <v>Pagamentos, Boletos e Recebimentos</v>
      </c>
      <c r="D152" s="159">
        <v>24725908</v>
      </c>
      <c r="E152" s="71">
        <v>0</v>
      </c>
      <c r="F152" s="72">
        <v>2619609360212</v>
      </c>
      <c r="G152" s="72" t="str">
        <f>VLOOKUP(H:H,'Referencias '!B:C,2,0)</f>
        <v>COMERCIAL E IMPORTADORA DE PNEUS LTDA</v>
      </c>
      <c r="H152" s="72" t="str">
        <f>TRIM(_xlfn.TEXTBEFORE(_xlfn.TEXTAFTER(U152,"CNPJ/CPF:&lt;/strong&gt;"),"&lt;/p&gt;"))</f>
        <v>61.234.985/0001-04</v>
      </c>
      <c r="I152" s="70" t="s">
        <v>694</v>
      </c>
      <c r="J152" s="72"/>
      <c r="K152" s="72" t="s">
        <v>677</v>
      </c>
      <c r="L152" s="70" t="s">
        <v>70</v>
      </c>
      <c r="M152" s="73" t="s">
        <v>238</v>
      </c>
      <c r="N152" s="71" t="s">
        <v>695</v>
      </c>
      <c r="O152" s="74">
        <v>46218</v>
      </c>
      <c r="P152" s="153">
        <v>46219</v>
      </c>
      <c r="Q152" s="75" t="str">
        <f t="shared" si="31"/>
        <v>jul/2026</v>
      </c>
      <c r="R152" s="71" t="s">
        <v>313</v>
      </c>
      <c r="S152" s="71" t="s">
        <v>696</v>
      </c>
      <c r="T152" s="71" t="s">
        <v>697</v>
      </c>
      <c r="U152" s="71" t="s">
        <v>698</v>
      </c>
      <c r="V152" s="71" t="str">
        <f>IFERROR(_xlfn.TEXTBEFORE(_xlfn.TEXTAFTER(U152,"Descrição do problema:&lt;/strong"),"&lt;/p&gt;"),_xlfn.TEXTAFTER(U152,"Descrição do problema:&lt;/strong"))</f>
        <v>&gt; Preciso que me enviem todas as pendencias financeiras que temos, com a ref de mes, e notas fiscais.</v>
      </c>
      <c r="W152" s="76" t="str">
        <f t="shared" si="32"/>
        <v>247259080</v>
      </c>
      <c r="X152" s="77">
        <v>46268</v>
      </c>
      <c r="Y152" s="78" t="str">
        <f t="shared" si="33"/>
        <v>Encerrado</v>
      </c>
      <c r="Z152" s="78">
        <f t="shared" ca="1" si="34"/>
        <v>50</v>
      </c>
      <c r="AA152" s="78" t="str">
        <f t="shared" si="35"/>
        <v/>
      </c>
      <c r="AB152" s="2" t="str">
        <f t="shared" si="36"/>
        <v>Externo</v>
      </c>
    </row>
    <row r="153" spans="1:28" ht="15.5" hidden="1" x14ac:dyDescent="0.35">
      <c r="A153" s="1"/>
      <c r="B153" s="67" t="s">
        <v>16</v>
      </c>
      <c r="C153" s="70" t="str">
        <f>VLOOKUP(I:I,'Referencias '!H:I,2,0)</f>
        <v>Cancelamento e Reemissão de Nota Fiscal</v>
      </c>
      <c r="D153" s="71">
        <v>24716711</v>
      </c>
      <c r="E153" s="71">
        <v>23595875</v>
      </c>
      <c r="F153" s="72">
        <v>2619518353748</v>
      </c>
      <c r="G153" s="72" t="str">
        <f>T153</f>
        <v>ALFA OPERADORA</v>
      </c>
      <c r="H153" s="72" t="s">
        <v>699</v>
      </c>
      <c r="I153" s="70" t="s">
        <v>360</v>
      </c>
      <c r="J153" s="72"/>
      <c r="K153" s="72" t="s">
        <v>187</v>
      </c>
      <c r="L153" s="70" t="s">
        <v>70</v>
      </c>
      <c r="M153" s="73" t="s">
        <v>238</v>
      </c>
      <c r="N153" s="71" t="s">
        <v>700</v>
      </c>
      <c r="O153" s="74">
        <v>46217</v>
      </c>
      <c r="P153" s="153">
        <v>46217</v>
      </c>
      <c r="Q153" s="75" t="str">
        <f t="shared" si="31"/>
        <v>jul/2026</v>
      </c>
      <c r="R153" s="71" t="s">
        <v>313</v>
      </c>
      <c r="S153" s="71" t="s">
        <v>302</v>
      </c>
      <c r="T153" s="71" t="s">
        <v>644</v>
      </c>
      <c r="U153" s="71" t="s">
        <v>346</v>
      </c>
      <c r="V153" s="71" t="str">
        <f>U153</f>
        <v>Outros</v>
      </c>
      <c r="W153" s="76" t="str">
        <f t="shared" si="32"/>
        <v>2471671123595875</v>
      </c>
      <c r="X153" s="77">
        <v>46280</v>
      </c>
      <c r="Y153" s="78" t="str">
        <f t="shared" si="33"/>
        <v>Encerrado</v>
      </c>
      <c r="Z153" s="78">
        <f t="shared" ca="1" si="34"/>
        <v>63</v>
      </c>
      <c r="AA153" s="78" t="str">
        <f t="shared" si="35"/>
        <v/>
      </c>
      <c r="AB153" s="2" t="str">
        <f t="shared" si="36"/>
        <v>Interno</v>
      </c>
    </row>
    <row r="154" spans="1:28" ht="15.5" hidden="1" x14ac:dyDescent="0.35">
      <c r="A154" s="1"/>
      <c r="B154" s="67" t="s">
        <v>16</v>
      </c>
      <c r="C154" s="70" t="str">
        <f>VLOOKUP(I:I,'Referencias '!H:I,2,0)</f>
        <v>Contratos, Comercial e Cadastro</v>
      </c>
      <c r="D154" s="71">
        <v>24716261</v>
      </c>
      <c r="E154" s="71">
        <v>23632412</v>
      </c>
      <c r="F154" s="72">
        <v>2619518353404</v>
      </c>
      <c r="G154" s="72" t="str">
        <f>T154</f>
        <v/>
      </c>
      <c r="H154" s="72"/>
      <c r="I154" s="70" t="s">
        <v>701</v>
      </c>
      <c r="J154" s="72"/>
      <c r="K154" s="72" t="s">
        <v>677</v>
      </c>
      <c r="L154" s="70" t="s">
        <v>213</v>
      </c>
      <c r="M154" s="73" t="s">
        <v>238</v>
      </c>
      <c r="N154" s="71" t="s">
        <v>702</v>
      </c>
      <c r="O154" s="74">
        <v>46217</v>
      </c>
      <c r="P154" s="153">
        <v>46217</v>
      </c>
      <c r="Q154" s="75" t="str">
        <f t="shared" si="31"/>
        <v>jul/2026</v>
      </c>
      <c r="R154" s="71" t="s">
        <v>313</v>
      </c>
      <c r="S154" s="71" t="s">
        <v>703</v>
      </c>
      <c r="T154" s="71" t="s">
        <v>327</v>
      </c>
      <c r="U154" s="71" t="s">
        <v>346</v>
      </c>
      <c r="V154" s="71" t="str">
        <f>U154</f>
        <v>Outros</v>
      </c>
      <c r="W154" s="76" t="str">
        <f t="shared" si="32"/>
        <v>2471626123632412</v>
      </c>
      <c r="X154" s="77"/>
      <c r="Y154" s="78" t="str">
        <f t="shared" si="33"/>
        <v>Aberto</v>
      </c>
      <c r="Z154" s="78">
        <f t="shared" ca="1" si="34"/>
        <v>73</v>
      </c>
      <c r="AA154" s="78">
        <f t="shared" ca="1" si="35"/>
        <v>73.001540000000006</v>
      </c>
      <c r="AB154" s="2" t="str">
        <f t="shared" si="36"/>
        <v>Externo</v>
      </c>
    </row>
    <row r="155" spans="1:28" ht="15.5" hidden="1" x14ac:dyDescent="0.35">
      <c r="A155" s="1"/>
      <c r="B155" s="67" t="s">
        <v>16</v>
      </c>
      <c r="C155" s="70" t="str">
        <f>VLOOKUP(I:I,'Referencias '!H:I,2,0)</f>
        <v>Cobrança e Contestação</v>
      </c>
      <c r="D155" s="71">
        <v>24715652</v>
      </c>
      <c r="E155" s="71">
        <v>23642685</v>
      </c>
      <c r="F155" s="72">
        <v>2619517353058</v>
      </c>
      <c r="G155" s="72" t="str">
        <f>T155</f>
        <v>OSTENSA</v>
      </c>
      <c r="H155" s="72"/>
      <c r="I155" s="70" t="s">
        <v>704</v>
      </c>
      <c r="J155" s="72"/>
      <c r="K155" s="72" t="s">
        <v>184</v>
      </c>
      <c r="L155" s="70" t="s">
        <v>5</v>
      </c>
      <c r="M155" s="73" t="s">
        <v>238</v>
      </c>
      <c r="N155" s="71" t="s">
        <v>705</v>
      </c>
      <c r="O155" s="74">
        <v>46217</v>
      </c>
      <c r="P155" s="153">
        <v>46217</v>
      </c>
      <c r="Q155" s="75" t="str">
        <f t="shared" si="31"/>
        <v>jul/2026</v>
      </c>
      <c r="R155" s="71" t="s">
        <v>313</v>
      </c>
      <c r="S155" s="71" t="s">
        <v>440</v>
      </c>
      <c r="T155" s="71" t="s">
        <v>706</v>
      </c>
      <c r="U155" s="71" t="s">
        <v>346</v>
      </c>
      <c r="V155" s="71" t="str">
        <f>U155</f>
        <v>Outros</v>
      </c>
      <c r="W155" s="76" t="str">
        <f t="shared" si="32"/>
        <v>2471565223642685</v>
      </c>
      <c r="X155" s="77"/>
      <c r="Y155" s="78" t="str">
        <f t="shared" si="33"/>
        <v>Aberto</v>
      </c>
      <c r="Z155" s="78">
        <f t="shared" ca="1" si="34"/>
        <v>73</v>
      </c>
      <c r="AA155" s="78">
        <f t="shared" ca="1" si="35"/>
        <v>73.001549999999995</v>
      </c>
      <c r="AB155" s="2" t="str">
        <f t="shared" si="36"/>
        <v>Interno</v>
      </c>
    </row>
    <row r="156" spans="1:28" ht="15.5" hidden="1" x14ac:dyDescent="0.35">
      <c r="A156" s="1"/>
      <c r="B156" s="67" t="s">
        <v>16</v>
      </c>
      <c r="C156" s="70" t="str">
        <f>VLOOKUP(I:I,'Referencias '!H:I,2,0)</f>
        <v>Contratos, Comercial e Cadastro</v>
      </c>
      <c r="D156" s="159">
        <v>24713901</v>
      </c>
      <c r="E156" s="71">
        <v>23663062</v>
      </c>
      <c r="F156" s="72">
        <v>2619517351980</v>
      </c>
      <c r="G156" s="72" t="str">
        <f>T156</f>
        <v>EGR COMERCIO DE PRODUTOS DIVERSOS LTDA</v>
      </c>
      <c r="H156" s="72"/>
      <c r="I156" s="70" t="s">
        <v>355</v>
      </c>
      <c r="J156" s="72"/>
      <c r="K156" s="72" t="s">
        <v>677</v>
      </c>
      <c r="L156" s="70" t="s">
        <v>70</v>
      </c>
      <c r="M156" s="73" t="s">
        <v>238</v>
      </c>
      <c r="N156" s="71" t="s">
        <v>355</v>
      </c>
      <c r="O156" s="74">
        <v>46217</v>
      </c>
      <c r="P156" s="153">
        <v>46217</v>
      </c>
      <c r="Q156" s="75" t="str">
        <f t="shared" si="31"/>
        <v>jul/2026</v>
      </c>
      <c r="R156" s="71" t="s">
        <v>313</v>
      </c>
      <c r="S156" s="71" t="s">
        <v>707</v>
      </c>
      <c r="T156" s="71" t="s">
        <v>708</v>
      </c>
      <c r="U156" s="71" t="s">
        <v>355</v>
      </c>
      <c r="V156" s="71" t="str">
        <f>U156</f>
        <v>Congelamento de contrato</v>
      </c>
      <c r="W156" s="76" t="str">
        <f t="shared" si="32"/>
        <v>2471390123663062</v>
      </c>
      <c r="X156" s="77">
        <v>46280</v>
      </c>
      <c r="Y156" s="78" t="str">
        <f t="shared" si="33"/>
        <v>Encerrado</v>
      </c>
      <c r="Z156" s="78">
        <f t="shared" ca="1" si="34"/>
        <v>63</v>
      </c>
      <c r="AA156" s="78" t="str">
        <f t="shared" si="35"/>
        <v/>
      </c>
      <c r="AB156" s="2" t="str">
        <f t="shared" si="36"/>
        <v>Interno</v>
      </c>
    </row>
    <row r="157" spans="1:28" ht="15.5" hidden="1" x14ac:dyDescent="0.35">
      <c r="A157" s="1"/>
      <c r="B157" s="67" t="s">
        <v>16</v>
      </c>
      <c r="C157" s="70" t="str">
        <f>VLOOKUP(I:I,'Referencias '!H:I,2,0)</f>
        <v>Faturamento e Obrigações Fiscais</v>
      </c>
      <c r="D157" s="159">
        <v>24713448</v>
      </c>
      <c r="E157" s="71">
        <v>23739607</v>
      </c>
      <c r="F157" s="72">
        <v>2619517351689</v>
      </c>
      <c r="G157" s="72" t="str">
        <f>T157</f>
        <v>FORMULA</v>
      </c>
      <c r="H157" s="72"/>
      <c r="I157" s="70" t="s">
        <v>709</v>
      </c>
      <c r="J157" s="72"/>
      <c r="K157" s="72" t="s">
        <v>677</v>
      </c>
      <c r="L157" s="70" t="s">
        <v>5</v>
      </c>
      <c r="M157" s="73" t="s">
        <v>238</v>
      </c>
      <c r="N157" s="71" t="s">
        <v>710</v>
      </c>
      <c r="O157" s="74">
        <v>46217</v>
      </c>
      <c r="P157" s="153">
        <v>46217</v>
      </c>
      <c r="Q157" s="75" t="str">
        <f t="shared" si="31"/>
        <v>jul/2026</v>
      </c>
      <c r="R157" s="71" t="s">
        <v>313</v>
      </c>
      <c r="S157" s="71" t="s">
        <v>327</v>
      </c>
      <c r="T157" s="71" t="s">
        <v>711</v>
      </c>
      <c r="U157" s="71" t="s">
        <v>710</v>
      </c>
      <c r="V157" s="71" t="str">
        <f>U157</f>
        <v>Notas com NBS</v>
      </c>
      <c r="W157" s="76" t="str">
        <f t="shared" si="32"/>
        <v>2471344823739607</v>
      </c>
      <c r="X157" s="77"/>
      <c r="Y157" s="78" t="str">
        <f t="shared" si="33"/>
        <v>Aberto</v>
      </c>
      <c r="Z157" s="78">
        <f t="shared" ca="1" si="34"/>
        <v>73</v>
      </c>
      <c r="AA157" s="78">
        <f t="shared" ca="1" si="35"/>
        <v>73.001570000000001</v>
      </c>
      <c r="AB157" s="2" t="str">
        <f t="shared" si="36"/>
        <v>Externo</v>
      </c>
    </row>
    <row r="158" spans="1:28" ht="15.5" hidden="1" x14ac:dyDescent="0.35">
      <c r="A158" s="1"/>
      <c r="B158" s="67" t="s">
        <v>17</v>
      </c>
      <c r="C158" s="70" t="str">
        <f>VLOOKUP(I:I,'Referencias '!H:I,2,0)</f>
        <v>Pagamentos, Boletos e Recebimentos</v>
      </c>
      <c r="D158" s="71">
        <v>23451522</v>
      </c>
      <c r="E158" s="71">
        <v>0</v>
      </c>
      <c r="F158" s="72">
        <v>2616315534591</v>
      </c>
      <c r="G158" s="72" t="str">
        <f>VLOOKUP(H:H,'Referencias '!B:C,2,0)</f>
        <v>TB COMERCIO DE PRESENTES S.A.</v>
      </c>
      <c r="H158" s="72" t="str">
        <f>TRIM(_xlfn.TEXTBEFORE(_xlfn.TEXTAFTER(U158,"CNPJ/CPF:&lt;/strong&gt;"),"&lt;/p&gt;"))</f>
        <v>08.613.254/0001-97</v>
      </c>
      <c r="I158" s="70" t="s">
        <v>838</v>
      </c>
      <c r="J158" s="72"/>
      <c r="K158" s="72"/>
      <c r="L158" s="70" t="s">
        <v>5</v>
      </c>
      <c r="M158" s="73" t="s">
        <v>238</v>
      </c>
      <c r="N158" s="71" t="s">
        <v>839</v>
      </c>
      <c r="O158" s="74">
        <v>46185</v>
      </c>
      <c r="P158" s="153">
        <v>46218</v>
      </c>
      <c r="Q158" s="75" t="str">
        <f t="shared" si="31"/>
        <v>jun/2026</v>
      </c>
      <c r="R158" s="71" t="s">
        <v>313</v>
      </c>
      <c r="S158" s="71" t="s">
        <v>840</v>
      </c>
      <c r="T158" s="71" t="s">
        <v>327</v>
      </c>
      <c r="U158" s="159" t="s">
        <v>841</v>
      </c>
      <c r="V158" s="71" t="str">
        <f>IFERROR(_xlfn.TEXTBEFORE(_xlfn.TEXTAFTER(U158,"Descrição do problema:&lt;/strong"),"&lt;/p&gt;"),_xlfn.TEXTAFTER(U158,"Descrição do problema:&lt;/strong"))</f>
        <v>&gt; Olá, preciso de um boleto com data de vencimento atualizada. (Referente NF 115297)
Todos os boletos devem ter vencimento pelo menos 20 dias após a data de emissão da NF.</v>
      </c>
      <c r="W158" s="76" t="str">
        <f t="shared" si="32"/>
        <v>234515220</v>
      </c>
      <c r="X158" s="77"/>
      <c r="Y158" s="78" t="str">
        <f t="shared" si="33"/>
        <v>Aberto</v>
      </c>
      <c r="Z158" s="78">
        <f t="shared" ca="1" si="34"/>
        <v>105</v>
      </c>
      <c r="AA158" s="78">
        <f t="shared" ca="1" si="35"/>
        <v>105.00158</v>
      </c>
      <c r="AB158" s="2" t="str">
        <f t="shared" si="36"/>
        <v>Externo</v>
      </c>
    </row>
    <row r="159" spans="1:28" customFormat="1" ht="15.5" hidden="1" x14ac:dyDescent="0.35">
      <c r="A159" s="1"/>
      <c r="B159" s="67" t="s">
        <v>15</v>
      </c>
      <c r="C159" s="70" t="str">
        <f>VLOOKUP(I:I,'Referencias '!H:I,2,0)</f>
        <v>Pagamentos, Boletos e Recebimentos</v>
      </c>
      <c r="D159" s="71">
        <v>24703893</v>
      </c>
      <c r="E159" s="71">
        <v>23863833</v>
      </c>
      <c r="F159" s="72">
        <v>2619515345563</v>
      </c>
      <c r="G159" s="72" t="str">
        <f t="shared" ref="G159:G167" si="37">T159</f>
        <v/>
      </c>
      <c r="H159" s="72"/>
      <c r="I159" s="70" t="s">
        <v>714</v>
      </c>
      <c r="J159" s="72"/>
      <c r="K159" s="72"/>
      <c r="L159" s="70" t="s">
        <v>70</v>
      </c>
      <c r="M159" s="73" t="s">
        <v>238</v>
      </c>
      <c r="N159" s="71" t="s">
        <v>714</v>
      </c>
      <c r="O159" s="74">
        <v>46217</v>
      </c>
      <c r="P159" s="153">
        <v>46217</v>
      </c>
      <c r="Q159" s="75" t="str">
        <f t="shared" si="31"/>
        <v>jul/2026</v>
      </c>
      <c r="R159" s="71" t="s">
        <v>313</v>
      </c>
      <c r="S159" s="71" t="s">
        <v>327</v>
      </c>
      <c r="T159" s="71" t="s">
        <v>327</v>
      </c>
      <c r="U159" s="71" t="s">
        <v>714</v>
      </c>
      <c r="V159" s="71" t="str">
        <f t="shared" ref="V159:V166" si="38">U159</f>
        <v>Reemissão de boleto</v>
      </c>
      <c r="W159" s="76" t="str">
        <f t="shared" si="32"/>
        <v>2470389323863833</v>
      </c>
      <c r="X159" s="77">
        <v>46233</v>
      </c>
      <c r="Y159" s="78" t="str">
        <f t="shared" si="33"/>
        <v>Encerrado</v>
      </c>
      <c r="Z159" s="78">
        <f t="shared" ca="1" si="34"/>
        <v>16</v>
      </c>
      <c r="AA159" s="78" t="str">
        <f t="shared" si="35"/>
        <v/>
      </c>
      <c r="AB159" s="2" t="str">
        <f t="shared" si="36"/>
        <v>Externo</v>
      </c>
    </row>
    <row r="160" spans="1:28" ht="15.5" hidden="1" x14ac:dyDescent="0.35">
      <c r="A160" s="1"/>
      <c r="B160" s="67" t="s">
        <v>16</v>
      </c>
      <c r="C160" s="70" t="str">
        <f>VLOOKUP(I:I,'Referencias '!H:I,2,0)</f>
        <v>Cobrança e Contestação</v>
      </c>
      <c r="D160" s="71">
        <v>24702890</v>
      </c>
      <c r="E160" s="71">
        <v>23937053</v>
      </c>
      <c r="F160" s="72">
        <v>2619515344942</v>
      </c>
      <c r="G160" s="72" t="str">
        <f t="shared" si="37"/>
        <v/>
      </c>
      <c r="H160" s="72"/>
      <c r="I160" s="70" t="s">
        <v>715</v>
      </c>
      <c r="J160" s="72"/>
      <c r="K160" s="72" t="s">
        <v>716</v>
      </c>
      <c r="L160" s="70" t="s">
        <v>5</v>
      </c>
      <c r="M160" s="73" t="s">
        <v>238</v>
      </c>
      <c r="N160" s="71" t="s">
        <v>717</v>
      </c>
      <c r="O160" s="74">
        <v>46217</v>
      </c>
      <c r="P160" s="153">
        <v>46217</v>
      </c>
      <c r="Q160" s="75" t="str">
        <f t="shared" si="31"/>
        <v>jul/2026</v>
      </c>
      <c r="R160" s="71" t="s">
        <v>313</v>
      </c>
      <c r="S160" s="71" t="s">
        <v>502</v>
      </c>
      <c r="T160" s="71" t="s">
        <v>327</v>
      </c>
      <c r="U160" s="71" t="s">
        <v>346</v>
      </c>
      <c r="V160" s="71" t="str">
        <f t="shared" si="38"/>
        <v>Outros</v>
      </c>
      <c r="W160" s="76" t="str">
        <f t="shared" si="32"/>
        <v>2470289023937053</v>
      </c>
      <c r="X160" s="77"/>
      <c r="Y160" s="78" t="str">
        <f t="shared" si="33"/>
        <v>Aberto</v>
      </c>
      <c r="Z160" s="78">
        <f t="shared" ca="1" si="34"/>
        <v>73</v>
      </c>
      <c r="AA160" s="78">
        <f t="shared" ca="1" si="35"/>
        <v>73.001599999999996</v>
      </c>
      <c r="AB160" s="2" t="str">
        <f t="shared" si="36"/>
        <v>Externo</v>
      </c>
    </row>
    <row r="161" spans="1:28" ht="15.5" hidden="1" x14ac:dyDescent="0.35">
      <c r="A161" s="1"/>
      <c r="B161" s="67" t="s">
        <v>50</v>
      </c>
      <c r="C161" s="70" t="str">
        <f>VLOOKUP(I:I,'Referencias '!H:I,2,0)</f>
        <v>Atendimento Administrativo e Suporte</v>
      </c>
      <c r="D161" s="159">
        <v>24701700</v>
      </c>
      <c r="E161" s="71">
        <v>23981755</v>
      </c>
      <c r="F161" s="72">
        <v>2619515344194</v>
      </c>
      <c r="G161" s="72" t="str">
        <f t="shared" si="37"/>
        <v>SERASA SA</v>
      </c>
      <c r="H161" s="72"/>
      <c r="I161" s="70" t="s">
        <v>718</v>
      </c>
      <c r="J161" s="72"/>
      <c r="K161" s="72" t="s">
        <v>677</v>
      </c>
      <c r="L161" s="70" t="s">
        <v>5</v>
      </c>
      <c r="M161" s="73" t="s">
        <v>238</v>
      </c>
      <c r="N161" s="71" t="s">
        <v>718</v>
      </c>
      <c r="O161" s="74">
        <v>46217</v>
      </c>
      <c r="P161" s="153">
        <v>46217</v>
      </c>
      <c r="Q161" s="75" t="str">
        <f t="shared" si="31"/>
        <v>jul/2026</v>
      </c>
      <c r="R161" s="71" t="s">
        <v>313</v>
      </c>
      <c r="S161" s="71" t="s">
        <v>327</v>
      </c>
      <c r="T161" s="71" t="s">
        <v>422</v>
      </c>
      <c r="U161" s="71" t="s">
        <v>718</v>
      </c>
      <c r="V161" s="71" t="str">
        <f t="shared" si="38"/>
        <v>Carta de quitação</v>
      </c>
      <c r="W161" s="76" t="str">
        <f t="shared" si="32"/>
        <v>2470170023981755</v>
      </c>
      <c r="X161" s="77"/>
      <c r="Y161" s="78" t="str">
        <f t="shared" si="33"/>
        <v>Aberto</v>
      </c>
      <c r="Z161" s="78">
        <f t="shared" ca="1" si="34"/>
        <v>73</v>
      </c>
      <c r="AA161" s="78">
        <f t="shared" ca="1" si="35"/>
        <v>73.001609999999999</v>
      </c>
      <c r="AB161" s="2" t="str">
        <f t="shared" si="36"/>
        <v>Externo</v>
      </c>
    </row>
    <row r="162" spans="1:28" ht="15.5" hidden="1" x14ac:dyDescent="0.35">
      <c r="A162" s="1"/>
      <c r="B162" s="67" t="s">
        <v>16</v>
      </c>
      <c r="C162" s="70" t="str">
        <f>VLOOKUP(I:I,'Referencias '!H:I,2,0)</f>
        <v>Pagamentos, Boletos e Recebimentos</v>
      </c>
      <c r="D162" s="71">
        <v>24700529</v>
      </c>
      <c r="E162" s="71">
        <v>23981968</v>
      </c>
      <c r="F162" s="72">
        <v>2619515343454</v>
      </c>
      <c r="G162" s="72" t="str">
        <f t="shared" si="37"/>
        <v/>
      </c>
      <c r="H162" s="72"/>
      <c r="I162" s="70" t="s">
        <v>719</v>
      </c>
      <c r="J162" s="72"/>
      <c r="K162" s="72" t="s">
        <v>677</v>
      </c>
      <c r="L162" s="70" t="s">
        <v>5</v>
      </c>
      <c r="M162" s="73" t="s">
        <v>238</v>
      </c>
      <c r="N162" s="71" t="s">
        <v>720</v>
      </c>
      <c r="O162" s="74">
        <v>46217</v>
      </c>
      <c r="P162" s="153">
        <v>46217</v>
      </c>
      <c r="Q162" s="75" t="str">
        <f t="shared" si="31"/>
        <v>jul/2026</v>
      </c>
      <c r="R162" s="71" t="s">
        <v>313</v>
      </c>
      <c r="S162" s="71" t="s">
        <v>721</v>
      </c>
      <c r="T162" s="71" t="s">
        <v>327</v>
      </c>
      <c r="U162" s="71" t="s">
        <v>346</v>
      </c>
      <c r="V162" s="71" t="str">
        <f t="shared" si="38"/>
        <v>Outros</v>
      </c>
      <c r="W162" s="76" t="str">
        <f t="shared" si="32"/>
        <v>2470052923981968</v>
      </c>
      <c r="X162" s="77"/>
      <c r="Y162" s="78" t="str">
        <f t="shared" si="33"/>
        <v>Aberto</v>
      </c>
      <c r="Z162" s="78">
        <f t="shared" ca="1" si="34"/>
        <v>73</v>
      </c>
      <c r="AA162" s="78">
        <f t="shared" ca="1" si="35"/>
        <v>73.001620000000003</v>
      </c>
      <c r="AB162" s="2" t="str">
        <f t="shared" si="36"/>
        <v>Externo</v>
      </c>
    </row>
    <row r="163" spans="1:28" customFormat="1" ht="15.5" hidden="1" x14ac:dyDescent="0.35">
      <c r="A163" s="1"/>
      <c r="B163" s="67" t="s">
        <v>15</v>
      </c>
      <c r="C163" s="70" t="str">
        <f>VLOOKUP(I:I,'Referencias '!H:I,2,0)</f>
        <v>Pagamentos, Boletos e Recebimentos</v>
      </c>
      <c r="D163" s="71">
        <v>24699726</v>
      </c>
      <c r="E163" s="71">
        <v>23982723</v>
      </c>
      <c r="F163" s="72">
        <v>2619515342914</v>
      </c>
      <c r="G163" s="72" t="str">
        <f t="shared" si="37"/>
        <v>EUROP ASSISTANCE</v>
      </c>
      <c r="H163" s="72"/>
      <c r="I163" s="70" t="s">
        <v>714</v>
      </c>
      <c r="J163" s="72"/>
      <c r="K163" s="72"/>
      <c r="L163" s="70" t="s">
        <v>70</v>
      </c>
      <c r="M163" s="73" t="s">
        <v>238</v>
      </c>
      <c r="N163" s="71" t="s">
        <v>714</v>
      </c>
      <c r="O163" s="74">
        <v>46217</v>
      </c>
      <c r="P163" s="153">
        <v>46217</v>
      </c>
      <c r="Q163" s="75" t="str">
        <f t="shared" si="31"/>
        <v>jul/2026</v>
      </c>
      <c r="R163" s="71" t="s">
        <v>313</v>
      </c>
      <c r="S163" s="71" t="s">
        <v>327</v>
      </c>
      <c r="T163" s="71" t="s">
        <v>722</v>
      </c>
      <c r="U163" s="71" t="s">
        <v>714</v>
      </c>
      <c r="V163" s="71" t="str">
        <f t="shared" si="38"/>
        <v>Reemissão de boleto</v>
      </c>
      <c r="W163" s="76" t="str">
        <f t="shared" si="32"/>
        <v>2469972623982723</v>
      </c>
      <c r="X163" s="77">
        <v>46233</v>
      </c>
      <c r="Y163" s="78" t="str">
        <f t="shared" si="33"/>
        <v>Encerrado</v>
      </c>
      <c r="Z163" s="78">
        <f t="shared" ca="1" si="34"/>
        <v>16</v>
      </c>
      <c r="AA163" s="78" t="str">
        <f t="shared" si="35"/>
        <v/>
      </c>
      <c r="AB163" s="2" t="str">
        <f t="shared" si="36"/>
        <v>Externo</v>
      </c>
    </row>
    <row r="164" spans="1:28" ht="15.5" hidden="1" x14ac:dyDescent="0.35">
      <c r="A164" s="1"/>
      <c r="B164" s="67" t="s">
        <v>14</v>
      </c>
      <c r="C164" s="70" t="str">
        <f>VLOOKUP(I:I,'Referencias '!H:I,2,0)</f>
        <v>Pagamentos, Boletos e Recebimentos</v>
      </c>
      <c r="D164" s="71">
        <v>24685955</v>
      </c>
      <c r="E164" s="71">
        <v>24094797</v>
      </c>
      <c r="F164" s="72">
        <v>2619512334010</v>
      </c>
      <c r="G164" s="72" t="str">
        <f t="shared" si="37"/>
        <v>CASAS PEDRO</v>
      </c>
      <c r="H164" s="72"/>
      <c r="I164" s="70" t="s">
        <v>723</v>
      </c>
      <c r="J164" s="72"/>
      <c r="K164" s="72" t="s">
        <v>677</v>
      </c>
      <c r="L164" s="70" t="s">
        <v>70</v>
      </c>
      <c r="M164" s="73" t="s">
        <v>238</v>
      </c>
      <c r="N164" s="71" t="s">
        <v>724</v>
      </c>
      <c r="O164" s="74">
        <v>46217</v>
      </c>
      <c r="P164" s="153">
        <v>46217</v>
      </c>
      <c r="Q164" s="75" t="str">
        <f t="shared" si="31"/>
        <v>jul/2026</v>
      </c>
      <c r="R164" s="71" t="s">
        <v>313</v>
      </c>
      <c r="S164" s="71" t="s">
        <v>327</v>
      </c>
      <c r="T164" s="71" t="s">
        <v>725</v>
      </c>
      <c r="U164" s="71" t="s">
        <v>724</v>
      </c>
      <c r="V164" s="71" t="str">
        <f t="shared" si="38"/>
        <v>NF pendentes e boletos emitidos</v>
      </c>
      <c r="W164" s="76" t="str">
        <f t="shared" si="32"/>
        <v>2468595524094797</v>
      </c>
      <c r="X164" s="77">
        <v>46276</v>
      </c>
      <c r="Y164" s="78" t="str">
        <f t="shared" si="33"/>
        <v>Encerrado</v>
      </c>
      <c r="Z164" s="78">
        <f t="shared" ca="1" si="34"/>
        <v>59</v>
      </c>
      <c r="AA164" s="78" t="str">
        <f t="shared" si="35"/>
        <v/>
      </c>
      <c r="AB164" s="2" t="str">
        <f t="shared" si="36"/>
        <v>Externo</v>
      </c>
    </row>
    <row r="165" spans="1:28" customFormat="1" ht="15.5" hidden="1" x14ac:dyDescent="0.35">
      <c r="A165" s="1"/>
      <c r="B165" s="67" t="s">
        <v>17</v>
      </c>
      <c r="C165" s="70" t="str">
        <f>VLOOKUP(I:I,'Referencias '!H:I,2,0)</f>
        <v>Pagamentos, Boletos e Recebimentos</v>
      </c>
      <c r="D165" s="71">
        <v>24684359</v>
      </c>
      <c r="E165" s="71">
        <v>24102558</v>
      </c>
      <c r="F165" s="72">
        <v>2619512332994</v>
      </c>
      <c r="G165" s="72" t="str">
        <f t="shared" si="37"/>
        <v/>
      </c>
      <c r="H165" s="72"/>
      <c r="I165" s="70" t="s">
        <v>726</v>
      </c>
      <c r="J165" s="72"/>
      <c r="K165" s="72"/>
      <c r="L165" s="70" t="s">
        <v>70</v>
      </c>
      <c r="M165" s="73" t="s">
        <v>238</v>
      </c>
      <c r="N165" s="71" t="s">
        <v>727</v>
      </c>
      <c r="O165" s="74">
        <v>46217</v>
      </c>
      <c r="P165" s="153">
        <v>46217</v>
      </c>
      <c r="Q165" s="75" t="str">
        <f t="shared" si="31"/>
        <v>jul/2026</v>
      </c>
      <c r="R165" s="71" t="s">
        <v>313</v>
      </c>
      <c r="S165" s="71" t="s">
        <v>327</v>
      </c>
      <c r="T165" s="71" t="s">
        <v>327</v>
      </c>
      <c r="U165" s="71" t="s">
        <v>727</v>
      </c>
      <c r="V165" s="71" t="str">
        <f t="shared" si="38"/>
        <v>Cancelamento de boleto</v>
      </c>
      <c r="W165" s="76" t="str">
        <f t="shared" si="32"/>
        <v>2468435924102558</v>
      </c>
      <c r="X165" s="77">
        <v>46233</v>
      </c>
      <c r="Y165" s="78" t="str">
        <f t="shared" si="33"/>
        <v>Encerrado</v>
      </c>
      <c r="Z165" s="78">
        <f t="shared" ca="1" si="34"/>
        <v>16</v>
      </c>
      <c r="AA165" s="78" t="str">
        <f t="shared" si="35"/>
        <v/>
      </c>
      <c r="AB165" s="2" t="str">
        <f t="shared" si="36"/>
        <v>Externo</v>
      </c>
    </row>
    <row r="166" spans="1:28" customFormat="1" ht="15.5" hidden="1" x14ac:dyDescent="0.35">
      <c r="A166" s="1"/>
      <c r="B166" s="67" t="s">
        <v>17</v>
      </c>
      <c r="C166" s="70" t="str">
        <f>VLOOKUP(I:I,'Referencias '!H:I,2,0)</f>
        <v>Pagamentos, Boletos e Recebimentos</v>
      </c>
      <c r="D166" s="71">
        <v>24669412</v>
      </c>
      <c r="E166" s="71">
        <v>23046096</v>
      </c>
      <c r="F166" s="72">
        <v>2619510323604</v>
      </c>
      <c r="G166" s="72" t="str">
        <f t="shared" si="37"/>
        <v>INTER JAPAN VEICULOS</v>
      </c>
      <c r="H166" s="72"/>
      <c r="I166" s="70" t="s">
        <v>726</v>
      </c>
      <c r="J166" s="72"/>
      <c r="K166" s="72"/>
      <c r="L166" s="70" t="s">
        <v>70</v>
      </c>
      <c r="M166" s="73" t="s">
        <v>238</v>
      </c>
      <c r="N166" s="71" t="s">
        <v>726</v>
      </c>
      <c r="O166" s="74">
        <v>46217</v>
      </c>
      <c r="P166" s="153">
        <v>46217</v>
      </c>
      <c r="Q166" s="75" t="str">
        <f t="shared" si="31"/>
        <v>jul/2026</v>
      </c>
      <c r="R166" s="71" t="s">
        <v>313</v>
      </c>
      <c r="S166" s="71" t="s">
        <v>327</v>
      </c>
      <c r="T166" s="71" t="s">
        <v>728</v>
      </c>
      <c r="U166" s="71" t="s">
        <v>726</v>
      </c>
      <c r="V166" s="71" t="str">
        <f t="shared" si="38"/>
        <v>Cancelamento de boletos</v>
      </c>
      <c r="W166" s="76" t="str">
        <f t="shared" si="32"/>
        <v>2466941223046096</v>
      </c>
      <c r="X166" s="77">
        <v>46238</v>
      </c>
      <c r="Y166" s="78" t="str">
        <f t="shared" si="33"/>
        <v>Encerrado</v>
      </c>
      <c r="Z166" s="78">
        <f t="shared" ca="1" si="34"/>
        <v>21</v>
      </c>
      <c r="AA166" s="78" t="str">
        <f t="shared" si="35"/>
        <v/>
      </c>
      <c r="AB166" s="2" t="str">
        <f t="shared" si="36"/>
        <v>Externo</v>
      </c>
    </row>
    <row r="167" spans="1:28" ht="15.5" hidden="1" x14ac:dyDescent="0.35">
      <c r="A167" s="1"/>
      <c r="B167" s="67" t="s">
        <v>17</v>
      </c>
      <c r="C167" s="70" t="str">
        <f>VLOOKUP(I:I,'Referencias '!H:I,2,0)</f>
        <v>Cobrança e Contestação</v>
      </c>
      <c r="D167" s="71">
        <v>23763272</v>
      </c>
      <c r="E167" s="71">
        <v>0</v>
      </c>
      <c r="F167" s="72">
        <v>2617308741539</v>
      </c>
      <c r="G167" s="72" t="str">
        <f t="shared" si="37"/>
        <v>MARISA COM BR</v>
      </c>
      <c r="H167" s="72" t="str">
        <f>TRIM(_xlfn.TEXTBEFORE(_xlfn.TEXTAFTER(U167,"CNPJ/CPF:&lt;/strong&gt;"),"&lt;/p&gt;"))</f>
        <v>491.888.758-90</v>
      </c>
      <c r="I167" s="70" t="s">
        <v>820</v>
      </c>
      <c r="J167" s="72"/>
      <c r="K167" s="72"/>
      <c r="L167" s="70" t="s">
        <v>5</v>
      </c>
      <c r="M167" s="73" t="s">
        <v>238</v>
      </c>
      <c r="N167" s="71" t="s">
        <v>821</v>
      </c>
      <c r="O167" s="74">
        <v>46195</v>
      </c>
      <c r="P167" s="153">
        <v>46219</v>
      </c>
      <c r="Q167" s="75" t="str">
        <f t="shared" si="31"/>
        <v>jun/2026</v>
      </c>
      <c r="R167" s="71" t="s">
        <v>313</v>
      </c>
      <c r="S167" s="71" t="s">
        <v>822</v>
      </c>
      <c r="T167" s="71" t="s">
        <v>823</v>
      </c>
      <c r="U167" s="159" t="s">
        <v>824</v>
      </c>
      <c r="V167" s="71" t="str">
        <f>IFERROR(_xlfn.TEXTBEFORE(_xlfn.TEXTAFTER(U167,"Descrição do problema:&lt;/strong"),"&lt;/p&gt;"),_xlfn.TEXTAFTER(U167,"Descrição do problema:&lt;/strong"))</f>
        <v>&gt; Bom dia,
Por favor, o setor de contabilidade Marisa nos repassou o conciliador no qual contêm ajustes realizados no valor original do pedido, porém não foi possível localizar o motivo desses ajustes nos pedidos. 
Não localizamos estornos ou chargebacks, por favor, conseguem nos informar o motivo dos ajustes?
Enviarei a planilha via email do chamado.
Obrigada.</v>
      </c>
      <c r="W167" s="76" t="str">
        <f t="shared" si="32"/>
        <v>237632720</v>
      </c>
      <c r="X167" s="77"/>
      <c r="Y167" s="78" t="str">
        <f t="shared" si="33"/>
        <v>Aberto</v>
      </c>
      <c r="Z167" s="78">
        <f t="shared" ca="1" si="34"/>
        <v>95</v>
      </c>
      <c r="AA167" s="78">
        <f t="shared" ca="1" si="35"/>
        <v>95.001670000000004</v>
      </c>
      <c r="AB167" s="2" t="str">
        <f t="shared" si="36"/>
        <v>Externo</v>
      </c>
    </row>
    <row r="168" spans="1:28" ht="15.5" hidden="1" x14ac:dyDescent="0.35">
      <c r="A168" s="1"/>
      <c r="B168" s="67" t="s">
        <v>17</v>
      </c>
      <c r="C168" s="70" t="str">
        <f>VLOOKUP(I:I,'Referencias '!H:I,2,0)</f>
        <v>Cancelamento e Reemissão de Nota Fiscal</v>
      </c>
      <c r="D168" s="71">
        <v>23831268</v>
      </c>
      <c r="E168" s="71">
        <v>0</v>
      </c>
      <c r="F168" s="72">
        <v>2617410785778</v>
      </c>
      <c r="G168" s="72" t="str">
        <f>VLOOKUP(H:H,'Referencias '!B:C,2,0)</f>
        <v>SUPERMERCADO HORTIFRUTI VILA DAS FRUTAS LTDA</v>
      </c>
      <c r="H168" s="72" t="str">
        <f>TRIM(_xlfn.TEXTBEFORE(_xlfn.TEXTAFTER(U168,"CNPJ/CPF:&lt;/strong&gt;"),"&lt;/p&gt;"))</f>
        <v>16.774.414/0001-08</v>
      </c>
      <c r="I168" s="70" t="s">
        <v>143</v>
      </c>
      <c r="J168" s="72"/>
      <c r="K168" s="72"/>
      <c r="L168" s="70" t="s">
        <v>5</v>
      </c>
      <c r="M168" s="73" t="s">
        <v>238</v>
      </c>
      <c r="N168" s="71" t="s">
        <v>580</v>
      </c>
      <c r="O168" s="74">
        <v>46196</v>
      </c>
      <c r="P168" s="153">
        <v>46218</v>
      </c>
      <c r="Q168" s="75" t="str">
        <f t="shared" si="31"/>
        <v>jun/2026</v>
      </c>
      <c r="R168" s="71" t="s">
        <v>313</v>
      </c>
      <c r="S168" s="71" t="s">
        <v>440</v>
      </c>
      <c r="T168" s="71" t="s">
        <v>327</v>
      </c>
      <c r="U168" s="159" t="s">
        <v>808</v>
      </c>
      <c r="V168" s="71" t="str">
        <f>IFERROR(_xlfn.TEXTBEFORE(_xlfn.TEXTAFTER(U168,"Descrição do problema:&lt;/strong"),"&lt;/p&gt;"),_xlfn.TEXTAFTER(U168,"Descrição do problema:&lt;/strong"))</f>
        <v>&gt; Time, sou a gerente comercial Braspag responsável pelo cliente SUPERMERCADO HORTIFRUTI VILA DAS FRUTAS LTDA, CNPJ 16.774.414/0001-08. Estamos gerando cobranças indevidas para essa empresa, pois o mesmo nunca conseguiu implantar os serviços contratados por falta de integração.</v>
      </c>
      <c r="W168" s="76" t="str">
        <f t="shared" si="32"/>
        <v>238312680</v>
      </c>
      <c r="X168" s="77"/>
      <c r="Y168" s="78" t="str">
        <f t="shared" si="33"/>
        <v>Aberto</v>
      </c>
      <c r="Z168" s="78">
        <f t="shared" ca="1" si="34"/>
        <v>94</v>
      </c>
      <c r="AA168" s="78">
        <f t="shared" ca="1" si="35"/>
        <v>94.001679999999993</v>
      </c>
      <c r="AB168" s="2" t="str">
        <f t="shared" si="36"/>
        <v>Interno</v>
      </c>
    </row>
    <row r="169" spans="1:28" ht="15.5" hidden="1" x14ac:dyDescent="0.35">
      <c r="A169" s="1"/>
      <c r="B169" s="67" t="s">
        <v>17</v>
      </c>
      <c r="C169" s="70" t="str">
        <f>VLOOKUP(I:I,'Referencias '!H:I,2,0)</f>
        <v>Cancelamento e Reemissão de Nota Fiscal</v>
      </c>
      <c r="D169" s="71">
        <v>24650614</v>
      </c>
      <c r="E169" s="71">
        <v>24163051</v>
      </c>
      <c r="F169" s="72">
        <v>2619417311581</v>
      </c>
      <c r="G169" s="72" t="str">
        <f>T169</f>
        <v/>
      </c>
      <c r="H169" s="72"/>
      <c r="I169" s="70" t="s">
        <v>360</v>
      </c>
      <c r="J169" s="72"/>
      <c r="K169" s="72" t="s">
        <v>187</v>
      </c>
      <c r="L169" s="70" t="s">
        <v>70</v>
      </c>
      <c r="M169" s="73" t="s">
        <v>387</v>
      </c>
      <c r="N169" s="71" t="s">
        <v>733</v>
      </c>
      <c r="O169" s="74">
        <v>46216</v>
      </c>
      <c r="P169" s="153">
        <v>46216</v>
      </c>
      <c r="Q169" s="75" t="str">
        <f t="shared" si="31"/>
        <v>jul/2026</v>
      </c>
      <c r="R169" s="71" t="s">
        <v>313</v>
      </c>
      <c r="S169" s="71" t="s">
        <v>302</v>
      </c>
      <c r="T169" s="71" t="s">
        <v>327</v>
      </c>
      <c r="U169" s="71" t="s">
        <v>733</v>
      </c>
      <c r="V169" s="71" t="str">
        <f>U169</f>
        <v>Cancelamento de NF de 2024</v>
      </c>
      <c r="W169" s="76" t="str">
        <f t="shared" si="32"/>
        <v>2465061424163051</v>
      </c>
      <c r="X169" s="77">
        <v>46287</v>
      </c>
      <c r="Y169" s="78" t="str">
        <f t="shared" si="33"/>
        <v>Encerrado</v>
      </c>
      <c r="Z169" s="78">
        <f t="shared" ca="1" si="34"/>
        <v>71</v>
      </c>
      <c r="AA169" s="78" t="str">
        <f t="shared" si="35"/>
        <v/>
      </c>
      <c r="AB169" s="2" t="str">
        <f t="shared" si="36"/>
        <v>Interno</v>
      </c>
    </row>
    <row r="170" spans="1:28" ht="15.5" hidden="1" x14ac:dyDescent="0.35">
      <c r="A170" s="1"/>
      <c r="B170" s="67" t="s">
        <v>17</v>
      </c>
      <c r="C170" s="70" t="str">
        <f>VLOOKUP(I:I,'Referencias '!H:I,2,0)</f>
        <v>Cancelamento e Reemissão de Nota Fiscal</v>
      </c>
      <c r="D170" s="159">
        <v>24041087</v>
      </c>
      <c r="E170" s="71">
        <v>0</v>
      </c>
      <c r="F170" s="72">
        <v>2618008919419</v>
      </c>
      <c r="G170" s="72" t="str">
        <f>VLOOKUP(H:H,'Referencias '!B:C,2,0)</f>
        <v>FISIA COMERCIO DE PRODUTOS ESPORTIVOS S.A.</v>
      </c>
      <c r="H170" s="72" t="str">
        <f>TRIM(_xlfn.TEXTBEFORE(_xlfn.TEXTAFTER(U170,"CNPJ/CPF:&lt;/strong&gt;"),"&lt;/p&gt;"))</f>
        <v>59.546.515/0001-34</v>
      </c>
      <c r="I170" s="70" t="s">
        <v>609</v>
      </c>
      <c r="J170" s="72"/>
      <c r="K170" s="72"/>
      <c r="L170" s="70" t="s">
        <v>70</v>
      </c>
      <c r="M170" s="73" t="s">
        <v>238</v>
      </c>
      <c r="N170" s="71" t="s">
        <v>804</v>
      </c>
      <c r="O170" s="74">
        <v>46202</v>
      </c>
      <c r="P170" s="153">
        <v>46218</v>
      </c>
      <c r="Q170" s="75" t="str">
        <f t="shared" si="31"/>
        <v>jun/2026</v>
      </c>
      <c r="R170" s="71" t="s">
        <v>313</v>
      </c>
      <c r="S170" s="71" t="s">
        <v>542</v>
      </c>
      <c r="T170" s="71" t="s">
        <v>327</v>
      </c>
      <c r="U170" s="159" t="s">
        <v>805</v>
      </c>
      <c r="V170" s="71" t="str">
        <f>IFERROR(_xlfn.TEXTBEFORE(_xlfn.TEXTAFTER(U170,"Descrição do problema:&lt;/strong"),"&lt;/p&gt;"),_xlfn.TEXTAFTER(U170,"Descrição do problema:&lt;/strong"))</f>
        <v>&gt; Time financeiro, bom dia. Tudo bem?
Solicito que as próximas notas fiscais do CNPJ 59546515000134, conste o número da po NO corpo da nota.
PO 4700081337</v>
      </c>
      <c r="W170" s="76" t="str">
        <f t="shared" si="32"/>
        <v>240410870</v>
      </c>
      <c r="X170" s="77">
        <f>P170</f>
        <v>46218</v>
      </c>
      <c r="Y170" s="78" t="str">
        <f t="shared" si="33"/>
        <v>Encerrado</v>
      </c>
      <c r="Z170" s="78">
        <f t="shared" ca="1" si="34"/>
        <v>16</v>
      </c>
      <c r="AA170" s="78" t="str">
        <f t="shared" si="35"/>
        <v/>
      </c>
      <c r="AB170" s="2" t="str">
        <f t="shared" si="36"/>
        <v>Externo</v>
      </c>
    </row>
    <row r="171" spans="1:28" ht="15.5" hidden="1" x14ac:dyDescent="0.35">
      <c r="A171" s="1"/>
      <c r="B171" s="67" t="s">
        <v>17</v>
      </c>
      <c r="C171" s="70" t="str">
        <f>VLOOKUP(I:I,'Referencias '!H:I,2,0)</f>
        <v>Cancelamento e Reemissão de Nota Fiscal</v>
      </c>
      <c r="D171" s="159">
        <v>24041048</v>
      </c>
      <c r="E171" s="71">
        <v>0</v>
      </c>
      <c r="F171" s="72">
        <v>2618007919377</v>
      </c>
      <c r="G171" s="72" t="str">
        <f>VLOOKUP(H:H,'Referencias '!B:C,2,0)</f>
        <v>SBF COMERCIO DE PRODUTOS ESPORTIVOS S.A.</v>
      </c>
      <c r="H171" s="72" t="str">
        <f>TRIM(_xlfn.TEXTBEFORE(_xlfn.TEXTAFTER(U171,"CNPJ/CPF:&lt;/strong&gt;"),"&lt;/p&gt;"))</f>
        <v>06.347.409/0001-65</v>
      </c>
      <c r="I171" s="70" t="s">
        <v>609</v>
      </c>
      <c r="J171" s="72"/>
      <c r="K171" s="72"/>
      <c r="L171" s="70" t="s">
        <v>70</v>
      </c>
      <c r="M171" s="73" t="s">
        <v>238</v>
      </c>
      <c r="N171" s="71" t="s">
        <v>806</v>
      </c>
      <c r="O171" s="74">
        <v>46202</v>
      </c>
      <c r="P171" s="153">
        <v>46218</v>
      </c>
      <c r="Q171" s="75" t="str">
        <f t="shared" si="31"/>
        <v>jun/2026</v>
      </c>
      <c r="R171" s="71" t="s">
        <v>313</v>
      </c>
      <c r="S171" s="71" t="s">
        <v>542</v>
      </c>
      <c r="T171" s="71" t="s">
        <v>543</v>
      </c>
      <c r="U171" s="159" t="s">
        <v>807</v>
      </c>
      <c r="V171" s="71" t="str">
        <f>IFERROR(_xlfn.TEXTBEFORE(_xlfn.TEXTAFTER(U171,"Descrição do problema:&lt;/strong"),"&lt;/p&gt;"),_xlfn.TEXTAFTER(U171,"Descrição do problema:&lt;/strong"))</f>
        <v>&gt; Time financeiro, bom dia. Tudo bem?
Preciso que as próximas notas fiscais emitidas para o CNPJ 06347409000165, constem o número da po NO CORPO DA NOTA FISCAL:
PO: 4500436913</v>
      </c>
      <c r="W171" s="76" t="str">
        <f t="shared" si="32"/>
        <v>240410480</v>
      </c>
      <c r="X171" s="77">
        <f>P171</f>
        <v>46218</v>
      </c>
      <c r="Y171" s="78" t="str">
        <f t="shared" si="33"/>
        <v>Encerrado</v>
      </c>
      <c r="Z171" s="78">
        <f t="shared" ca="1" si="34"/>
        <v>16</v>
      </c>
      <c r="AA171" s="78" t="str">
        <f t="shared" si="35"/>
        <v/>
      </c>
      <c r="AB171" s="2" t="str">
        <f t="shared" si="36"/>
        <v>Externo</v>
      </c>
    </row>
    <row r="172" spans="1:28" ht="15.5" hidden="1" x14ac:dyDescent="0.35">
      <c r="A172" s="1"/>
      <c r="B172" s="67" t="s">
        <v>17</v>
      </c>
      <c r="C172" s="70" t="str">
        <f>VLOOKUP(I:I,'Referencias '!H:I,2,0)</f>
        <v>Cancelamento e Reemissão de Nota Fiscal</v>
      </c>
      <c r="D172" s="71">
        <v>24649394</v>
      </c>
      <c r="E172" s="71">
        <v>24199383</v>
      </c>
      <c r="F172" s="72">
        <v>2619417310816</v>
      </c>
      <c r="G172" s="72" t="str">
        <f>T172</f>
        <v/>
      </c>
      <c r="H172" s="72"/>
      <c r="I172" s="70" t="s">
        <v>360</v>
      </c>
      <c r="J172" s="72"/>
      <c r="K172" s="72" t="s">
        <v>737</v>
      </c>
      <c r="L172" s="70" t="s">
        <v>70</v>
      </c>
      <c r="M172" s="73" t="s">
        <v>238</v>
      </c>
      <c r="N172" s="71" t="s">
        <v>738</v>
      </c>
      <c r="O172" s="74">
        <v>46216</v>
      </c>
      <c r="P172" s="153">
        <v>46216</v>
      </c>
      <c r="Q172" s="75" t="str">
        <f t="shared" si="31"/>
        <v>jul/2026</v>
      </c>
      <c r="R172" s="71" t="s">
        <v>313</v>
      </c>
      <c r="S172" s="71" t="s">
        <v>327</v>
      </c>
      <c r="T172" s="71" t="s">
        <v>327</v>
      </c>
      <c r="U172" s="71" t="s">
        <v>738</v>
      </c>
      <c r="V172" s="71" t="str">
        <f>U172</f>
        <v>Cancelamento de notas</v>
      </c>
      <c r="W172" s="76" t="str">
        <f t="shared" si="32"/>
        <v>2464939424199383</v>
      </c>
      <c r="X172" s="77">
        <v>46268</v>
      </c>
      <c r="Y172" s="78" t="str">
        <f t="shared" si="33"/>
        <v>Encerrado</v>
      </c>
      <c r="Z172" s="78">
        <f t="shared" ca="1" si="34"/>
        <v>52</v>
      </c>
      <c r="AA172" s="78" t="str">
        <f t="shared" si="35"/>
        <v/>
      </c>
      <c r="AB172" s="2" t="str">
        <f t="shared" si="36"/>
        <v>Externo</v>
      </c>
    </row>
    <row r="173" spans="1:28" ht="15.5" hidden="1" x14ac:dyDescent="0.35">
      <c r="A173" s="1"/>
      <c r="B173" s="67" t="s">
        <v>16</v>
      </c>
      <c r="C173" s="70" t="str">
        <f>VLOOKUP(I:I,'Referencias '!H:I,2,0)</f>
        <v>Cancelamento e Reemissão de Nota Fiscal</v>
      </c>
      <c r="D173" s="71">
        <v>24648974</v>
      </c>
      <c r="E173" s="71">
        <v>23880445</v>
      </c>
      <c r="F173" s="72">
        <v>2619416310563</v>
      </c>
      <c r="G173" s="72" t="s">
        <v>739</v>
      </c>
      <c r="H173" s="72" t="s">
        <v>740</v>
      </c>
      <c r="I173" s="70" t="s">
        <v>360</v>
      </c>
      <c r="J173" s="72"/>
      <c r="K173" s="72" t="s">
        <v>187</v>
      </c>
      <c r="L173" s="70" t="s">
        <v>5</v>
      </c>
      <c r="M173" s="73" t="s">
        <v>238</v>
      </c>
      <c r="N173" s="71" t="s">
        <v>741</v>
      </c>
      <c r="O173" s="74">
        <v>46216</v>
      </c>
      <c r="P173" s="153">
        <v>46216</v>
      </c>
      <c r="Q173" s="75" t="str">
        <f t="shared" si="31"/>
        <v>jul/2026</v>
      </c>
      <c r="R173" s="71" t="s">
        <v>313</v>
      </c>
      <c r="S173" s="71" t="s">
        <v>302</v>
      </c>
      <c r="T173" s="71" t="s">
        <v>437</v>
      </c>
      <c r="U173" s="159" t="s">
        <v>346</v>
      </c>
      <c r="V173" s="71" t="str">
        <f>U173</f>
        <v>Outros</v>
      </c>
      <c r="W173" s="76" t="str">
        <f t="shared" si="32"/>
        <v>2464897423880445</v>
      </c>
      <c r="X173" s="77"/>
      <c r="Y173" s="78" t="str">
        <f t="shared" si="33"/>
        <v>Aberto</v>
      </c>
      <c r="Z173" s="78">
        <f t="shared" ca="1" si="34"/>
        <v>74</v>
      </c>
      <c r="AA173" s="78">
        <f t="shared" ca="1" si="35"/>
        <v>74.001729999999995</v>
      </c>
      <c r="AB173" s="2" t="str">
        <f t="shared" si="36"/>
        <v>Interno</v>
      </c>
    </row>
    <row r="174" spans="1:28" s="115" customFormat="1" ht="15.5" hidden="1" x14ac:dyDescent="0.35">
      <c r="A174" s="1"/>
      <c r="B174" s="162" t="s">
        <v>16</v>
      </c>
      <c r="C174" s="152" t="str">
        <f>VLOOKUP(I:I,'Referencias '!H:I,2,0)</f>
        <v>Cancelamento e Reemissão de Nota Fiscal</v>
      </c>
      <c r="D174" s="159">
        <v>24648419</v>
      </c>
      <c r="E174" s="159">
        <v>24202566</v>
      </c>
      <c r="F174" s="156">
        <v>2619416310186</v>
      </c>
      <c r="G174" s="156" t="s">
        <v>742</v>
      </c>
      <c r="H174" s="156" t="s">
        <v>743</v>
      </c>
      <c r="I174" s="152" t="s">
        <v>360</v>
      </c>
      <c r="J174" s="156"/>
      <c r="K174" s="156" t="s">
        <v>184</v>
      </c>
      <c r="L174" s="152" t="s">
        <v>5</v>
      </c>
      <c r="M174" s="157" t="s">
        <v>387</v>
      </c>
      <c r="N174" s="159" t="s">
        <v>744</v>
      </c>
      <c r="O174" s="155">
        <v>46216</v>
      </c>
      <c r="P174" s="153">
        <v>46216</v>
      </c>
      <c r="Q174" s="158" t="str">
        <f t="shared" si="31"/>
        <v>jul/2026</v>
      </c>
      <c r="R174" s="159" t="s">
        <v>313</v>
      </c>
      <c r="S174" s="159" t="s">
        <v>302</v>
      </c>
      <c r="T174" s="159" t="s">
        <v>327</v>
      </c>
      <c r="U174" s="159" t="s">
        <v>346</v>
      </c>
      <c r="V174" s="159" t="str">
        <f>U174</f>
        <v>Outros</v>
      </c>
      <c r="W174" s="160" t="str">
        <f t="shared" si="32"/>
        <v>2464841924202566</v>
      </c>
      <c r="X174" s="77"/>
      <c r="Y174" s="161" t="str">
        <f t="shared" si="33"/>
        <v>Aberto</v>
      </c>
      <c r="Z174" s="161">
        <f t="shared" ca="1" si="34"/>
        <v>74</v>
      </c>
      <c r="AA174" s="161">
        <f t="shared" ca="1" si="35"/>
        <v>74.001739999999998</v>
      </c>
      <c r="AB174" s="2" t="str">
        <f t="shared" si="36"/>
        <v>Interno</v>
      </c>
    </row>
    <row r="175" spans="1:28" s="115" customFormat="1" ht="15.5" hidden="1" x14ac:dyDescent="0.35">
      <c r="A175" s="1"/>
      <c r="B175" s="67" t="s">
        <v>16</v>
      </c>
      <c r="C175" s="70" t="str">
        <f>VLOOKUP(I:I,'Referencias '!H:I,2,0)</f>
        <v>Cancelamento e Reemissão de Nota Fiscal</v>
      </c>
      <c r="D175" s="71">
        <v>24648100</v>
      </c>
      <c r="E175" s="71">
        <v>23958526</v>
      </c>
      <c r="F175" s="72">
        <v>2619416309981</v>
      </c>
      <c r="G175" s="72" t="str">
        <f>T175</f>
        <v>TEM NA TRENA LTDA</v>
      </c>
      <c r="H175" s="72" t="s">
        <v>745</v>
      </c>
      <c r="I175" s="70" t="s">
        <v>360</v>
      </c>
      <c r="J175" s="72"/>
      <c r="K175" s="72" t="s">
        <v>184</v>
      </c>
      <c r="L175" s="70" t="s">
        <v>5</v>
      </c>
      <c r="M175" s="73" t="s">
        <v>387</v>
      </c>
      <c r="N175" s="71" t="s">
        <v>746</v>
      </c>
      <c r="O175" s="74">
        <v>46216</v>
      </c>
      <c r="P175" s="153">
        <v>46216</v>
      </c>
      <c r="Q175" s="75" t="str">
        <f t="shared" si="31"/>
        <v>jul/2026</v>
      </c>
      <c r="R175" s="71" t="s">
        <v>313</v>
      </c>
      <c r="S175" s="71" t="s">
        <v>302</v>
      </c>
      <c r="T175" s="71" t="s">
        <v>747</v>
      </c>
      <c r="U175" s="159" t="s">
        <v>346</v>
      </c>
      <c r="V175" s="71" t="str">
        <f>U175</f>
        <v>Outros</v>
      </c>
      <c r="W175" s="76" t="str">
        <f t="shared" si="32"/>
        <v>2464810023958526</v>
      </c>
      <c r="X175" s="77"/>
      <c r="Y175" s="78" t="str">
        <f t="shared" si="33"/>
        <v>Aberto</v>
      </c>
      <c r="Z175" s="78">
        <f t="shared" ca="1" si="34"/>
        <v>74</v>
      </c>
      <c r="AA175" s="78">
        <f t="shared" ca="1" si="35"/>
        <v>74.001750000000001</v>
      </c>
      <c r="AB175" s="2" t="str">
        <f t="shared" si="36"/>
        <v>Interno</v>
      </c>
    </row>
    <row r="176" spans="1:28" ht="15.5" hidden="1" x14ac:dyDescent="0.35">
      <c r="A176" s="1"/>
      <c r="B176" s="67" t="s">
        <v>17</v>
      </c>
      <c r="C176" s="70" t="str">
        <f>VLOOKUP(I:I,'Referencias '!H:I,2,0)</f>
        <v>Cobrança e Contestação</v>
      </c>
      <c r="D176" s="71">
        <v>24100662</v>
      </c>
      <c r="E176" s="71">
        <v>0</v>
      </c>
      <c r="F176" s="72">
        <v>2618112956151</v>
      </c>
      <c r="G176" s="72" t="str">
        <f>VLOOKUP(H:H,'Referencias '!B:C,2,0)</f>
        <v>T F L COMERCIO DE VESTUARIO LTDA.</v>
      </c>
      <c r="H176" s="72" t="str">
        <f>TRIM(_xlfn.TEXTBEFORE(_xlfn.TEXTAFTER(U176,"CNPJ/CPF:&lt;/strong&gt;"),"&lt;/p&gt;"))</f>
        <v>10.495.056/0057-72</v>
      </c>
      <c r="I176" s="70" t="s">
        <v>287</v>
      </c>
      <c r="J176" s="72"/>
      <c r="K176" s="72"/>
      <c r="L176" s="70" t="s">
        <v>5</v>
      </c>
      <c r="M176" s="73" t="s">
        <v>238</v>
      </c>
      <c r="N176" s="71" t="s">
        <v>800</v>
      </c>
      <c r="O176" s="74">
        <v>46203</v>
      </c>
      <c r="P176" s="153">
        <v>46219</v>
      </c>
      <c r="Q176" s="75" t="str">
        <f t="shared" si="31"/>
        <v>jun/2026</v>
      </c>
      <c r="R176" s="71" t="s">
        <v>313</v>
      </c>
      <c r="S176" s="71" t="s">
        <v>801</v>
      </c>
      <c r="T176" s="71" t="s">
        <v>802</v>
      </c>
      <c r="U176" s="159" t="s">
        <v>803</v>
      </c>
      <c r="V176" s="71" t="str">
        <f>IFERROR(_xlfn.TEXTBEFORE(_xlfn.TEXTAFTER(U176,"Descrição do problema:&lt;/strong"),"&lt;/p&gt;"),_xlfn.TEXTAFTER(U176,"Descrição do problema:&lt;/strong"))</f>
        <v>&gt; Olá!
Percebemos que o valor da cobrança veio acima do esperado. Alguns pedidos desse período foram identificados como fraude e acabamos cancelando.
Gostaria de saber se esses pedidos entram na cobrança mesmo assim e como devemos proceder nesses casos. Podem verificar, por favor?</v>
      </c>
      <c r="W176" s="76" t="str">
        <f t="shared" si="32"/>
        <v>241006620</v>
      </c>
      <c r="X176" s="77"/>
      <c r="Y176" s="78" t="str">
        <f t="shared" si="33"/>
        <v>Aberto</v>
      </c>
      <c r="Z176" s="78">
        <f t="shared" ca="1" si="34"/>
        <v>87</v>
      </c>
      <c r="AA176" s="78">
        <f t="shared" ca="1" si="35"/>
        <v>87.001760000000004</v>
      </c>
      <c r="AB176" s="2" t="str">
        <f t="shared" si="36"/>
        <v>Externo</v>
      </c>
    </row>
    <row r="177" spans="1:28" ht="15.5" hidden="1" x14ac:dyDescent="0.35">
      <c r="A177" s="1"/>
      <c r="B177" s="67" t="s">
        <v>16</v>
      </c>
      <c r="C177" s="70" t="str">
        <f>VLOOKUP(I:I,'Referencias '!H:I,2,0)</f>
        <v>Cancelamento e Reemissão de Nota Fiscal</v>
      </c>
      <c r="D177" s="71">
        <v>24647455</v>
      </c>
      <c r="E177" s="71">
        <v>24320970</v>
      </c>
      <c r="F177" s="72">
        <v>2619416309583</v>
      </c>
      <c r="G177" s="72" t="str">
        <f>T177</f>
        <v/>
      </c>
      <c r="H177" s="72"/>
      <c r="I177" s="70" t="s">
        <v>360</v>
      </c>
      <c r="J177" s="72"/>
      <c r="K177" s="72" t="s">
        <v>184</v>
      </c>
      <c r="L177" s="70" t="s">
        <v>70</v>
      </c>
      <c r="M177" s="73" t="s">
        <v>238</v>
      </c>
      <c r="N177" s="71" t="s">
        <v>750</v>
      </c>
      <c r="O177" s="74">
        <v>46216</v>
      </c>
      <c r="P177" s="153">
        <v>46216</v>
      </c>
      <c r="Q177" s="75" t="str">
        <f t="shared" si="31"/>
        <v>jul/2026</v>
      </c>
      <c r="R177" s="71" t="s">
        <v>313</v>
      </c>
      <c r="S177" s="71" t="s">
        <v>302</v>
      </c>
      <c r="T177" s="71" t="s">
        <v>327</v>
      </c>
      <c r="U177" s="159" t="s">
        <v>346</v>
      </c>
      <c r="V177" s="71" t="str">
        <f>U177</f>
        <v>Outros</v>
      </c>
      <c r="W177" s="76" t="str">
        <f t="shared" si="32"/>
        <v>2464745524320970</v>
      </c>
      <c r="X177" s="77">
        <v>46262</v>
      </c>
      <c r="Y177" s="78" t="str">
        <f t="shared" si="33"/>
        <v>Encerrado</v>
      </c>
      <c r="Z177" s="78">
        <f t="shared" ca="1" si="34"/>
        <v>46</v>
      </c>
      <c r="AA177" s="78" t="str">
        <f t="shared" si="35"/>
        <v/>
      </c>
      <c r="AB177" s="2" t="str">
        <f t="shared" si="36"/>
        <v>Interno</v>
      </c>
    </row>
    <row r="178" spans="1:28" ht="15.5" hidden="1" x14ac:dyDescent="0.35">
      <c r="A178" s="1"/>
      <c r="B178" s="67" t="s">
        <v>16</v>
      </c>
      <c r="C178" s="70" t="str">
        <f>VLOOKUP(I:I,'Referencias '!H:I,2,0)</f>
        <v>Cancelamento e Reemissão de Nota Fiscal</v>
      </c>
      <c r="D178" s="71">
        <v>24647219</v>
      </c>
      <c r="E178" s="71">
        <v>23958938</v>
      </c>
      <c r="F178" s="72">
        <v>2619416309423</v>
      </c>
      <c r="G178" s="72" t="str">
        <f>T178</f>
        <v>PRO SECULO</v>
      </c>
      <c r="H178" s="72" t="s">
        <v>751</v>
      </c>
      <c r="I178" s="70" t="s">
        <v>360</v>
      </c>
      <c r="J178" s="72"/>
      <c r="K178" s="72" t="s">
        <v>184</v>
      </c>
      <c r="L178" s="70" t="s">
        <v>5</v>
      </c>
      <c r="M178" s="73" t="s">
        <v>238</v>
      </c>
      <c r="N178" s="71" t="s">
        <v>752</v>
      </c>
      <c r="O178" s="74">
        <v>46216</v>
      </c>
      <c r="P178" s="153">
        <v>46216</v>
      </c>
      <c r="Q178" s="75" t="str">
        <f t="shared" si="31"/>
        <v>jul/2026</v>
      </c>
      <c r="R178" s="71" t="s">
        <v>313</v>
      </c>
      <c r="S178" s="71" t="s">
        <v>302</v>
      </c>
      <c r="T178" s="71" t="s">
        <v>753</v>
      </c>
      <c r="U178" s="159" t="s">
        <v>346</v>
      </c>
      <c r="V178" s="71" t="str">
        <f>U178</f>
        <v>Outros</v>
      </c>
      <c r="W178" s="76" t="str">
        <f t="shared" si="32"/>
        <v>2464721923958938</v>
      </c>
      <c r="X178" s="77"/>
      <c r="Y178" s="78" t="str">
        <f t="shared" si="33"/>
        <v>Aberto</v>
      </c>
      <c r="Z178" s="78">
        <f t="shared" ca="1" si="34"/>
        <v>74</v>
      </c>
      <c r="AA178" s="78">
        <f t="shared" ca="1" si="35"/>
        <v>74.001779999999997</v>
      </c>
      <c r="AB178" s="2" t="str">
        <f t="shared" si="36"/>
        <v>Interno</v>
      </c>
    </row>
    <row r="179" spans="1:28" ht="15.5" hidden="1" x14ac:dyDescent="0.35">
      <c r="A179" s="1"/>
      <c r="B179" s="67" t="s">
        <v>17</v>
      </c>
      <c r="C179" s="70" t="str">
        <f>VLOOKUP(I:I,'Referencias '!H:I,2,0)</f>
        <v>Cobrança e Contestação</v>
      </c>
      <c r="D179" s="71">
        <v>24491673</v>
      </c>
      <c r="E179" s="71">
        <v>0</v>
      </c>
      <c r="F179" s="72">
        <v>2618917207316</v>
      </c>
      <c r="G179" s="72" t="str">
        <f>VLOOKUP(H:H,'Referencias '!B:C,2,0)</f>
        <v>ECCO BARI CONFECCOES SOB MEDIDA LTDA.</v>
      </c>
      <c r="H179" s="72" t="str">
        <f>TRIM(_xlfn.TEXTBEFORE(_xlfn.TEXTAFTER(U179,"CNPJ/CPF:&lt;/strong&gt;"),"&lt;/p&gt;"))</f>
        <v>18.580.601/0001-86</v>
      </c>
      <c r="I179" s="70" t="s">
        <v>287</v>
      </c>
      <c r="J179" s="72"/>
      <c r="K179" s="72"/>
      <c r="L179" s="70" t="s">
        <v>5</v>
      </c>
      <c r="M179" s="73" t="s">
        <v>238</v>
      </c>
      <c r="N179" s="71" t="s">
        <v>781</v>
      </c>
      <c r="O179" s="74">
        <v>46211</v>
      </c>
      <c r="P179" s="153">
        <v>46218</v>
      </c>
      <c r="Q179" s="75" t="str">
        <f t="shared" si="31"/>
        <v>jul/2026</v>
      </c>
      <c r="R179" s="71" t="s">
        <v>313</v>
      </c>
      <c r="S179" s="71" t="s">
        <v>782</v>
      </c>
      <c r="T179" s="71" t="s">
        <v>783</v>
      </c>
      <c r="U179" s="159" t="s">
        <v>784</v>
      </c>
      <c r="V179" s="71" t="str">
        <f>IFERROR(_xlfn.TEXTBEFORE(_xlfn.TEXTAFTER(U179,"Descrição do problema:&lt;/strong"),"&lt;/p&gt;"),_xlfn.TEXTAFTER(U179,"Descrição do problema:&lt;/strong"))</f>
        <v>&gt; Prezados,
Boa tarde.
Meu nome é Suely e sou responsável pela Ecco Bari.
Em agosto de 2025, contratamos os serviços da Cielo para nosso e-commerce e, onforme a negociação realizada, ficou acordado que não haveria cobrança de mensalidade, sendo a remuneração da Cielo exclusivamente por meio de um percentual incidente sobre as vendas realizadas.
Entretanto, desde o início da contratação, recebemos mensalmente uma nota fiscal de serviços e um boleto bancário emitidos pela empresa Stelo.
Ao entrar em contato com a Cielo, fomos orientados a desconsiderar essa</v>
      </c>
      <c r="W179" s="76" t="str">
        <f t="shared" si="32"/>
        <v>244916730</v>
      </c>
      <c r="X179" s="77"/>
      <c r="Y179" s="78" t="str">
        <f t="shared" si="33"/>
        <v>Aberto</v>
      </c>
      <c r="Z179" s="78">
        <f t="shared" ca="1" si="34"/>
        <v>79</v>
      </c>
      <c r="AA179" s="78">
        <f t="shared" ca="1" si="35"/>
        <v>79.00179</v>
      </c>
      <c r="AB179" s="2" t="str">
        <f t="shared" si="36"/>
        <v>Externo</v>
      </c>
    </row>
    <row r="180" spans="1:28" ht="15.5" hidden="1" x14ac:dyDescent="0.35">
      <c r="A180" s="1"/>
      <c r="B180" s="67" t="s">
        <v>17</v>
      </c>
      <c r="C180" s="70" t="str">
        <f>VLOOKUP(I:I,'Referencias '!H:I,2,0)</f>
        <v>Cancelamento e Reemissão de Nota Fiscal</v>
      </c>
      <c r="D180" s="71">
        <v>24645572</v>
      </c>
      <c r="E180" s="71">
        <v>23995421</v>
      </c>
      <c r="F180" s="72">
        <v>2619416308316</v>
      </c>
      <c r="G180" s="72" t="str">
        <f>T180</f>
        <v>XP FRANQUIAS LTDA</v>
      </c>
      <c r="H180" s="72"/>
      <c r="I180" s="70" t="s">
        <v>360</v>
      </c>
      <c r="J180" s="72"/>
      <c r="K180" s="72" t="s">
        <v>187</v>
      </c>
      <c r="L180" s="70" t="s">
        <v>70</v>
      </c>
      <c r="M180" s="73" t="s">
        <v>387</v>
      </c>
      <c r="N180" s="71" t="s">
        <v>756</v>
      </c>
      <c r="O180" s="74">
        <v>46216</v>
      </c>
      <c r="P180" s="153">
        <v>46216</v>
      </c>
      <c r="Q180" s="75" t="str">
        <f t="shared" si="31"/>
        <v>jul/2026</v>
      </c>
      <c r="R180" s="71" t="s">
        <v>313</v>
      </c>
      <c r="S180" s="71" t="s">
        <v>327</v>
      </c>
      <c r="T180" s="71" t="s">
        <v>757</v>
      </c>
      <c r="U180" s="159" t="s">
        <v>756</v>
      </c>
      <c r="V180" s="71" t="str">
        <f>U180</f>
        <v>cancelamento de NT</v>
      </c>
      <c r="W180" s="76" t="str">
        <f t="shared" si="32"/>
        <v>2464557223995421</v>
      </c>
      <c r="X180" s="77">
        <v>46287</v>
      </c>
      <c r="Y180" s="78" t="str">
        <f t="shared" si="33"/>
        <v>Encerrado</v>
      </c>
      <c r="Z180" s="78">
        <f t="shared" ca="1" si="34"/>
        <v>71</v>
      </c>
      <c r="AA180" s="78" t="str">
        <f t="shared" si="35"/>
        <v/>
      </c>
      <c r="AB180" s="2" t="str">
        <f t="shared" si="36"/>
        <v>Externo</v>
      </c>
    </row>
    <row r="181" spans="1:28" ht="15.5" hidden="1" x14ac:dyDescent="0.35">
      <c r="A181" s="1"/>
      <c r="B181" s="67" t="s">
        <v>17</v>
      </c>
      <c r="C181" s="70" t="str">
        <f>VLOOKUP(I:I,'Referencias '!H:I,2,0)</f>
        <v>Cobrança e Contestação</v>
      </c>
      <c r="D181" s="71">
        <v>24477760</v>
      </c>
      <c r="E181" s="71">
        <v>0</v>
      </c>
      <c r="F181" s="72">
        <v>2618915198436</v>
      </c>
      <c r="G181" s="72" t="str">
        <f>VLOOKUP(H:H,'Referencias '!B:C,2,0)</f>
        <v>ASSURANT SEGURADORA S.A.</v>
      </c>
      <c r="H181" s="72" t="str">
        <f>TRIM(_xlfn.TEXTBEFORE(_xlfn.TEXTAFTER(U181,"CNPJ/CPF:&lt;/strong&gt;"),"&lt;/p&gt;"))</f>
        <v>03.823.704/0001-52</v>
      </c>
      <c r="I181" s="70" t="s">
        <v>287</v>
      </c>
      <c r="J181" s="72"/>
      <c r="K181" s="72"/>
      <c r="L181" s="70" t="s">
        <v>5</v>
      </c>
      <c r="M181" s="73" t="s">
        <v>238</v>
      </c>
      <c r="N181" s="71" t="s">
        <v>785</v>
      </c>
      <c r="O181" s="74">
        <v>46211</v>
      </c>
      <c r="P181" s="153">
        <v>46218</v>
      </c>
      <c r="Q181" s="75" t="str">
        <f t="shared" si="31"/>
        <v>jul/2026</v>
      </c>
      <c r="R181" s="71" t="s">
        <v>313</v>
      </c>
      <c r="S181" s="71" t="s">
        <v>764</v>
      </c>
      <c r="T181" s="71" t="s">
        <v>327</v>
      </c>
      <c r="U181" s="159" t="s">
        <v>786</v>
      </c>
      <c r="V181" s="71" t="str">
        <f>IFERROR(_xlfn.TEXTBEFORE(_xlfn.TEXTAFTER(U181,"Descrição do problema:&lt;/strong"),"&lt;/p&gt;"),_xlfn.TEXTAFTER(U181,"Descrição do problema:&lt;/strong"))</f>
        <v>&gt; Boa tarde. Gostaria de entender o motivo do aumento nas cobranças referente ao pagador+estorno. As notas fiscais estavam no valor de R$ 1.920,62 e agora está com o valor de R$ 1.931,38. O que acarretou esse aumento? 
Obrigada.</v>
      </c>
      <c r="W181" s="76" t="str">
        <f t="shared" si="32"/>
        <v>244777600</v>
      </c>
      <c r="X181" s="77"/>
      <c r="Y181" s="78" t="str">
        <f t="shared" si="33"/>
        <v>Aberto</v>
      </c>
      <c r="Z181" s="78">
        <f t="shared" ca="1" si="34"/>
        <v>79</v>
      </c>
      <c r="AA181" s="78">
        <f t="shared" ca="1" si="35"/>
        <v>79.001810000000006</v>
      </c>
      <c r="AB181" s="2" t="str">
        <f t="shared" si="36"/>
        <v>Externo</v>
      </c>
    </row>
    <row r="182" spans="1:28" ht="15.5" hidden="1" x14ac:dyDescent="0.35">
      <c r="A182" s="1"/>
      <c r="B182" s="67" t="s">
        <v>17</v>
      </c>
      <c r="C182" s="70" t="str">
        <f>VLOOKUP(I:I,'Referencias '!H:I,2,0)</f>
        <v>Cancelamento e Reemissão de Nota Fiscal</v>
      </c>
      <c r="D182" s="71">
        <v>24545440</v>
      </c>
      <c r="E182" s="71">
        <v>0</v>
      </c>
      <c r="F182" s="72">
        <v>2619110243508</v>
      </c>
      <c r="G182" s="72" t="str">
        <f>VLOOKUP(H:H,'Referencias '!B:C,2,0)</f>
        <v>DBDC - DISTRIBUIDORA BRASILEIRA DE COSMETICOS E PARTICIPACOES LTDA</v>
      </c>
      <c r="H182" s="72" t="str">
        <f>TRIM(_xlfn.TEXTBEFORE(_xlfn.TEXTAFTER(U182,"CNPJ/CPF:&lt;/strong&gt;"),"&lt;/p&gt;"))</f>
        <v>36.148.685/0004-08</v>
      </c>
      <c r="I182" s="70" t="s">
        <v>360</v>
      </c>
      <c r="J182" s="72"/>
      <c r="K182" s="72" t="s">
        <v>184</v>
      </c>
      <c r="L182" s="70" t="s">
        <v>5</v>
      </c>
      <c r="M182" s="73" t="s">
        <v>238</v>
      </c>
      <c r="N182" s="71" t="s">
        <v>774</v>
      </c>
      <c r="O182" s="74">
        <v>46213</v>
      </c>
      <c r="P182" s="153">
        <v>46218</v>
      </c>
      <c r="Q182" s="75" t="str">
        <f t="shared" si="31"/>
        <v>jul/2026</v>
      </c>
      <c r="R182" s="71" t="s">
        <v>313</v>
      </c>
      <c r="S182" s="71" t="s">
        <v>302</v>
      </c>
      <c r="T182" s="71" t="s">
        <v>775</v>
      </c>
      <c r="U182" s="159" t="s">
        <v>776</v>
      </c>
      <c r="V182" s="71" t="str">
        <f>IFERROR(_xlfn.TEXTBEFORE(_xlfn.TEXTAFTER(U182,"Descrição do problema:&lt;/strong"),"&lt;/p&gt;"),_xlfn.TEXTAFTER(U182,"Descrição do problema:&lt;/strong"))</f>
        <v>&gt; Prezados, bom dia. Solicito substituição de todas as notas emitidas para o CNPJ 36.148.685/0004-08. As notas precisam ser emitidas no CNPJ correto: CNPJ: 36.148.685/0001-65.
O time de Hunting já realização a cessão de CNPJ, no SF</v>
      </c>
      <c r="W182" s="76" t="str">
        <f t="shared" si="32"/>
        <v>245454400</v>
      </c>
      <c r="X182" s="77"/>
      <c r="Y182" s="78" t="str">
        <f t="shared" si="33"/>
        <v>Aberto</v>
      </c>
      <c r="Z182" s="78">
        <f t="shared" ca="1" si="34"/>
        <v>77</v>
      </c>
      <c r="AA182" s="78">
        <f t="shared" ca="1" si="35"/>
        <v>77.001819999999995</v>
      </c>
      <c r="AB182" s="2" t="str">
        <f t="shared" si="36"/>
        <v>Interno</v>
      </c>
    </row>
    <row r="183" spans="1:28" ht="15.5" hidden="1" x14ac:dyDescent="0.35">
      <c r="A183" s="1"/>
      <c r="B183" s="67" t="s">
        <v>14</v>
      </c>
      <c r="C183" s="70" t="str">
        <f>VLOOKUP(I:I,'Referencias '!H:I,2,0)</f>
        <v>Cobrança e Contestação</v>
      </c>
      <c r="D183" s="71">
        <v>24641345</v>
      </c>
      <c r="E183" s="71">
        <v>24086122</v>
      </c>
      <c r="F183" s="72">
        <v>2619415305683</v>
      </c>
      <c r="G183" s="72" t="str">
        <f t="shared" ref="G183:G190" si="39">T183</f>
        <v>DROGARIAS NISSEI</v>
      </c>
      <c r="H183" s="72"/>
      <c r="I183" s="70" t="s">
        <v>287</v>
      </c>
      <c r="J183" s="72"/>
      <c r="K183" s="72"/>
      <c r="L183" s="70" t="s">
        <v>5</v>
      </c>
      <c r="M183" s="73" t="s">
        <v>238</v>
      </c>
      <c r="N183" s="71" t="s">
        <v>761</v>
      </c>
      <c r="O183" s="74">
        <v>46216</v>
      </c>
      <c r="P183" s="153">
        <v>46216</v>
      </c>
      <c r="Q183" s="75" t="str">
        <f t="shared" si="31"/>
        <v>jul/2026</v>
      </c>
      <c r="R183" s="71" t="s">
        <v>313</v>
      </c>
      <c r="S183" s="71" t="s">
        <v>327</v>
      </c>
      <c r="T183" s="71" t="s">
        <v>762</v>
      </c>
      <c r="U183" s="159" t="s">
        <v>761</v>
      </c>
      <c r="V183" s="71" t="str">
        <f>U183</f>
        <v>Alteração de boleto errado</v>
      </c>
      <c r="W183" s="76" t="str">
        <f t="shared" si="32"/>
        <v>2464134524086122</v>
      </c>
      <c r="X183" s="77"/>
      <c r="Y183" s="78" t="str">
        <f t="shared" si="33"/>
        <v>Aberto</v>
      </c>
      <c r="Z183" s="78">
        <f t="shared" ca="1" si="34"/>
        <v>74</v>
      </c>
      <c r="AA183" s="78">
        <f t="shared" ca="1" si="35"/>
        <v>74.001829999999998</v>
      </c>
      <c r="AB183" s="2" t="str">
        <f t="shared" si="36"/>
        <v>Externo</v>
      </c>
    </row>
    <row r="184" spans="1:28" ht="15.5" hidden="1" x14ac:dyDescent="0.35">
      <c r="A184" s="1"/>
      <c r="B184" s="67" t="s">
        <v>16</v>
      </c>
      <c r="C184" s="70" t="str">
        <f>VLOOKUP(I:I,'Referencias '!H:I,2,0)</f>
        <v>Cobrança e Contestação</v>
      </c>
      <c r="D184" s="71">
        <v>24641238</v>
      </c>
      <c r="E184" s="71">
        <v>24477760</v>
      </c>
      <c r="F184" s="72">
        <v>2619415305611</v>
      </c>
      <c r="G184" s="72" t="str">
        <f t="shared" si="39"/>
        <v/>
      </c>
      <c r="H184" s="72"/>
      <c r="I184" s="70" t="s">
        <v>287</v>
      </c>
      <c r="J184" s="72"/>
      <c r="K184" s="72"/>
      <c r="L184" s="70" t="s">
        <v>5</v>
      </c>
      <c r="M184" s="73" t="s">
        <v>238</v>
      </c>
      <c r="N184" s="71" t="s">
        <v>763</v>
      </c>
      <c r="O184" s="74">
        <v>46216</v>
      </c>
      <c r="P184" s="153">
        <v>46216</v>
      </c>
      <c r="Q184" s="75" t="str">
        <f t="shared" si="31"/>
        <v>jul/2026</v>
      </c>
      <c r="R184" s="71" t="s">
        <v>313</v>
      </c>
      <c r="S184" s="71" t="s">
        <v>764</v>
      </c>
      <c r="T184" s="71" t="s">
        <v>327</v>
      </c>
      <c r="U184" s="159" t="s">
        <v>763</v>
      </c>
      <c r="V184" s="71" t="s">
        <v>346</v>
      </c>
      <c r="W184" s="76" t="str">
        <f t="shared" si="32"/>
        <v>2464123824477760</v>
      </c>
      <c r="X184" s="77"/>
      <c r="Y184" s="78" t="str">
        <f t="shared" si="33"/>
        <v>Aberto</v>
      </c>
      <c r="Z184" s="78">
        <f t="shared" ca="1" si="34"/>
        <v>74</v>
      </c>
      <c r="AA184" s="78">
        <f t="shared" ca="1" si="35"/>
        <v>74.001840000000001</v>
      </c>
      <c r="AB184" s="2" t="str">
        <f t="shared" si="36"/>
        <v>Externo</v>
      </c>
    </row>
    <row r="185" spans="1:28" ht="15.5" hidden="1" x14ac:dyDescent="0.35">
      <c r="A185" s="1"/>
      <c r="B185" s="67" t="s">
        <v>17</v>
      </c>
      <c r="C185" s="70" t="str">
        <f>VLOOKUP(I:I,'Referencias '!H:I,2,0)</f>
        <v>Pagamentos, Boletos e Recebimentos</v>
      </c>
      <c r="D185" s="71">
        <v>24656252</v>
      </c>
      <c r="E185" s="71">
        <v>0</v>
      </c>
      <c r="F185" s="72">
        <v>2619418314852</v>
      </c>
      <c r="G185" s="72" t="str">
        <f t="shared" si="39"/>
        <v/>
      </c>
      <c r="H185" s="72"/>
      <c r="I185" s="70" t="s">
        <v>729</v>
      </c>
      <c r="J185" s="72"/>
      <c r="K185" s="72" t="s">
        <v>677</v>
      </c>
      <c r="L185" s="70" t="s">
        <v>5</v>
      </c>
      <c r="M185" s="73" t="s">
        <v>238</v>
      </c>
      <c r="N185" s="71" t="s">
        <v>730</v>
      </c>
      <c r="O185" s="74">
        <v>46216</v>
      </c>
      <c r="P185" s="153">
        <v>46218</v>
      </c>
      <c r="Q185" s="75" t="str">
        <f t="shared" si="31"/>
        <v>jul/2026</v>
      </c>
      <c r="R185" s="71" t="s">
        <v>313</v>
      </c>
      <c r="S185" s="71" t="s">
        <v>381</v>
      </c>
      <c r="T185" s="71" t="s">
        <v>327</v>
      </c>
      <c r="U185" s="71" t="s">
        <v>731</v>
      </c>
      <c r="V185" s="71" t="str">
        <f>IFERROR(_xlfn.TEXTBEFORE(_xlfn.TEXTAFTER(U185,"Descrição do problema:&lt;/strong"),"&lt;/p&gt;"),_xlfn.TEXTAFTER(U185,"Descrição do problema:&lt;/strong"))</f>
        <v>&gt; Com o objetivo de aprimorar nossos processos financeiros e garantir maior previsibilidade nas liquidações, informamos que, a partir de 01/08/2026, o Grupo Herval adotará um novo calendário de pagamentos aos fornecedores.
Os pagamentos passarão a ser realizados exclusivamente nos dias 07, 17 e 27 de cada mês. Caso uma dessas datas coincida com finais de semana ou feriados, o crédito será efetuado no próximo dia útil.
Para que não haja impactos no fluxo de pagamentos, solicitamos que as próximas Notas Fiscais e boletos sejam emitidos com vencimento ajustado para o dia 07, 17 ou 27, conforme a data mais próxima do prazo originalmente negociado.
Caso o vencimento seja emitido em outra data, a Tesouraria realizará a programação do pagamento para a próxima data fixa do calendário.
Contamos com a sua colaboração para essa adequação e permanecemos à disposição em caso de dúvidas.</v>
      </c>
      <c r="W185" s="76" t="str">
        <f t="shared" si="32"/>
        <v>246562520</v>
      </c>
      <c r="X185" s="77"/>
      <c r="Y185" s="78" t="str">
        <f t="shared" si="33"/>
        <v>Aberto</v>
      </c>
      <c r="Z185" s="78">
        <f t="shared" ca="1" si="34"/>
        <v>74</v>
      </c>
      <c r="AA185" s="78">
        <f t="shared" ca="1" si="35"/>
        <v>74.001850000000005</v>
      </c>
      <c r="AB185" s="2" t="str">
        <f t="shared" si="36"/>
        <v>Externo</v>
      </c>
    </row>
    <row r="186" spans="1:28" customFormat="1" ht="15.5" hidden="1" x14ac:dyDescent="0.35">
      <c r="A186" s="1"/>
      <c r="B186" s="67" t="s">
        <v>16</v>
      </c>
      <c r="C186" s="70" t="str">
        <f>VLOOKUP(I:I,'Referencias '!H:I,2,0)</f>
        <v>Cobrança e Contestação</v>
      </c>
      <c r="D186" s="71">
        <v>24639267</v>
      </c>
      <c r="E186" s="71">
        <v>24093861</v>
      </c>
      <c r="F186" s="72">
        <v>0</v>
      </c>
      <c r="G186" s="72" t="str">
        <f t="shared" si="39"/>
        <v>UNIDADE DE EDUCACAO PROF A DIST</v>
      </c>
      <c r="H186" s="72"/>
      <c r="I186" s="70" t="s">
        <v>287</v>
      </c>
      <c r="J186" s="72"/>
      <c r="K186" s="72"/>
      <c r="L186" s="70" t="s">
        <v>70</v>
      </c>
      <c r="M186" s="73" t="s">
        <v>238</v>
      </c>
      <c r="N186" s="71" t="s">
        <v>735</v>
      </c>
      <c r="O186" s="74">
        <v>46216</v>
      </c>
      <c r="P186" s="153">
        <v>46216</v>
      </c>
      <c r="Q186" s="75" t="str">
        <f t="shared" si="31"/>
        <v>jul/2026</v>
      </c>
      <c r="R186" s="71" t="s">
        <v>765</v>
      </c>
      <c r="S186" s="71" t="s">
        <v>306</v>
      </c>
      <c r="T186" s="71" t="s">
        <v>766</v>
      </c>
      <c r="U186" s="159" t="s">
        <v>735</v>
      </c>
      <c r="V186" s="71" t="s">
        <v>346</v>
      </c>
      <c r="W186" s="76" t="str">
        <f t="shared" si="32"/>
        <v>2463926724093861</v>
      </c>
      <c r="X186" s="77">
        <v>46224</v>
      </c>
      <c r="Y186" s="78" t="str">
        <f t="shared" si="33"/>
        <v>Encerrado</v>
      </c>
      <c r="Z186" s="78">
        <f t="shared" ca="1" si="34"/>
        <v>8</v>
      </c>
      <c r="AA186" s="78" t="str">
        <f t="shared" si="35"/>
        <v/>
      </c>
      <c r="AB186" s="2" t="str">
        <f t="shared" si="36"/>
        <v>Interno</v>
      </c>
    </row>
    <row r="187" spans="1:28" ht="15.5" hidden="1" x14ac:dyDescent="0.35">
      <c r="A187" s="1"/>
      <c r="B187" s="67" t="s">
        <v>17</v>
      </c>
      <c r="C187" s="70" t="str">
        <f>VLOOKUP(I:I,'Referencias '!H:I,2,0)</f>
        <v>Cancelamento e Reemissão de Nota Fiscal</v>
      </c>
      <c r="D187" s="71">
        <v>24651461</v>
      </c>
      <c r="E187" s="71">
        <v>24143584</v>
      </c>
      <c r="F187" s="72">
        <v>2619417312142</v>
      </c>
      <c r="G187" s="72" t="str">
        <f t="shared" si="39"/>
        <v/>
      </c>
      <c r="H187" s="72"/>
      <c r="I187" s="70" t="s">
        <v>360</v>
      </c>
      <c r="J187" s="72"/>
      <c r="K187" s="72" t="s">
        <v>187</v>
      </c>
      <c r="L187" s="70" t="s">
        <v>5</v>
      </c>
      <c r="M187" s="73" t="s">
        <v>238</v>
      </c>
      <c r="N187" s="71" t="s">
        <v>732</v>
      </c>
      <c r="O187" s="74">
        <v>46216</v>
      </c>
      <c r="P187" s="153">
        <v>46216</v>
      </c>
      <c r="Q187" s="75" t="str">
        <f t="shared" si="31"/>
        <v>jul/2026</v>
      </c>
      <c r="R187" s="71" t="s">
        <v>313</v>
      </c>
      <c r="S187" s="71" t="s">
        <v>327</v>
      </c>
      <c r="T187" s="71" t="s">
        <v>327</v>
      </c>
      <c r="U187" s="71" t="s">
        <v>732</v>
      </c>
      <c r="V187" s="71" t="str">
        <f>U187</f>
        <v>Correção de nota fiscal</v>
      </c>
      <c r="W187" s="76" t="str">
        <f t="shared" si="32"/>
        <v>2465146124143584</v>
      </c>
      <c r="X187" s="77"/>
      <c r="Y187" s="78" t="str">
        <f t="shared" si="33"/>
        <v>Aberto</v>
      </c>
      <c r="Z187" s="78">
        <f t="shared" ca="1" si="34"/>
        <v>74</v>
      </c>
      <c r="AA187" s="78">
        <f t="shared" ca="1" si="35"/>
        <v>74.001869999999997</v>
      </c>
      <c r="AB187" s="2" t="str">
        <f t="shared" si="36"/>
        <v>Externo</v>
      </c>
    </row>
    <row r="188" spans="1:28" ht="15.5" hidden="1" x14ac:dyDescent="0.35">
      <c r="A188" s="1"/>
      <c r="B188" s="67" t="s">
        <v>17</v>
      </c>
      <c r="C188" s="70" t="str">
        <f>VLOOKUP(I:I,'Referencias '!H:I,2,0)</f>
        <v>Cancelamento e Reemissão de Nota Fiscal</v>
      </c>
      <c r="D188" s="71">
        <v>24650288</v>
      </c>
      <c r="E188" s="71">
        <v>23663601</v>
      </c>
      <c r="F188" s="72">
        <v>2619417311385</v>
      </c>
      <c r="G188" s="72" t="str">
        <f t="shared" si="39"/>
        <v/>
      </c>
      <c r="H188" s="72"/>
      <c r="I188" s="70" t="s">
        <v>676</v>
      </c>
      <c r="J188" s="72"/>
      <c r="K188" s="72" t="s">
        <v>677</v>
      </c>
      <c r="L188" s="70" t="s">
        <v>5</v>
      </c>
      <c r="M188" s="73" t="s">
        <v>238</v>
      </c>
      <c r="N188" s="71" t="s">
        <v>734</v>
      </c>
      <c r="O188" s="74">
        <v>46216</v>
      </c>
      <c r="P188" s="153">
        <v>46216</v>
      </c>
      <c r="Q188" s="75" t="str">
        <f t="shared" si="31"/>
        <v>jul/2026</v>
      </c>
      <c r="R188" s="71" t="s">
        <v>313</v>
      </c>
      <c r="S188" s="71" t="s">
        <v>327</v>
      </c>
      <c r="T188" s="71" t="s">
        <v>327</v>
      </c>
      <c r="U188" s="71" t="s">
        <v>734</v>
      </c>
      <c r="V188" s="71" t="str">
        <f>U188</f>
        <v>Substituição de NFS</v>
      </c>
      <c r="W188" s="76" t="str">
        <f t="shared" si="32"/>
        <v>2465028823663601</v>
      </c>
      <c r="X188" s="77"/>
      <c r="Y188" s="78" t="str">
        <f t="shared" si="33"/>
        <v>Aberto</v>
      </c>
      <c r="Z188" s="78">
        <f t="shared" ca="1" si="34"/>
        <v>74</v>
      </c>
      <c r="AA188" s="78">
        <f t="shared" ca="1" si="35"/>
        <v>74.00188</v>
      </c>
      <c r="AB188" s="2" t="str">
        <f t="shared" si="36"/>
        <v>Externo</v>
      </c>
    </row>
    <row r="189" spans="1:28" ht="15.5" hidden="1" x14ac:dyDescent="0.35">
      <c r="A189" s="1"/>
      <c r="B189" s="67" t="s">
        <v>17</v>
      </c>
      <c r="C189" s="70" t="str">
        <f>VLOOKUP(I:I,'Referencias '!H:I,2,0)</f>
        <v>Cancelamento e Reemissão de Nota Fiscal</v>
      </c>
      <c r="D189" s="71">
        <v>24558378</v>
      </c>
      <c r="E189" s="71">
        <v>0</v>
      </c>
      <c r="F189" s="72">
        <v>2619113251350</v>
      </c>
      <c r="G189" s="72" t="str">
        <f t="shared" si="39"/>
        <v>DMC CONSULTORIA E GESTAO DE PROJ</v>
      </c>
      <c r="H189" s="72" t="str">
        <f>TRIM(_xlfn.TEXTBEFORE(_xlfn.TEXTAFTER(U189,"CNPJ/CPF:&lt;/strong&gt;"),"&lt;/p&gt;"))</f>
        <v>36.719.374/0001-09</v>
      </c>
      <c r="I189" s="70" t="s">
        <v>360</v>
      </c>
      <c r="J189" s="72"/>
      <c r="K189" s="72" t="s">
        <v>187</v>
      </c>
      <c r="L189" s="70" t="s">
        <v>70</v>
      </c>
      <c r="M189" s="73" t="s">
        <v>238</v>
      </c>
      <c r="N189" s="71" t="s">
        <v>771</v>
      </c>
      <c r="O189" s="74">
        <v>46213</v>
      </c>
      <c r="P189" s="153">
        <v>46218</v>
      </c>
      <c r="Q189" s="75" t="str">
        <f t="shared" si="31"/>
        <v>jul/2026</v>
      </c>
      <c r="R189" s="71" t="s">
        <v>313</v>
      </c>
      <c r="S189" s="71" t="s">
        <v>302</v>
      </c>
      <c r="T189" s="71" t="s">
        <v>772</v>
      </c>
      <c r="U189" s="159" t="s">
        <v>773</v>
      </c>
      <c r="V189" s="71" t="str">
        <f>IFERROR(_xlfn.TEXTBEFORE(_xlfn.TEXTAFTER(U189,"Descrição do problema:&lt;/strong"),"&lt;/p&gt;"),_xlfn.TEXTAFTER(U189,"Descrição do problema:&lt;/strong"))</f>
        <v>&gt; Por favor, cancelar a nota fiscal 0093693. 
Nota indevida sobre SETUP, não existe contrato nesse CNPJ.
O contrato correto é o 39.987.885/0001-08, que inclusive o cliente já pagou o SETUP na nota: 0093696</v>
      </c>
      <c r="W189" s="76" t="str">
        <f t="shared" si="32"/>
        <v>245583780</v>
      </c>
      <c r="X189" s="77">
        <v>46260</v>
      </c>
      <c r="Y189" s="78" t="str">
        <f t="shared" si="33"/>
        <v>Encerrado</v>
      </c>
      <c r="Z189" s="78">
        <f t="shared" ca="1" si="34"/>
        <v>47</v>
      </c>
      <c r="AA189" s="78" t="str">
        <f t="shared" si="35"/>
        <v/>
      </c>
      <c r="AB189" s="2" t="str">
        <f t="shared" si="36"/>
        <v>Interno</v>
      </c>
    </row>
    <row r="190" spans="1:28" ht="15.5" hidden="1" x14ac:dyDescent="0.35">
      <c r="A190" s="1"/>
      <c r="B190" s="67" t="s">
        <v>17</v>
      </c>
      <c r="C190" s="70" t="str">
        <f>VLOOKUP(I:I,'Referencias '!H:I,2,0)</f>
        <v>Cancelamento e Reemissão de Nota Fiscal</v>
      </c>
      <c r="D190" s="159">
        <v>24649626</v>
      </c>
      <c r="E190" s="71">
        <v>23875658</v>
      </c>
      <c r="F190" s="72">
        <v>2619417310967</v>
      </c>
      <c r="G190" s="72" t="str">
        <f t="shared" si="39"/>
        <v>CENCOSUD</v>
      </c>
      <c r="H190" s="72"/>
      <c r="I190" s="70" t="s">
        <v>676</v>
      </c>
      <c r="J190" s="72"/>
      <c r="K190" s="72" t="s">
        <v>187</v>
      </c>
      <c r="L190" s="70" t="s">
        <v>5</v>
      </c>
      <c r="M190" s="73" t="s">
        <v>238</v>
      </c>
      <c r="N190" s="71" t="s">
        <v>735</v>
      </c>
      <c r="O190" s="74">
        <v>46216</v>
      </c>
      <c r="P190" s="153">
        <v>46216</v>
      </c>
      <c r="Q190" s="75" t="str">
        <f t="shared" si="31"/>
        <v>jul/2026</v>
      </c>
      <c r="R190" s="71" t="s">
        <v>313</v>
      </c>
      <c r="S190" s="71" t="s">
        <v>306</v>
      </c>
      <c r="T190" s="71" t="s">
        <v>736</v>
      </c>
      <c r="U190" s="71" t="s">
        <v>735</v>
      </c>
      <c r="V190" s="71" t="s">
        <v>346</v>
      </c>
      <c r="W190" s="76" t="str">
        <f t="shared" si="32"/>
        <v>2464962623875658</v>
      </c>
      <c r="X190" s="77"/>
      <c r="Y190" s="78" t="str">
        <f t="shared" si="33"/>
        <v>Aberto</v>
      </c>
      <c r="Z190" s="78">
        <f t="shared" ca="1" si="34"/>
        <v>74</v>
      </c>
      <c r="AA190" s="78">
        <f t="shared" ca="1" si="35"/>
        <v>74.001900000000006</v>
      </c>
      <c r="AB190" s="2" t="str">
        <f t="shared" si="36"/>
        <v>Interno</v>
      </c>
    </row>
    <row r="191" spans="1:28" customFormat="1" ht="15.5" hidden="1" x14ac:dyDescent="0.35">
      <c r="A191" s="1"/>
      <c r="B191" s="67" t="s">
        <v>14</v>
      </c>
      <c r="C191" s="70" t="str">
        <f>VLOOKUP(I:I,'Referencias '!H:I,2,0)</f>
        <v>Contratos, Comercial e Cadastro</v>
      </c>
      <c r="D191" s="71">
        <v>24501427</v>
      </c>
      <c r="E191" s="71">
        <v>0</v>
      </c>
      <c r="F191" s="72">
        <v>2619009214022</v>
      </c>
      <c r="G191" s="72" t="str">
        <f>VLOOKUP(H:H,'Referencias '!B:C,2,0)</f>
        <v>LOJAS SIMONETTI LTDA</v>
      </c>
      <c r="H191" s="72" t="str">
        <f>TRIM(_xlfn.TEXTBEFORE(_xlfn.TEXTAFTER(U191,"CNPJ/CPF:&lt;/strong&gt;"),"&lt;/p&gt;"))</f>
        <v>31.743.818/0022-52</v>
      </c>
      <c r="I191" s="70" t="s">
        <v>682</v>
      </c>
      <c r="J191" s="72"/>
      <c r="K191" s="72"/>
      <c r="L191" s="70" t="s">
        <v>70</v>
      </c>
      <c r="M191" s="73" t="s">
        <v>238</v>
      </c>
      <c r="N191" s="71" t="s">
        <v>777</v>
      </c>
      <c r="O191" s="74">
        <v>46212</v>
      </c>
      <c r="P191" s="153">
        <v>46218</v>
      </c>
      <c r="Q191" s="75" t="str">
        <f t="shared" si="31"/>
        <v>jul/2026</v>
      </c>
      <c r="R191" s="71" t="s">
        <v>313</v>
      </c>
      <c r="S191" s="71" t="s">
        <v>778</v>
      </c>
      <c r="T191" s="71" t="s">
        <v>779</v>
      </c>
      <c r="U191" s="159" t="s">
        <v>780</v>
      </c>
      <c r="V191" s="71" t="str">
        <f>IFERROR(_xlfn.TEXTBEFORE(_xlfn.TEXTAFTER(U191,"Descrição do problema:&lt;/strong"),"&lt;/p&gt;"),_xlfn.TEXTAFTER(U191,"Descrição do problema:&lt;/strong"))</f>
        <v>&gt; Preciso que seja adicionado a TODOS os faturamentos da Móveis Simonetti seja adicionado o e-mail financeiro.opti@simonetti.com.br
é o e-mail da nossa central de Notas.
Ocorre que:
Nota fiscal: 114763
CNPJ: 31.743.818/0022-52
Emissão: 26/05/2026
Vencimento: 20/06/2026
Valor: R$ 688,78
Não chegou onde preciso aqui em nossa central d</v>
      </c>
      <c r="W191" s="76" t="str">
        <f t="shared" si="32"/>
        <v>245014270</v>
      </c>
      <c r="X191" s="77">
        <v>46240</v>
      </c>
      <c r="Y191" s="78" t="str">
        <f t="shared" si="33"/>
        <v>Encerrado</v>
      </c>
      <c r="Z191" s="78">
        <f t="shared" ca="1" si="34"/>
        <v>28</v>
      </c>
      <c r="AA191" s="78" t="str">
        <f t="shared" si="35"/>
        <v/>
      </c>
      <c r="AB191" s="2" t="str">
        <f t="shared" si="36"/>
        <v>Externo</v>
      </c>
    </row>
    <row r="192" spans="1:28" ht="15.5" hidden="1" x14ac:dyDescent="0.35">
      <c r="A192" s="1"/>
      <c r="B192" s="67" t="s">
        <v>17</v>
      </c>
      <c r="C192" s="70" t="str">
        <f>VLOOKUP(I:I,'Referencias '!H:I,2,0)</f>
        <v>Cobrança e Contestação</v>
      </c>
      <c r="D192" s="71">
        <v>24647952</v>
      </c>
      <c r="E192" s="71">
        <v>24229680</v>
      </c>
      <c r="F192" s="72">
        <v>2619416309879</v>
      </c>
      <c r="G192" s="72" t="str">
        <f>T192</f>
        <v/>
      </c>
      <c r="H192" s="72"/>
      <c r="I192" s="70" t="s">
        <v>748</v>
      </c>
      <c r="J192" s="72"/>
      <c r="K192" s="72"/>
      <c r="L192" s="70" t="s">
        <v>5</v>
      </c>
      <c r="M192" s="73" t="s">
        <v>238</v>
      </c>
      <c r="N192" s="71" t="s">
        <v>749</v>
      </c>
      <c r="O192" s="74">
        <v>46216</v>
      </c>
      <c r="P192" s="153">
        <v>46216</v>
      </c>
      <c r="Q192" s="75" t="str">
        <f t="shared" si="31"/>
        <v>jul/2026</v>
      </c>
      <c r="R192" s="71" t="s">
        <v>313</v>
      </c>
      <c r="S192" s="71" t="s">
        <v>327</v>
      </c>
      <c r="T192" s="71" t="s">
        <v>327</v>
      </c>
      <c r="U192" s="159" t="s">
        <v>749</v>
      </c>
      <c r="V192" s="71" t="str">
        <f>U192</f>
        <v>Cobrança de chave de loja</v>
      </c>
      <c r="W192" s="76" t="str">
        <f t="shared" si="32"/>
        <v>2464795224229680</v>
      </c>
      <c r="X192" s="77"/>
      <c r="Y192" s="78" t="str">
        <f t="shared" si="33"/>
        <v>Aberto</v>
      </c>
      <c r="Z192" s="78">
        <f t="shared" ca="1" si="34"/>
        <v>74</v>
      </c>
      <c r="AA192" s="78">
        <f t="shared" ca="1" si="35"/>
        <v>74.001919999999998</v>
      </c>
      <c r="AB192" s="2" t="str">
        <f t="shared" si="36"/>
        <v>Externo</v>
      </c>
    </row>
    <row r="193" spans="1:28" ht="15.5" hidden="1" x14ac:dyDescent="0.35">
      <c r="A193" s="1"/>
      <c r="B193" s="67" t="s">
        <v>17</v>
      </c>
      <c r="C193" s="70" t="str">
        <f>VLOOKUP(I:I,'Referencias '!H:I,2,0)</f>
        <v>Cancelamento e Reemissão de Nota Fiscal</v>
      </c>
      <c r="D193" s="71">
        <v>24646897</v>
      </c>
      <c r="E193" s="71">
        <v>24363897</v>
      </c>
      <c r="F193" s="72">
        <v>2619416309213</v>
      </c>
      <c r="G193" s="72" t="str">
        <f>T193</f>
        <v>PAGUE MENOS COMERCIO DE PRODUTOS</v>
      </c>
      <c r="H193" s="72"/>
      <c r="I193" s="70" t="s">
        <v>676</v>
      </c>
      <c r="J193" s="72"/>
      <c r="K193" s="72" t="s">
        <v>677</v>
      </c>
      <c r="L193" s="70" t="s">
        <v>5</v>
      </c>
      <c r="M193" s="73" t="s">
        <v>238</v>
      </c>
      <c r="N193" s="71" t="s">
        <v>754</v>
      </c>
      <c r="O193" s="74">
        <v>46216</v>
      </c>
      <c r="P193" s="153">
        <v>46216</v>
      </c>
      <c r="Q193" s="75" t="str">
        <f t="shared" si="31"/>
        <v>jul/2026</v>
      </c>
      <c r="R193" s="71" t="s">
        <v>313</v>
      </c>
      <c r="S193" s="71" t="s">
        <v>327</v>
      </c>
      <c r="T193" s="71" t="s">
        <v>755</v>
      </c>
      <c r="U193" s="159" t="s">
        <v>754</v>
      </c>
      <c r="V193" s="71" t="str">
        <f>U193</f>
        <v>Substituição de NF</v>
      </c>
      <c r="W193" s="76" t="str">
        <f t="shared" si="32"/>
        <v>2464689724363897</v>
      </c>
      <c r="X193" s="77"/>
      <c r="Y193" s="78" t="str">
        <f t="shared" si="33"/>
        <v>Aberto</v>
      </c>
      <c r="Z193" s="78">
        <f t="shared" ca="1" si="34"/>
        <v>74</v>
      </c>
      <c r="AA193" s="78">
        <f t="shared" ca="1" si="35"/>
        <v>74.001930000000002</v>
      </c>
      <c r="AB193" s="2" t="str">
        <f t="shared" si="36"/>
        <v>Externo</v>
      </c>
    </row>
    <row r="194" spans="1:28" ht="15.5" hidden="1" x14ac:dyDescent="0.35">
      <c r="A194" s="1"/>
      <c r="B194" s="67" t="s">
        <v>14</v>
      </c>
      <c r="C194" s="70" t="str">
        <f>VLOOKUP(I:I,'Referencias '!H:I,2,0)</f>
        <v>Cancelamento e Reemissão de Nota Fiscal</v>
      </c>
      <c r="D194" s="159">
        <v>24433061</v>
      </c>
      <c r="E194" s="71">
        <v>0</v>
      </c>
      <c r="F194" s="72">
        <v>2618818169611</v>
      </c>
      <c r="G194" s="72" t="str">
        <f>T194</f>
        <v>SUPER BEAL</v>
      </c>
      <c r="H194" s="72" t="str">
        <f>TRIM(_xlfn.TEXTBEFORE(_xlfn.TEXTAFTER(U194,"CNPJ/CPF:&lt;/strong&gt;"),"&lt;/p&gt;"))</f>
        <v>78.116.670/0011-37</v>
      </c>
      <c r="I194" s="70" t="s">
        <v>360</v>
      </c>
      <c r="J194" s="72"/>
      <c r="K194" s="72" t="s">
        <v>184</v>
      </c>
      <c r="L194" s="70" t="s">
        <v>70</v>
      </c>
      <c r="M194" s="73" t="s">
        <v>238</v>
      </c>
      <c r="N194" s="71" t="s">
        <v>305</v>
      </c>
      <c r="O194" s="74">
        <v>46210</v>
      </c>
      <c r="P194" s="153">
        <v>46218</v>
      </c>
      <c r="Q194" s="75" t="str">
        <f t="shared" si="31"/>
        <v>jul/2026</v>
      </c>
      <c r="R194" s="71" t="s">
        <v>313</v>
      </c>
      <c r="S194" s="71" t="s">
        <v>306</v>
      </c>
      <c r="T194" s="71" t="s">
        <v>787</v>
      </c>
      <c r="U194" s="159" t="s">
        <v>788</v>
      </c>
      <c r="V194" s="71" t="str">
        <f>IFERROR(_xlfn.TEXTBEFORE(_xlfn.TEXTAFTER(U194,"Descrição do problema:&lt;/strong"),"&lt;/p&gt;"),_xlfn.TEXTAFTER(U194,"Descrição do problema:&lt;/strong"))</f>
        <v>&gt; Boa tarde, time! 
Fizemos a Cessão contratual deste cliente para o CNPJ 78.116.670/0005-99. Com isso precisamos cancelar a NF gerada no CNPJ anterior.</v>
      </c>
      <c r="W194" s="76" t="str">
        <f t="shared" si="32"/>
        <v>244330610</v>
      </c>
      <c r="X194" s="77">
        <v>46287</v>
      </c>
      <c r="Y194" s="78" t="str">
        <f t="shared" si="33"/>
        <v>Encerrado</v>
      </c>
      <c r="Z194" s="78">
        <f t="shared" ca="1" si="34"/>
        <v>77</v>
      </c>
      <c r="AA194" s="78" t="str">
        <f t="shared" si="35"/>
        <v/>
      </c>
      <c r="AB194" s="2" t="str">
        <f t="shared" si="36"/>
        <v>Interno</v>
      </c>
    </row>
    <row r="195" spans="1:28" customFormat="1" ht="15.5" hidden="1" x14ac:dyDescent="0.35">
      <c r="A195" s="1"/>
      <c r="B195" s="67" t="s">
        <v>16</v>
      </c>
      <c r="C195" s="70" t="str">
        <f>VLOOKUP(I:I,'Referencias '!H:I,2,0)</f>
        <v>Contratos, Comercial e Cadastro</v>
      </c>
      <c r="D195" s="71">
        <v>24354227</v>
      </c>
      <c r="E195" s="71">
        <v>0</v>
      </c>
      <c r="F195" s="72">
        <v>2618714118937</v>
      </c>
      <c r="G195" s="72" t="str">
        <f>VLOOKUP(H:H,'Referencias '!B:C,2,0)</f>
        <v>APP MESA LTDA</v>
      </c>
      <c r="H195" s="72" t="str">
        <f>TRIM(_xlfn.TEXTBEFORE(_xlfn.TEXTAFTER(U195,"CNPJ/CPF:&lt;/strong&gt;"),"&lt;/p&gt;"))</f>
        <v>59.078.413/0001-31</v>
      </c>
      <c r="I195" s="70" t="s">
        <v>789</v>
      </c>
      <c r="J195" s="72"/>
      <c r="K195" s="72"/>
      <c r="L195" s="70" t="s">
        <v>70</v>
      </c>
      <c r="M195" s="73" t="s">
        <v>238</v>
      </c>
      <c r="N195" s="71" t="s">
        <v>790</v>
      </c>
      <c r="O195" s="74">
        <v>46209</v>
      </c>
      <c r="P195" s="153">
        <v>46218</v>
      </c>
      <c r="Q195" s="75" t="str">
        <f t="shared" si="31"/>
        <v>jul/2026</v>
      </c>
      <c r="R195" s="71" t="s">
        <v>313</v>
      </c>
      <c r="S195" s="71" t="s">
        <v>791</v>
      </c>
      <c r="T195" s="71" t="s">
        <v>792</v>
      </c>
      <c r="U195" s="159" t="s">
        <v>793</v>
      </c>
      <c r="V195" s="71" t="str">
        <f>IFERROR(_xlfn.TEXTBEFORE(_xlfn.TEXTAFTER(U195,"Descrição do problema:&lt;/strong"),"&lt;/p&gt;"),_xlfn.TEXTAFTER(U195,"Descrição do problema:&lt;/strong"))</f>
        <v>&gt; Boa tarde,
Estamos recebendo as faturas (NF e Boleto) em um domínio que vamos desabilitar. O domínio que está sendo enviado é @heybill.com.br
Precisamos que seja alterado para o domínio oficial.
diogo@appmesa.com.br
rafael@appmesa.com.br
Obrigado,</v>
      </c>
      <c r="W195" s="76" t="str">
        <f t="shared" si="32"/>
        <v>243542270</v>
      </c>
      <c r="X195" s="77">
        <v>46240</v>
      </c>
      <c r="Y195" s="78" t="str">
        <f t="shared" si="33"/>
        <v>Encerrado</v>
      </c>
      <c r="Z195" s="78">
        <f t="shared" ca="1" si="34"/>
        <v>31</v>
      </c>
      <c r="AA195" s="78" t="str">
        <f t="shared" si="35"/>
        <v/>
      </c>
      <c r="AB195" s="2" t="str">
        <f t="shared" si="36"/>
        <v>Externo</v>
      </c>
    </row>
    <row r="196" spans="1:28" customFormat="1" ht="15.5" hidden="1" x14ac:dyDescent="0.35">
      <c r="A196" s="1"/>
      <c r="B196" s="67" t="s">
        <v>15</v>
      </c>
      <c r="C196" s="70" t="str">
        <f>VLOOKUP(I:I,'Referencias '!H:I,2,0)</f>
        <v>Contratos, Comercial e Cadastro</v>
      </c>
      <c r="D196" s="71">
        <v>24137862</v>
      </c>
      <c r="E196" s="71">
        <v>0</v>
      </c>
      <c r="F196" s="72">
        <v>2618208979541</v>
      </c>
      <c r="G196" s="72" t="str">
        <f>VLOOKUP(H:H,'Referencias '!B:C,2,0)</f>
        <v>DENTAL S. SEBASTIAO LTDA</v>
      </c>
      <c r="H196" s="72" t="str">
        <f>TRIM(_xlfn.TEXTBEFORE(_xlfn.TEXTAFTER(U196,"CNPJ/CPF:&lt;/strong&gt;"),"&lt;/p&gt;"))</f>
        <v>09.228.091/0001-91</v>
      </c>
      <c r="I196" s="70" t="s">
        <v>355</v>
      </c>
      <c r="J196" s="72"/>
      <c r="K196" s="72"/>
      <c r="L196" s="70" t="s">
        <v>70</v>
      </c>
      <c r="M196" s="73" t="s">
        <v>238</v>
      </c>
      <c r="N196" s="71" t="s">
        <v>794</v>
      </c>
      <c r="O196" s="74">
        <v>46204</v>
      </c>
      <c r="P196" s="153">
        <v>46218</v>
      </c>
      <c r="Q196" s="75" t="str">
        <f t="shared" si="31"/>
        <v>jul/2026</v>
      </c>
      <c r="R196" s="71" t="s">
        <v>313</v>
      </c>
      <c r="S196" s="71" t="s">
        <v>302</v>
      </c>
      <c r="T196" s="71" t="s">
        <v>795</v>
      </c>
      <c r="U196" s="71" t="s">
        <v>796</v>
      </c>
      <c r="V196" s="71" t="str">
        <f>IFERROR(_xlfn.TEXTBEFORE(_xlfn.TEXTAFTER(U196,"Descrição do problema:&lt;/strong"),"&lt;/p&gt;"),_xlfn.TEXTAFTER(U196,"Descrição do problema:&lt;/strong"))</f>
        <v>&gt; Prezados, bom dia. Tudo bem? Segue em anexo, aditivo de congelamento do cliente: 09228091000191 Não podemos emitir notas fiscais até 29/09/2026</v>
      </c>
      <c r="W196" s="76" t="str">
        <f t="shared" si="32"/>
        <v>241378620</v>
      </c>
      <c r="X196" s="77">
        <v>46233</v>
      </c>
      <c r="Y196" s="78" t="str">
        <f t="shared" si="33"/>
        <v>Encerrado</v>
      </c>
      <c r="Z196" s="78">
        <f t="shared" ca="1" si="34"/>
        <v>29</v>
      </c>
      <c r="AA196" s="78" t="str">
        <f t="shared" si="35"/>
        <v/>
      </c>
      <c r="AB196" s="2" t="str">
        <f t="shared" si="36"/>
        <v>Interno</v>
      </c>
    </row>
    <row r="197" spans="1:28" customFormat="1" ht="15.5" hidden="1" x14ac:dyDescent="0.35">
      <c r="A197" s="1"/>
      <c r="B197" s="67" t="s">
        <v>15</v>
      </c>
      <c r="C197" s="70" t="str">
        <f>VLOOKUP(I:I,'Referencias '!H:I,2,0)</f>
        <v>Pagamentos, Boletos e Recebimentos</v>
      </c>
      <c r="D197" s="71">
        <v>24102558</v>
      </c>
      <c r="E197" s="71">
        <v>0</v>
      </c>
      <c r="F197" s="72">
        <v>2618112957235</v>
      </c>
      <c r="G197" s="72" t="str">
        <f>VLOOKUP(H:H,'Referencias '!B:C,2,0)</f>
        <v>FORTALEZA DE SANTA TERESINHA AGRICULTURA E PECUARIA S.A.</v>
      </c>
      <c r="H197" s="72" t="str">
        <f>TRIM(_xlfn.TEXTBEFORE(_xlfn.TEXTAFTER(U197,"CNPJ/CPF:&lt;/strong&gt;"),"&lt;/p&gt;"))</f>
        <v>11.606.543/0002-54</v>
      </c>
      <c r="I197" s="70" t="s">
        <v>312</v>
      </c>
      <c r="J197" s="72"/>
      <c r="K197" s="72"/>
      <c r="L197" s="70" t="s">
        <v>70</v>
      </c>
      <c r="M197" s="73" t="s">
        <v>238</v>
      </c>
      <c r="N197" s="71" t="s">
        <v>797</v>
      </c>
      <c r="O197" s="74">
        <v>46203</v>
      </c>
      <c r="P197" s="153">
        <v>46218</v>
      </c>
      <c r="Q197" s="75" t="str">
        <f t="shared" si="31"/>
        <v>jun/2026</v>
      </c>
      <c r="R197" s="71" t="s">
        <v>313</v>
      </c>
      <c r="S197" s="71" t="s">
        <v>798</v>
      </c>
      <c r="T197" s="71" t="s">
        <v>327</v>
      </c>
      <c r="U197" s="159" t="s">
        <v>799</v>
      </c>
      <c r="V197" s="71" t="str">
        <f>IFERROR(_xlfn.TEXTBEFORE(_xlfn.TEXTAFTER(U197,"Descrição do problema:&lt;/strong"),"&lt;/p&gt;"),_xlfn.TEXTAFTER(U197,"Descrição do problema:&lt;/strong"))</f>
        <v xml:space="preserve">&gt;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
Precisamos da prorrogação do </v>
      </c>
      <c r="W197" s="76" t="str">
        <f t="shared" si="32"/>
        <v>241025580</v>
      </c>
      <c r="X197" s="77">
        <v>46244</v>
      </c>
      <c r="Y197" s="78" t="str">
        <f t="shared" si="33"/>
        <v>Encerrado</v>
      </c>
      <c r="Z197" s="78">
        <f t="shared" ca="1" si="34"/>
        <v>41</v>
      </c>
      <c r="AA197" s="78" t="str">
        <f t="shared" si="35"/>
        <v/>
      </c>
      <c r="AB197" s="2" t="str">
        <f t="shared" si="36"/>
        <v>Externo</v>
      </c>
    </row>
    <row r="198" spans="1:28" ht="15.5" hidden="1" x14ac:dyDescent="0.35">
      <c r="A198" s="1"/>
      <c r="B198" s="67" t="s">
        <v>17</v>
      </c>
      <c r="C198" s="70" t="str">
        <f>VLOOKUP(I:I,'Referencias '!H:I,2,0)</f>
        <v>Cancelamento e Reemissão de Nota Fiscal</v>
      </c>
      <c r="D198" s="71">
        <v>24643306</v>
      </c>
      <c r="E198" s="71">
        <v>24429946</v>
      </c>
      <c r="F198" s="72">
        <v>2619416306891</v>
      </c>
      <c r="G198" s="72" t="str">
        <f>T198</f>
        <v/>
      </c>
      <c r="H198" s="72"/>
      <c r="I198" s="70" t="s">
        <v>676</v>
      </c>
      <c r="J198" s="72"/>
      <c r="K198" s="72" t="s">
        <v>187</v>
      </c>
      <c r="L198" s="70" t="s">
        <v>5</v>
      </c>
      <c r="M198" s="73" t="s">
        <v>238</v>
      </c>
      <c r="N198" s="71" t="s">
        <v>758</v>
      </c>
      <c r="O198" s="74">
        <v>46216</v>
      </c>
      <c r="P198" s="153">
        <v>46216</v>
      </c>
      <c r="Q198" s="75" t="str">
        <f t="shared" si="31"/>
        <v>jul/2026</v>
      </c>
      <c r="R198" s="71" t="s">
        <v>313</v>
      </c>
      <c r="S198" s="71" t="s">
        <v>327</v>
      </c>
      <c r="T198" s="71" t="s">
        <v>327</v>
      </c>
      <c r="U198" s="159" t="s">
        <v>758</v>
      </c>
      <c r="V198" s="71" t="str">
        <f>U198</f>
        <v>Correção de NF</v>
      </c>
      <c r="W198" s="76" t="str">
        <f t="shared" si="32"/>
        <v>2464330624429946</v>
      </c>
      <c r="X198" s="77"/>
      <c r="Y198" s="78" t="str">
        <f t="shared" si="33"/>
        <v>Aberto</v>
      </c>
      <c r="Z198" s="78">
        <f t="shared" ca="1" si="34"/>
        <v>74</v>
      </c>
      <c r="AA198" s="78">
        <f t="shared" ca="1" si="35"/>
        <v>74.001980000000003</v>
      </c>
      <c r="AB198" s="2" t="str">
        <f t="shared" si="36"/>
        <v>Externo</v>
      </c>
    </row>
    <row r="199" spans="1:28" ht="15.5" hidden="1" x14ac:dyDescent="0.35">
      <c r="A199" s="1"/>
      <c r="B199" s="67" t="s">
        <v>17</v>
      </c>
      <c r="C199" s="70" t="str">
        <f>VLOOKUP(I:I,'Referencias '!H:I,2,0)</f>
        <v>Cobrança e Contestação</v>
      </c>
      <c r="D199" s="71">
        <v>24642439</v>
      </c>
      <c r="E199" s="71">
        <v>24475189</v>
      </c>
      <c r="F199" s="72">
        <v>2619415306333</v>
      </c>
      <c r="G199" s="72" t="str">
        <f>T199</f>
        <v>POUSADA PORTO MARE</v>
      </c>
      <c r="H199" s="72"/>
      <c r="I199" s="70" t="s">
        <v>759</v>
      </c>
      <c r="J199" s="72"/>
      <c r="K199" s="72"/>
      <c r="L199" s="70" t="s">
        <v>5</v>
      </c>
      <c r="M199" s="73" t="s">
        <v>387</v>
      </c>
      <c r="N199" s="71" t="s">
        <v>760</v>
      </c>
      <c r="O199" s="74">
        <v>46216</v>
      </c>
      <c r="P199" s="153">
        <v>46216</v>
      </c>
      <c r="Q199" s="75" t="str">
        <f t="shared" si="31"/>
        <v>jul/2026</v>
      </c>
      <c r="R199" s="71" t="s">
        <v>313</v>
      </c>
      <c r="S199" s="71" t="s">
        <v>302</v>
      </c>
      <c r="T199" s="71" t="s">
        <v>503</v>
      </c>
      <c r="U199" s="159" t="s">
        <v>760</v>
      </c>
      <c r="V199" s="71" t="str">
        <f>U199</f>
        <v>Notas cobradas em duplicidade</v>
      </c>
      <c r="W199" s="76" t="str">
        <f t="shared" si="32"/>
        <v>2464243924475189</v>
      </c>
      <c r="X199" s="77"/>
      <c r="Y199" s="78" t="str">
        <f t="shared" si="33"/>
        <v>Aberto</v>
      </c>
      <c r="Z199" s="78">
        <f t="shared" ca="1" si="34"/>
        <v>74</v>
      </c>
      <c r="AA199" s="78">
        <f t="shared" ca="1" si="35"/>
        <v>74.001990000000006</v>
      </c>
      <c r="AB199" s="2" t="str">
        <f t="shared" si="36"/>
        <v>Interno</v>
      </c>
    </row>
    <row r="200" spans="1:28" ht="15.5" hidden="1" x14ac:dyDescent="0.35">
      <c r="A200" s="1"/>
      <c r="B200" s="67" t="s">
        <v>17</v>
      </c>
      <c r="C200" s="70" t="str">
        <f>VLOOKUP(I:I,'Referencias '!H:I,2,0)</f>
        <v>Cancelamento e Reemissão de Nota Fiscal</v>
      </c>
      <c r="D200" s="71">
        <v>24640504</v>
      </c>
      <c r="E200" s="71">
        <v>24481056</v>
      </c>
      <c r="F200" s="72">
        <v>2619415305171</v>
      </c>
      <c r="G200" s="72" t="str">
        <f>T200</f>
        <v>PAGUE MENOS COMERCIO DE PRODUTOS</v>
      </c>
      <c r="H200" s="72"/>
      <c r="I200" s="70" t="s">
        <v>676</v>
      </c>
      <c r="J200" s="72"/>
      <c r="K200" s="72" t="s">
        <v>677</v>
      </c>
      <c r="L200" s="70" t="s">
        <v>5</v>
      </c>
      <c r="M200" s="73" t="s">
        <v>238</v>
      </c>
      <c r="N200" s="71" t="s">
        <v>754</v>
      </c>
      <c r="O200" s="74">
        <v>46216</v>
      </c>
      <c r="P200" s="153">
        <v>46216</v>
      </c>
      <c r="Q200" s="75" t="str">
        <f t="shared" si="31"/>
        <v>jul/2026</v>
      </c>
      <c r="R200" s="71" t="s">
        <v>313</v>
      </c>
      <c r="S200" s="71" t="s">
        <v>327</v>
      </c>
      <c r="T200" s="71" t="s">
        <v>755</v>
      </c>
      <c r="U200" s="159" t="s">
        <v>754</v>
      </c>
      <c r="V200" s="71" t="str">
        <f>U200</f>
        <v>Substituição de NF</v>
      </c>
      <c r="W200" s="76" t="str">
        <f t="shared" si="32"/>
        <v>2464050424481056</v>
      </c>
      <c r="X200" s="77"/>
      <c r="Y200" s="78" t="str">
        <f t="shared" si="33"/>
        <v>Aberto</v>
      </c>
      <c r="Z200" s="78">
        <f t="shared" ca="1" si="34"/>
        <v>74</v>
      </c>
      <c r="AA200" s="78">
        <f t="shared" ca="1" si="35"/>
        <v>74.001999999999995</v>
      </c>
      <c r="AB200" s="2" t="str">
        <f t="shared" si="36"/>
        <v>Externo</v>
      </c>
    </row>
    <row r="201" spans="1:28" ht="15.5" hidden="1" x14ac:dyDescent="0.35">
      <c r="A201" s="1"/>
      <c r="B201" s="67" t="s">
        <v>17</v>
      </c>
      <c r="C201" s="70" t="str">
        <f>VLOOKUP(I:I,'Referencias '!H:I,2,0)</f>
        <v>Cancelamento e Reemissão de Nota Fiscal</v>
      </c>
      <c r="D201" s="71">
        <v>24638627</v>
      </c>
      <c r="E201" s="71">
        <v>24481840</v>
      </c>
      <c r="F201" s="72">
        <v>2619415303909</v>
      </c>
      <c r="G201" s="72" t="str">
        <f>T201</f>
        <v/>
      </c>
      <c r="H201" s="72"/>
      <c r="I201" s="70" t="s">
        <v>676</v>
      </c>
      <c r="J201" s="72"/>
      <c r="K201" s="72" t="s">
        <v>677</v>
      </c>
      <c r="L201" s="70" t="s">
        <v>5</v>
      </c>
      <c r="M201" s="73" t="s">
        <v>238</v>
      </c>
      <c r="N201" s="71" t="s">
        <v>767</v>
      </c>
      <c r="O201" s="74">
        <v>46216</v>
      </c>
      <c r="P201" s="153">
        <v>46216</v>
      </c>
      <c r="Q201" s="75" t="str">
        <f t="shared" si="31"/>
        <v>jul/2026</v>
      </c>
      <c r="R201" s="71" t="s">
        <v>313</v>
      </c>
      <c r="S201" s="71" t="s">
        <v>327</v>
      </c>
      <c r="T201" s="71" t="s">
        <v>327</v>
      </c>
      <c r="U201" s="159" t="s">
        <v>767</v>
      </c>
      <c r="V201" s="71" t="str">
        <f>U201</f>
        <v>Substituição de nota</v>
      </c>
      <c r="W201" s="76" t="str">
        <f t="shared" si="32"/>
        <v>2463862724481840</v>
      </c>
      <c r="X201" s="77"/>
      <c r="Y201" s="78" t="str">
        <f t="shared" si="33"/>
        <v>Aberto</v>
      </c>
      <c r="Z201" s="78">
        <f t="shared" ca="1" si="34"/>
        <v>74</v>
      </c>
      <c r="AA201" s="78">
        <f t="shared" ca="1" si="35"/>
        <v>74.002009999999999</v>
      </c>
      <c r="AB201" s="2" t="str">
        <f t="shared" si="36"/>
        <v>Externo</v>
      </c>
    </row>
    <row r="202" spans="1:28" ht="15.5" hidden="1" x14ac:dyDescent="0.35">
      <c r="A202" s="1"/>
      <c r="B202" s="67" t="s">
        <v>50</v>
      </c>
      <c r="C202" s="70" t="str">
        <f>VLOOKUP(I:I,'Referencias '!H:I,2,0)</f>
        <v>Pagamentos, Boletos e Recebimentos</v>
      </c>
      <c r="D202" s="71">
        <v>23794591</v>
      </c>
      <c r="E202" s="71">
        <v>0</v>
      </c>
      <c r="F202" s="72">
        <v>2617314761933</v>
      </c>
      <c r="G202" s="72" t="str">
        <f>VLOOKUP(H:H,'Referencias '!B:C,2,0)</f>
        <v>CIA BEAL DE ALIMENTOS</v>
      </c>
      <c r="H202" s="72" t="str">
        <f t="shared" ref="H202:H211" si="40">TRIM(_xlfn.TEXTBEFORE(_xlfn.TEXTAFTER(U202,"CNPJ/CPF:&lt;/strong&gt;"),"&lt;/p&gt;"))</f>
        <v>78.116.670/0005-99</v>
      </c>
      <c r="I202" s="70" t="s">
        <v>809</v>
      </c>
      <c r="J202" s="72"/>
      <c r="K202" s="72"/>
      <c r="L202" s="70" t="s">
        <v>5</v>
      </c>
      <c r="M202" s="73" t="s">
        <v>238</v>
      </c>
      <c r="N202" s="71" t="s">
        <v>810</v>
      </c>
      <c r="O202" s="74">
        <v>46195</v>
      </c>
      <c r="P202" s="153">
        <v>46218</v>
      </c>
      <c r="Q202" s="75" t="str">
        <f t="shared" si="31"/>
        <v>jun/2026</v>
      </c>
      <c r="R202" s="71" t="s">
        <v>313</v>
      </c>
      <c r="S202" s="71" t="s">
        <v>811</v>
      </c>
      <c r="T202" s="71" t="s">
        <v>812</v>
      </c>
      <c r="U202" s="159" t="s">
        <v>813</v>
      </c>
      <c r="V202" s="71" t="str">
        <f t="shared" ref="V202:V211" si="41">IFERROR(_xlfn.TEXTBEFORE(_xlfn.TEXTAFTER(U202,"Descrição do problema:&lt;/strong"),"&lt;/p&gt;"),_xlfn.TEXTAFTER(U202,"Descrição do problema:&lt;/strong"))</f>
        <v>&gt; Minha empresa está mudando a forma de pagamento. 
Preciso que seja alterado de boleto para depósito em conta.
Por gentileza, como devo proceder?</v>
      </c>
      <c r="W202" s="76" t="str">
        <f t="shared" si="32"/>
        <v>237945910</v>
      </c>
      <c r="X202" s="77"/>
      <c r="Y202" s="78" t="str">
        <f t="shared" si="33"/>
        <v>Aberto</v>
      </c>
      <c r="Z202" s="78">
        <f t="shared" ca="1" si="34"/>
        <v>95</v>
      </c>
      <c r="AA202" s="78">
        <f t="shared" ca="1" si="35"/>
        <v>95.002020000000002</v>
      </c>
      <c r="AB202" s="2" t="str">
        <f t="shared" si="36"/>
        <v>Externo</v>
      </c>
    </row>
    <row r="203" spans="1:28" ht="15.5" hidden="1" x14ac:dyDescent="0.35">
      <c r="A203" s="1"/>
      <c r="B203" s="67" t="s">
        <v>14</v>
      </c>
      <c r="C203" s="70" t="str">
        <f>VLOOKUP(I:I,'Referencias '!H:I,2,0)</f>
        <v>Cancelamento e Reemissão de Nota Fiscal</v>
      </c>
      <c r="D203" s="71">
        <v>23788626</v>
      </c>
      <c r="E203" s="71">
        <v>0</v>
      </c>
      <c r="F203" s="72">
        <v>2617313757986</v>
      </c>
      <c r="G203" s="72" t="str">
        <f>VLOOKUP(H:H,'Referencias '!B:C,2,0)</f>
        <v>GOODSTORAGE HOLDING PARTICIPACOES S.A.</v>
      </c>
      <c r="H203" s="72" t="str">
        <f t="shared" si="40"/>
        <v>18.897.459/0001-03</v>
      </c>
      <c r="I203" s="70" t="s">
        <v>323</v>
      </c>
      <c r="J203" s="72"/>
      <c r="K203" s="72"/>
      <c r="L203" s="70" t="s">
        <v>70</v>
      </c>
      <c r="M203" s="73" t="s">
        <v>238</v>
      </c>
      <c r="N203" s="71" t="s">
        <v>274</v>
      </c>
      <c r="O203" s="74">
        <v>46195</v>
      </c>
      <c r="P203" s="153">
        <v>46218</v>
      </c>
      <c r="Q203" s="75" t="str">
        <f t="shared" si="31"/>
        <v>jun/2026</v>
      </c>
      <c r="R203" s="71" t="s">
        <v>313</v>
      </c>
      <c r="S203" s="71" t="s">
        <v>275</v>
      </c>
      <c r="T203" s="71" t="s">
        <v>814</v>
      </c>
      <c r="U203" s="159" t="s">
        <v>815</v>
      </c>
      <c r="V203" s="71" t="str">
        <f t="shared" si="41"/>
        <v>&gt; Cliente: Goodstorage 
CNPJ:18.897.459/0001-03
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
Os boletos estão vindo corretos, mas as notas não.  Preciso então que as notas de 2026 sejam canceladas e reemitidas considerando o praz</v>
      </c>
      <c r="W203" s="76" t="str">
        <f t="shared" si="32"/>
        <v>237886260</v>
      </c>
      <c r="X203" s="77">
        <v>46288</v>
      </c>
      <c r="Y203" s="78" t="str">
        <f t="shared" si="33"/>
        <v>Encerrado</v>
      </c>
      <c r="Z203" s="78">
        <f t="shared" ca="1" si="34"/>
        <v>93</v>
      </c>
      <c r="AA203" s="78" t="str">
        <f t="shared" si="35"/>
        <v/>
      </c>
      <c r="AB203" s="2" t="str">
        <f t="shared" si="36"/>
        <v>Interno</v>
      </c>
    </row>
    <row r="204" spans="1:28" customFormat="1" ht="15.5" hidden="1" x14ac:dyDescent="0.35">
      <c r="A204" s="1"/>
      <c r="B204" s="67" t="s">
        <v>15</v>
      </c>
      <c r="C204" s="70" t="str">
        <f>VLOOKUP(I:I,'Referencias '!H:I,2,0)</f>
        <v>Contratos, Comercial e Cadastro</v>
      </c>
      <c r="D204" s="71">
        <v>23763676</v>
      </c>
      <c r="E204" s="71">
        <v>0</v>
      </c>
      <c r="F204" s="72">
        <v>2617309741839</v>
      </c>
      <c r="G204" s="72" t="str">
        <f>VLOOKUP(H:H,'Referencias '!B:C,2,0)</f>
        <v>ALDO MAIS SERVICOS ADMINISTRATIVOS LTDA</v>
      </c>
      <c r="H204" s="72" t="str">
        <f t="shared" si="40"/>
        <v>35.738.131/0001-55</v>
      </c>
      <c r="I204" s="70" t="s">
        <v>789</v>
      </c>
      <c r="J204" s="72"/>
      <c r="K204" s="72"/>
      <c r="L204" s="70" t="s">
        <v>70</v>
      </c>
      <c r="M204" s="73" t="s">
        <v>238</v>
      </c>
      <c r="N204" s="71" t="s">
        <v>816</v>
      </c>
      <c r="O204" s="74">
        <v>46195</v>
      </c>
      <c r="P204" s="153">
        <v>46218</v>
      </c>
      <c r="Q204" s="75" t="str">
        <f t="shared" si="31"/>
        <v>jun/2026</v>
      </c>
      <c r="R204" s="71" t="s">
        <v>313</v>
      </c>
      <c r="S204" s="71" t="s">
        <v>817</v>
      </c>
      <c r="T204" s="71" t="s">
        <v>818</v>
      </c>
      <c r="U204" s="159" t="s">
        <v>819</v>
      </c>
      <c r="V204" s="71" t="str">
        <f t="shared" si="41"/>
        <v>&gt; Cadastrar o e-mail paulo.cunha@grupoaldo.com.br e danieli.silva@grupoaldo.com.br para receber o e-mail diário de relatório de conciliação.</v>
      </c>
      <c r="W204" s="76" t="str">
        <f t="shared" si="32"/>
        <v>237636760</v>
      </c>
      <c r="X204" s="77">
        <v>46240</v>
      </c>
      <c r="Y204" s="78" t="str">
        <f t="shared" si="33"/>
        <v>Encerrado</v>
      </c>
      <c r="Z204" s="78">
        <f t="shared" ca="1" si="34"/>
        <v>45</v>
      </c>
      <c r="AA204" s="78" t="str">
        <f t="shared" si="35"/>
        <v/>
      </c>
      <c r="AB204" s="2" t="str">
        <f t="shared" si="36"/>
        <v>Externo</v>
      </c>
    </row>
    <row r="205" spans="1:28" ht="15.5" hidden="1" x14ac:dyDescent="0.35">
      <c r="A205" s="1"/>
      <c r="B205" s="67" t="s">
        <v>17</v>
      </c>
      <c r="C205" s="70" t="str">
        <f>VLOOKUP(I:I,'Referencias '!H:I,2,0)</f>
        <v>Cancelamento e Reemissão de Nota Fiscal</v>
      </c>
      <c r="D205" s="71">
        <v>24610762</v>
      </c>
      <c r="E205" s="71">
        <v>0</v>
      </c>
      <c r="F205" s="72">
        <v>2619410286276</v>
      </c>
      <c r="G205" s="72" t="str">
        <f>T205</f>
        <v>FG DROGARIA LTDA</v>
      </c>
      <c r="H205" s="72" t="str">
        <f t="shared" si="40"/>
        <v>03.373.748/0001-28</v>
      </c>
      <c r="I205" s="70" t="s">
        <v>360</v>
      </c>
      <c r="J205" s="72"/>
      <c r="K205" s="72" t="s">
        <v>184</v>
      </c>
      <c r="L205" s="70" t="s">
        <v>5</v>
      </c>
      <c r="M205" s="73" t="s">
        <v>238</v>
      </c>
      <c r="N205" s="71" t="s">
        <v>768</v>
      </c>
      <c r="O205" s="74">
        <v>46216</v>
      </c>
      <c r="P205" s="153">
        <v>46218</v>
      </c>
      <c r="Q205" s="75" t="str">
        <f t="shared" si="31"/>
        <v>jul/2026</v>
      </c>
      <c r="R205" s="71" t="s">
        <v>313</v>
      </c>
      <c r="S205" s="71" t="s">
        <v>302</v>
      </c>
      <c r="T205" s="71" t="s">
        <v>769</v>
      </c>
      <c r="U205" s="159" t="s">
        <v>770</v>
      </c>
      <c r="V205" s="71" t="str">
        <f t="shared" si="41"/>
        <v>&gt; Prezados, por favor cancelar as notas emitidas para o CNPJ.
Em anexo, segue DA para cancelamento da comercial.</v>
      </c>
      <c r="W205" s="76" t="str">
        <f t="shared" si="32"/>
        <v>246107620</v>
      </c>
      <c r="X205" s="77"/>
      <c r="Y205" s="78" t="str">
        <f t="shared" si="33"/>
        <v>Aberto</v>
      </c>
      <c r="Z205" s="78">
        <f t="shared" ca="1" si="34"/>
        <v>74</v>
      </c>
      <c r="AA205" s="78">
        <f t="shared" ca="1" si="35"/>
        <v>74.002049999999997</v>
      </c>
      <c r="AB205" s="2" t="str">
        <f t="shared" si="36"/>
        <v>Interno</v>
      </c>
    </row>
    <row r="206" spans="1:28" ht="15.5" hidden="1" x14ac:dyDescent="0.35">
      <c r="A206" s="1"/>
      <c r="B206" s="67" t="s">
        <v>14</v>
      </c>
      <c r="C206" s="70" t="str">
        <f>VLOOKUP(I:I,'Referencias '!H:I,2,0)</f>
        <v>Cancelamento e Reemissão de Nota Fiscal</v>
      </c>
      <c r="D206" s="71">
        <v>23663601</v>
      </c>
      <c r="E206" s="71">
        <v>0</v>
      </c>
      <c r="F206" s="72">
        <v>2616911676297</v>
      </c>
      <c r="G206" s="72" t="str">
        <f>T206</f>
        <v/>
      </c>
      <c r="H206" s="72" t="str">
        <f t="shared" si="40"/>
        <v>424.759.828-70</v>
      </c>
      <c r="I206" s="70" t="s">
        <v>609</v>
      </c>
      <c r="J206" s="72"/>
      <c r="K206" s="72"/>
      <c r="L206" s="70" t="s">
        <v>70</v>
      </c>
      <c r="M206" s="73" t="s">
        <v>238</v>
      </c>
      <c r="N206" s="71" t="s">
        <v>610</v>
      </c>
      <c r="O206" s="74">
        <v>46191</v>
      </c>
      <c r="P206" s="153">
        <v>46218</v>
      </c>
      <c r="Q206" s="75" t="str">
        <f t="shared" si="31"/>
        <v>jun/2026</v>
      </c>
      <c r="R206" s="71" t="s">
        <v>313</v>
      </c>
      <c r="S206" s="71" t="s">
        <v>611</v>
      </c>
      <c r="T206" s="71" t="s">
        <v>327</v>
      </c>
      <c r="U206" s="159" t="s">
        <v>825</v>
      </c>
      <c r="V206" s="71" t="str">
        <f t="shared" si="41"/>
        <v>&gt; Prezados, bom dia!
No último chamado não tivemos retorno, por gentileza precisamos da substituição das NFS:
NF 110104
NF 109897
NF 112023
NF 112258
NF 114407
Inserir o pedido: C000617754</v>
      </c>
      <c r="W206" s="76" t="str">
        <f t="shared" si="32"/>
        <v>236636010</v>
      </c>
      <c r="X206" s="77">
        <v>46260</v>
      </c>
      <c r="Y206" s="78" t="str">
        <f t="shared" si="33"/>
        <v>Encerrado</v>
      </c>
      <c r="Z206" s="78">
        <f t="shared" ca="1" si="34"/>
        <v>69</v>
      </c>
      <c r="AA206" s="78" t="str">
        <f t="shared" si="35"/>
        <v/>
      </c>
      <c r="AB206" s="2" t="str">
        <f t="shared" si="36"/>
        <v>Externo</v>
      </c>
    </row>
    <row r="207" spans="1:28" customFormat="1" ht="15.5" hidden="1" x14ac:dyDescent="0.35">
      <c r="A207" s="1"/>
      <c r="B207" s="67" t="s">
        <v>19</v>
      </c>
      <c r="C207" s="70" t="str">
        <f>VLOOKUP(I:I,'Referencias '!H:I,2,0)</f>
        <v>Faturamento e Obrigações Fiscais</v>
      </c>
      <c r="D207" s="159">
        <v>23622236</v>
      </c>
      <c r="E207" s="71">
        <v>0</v>
      </c>
      <c r="F207" s="72">
        <v>2616814648438</v>
      </c>
      <c r="G207" s="72" t="str">
        <f>VLOOKUP(H:H,'Referencias '!B:C,2,0)</f>
        <v>METROPOLITAN LIFE SEGUROS E PREVIDENCIA PRIVADA SA</v>
      </c>
      <c r="H207" s="72" t="str">
        <f t="shared" si="40"/>
        <v>02.102.498/0001-29</v>
      </c>
      <c r="I207" s="70" t="s">
        <v>826</v>
      </c>
      <c r="J207" s="72"/>
      <c r="K207" s="72"/>
      <c r="L207" s="70" t="s">
        <v>70</v>
      </c>
      <c r="M207" s="73" t="s">
        <v>238</v>
      </c>
      <c r="N207" s="71" t="s">
        <v>827</v>
      </c>
      <c r="O207" s="74">
        <v>46190</v>
      </c>
      <c r="P207" s="153">
        <v>46218</v>
      </c>
      <c r="Q207" s="75" t="str">
        <f t="shared" si="31"/>
        <v>jun/2026</v>
      </c>
      <c r="R207" s="71" t="s">
        <v>313</v>
      </c>
      <c r="S207" s="71" t="s">
        <v>828</v>
      </c>
      <c r="T207" s="71" t="s">
        <v>327</v>
      </c>
      <c r="U207" s="159" t="s">
        <v>829</v>
      </c>
      <c r="V207" s="71" t="str">
        <f t="shared" si="41"/>
        <v>&gt; Boa tarde,
Gostaria de confirmar como esta hoje o nome de Fatura da Metlife para os ramos Vida e Dental.
cnpj :
02.102.498/0001-29 - Vida
03273825000178 - Odonto</v>
      </c>
      <c r="W207" s="76" t="str">
        <f t="shared" si="32"/>
        <v>236222360</v>
      </c>
      <c r="X207" s="77">
        <v>46245</v>
      </c>
      <c r="Y207" s="78" t="str">
        <f t="shared" si="33"/>
        <v>Encerrado</v>
      </c>
      <c r="Z207" s="78">
        <f t="shared" ca="1" si="34"/>
        <v>55</v>
      </c>
      <c r="AA207" s="78" t="str">
        <f t="shared" si="35"/>
        <v/>
      </c>
      <c r="AB207" s="2" t="str">
        <f t="shared" si="36"/>
        <v>Externo</v>
      </c>
    </row>
    <row r="208" spans="1:28" ht="15.5" hidden="1" x14ac:dyDescent="0.35">
      <c r="A208" s="1"/>
      <c r="B208" s="67" t="s">
        <v>14</v>
      </c>
      <c r="C208" s="70" t="str">
        <f>VLOOKUP(I:I,'Referencias '!H:I,2,0)</f>
        <v>Cancelamento e Reemissão de Nota Fiscal</v>
      </c>
      <c r="D208" s="71">
        <v>23540305</v>
      </c>
      <c r="E208" s="71">
        <v>0</v>
      </c>
      <c r="F208" s="72">
        <v>2616709593884</v>
      </c>
      <c r="G208" s="72" t="str">
        <f>VLOOKUP(H:H,'Referencias '!B:C,2,0)</f>
        <v>RIO POTY BT FITNESS LTDA</v>
      </c>
      <c r="H208" s="72" t="str">
        <f t="shared" si="40"/>
        <v>21.988.733/0001-56</v>
      </c>
      <c r="I208" s="70" t="s">
        <v>323</v>
      </c>
      <c r="J208" s="72"/>
      <c r="K208" s="72"/>
      <c r="L208" s="70" t="s">
        <v>70</v>
      </c>
      <c r="M208" s="73" t="s">
        <v>238</v>
      </c>
      <c r="N208" s="71" t="s">
        <v>830</v>
      </c>
      <c r="O208" s="74">
        <v>46189</v>
      </c>
      <c r="P208" s="153">
        <v>46218</v>
      </c>
      <c r="Q208" s="75" t="str">
        <f t="shared" si="31"/>
        <v>jun/2026</v>
      </c>
      <c r="R208" s="71" t="s">
        <v>313</v>
      </c>
      <c r="S208" s="71" t="s">
        <v>831</v>
      </c>
      <c r="T208" s="71" t="s">
        <v>327</v>
      </c>
      <c r="U208" s="159" t="s">
        <v>832</v>
      </c>
      <c r="V208" s="71" t="str">
        <f t="shared" si="41"/>
        <v>&gt; Prezados,
Solicitamos, por gentileza, que as notas fiscais sejam reenviadas contendo a informação da NBS.
Para darmos continuidade ao processo de pagamento, é necessário que essa informação conste na nota fiscal.
Agradecemos pela atenção e ficamos no aguardo.
NF 0114823
NF0114959</v>
      </c>
      <c r="W208" s="76" t="str">
        <f t="shared" si="32"/>
        <v>235403050</v>
      </c>
      <c r="X208" s="151">
        <v>46245</v>
      </c>
      <c r="Y208" s="78" t="str">
        <f t="shared" si="33"/>
        <v>Encerrado</v>
      </c>
      <c r="Z208" s="78">
        <f t="shared" ca="1" si="34"/>
        <v>56</v>
      </c>
      <c r="AA208" s="78" t="str">
        <f t="shared" si="35"/>
        <v/>
      </c>
      <c r="AB208" s="2" t="str">
        <f t="shared" si="36"/>
        <v>Externo</v>
      </c>
    </row>
    <row r="209" spans="1:28" customFormat="1" ht="15.5" hidden="1" x14ac:dyDescent="0.35">
      <c r="A209" s="1"/>
      <c r="B209" s="67" t="s">
        <v>15</v>
      </c>
      <c r="C209" s="70" t="str">
        <f>VLOOKUP(I:I,'Referencias '!H:I,2,0)</f>
        <v>Pagamentos, Boletos e Recebimentos</v>
      </c>
      <c r="D209" s="71">
        <v>23535073</v>
      </c>
      <c r="E209" s="71">
        <v>0</v>
      </c>
      <c r="F209" s="72">
        <v>2616708590389</v>
      </c>
      <c r="G209" s="72" t="str">
        <f>T209</f>
        <v/>
      </c>
      <c r="H209" s="72" t="str">
        <f t="shared" si="40"/>
        <v>073.270.713-77</v>
      </c>
      <c r="I209" s="70" t="s">
        <v>312</v>
      </c>
      <c r="J209" s="72"/>
      <c r="K209" s="72"/>
      <c r="L209" s="70" t="s">
        <v>70</v>
      </c>
      <c r="M209" s="73" t="s">
        <v>238</v>
      </c>
      <c r="N209" s="71" t="s">
        <v>673</v>
      </c>
      <c r="O209" s="74">
        <v>46189</v>
      </c>
      <c r="P209" s="153">
        <v>46218</v>
      </c>
      <c r="Q209" s="75" t="str">
        <f t="shared" si="31"/>
        <v>jun/2026</v>
      </c>
      <c r="R209" s="71" t="s">
        <v>313</v>
      </c>
      <c r="S209" s="71" t="s">
        <v>674</v>
      </c>
      <c r="T209" s="71" t="s">
        <v>327</v>
      </c>
      <c r="U209" s="159" t="s">
        <v>833</v>
      </c>
      <c r="V209" s="71" t="str">
        <f t="shared" si="41"/>
        <v>&gt; Por gentileza nos enviar os boletos referente as notas 0114187 e 0114725 com vencimento prorrogado para o dia 22/06/2026, com isenção de juros e multas.
Pois tivemos um impacto nesse mês e por esse motivos estamos pedindo a isenção.</v>
      </c>
      <c r="W209" s="76" t="str">
        <f t="shared" si="32"/>
        <v>235350730</v>
      </c>
      <c r="X209" s="77">
        <v>46245</v>
      </c>
      <c r="Y209" s="78" t="str">
        <f t="shared" si="33"/>
        <v>Encerrado</v>
      </c>
      <c r="Z209" s="78">
        <f t="shared" ca="1" si="34"/>
        <v>56</v>
      </c>
      <c r="AA209" s="78" t="str">
        <f t="shared" si="35"/>
        <v/>
      </c>
      <c r="AB209" s="2" t="str">
        <f t="shared" si="36"/>
        <v>Externo</v>
      </c>
    </row>
    <row r="210" spans="1:28" customFormat="1" ht="15.5" hidden="1" x14ac:dyDescent="0.35">
      <c r="A210" s="1"/>
      <c r="B210" s="67" t="s">
        <v>17</v>
      </c>
      <c r="C210" s="70" t="str">
        <f>VLOOKUP(I:I,'Referencias '!H:I,2,0)</f>
        <v>Pagamentos, Boletos e Recebimentos</v>
      </c>
      <c r="D210" s="71">
        <v>23487098</v>
      </c>
      <c r="E210" s="71">
        <v>0</v>
      </c>
      <c r="F210" s="72">
        <v>2616610558966</v>
      </c>
      <c r="G210" s="72" t="str">
        <f>VLOOKUP(H:H,'Referencias '!B:C,2,0)</f>
        <v>APP MESA LTDA</v>
      </c>
      <c r="H210" s="72" t="str">
        <f t="shared" si="40"/>
        <v>59.078.413/0001-31</v>
      </c>
      <c r="I210" s="70" t="s">
        <v>834</v>
      </c>
      <c r="J210" s="72"/>
      <c r="K210" s="72"/>
      <c r="L210" s="70" t="s">
        <v>70</v>
      </c>
      <c r="M210" s="73" t="s">
        <v>238</v>
      </c>
      <c r="N210" s="71" t="s">
        <v>790</v>
      </c>
      <c r="O210" s="74">
        <v>46188</v>
      </c>
      <c r="P210" s="153">
        <v>46218</v>
      </c>
      <c r="Q210" s="75" t="str">
        <f t="shared" si="31"/>
        <v>jun/2026</v>
      </c>
      <c r="R210" s="71" t="s">
        <v>313</v>
      </c>
      <c r="S210" s="71" t="s">
        <v>791</v>
      </c>
      <c r="T210" s="71" t="s">
        <v>327</v>
      </c>
      <c r="U210" s="159" t="s">
        <v>835</v>
      </c>
      <c r="V210" s="71" t="str">
        <f t="shared" si="41"/>
        <v>&gt; Olá, bom dia!
Houve alteração no vencimento do nosso boleto sem consentimento e automaticamente perdemos a data de pagamento.
Ao clicar no e-mail do boleto, ele direciona para um link inexistente. Além disso, não conseguimos atualizar o boleto, recebemos mensagem de erro.</v>
      </c>
      <c r="W210" s="76" t="str">
        <f t="shared" si="32"/>
        <v>234870980</v>
      </c>
      <c r="X210" s="77">
        <v>46244</v>
      </c>
      <c r="Y210" s="78" t="str">
        <f t="shared" si="33"/>
        <v>Encerrado</v>
      </c>
      <c r="Z210" s="78">
        <f t="shared" ca="1" si="34"/>
        <v>56</v>
      </c>
      <c r="AA210" s="78" t="str">
        <f t="shared" si="35"/>
        <v/>
      </c>
      <c r="AB210" s="2" t="str">
        <f t="shared" si="36"/>
        <v>Externo</v>
      </c>
    </row>
    <row r="211" spans="1:28" ht="15.5" hidden="1" x14ac:dyDescent="0.35">
      <c r="A211" s="1"/>
      <c r="B211" s="67" t="s">
        <v>14</v>
      </c>
      <c r="C211" s="70" t="str">
        <f>VLOOKUP(I:I,'Referencias '!H:I,2,0)</f>
        <v>Cobrança e Contestação</v>
      </c>
      <c r="D211" s="71">
        <v>23457203</v>
      </c>
      <c r="E211" s="71">
        <v>0</v>
      </c>
      <c r="F211" s="72">
        <v>2616316538121</v>
      </c>
      <c r="G211" s="72" t="str">
        <f>T211</f>
        <v/>
      </c>
      <c r="H211" s="72" t="str">
        <f t="shared" si="40"/>
        <v>00.776.574/2019-92</v>
      </c>
      <c r="I211" s="70" t="s">
        <v>237</v>
      </c>
      <c r="J211" s="72" t="s">
        <v>836</v>
      </c>
      <c r="K211" s="72"/>
      <c r="L211" s="70" t="s">
        <v>70</v>
      </c>
      <c r="M211" s="73" t="s">
        <v>387</v>
      </c>
      <c r="N211" s="71" t="s">
        <v>245</v>
      </c>
      <c r="O211" s="74">
        <v>46185</v>
      </c>
      <c r="P211" s="153">
        <v>46218</v>
      </c>
      <c r="Q211" s="75" t="str">
        <f t="shared" si="31"/>
        <v>jun/2026</v>
      </c>
      <c r="R211" s="71" t="s">
        <v>313</v>
      </c>
      <c r="S211" s="71" t="s">
        <v>246</v>
      </c>
      <c r="T211" s="71" t="s">
        <v>327</v>
      </c>
      <c r="U211" s="159" t="s">
        <v>837</v>
      </c>
      <c r="V211" s="71" t="str">
        <f t="shared" si="41"/>
        <v xml:space="preserve">&gt; Fizemos um termo de cessão como cliente Hortifruti.
Eles possuem algumas pendências financeiras a partir de fevereiro porque não podiam pagar as notas com o CNPJ antigo enquanto estávamos em processo burocrático do aditivo. Agora precisamos ajustas as pendências e ajustar o futuro. 
Tentei criar a cessão contratual no Salesforce mas deu erro, está com o time </v>
      </c>
      <c r="W211" s="76" t="str">
        <f t="shared" si="32"/>
        <v>234572030</v>
      </c>
      <c r="X211" s="77">
        <v>46258</v>
      </c>
      <c r="Y211" s="78" t="str">
        <f t="shared" si="33"/>
        <v>Encerrado</v>
      </c>
      <c r="Z211" s="78">
        <f t="shared" ca="1" si="34"/>
        <v>73</v>
      </c>
      <c r="AA211" s="78" t="str">
        <f t="shared" si="35"/>
        <v/>
      </c>
      <c r="AB211" s="2" t="str">
        <f t="shared" si="36"/>
        <v>Interno</v>
      </c>
    </row>
    <row r="212" spans="1:28" ht="15.5" hidden="1" x14ac:dyDescent="0.35">
      <c r="A212" s="1"/>
      <c r="B212" s="67" t="s">
        <v>17</v>
      </c>
      <c r="C212" s="70" t="str">
        <f>VLOOKUP(I:I,'Referencias '!H:I,2,0)</f>
        <v>Cobrança e Contestação</v>
      </c>
      <c r="D212" s="71">
        <v>24708880</v>
      </c>
      <c r="E212" s="71">
        <v>23837903</v>
      </c>
      <c r="F212" s="72">
        <v>2619516348796</v>
      </c>
      <c r="G212" s="72" t="str">
        <f>T212</f>
        <v/>
      </c>
      <c r="H212" s="72"/>
      <c r="I212" s="70" t="s">
        <v>287</v>
      </c>
      <c r="J212" s="72"/>
      <c r="K212" s="72" t="s">
        <v>712</v>
      </c>
      <c r="L212" s="70" t="s">
        <v>5</v>
      </c>
      <c r="M212" s="73" t="s">
        <v>238</v>
      </c>
      <c r="N212" s="71" t="s">
        <v>713</v>
      </c>
      <c r="O212" s="74">
        <v>46217</v>
      </c>
      <c r="P212" s="153">
        <v>46217</v>
      </c>
      <c r="Q212" s="75" t="str">
        <f t="shared" ref="Q212:Q275" si="42">TEXT(O212,"mmm/aaaa")</f>
        <v>jul/2026</v>
      </c>
      <c r="R212" s="71" t="s">
        <v>313</v>
      </c>
      <c r="S212" s="71" t="s">
        <v>327</v>
      </c>
      <c r="T212" s="71" t="s">
        <v>327</v>
      </c>
      <c r="U212" s="71" t="s">
        <v>713</v>
      </c>
      <c r="V212" s="71" t="str">
        <f>U212</f>
        <v>Valores indevidos</v>
      </c>
      <c r="W212" s="76" t="str">
        <f t="shared" ref="W212:W275" si="43">_xlfn.CONCAT(D212:E212)</f>
        <v>2470888023837903</v>
      </c>
      <c r="X212" s="77"/>
      <c r="Y212" s="78" t="str">
        <f t="shared" ref="Y212:Y275" si="44">IF(X212="","Aberto","Encerrado")</f>
        <v>Aberto</v>
      </c>
      <c r="Z212" s="78">
        <f t="shared" ref="Z212:Z275" ca="1" si="45">IF(OR(L212="PENDENTE",L212="EM ANDAMENTO",L212="PENDENTE APROVAÇÃO CANCELAMENTO NF"),TODAY()-O212,X212-O212)</f>
        <v>73</v>
      </c>
      <c r="AA212" s="78">
        <f t="shared" ref="AA212:AA275" ca="1" si="46">IF(Y212="Aberto",Z212+ROW()/100000,"")</f>
        <v>73.002120000000005</v>
      </c>
      <c r="AB212" s="2" t="str">
        <f t="shared" ref="AB212:AB275" si="47">IF(ISNUMBER(FIND("@cielo.com.br",S212)),"Interno","Externo")</f>
        <v>Externo</v>
      </c>
    </row>
    <row r="213" spans="1:28" customFormat="1" ht="15.5" hidden="1" x14ac:dyDescent="0.35">
      <c r="A213" s="1"/>
      <c r="B213" s="67" t="s">
        <v>14</v>
      </c>
      <c r="C213" s="70" t="str">
        <f>VLOOKUP(I:I,'Referencias '!H:I,2,0)</f>
        <v>Contratos, Comercial e Cadastro</v>
      </c>
      <c r="D213" s="71">
        <v>23445561</v>
      </c>
      <c r="E213" s="71">
        <v>0</v>
      </c>
      <c r="F213" s="72">
        <v>2616313530814</v>
      </c>
      <c r="G213" s="72" t="str">
        <f>VLOOKUP(H:H,'Referencias '!B:C,2,0)</f>
        <v>AMWAY DO BRASIL LIMITADA</v>
      </c>
      <c r="H213" s="72" t="str">
        <f t="shared" ref="H213:H219" si="48">TRIM(_xlfn.TEXTBEFORE(_xlfn.TEXTAFTER(U213,"CNPJ/CPF:&lt;/strong&gt;"),"&lt;/p&gt;"))</f>
        <v>58.473.398/0001-63</v>
      </c>
      <c r="I213" s="70" t="s">
        <v>682</v>
      </c>
      <c r="J213" s="72"/>
      <c r="K213" s="72"/>
      <c r="L213" s="70" t="s">
        <v>70</v>
      </c>
      <c r="M213" s="73" t="s">
        <v>238</v>
      </c>
      <c r="N213" s="71" t="s">
        <v>842</v>
      </c>
      <c r="O213" s="74">
        <v>46185</v>
      </c>
      <c r="P213" s="153">
        <v>46218</v>
      </c>
      <c r="Q213" s="75" t="str">
        <f t="shared" si="42"/>
        <v>jun/2026</v>
      </c>
      <c r="R213" s="71" t="s">
        <v>313</v>
      </c>
      <c r="S213" s="71" t="s">
        <v>512</v>
      </c>
      <c r="T213" s="71" t="s">
        <v>513</v>
      </c>
      <c r="U213" s="159" t="s">
        <v>843</v>
      </c>
      <c r="V213" s="71" t="str">
        <f t="shared" ref="V213:V247" si="49">IFERROR(_xlfn.TEXTBEFORE(_xlfn.TEXTAFTER(U213,"Descrição do problema:&lt;/strong"),"&lt;/p&gt;"),_xlfn.TEXTAFTER(U213,"Descrição do problema:&lt;/strong"))</f>
        <v>&gt; Boa tarde!
Preciso que atualizem no cadastro de vcs os e-mails de envio de notas e boleto:
Por favor, retirar o e-mail do Ryan Silva (Ryan.Silva.Lima@Amway.com) pois o mesmo não faz mais parte da companhia
E no lugar, colocar o da Layane Oliveira: Layane.Oliveira@Amway.com
*O meu é para manter normalmente
Fico no aguardo de um ok!
Obrigada!!</v>
      </c>
      <c r="W213" s="76" t="str">
        <f t="shared" si="43"/>
        <v>234455610</v>
      </c>
      <c r="X213" s="77">
        <v>46240</v>
      </c>
      <c r="Y213" s="78" t="str">
        <f t="shared" si="44"/>
        <v>Encerrado</v>
      </c>
      <c r="Z213" s="78">
        <f t="shared" ca="1" si="45"/>
        <v>55</v>
      </c>
      <c r="AA213" s="78" t="str">
        <f t="shared" si="46"/>
        <v/>
      </c>
      <c r="AB213" s="2" t="str">
        <f t="shared" si="47"/>
        <v>Externo</v>
      </c>
    </row>
    <row r="214" spans="1:28" ht="15.5" hidden="1" x14ac:dyDescent="0.35">
      <c r="A214" s="1"/>
      <c r="B214" s="67" t="s">
        <v>14</v>
      </c>
      <c r="C214" s="70" t="str">
        <f>VLOOKUP(I:I,'Referencias '!H:I,2,0)</f>
        <v>Pagamentos, Boletos e Recebimentos</v>
      </c>
      <c r="D214" s="71">
        <v>23441731</v>
      </c>
      <c r="E214" s="71">
        <v>0</v>
      </c>
      <c r="F214" s="72">
        <v>2616312528207</v>
      </c>
      <c r="G214" s="72" t="str">
        <f>VLOOKUP(H:H,'Referencias '!B:C,2,0)</f>
        <v>VENANCIO PRODUTOS FARMACEUTICOS LTDA.</v>
      </c>
      <c r="H214" s="72" t="str">
        <f t="shared" si="48"/>
        <v>00.285.753/0001-90</v>
      </c>
      <c r="I214" s="70" t="s">
        <v>838</v>
      </c>
      <c r="J214" s="72"/>
      <c r="K214" s="72"/>
      <c r="L214" s="70" t="s">
        <v>5</v>
      </c>
      <c r="M214" s="73" t="s">
        <v>238</v>
      </c>
      <c r="N214" s="71" t="s">
        <v>844</v>
      </c>
      <c r="O214" s="74">
        <v>46185</v>
      </c>
      <c r="P214" s="153">
        <v>46218</v>
      </c>
      <c r="Q214" s="75" t="str">
        <f t="shared" si="42"/>
        <v>jun/2026</v>
      </c>
      <c r="R214" s="71" t="s">
        <v>313</v>
      </c>
      <c r="S214" s="71" t="s">
        <v>845</v>
      </c>
      <c r="T214" s="71" t="s">
        <v>327</v>
      </c>
      <c r="U214" s="159" t="s">
        <v>846</v>
      </c>
      <c r="V214" s="71" t="str">
        <f t="shared" si="49"/>
        <v>&gt; Boa tarde,
Solicito prorrogação da nf.115433, para o dia 22/06.
Atenciosamente,
Ana Lopes</v>
      </c>
      <c r="W214" s="76" t="str">
        <f t="shared" si="43"/>
        <v>234417310</v>
      </c>
      <c r="X214" s="77"/>
      <c r="Y214" s="78" t="str">
        <f t="shared" si="44"/>
        <v>Aberto</v>
      </c>
      <c r="Z214" s="78">
        <f t="shared" ca="1" si="45"/>
        <v>105</v>
      </c>
      <c r="AA214" s="78">
        <f t="shared" ca="1" si="46"/>
        <v>105.00214</v>
      </c>
      <c r="AB214" s="2" t="str">
        <f t="shared" si="47"/>
        <v>Externo</v>
      </c>
    </row>
    <row r="215" spans="1:28" ht="15.5" hidden="1" x14ac:dyDescent="0.35">
      <c r="A215" s="1"/>
      <c r="B215" s="67" t="s">
        <v>14</v>
      </c>
      <c r="C215" s="70" t="str">
        <f>VLOOKUP(I:I,'Referencias '!H:I,2,0)</f>
        <v>Cancelamento e Reemissão de Nota Fiscal</v>
      </c>
      <c r="D215" s="71">
        <v>23441424</v>
      </c>
      <c r="E215" s="71">
        <v>0</v>
      </c>
      <c r="F215" s="72">
        <v>2616312528001</v>
      </c>
      <c r="G215" s="72" t="str">
        <f>T215</f>
        <v>AMERICANAS SAEM RECUPERACAO JUDICIAL</v>
      </c>
      <c r="H215" s="72" t="str">
        <f t="shared" si="48"/>
        <v>00.776.574/2019-92</v>
      </c>
      <c r="I215" s="70" t="s">
        <v>143</v>
      </c>
      <c r="J215" s="72"/>
      <c r="K215" s="72"/>
      <c r="L215" s="70" t="s">
        <v>70</v>
      </c>
      <c r="M215" s="73" t="s">
        <v>387</v>
      </c>
      <c r="N215" s="71" t="s">
        <v>847</v>
      </c>
      <c r="O215" s="74">
        <v>46185</v>
      </c>
      <c r="P215" s="153">
        <v>46218</v>
      </c>
      <c r="Q215" s="75" t="str">
        <f t="shared" si="42"/>
        <v>jun/2026</v>
      </c>
      <c r="R215" s="71" t="s">
        <v>313</v>
      </c>
      <c r="S215" s="71" t="s">
        <v>302</v>
      </c>
      <c r="T215" s="71" t="s">
        <v>848</v>
      </c>
      <c r="U215" s="159" t="s">
        <v>849</v>
      </c>
      <c r="V215" s="71" t="str">
        <f t="shared" si="49"/>
        <v>&gt; Prezados, boa tarde. Por favor realizar a substituição das notas dos clientes, acabou de finalizar o aditivo de cessão de CNPJ. Segue em anexo.</v>
      </c>
      <c r="W215" s="76" t="str">
        <f t="shared" si="43"/>
        <v>234414240</v>
      </c>
      <c r="X215" s="77">
        <f>P215</f>
        <v>46218</v>
      </c>
      <c r="Y215" s="78" t="str">
        <f t="shared" si="44"/>
        <v>Encerrado</v>
      </c>
      <c r="Z215" s="78">
        <f t="shared" ca="1" si="45"/>
        <v>33</v>
      </c>
      <c r="AA215" s="78" t="str">
        <f t="shared" si="46"/>
        <v/>
      </c>
      <c r="AB215" s="2" t="str">
        <f t="shared" si="47"/>
        <v>Interno</v>
      </c>
    </row>
    <row r="216" spans="1:28" ht="15.5" x14ac:dyDescent="0.35">
      <c r="A216" s="1"/>
      <c r="B216" s="67" t="s">
        <v>14</v>
      </c>
      <c r="C216" s="70" t="str">
        <f>VLOOKUP(I:I,'Referencias '!H:I,2,0)</f>
        <v>Cancelamento e Reemissão de Nota Fiscal</v>
      </c>
      <c r="D216" s="71">
        <v>23438056</v>
      </c>
      <c r="E216" s="71">
        <v>0</v>
      </c>
      <c r="F216" s="72">
        <v>2616312525846</v>
      </c>
      <c r="G216" s="72" t="str">
        <f>T216</f>
        <v/>
      </c>
      <c r="H216" s="72" t="str">
        <f t="shared" si="48"/>
        <v>057.479.637-16</v>
      </c>
      <c r="I216" s="70" t="s">
        <v>850</v>
      </c>
      <c r="J216" s="72"/>
      <c r="K216" s="72"/>
      <c r="L216" s="70" t="s">
        <v>5</v>
      </c>
      <c r="M216" s="73" t="s">
        <v>238</v>
      </c>
      <c r="N216" s="71" t="s">
        <v>851</v>
      </c>
      <c r="O216" s="74">
        <v>46185</v>
      </c>
      <c r="P216" s="153">
        <v>46218</v>
      </c>
      <c r="Q216" s="75" t="str">
        <f t="shared" si="42"/>
        <v>jun/2026</v>
      </c>
      <c r="R216" s="71" t="s">
        <v>313</v>
      </c>
      <c r="S216" s="71" t="s">
        <v>852</v>
      </c>
      <c r="T216" s="71" t="s">
        <v>327</v>
      </c>
      <c r="U216" s="159" t="s">
        <v>853</v>
      </c>
      <c r="V216" s="71" t="str">
        <f t="shared" si="49"/>
        <v>&gt; Prezados, bom dia!
Meu nome é Alexandre Câmara e sou o responsável pelos lançamentos de notas fiscais da Casas Pedro.
Conforme orientação do nosso departamento fiscal, foi identificado que as notas fiscais enviadas estão em desacordo com o padrão atualmente adotado. Dessa forma, solicito, com a maior brevidade possível, a correção e o reenvio das Notas Fiscais</v>
      </c>
      <c r="W216" s="76" t="str">
        <f t="shared" si="43"/>
        <v>234380560</v>
      </c>
      <c r="X216" s="77"/>
      <c r="Y216" s="78" t="str">
        <f t="shared" si="44"/>
        <v>Aberto</v>
      </c>
      <c r="Z216" s="78">
        <f t="shared" ca="1" si="45"/>
        <v>105</v>
      </c>
      <c r="AA216" s="78">
        <f t="shared" ca="1" si="46"/>
        <v>105.00216</v>
      </c>
      <c r="AB216" s="2" t="str">
        <f t="shared" si="47"/>
        <v>Externo</v>
      </c>
    </row>
    <row r="217" spans="1:28" ht="15.5" hidden="1" x14ac:dyDescent="0.35">
      <c r="A217" s="1"/>
      <c r="B217" s="67" t="s">
        <v>50</v>
      </c>
      <c r="C217" s="70" t="str">
        <f>VLOOKUP(I:I,'Referencias '!H:I,2,0)</f>
        <v>Contratos, Comercial e Cadastro</v>
      </c>
      <c r="D217" s="71">
        <v>23419942</v>
      </c>
      <c r="E217" s="71">
        <v>0</v>
      </c>
      <c r="F217" s="72">
        <v>2616307514024</v>
      </c>
      <c r="G217" s="72" t="str">
        <f>VLOOKUP(H:H,'Referencias '!B:C,2,0)</f>
        <v>GUEDES &amp; PAIXAO LTDA</v>
      </c>
      <c r="H217" s="72" t="str">
        <f t="shared" si="48"/>
        <v>16.928.871/0036-30</v>
      </c>
      <c r="I217" s="70" t="s">
        <v>854</v>
      </c>
      <c r="J217" s="72"/>
      <c r="K217" s="72"/>
      <c r="L217" s="70" t="s">
        <v>70</v>
      </c>
      <c r="M217" s="73" t="s">
        <v>238</v>
      </c>
      <c r="N217" s="71" t="s">
        <v>855</v>
      </c>
      <c r="O217" s="74">
        <v>46185</v>
      </c>
      <c r="P217" s="153">
        <v>46218</v>
      </c>
      <c r="Q217" s="75" t="str">
        <f t="shared" si="42"/>
        <v>jun/2026</v>
      </c>
      <c r="R217" s="71" t="s">
        <v>313</v>
      </c>
      <c r="S217" s="71" t="s">
        <v>856</v>
      </c>
      <c r="T217" s="71" t="s">
        <v>363</v>
      </c>
      <c r="U217" s="159" t="s">
        <v>857</v>
      </c>
      <c r="V217" s="71" t="str">
        <f t="shared" si="49"/>
        <v>&gt; Bom dia, tudo bem?
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v>
      </c>
      <c r="W217" s="76" t="str">
        <f t="shared" si="43"/>
        <v>234199420</v>
      </c>
      <c r="X217" s="77">
        <v>46267</v>
      </c>
      <c r="Y217" s="78" t="str">
        <f t="shared" si="44"/>
        <v>Encerrado</v>
      </c>
      <c r="Z217" s="78">
        <f t="shared" ca="1" si="45"/>
        <v>82</v>
      </c>
      <c r="AA217" s="78" t="str">
        <f t="shared" si="46"/>
        <v/>
      </c>
      <c r="AB217" s="2" t="str">
        <f t="shared" si="47"/>
        <v>Externo</v>
      </c>
    </row>
    <row r="218" spans="1:28" ht="15.5" hidden="1" x14ac:dyDescent="0.35">
      <c r="A218" s="1"/>
      <c r="B218" s="67" t="s">
        <v>14</v>
      </c>
      <c r="C218" s="70" t="str">
        <f>VLOOKUP(I:I,'Referencias '!H:I,2,0)</f>
        <v>Cobrança e Contestação</v>
      </c>
      <c r="D218" s="71">
        <v>23405230</v>
      </c>
      <c r="E218" s="71">
        <v>0</v>
      </c>
      <c r="F218" s="72">
        <v>2616216504812</v>
      </c>
      <c r="G218" s="72" t="str">
        <f>VLOOKUP(H:H,'Referencias '!B:C,2,0)</f>
        <v>CENCOSUD BRASIL COMERCIAL LTDA.</v>
      </c>
      <c r="H218" s="72" t="str">
        <f t="shared" si="48"/>
        <v>39.346.861/0350-38</v>
      </c>
      <c r="I218" s="70" t="s">
        <v>237</v>
      </c>
      <c r="J218" s="72"/>
      <c r="K218" s="72"/>
      <c r="L218" s="70" t="s">
        <v>70</v>
      </c>
      <c r="M218" s="73" t="s">
        <v>238</v>
      </c>
      <c r="N218" s="71" t="s">
        <v>305</v>
      </c>
      <c r="O218" s="74">
        <v>46184</v>
      </c>
      <c r="P218" s="153">
        <v>46218</v>
      </c>
      <c r="Q218" s="75" t="str">
        <f t="shared" si="42"/>
        <v>jun/2026</v>
      </c>
      <c r="R218" s="71" t="s">
        <v>313</v>
      </c>
      <c r="S218" s="71" t="s">
        <v>306</v>
      </c>
      <c r="T218" s="71" t="s">
        <v>736</v>
      </c>
      <c r="U218" s="159" t="s">
        <v>858</v>
      </c>
      <c r="V218" s="71" t="str">
        <f t="shared" si="49"/>
        <v>&gt; O cliente Cencosud entrou em contato solicitando a alteração na data de emissão das notas fiscais. Atualmente, eles possuem uma data de corte interna e pediram que as NFs referentes ao serviço de gateway passem a ser emitidas a partir do dia 1 do mês subsequente.
Cliente: CENCOSUD BRASIL COMERCIAL S.A.
CNPJ: 39.346.861/0350-38</v>
      </c>
      <c r="W218" s="76" t="str">
        <f t="shared" si="43"/>
        <v>234052300</v>
      </c>
      <c r="X218" s="77">
        <v>46275</v>
      </c>
      <c r="Y218" s="78" t="str">
        <f t="shared" si="44"/>
        <v>Encerrado</v>
      </c>
      <c r="Z218" s="78">
        <f t="shared" ca="1" si="45"/>
        <v>91</v>
      </c>
      <c r="AA218" s="78" t="str">
        <f t="shared" si="46"/>
        <v/>
      </c>
      <c r="AB218" s="2" t="str">
        <f t="shared" si="47"/>
        <v>Interno</v>
      </c>
    </row>
    <row r="219" spans="1:28" customFormat="1" ht="15.5" hidden="1" x14ac:dyDescent="0.35">
      <c r="A219" s="1"/>
      <c r="B219" s="67" t="s">
        <v>14</v>
      </c>
      <c r="C219" s="70" t="str">
        <f>VLOOKUP(I:I,'Referencias '!H:I,2,0)</f>
        <v>Contratos, Comercial e Cadastro</v>
      </c>
      <c r="D219" s="71">
        <v>23403160</v>
      </c>
      <c r="E219" s="71">
        <v>0</v>
      </c>
      <c r="F219" s="72">
        <v>2616215503456</v>
      </c>
      <c r="G219" s="72" t="str">
        <f>VLOOKUP(H:H,'Referencias '!B:C,2,0)</f>
        <v>WHITE MARTINS GASES INDUSTRIAIS LTDA</v>
      </c>
      <c r="H219" s="72" t="str">
        <f t="shared" si="48"/>
        <v>35.820.448/0001-36</v>
      </c>
      <c r="I219" s="70" t="s">
        <v>355</v>
      </c>
      <c r="J219" s="72"/>
      <c r="K219" s="72"/>
      <c r="L219" s="70" t="s">
        <v>70</v>
      </c>
      <c r="M219" s="73" t="s">
        <v>238</v>
      </c>
      <c r="N219" s="71" t="s">
        <v>245</v>
      </c>
      <c r="O219" s="74">
        <v>46184</v>
      </c>
      <c r="P219" s="153">
        <v>46218</v>
      </c>
      <c r="Q219" s="75" t="str">
        <f t="shared" si="42"/>
        <v>jun/2026</v>
      </c>
      <c r="R219" s="71" t="s">
        <v>313</v>
      </c>
      <c r="S219" s="71" t="s">
        <v>246</v>
      </c>
      <c r="T219" s="71" t="s">
        <v>293</v>
      </c>
      <c r="U219" s="71" t="s">
        <v>859</v>
      </c>
      <c r="V219" s="71" t="str">
        <f t="shared" si="49"/>
        <v>&gt; Vou enviar o anexo o congelamento de contrato por 2 meses do cliente White Martins - junho e julho. 
as cobranças voltam em agosto</v>
      </c>
      <c r="W219" s="76" t="str">
        <f t="shared" si="43"/>
        <v>234031600</v>
      </c>
      <c r="X219" s="77">
        <v>46240</v>
      </c>
      <c r="Y219" s="78" t="str">
        <f t="shared" si="44"/>
        <v>Encerrado</v>
      </c>
      <c r="Z219" s="78">
        <f t="shared" ca="1" si="45"/>
        <v>56</v>
      </c>
      <c r="AA219" s="78" t="str">
        <f t="shared" si="46"/>
        <v/>
      </c>
      <c r="AB219" s="2" t="str">
        <f t="shared" si="47"/>
        <v>Interno</v>
      </c>
    </row>
    <row r="220" spans="1:28" customFormat="1" ht="15.5" hidden="1" x14ac:dyDescent="0.35">
      <c r="A220" s="1"/>
      <c r="B220" s="67" t="s">
        <v>15</v>
      </c>
      <c r="C220" s="70" t="str">
        <f>VLOOKUP(I:I,'Referencias '!H:I,2,0)</f>
        <v>Faturamento e Obrigações Fiscais</v>
      </c>
      <c r="D220" s="71">
        <v>23402960</v>
      </c>
      <c r="E220" s="71">
        <v>0</v>
      </c>
      <c r="F220" s="72">
        <v>2616215503322</v>
      </c>
      <c r="G220" s="72" t="str">
        <f>T220</f>
        <v>DROGARIA MINAS BRASIL</v>
      </c>
      <c r="H220" s="72"/>
      <c r="I220" s="70" t="s">
        <v>860</v>
      </c>
      <c r="J220" s="72"/>
      <c r="K220" s="72"/>
      <c r="L220" s="70" t="s">
        <v>70</v>
      </c>
      <c r="M220" s="73" t="s">
        <v>238</v>
      </c>
      <c r="N220" s="71" t="s">
        <v>861</v>
      </c>
      <c r="O220" s="74">
        <v>46184</v>
      </c>
      <c r="P220" s="153">
        <v>46218</v>
      </c>
      <c r="Q220" s="75" t="str">
        <f t="shared" si="42"/>
        <v>jun/2026</v>
      </c>
      <c r="R220" s="71" t="s">
        <v>313</v>
      </c>
      <c r="S220" s="71" t="s">
        <v>862</v>
      </c>
      <c r="T220" s="71" t="s">
        <v>363</v>
      </c>
      <c r="U220" s="159" t="s">
        <v>863</v>
      </c>
      <c r="V220" s="71" t="str">
        <f t="shared" si="49"/>
        <v>&gt; Anteriormente, recebíamos essas notas fiscais de forma automática, porém identificamos que não recebemos a documentação referente ao boleto com vencimento em 10/06/2026, no valor de R$ 2.397,96, vinculado ao CNPJ 16.928.871/0036-30.
Poderia, por gentileza, encaminhar essa nota fiscal</v>
      </c>
      <c r="W220" s="76" t="str">
        <f t="shared" si="43"/>
        <v>234029600</v>
      </c>
      <c r="X220" s="77">
        <v>46245</v>
      </c>
      <c r="Y220" s="78" t="str">
        <f t="shared" si="44"/>
        <v>Encerrado</v>
      </c>
      <c r="Z220" s="78">
        <f t="shared" ca="1" si="45"/>
        <v>61</v>
      </c>
      <c r="AA220" s="78" t="str">
        <f t="shared" si="46"/>
        <v/>
      </c>
      <c r="AB220" s="2" t="str">
        <f t="shared" si="47"/>
        <v>Interno</v>
      </c>
    </row>
    <row r="221" spans="1:28" customFormat="1" ht="15.5" hidden="1" x14ac:dyDescent="0.35">
      <c r="A221" s="1"/>
      <c r="B221" s="67" t="s">
        <v>14</v>
      </c>
      <c r="C221" s="70" t="str">
        <f>VLOOKUP(I:I,'Referencias '!H:I,2,0)</f>
        <v>Cancelamento e Reemissão de Nota Fiscal</v>
      </c>
      <c r="D221" s="71">
        <v>23401430</v>
      </c>
      <c r="E221" s="71">
        <v>0</v>
      </c>
      <c r="F221" s="72">
        <v>2616215502404</v>
      </c>
      <c r="G221" s="72" t="str">
        <f>T221</f>
        <v/>
      </c>
      <c r="H221" s="72" t="str">
        <f t="shared" ref="H221:H242" si="50">TRIM(_xlfn.TEXTBEFORE(_xlfn.TEXTAFTER(U221,"CNPJ/CPF:&lt;/strong&gt;"),"&lt;/p&gt;"))</f>
        <v>07.061.124/0003-98</v>
      </c>
      <c r="I221" s="70" t="s">
        <v>143</v>
      </c>
      <c r="J221" s="72"/>
      <c r="K221" s="72"/>
      <c r="L221" s="70" t="s">
        <v>70</v>
      </c>
      <c r="M221" s="73" t="s">
        <v>238</v>
      </c>
      <c r="N221" s="71" t="s">
        <v>274</v>
      </c>
      <c r="O221" s="74">
        <v>46184</v>
      </c>
      <c r="P221" s="153">
        <v>46218</v>
      </c>
      <c r="Q221" s="75" t="str">
        <f t="shared" si="42"/>
        <v>jun/2026</v>
      </c>
      <c r="R221" s="71" t="s">
        <v>313</v>
      </c>
      <c r="S221" s="71" t="s">
        <v>275</v>
      </c>
      <c r="T221" s="71" t="s">
        <v>327</v>
      </c>
      <c r="U221" s="159" t="s">
        <v>864</v>
      </c>
      <c r="V221" s="71" t="str">
        <f t="shared" si="49"/>
        <v>&gt; O cliente Camaqua precisa realizar a cessão de CNPJ. O termo de cessão foi assinado, e preciso que as cobranças emitidas anteriormente sejam canceladas e reemitidas no novo CNPJ.
CNPJ antigo: 07.061.124/0003-98
CNPJ novo: 07.061.124/0001-26
Obrigada!</v>
      </c>
      <c r="W221" s="76" t="str">
        <f t="shared" si="43"/>
        <v>234014300</v>
      </c>
      <c r="X221" s="77">
        <v>46241</v>
      </c>
      <c r="Y221" s="78" t="str">
        <f t="shared" si="44"/>
        <v>Encerrado</v>
      </c>
      <c r="Z221" s="78">
        <f t="shared" ca="1" si="45"/>
        <v>57</v>
      </c>
      <c r="AA221" s="78" t="str">
        <f t="shared" si="46"/>
        <v/>
      </c>
      <c r="AB221" s="2" t="str">
        <f t="shared" si="47"/>
        <v>Interno</v>
      </c>
    </row>
    <row r="222" spans="1:28" ht="15.5" hidden="1" x14ac:dyDescent="0.35">
      <c r="A222" s="1"/>
      <c r="B222" s="67" t="s">
        <v>17</v>
      </c>
      <c r="C222" s="70" t="str">
        <f>VLOOKUP(I:I,'Referencias '!H:I,2,0)</f>
        <v>Cancelamento e Reemissão de Nota Fiscal</v>
      </c>
      <c r="D222" s="71">
        <v>24744497</v>
      </c>
      <c r="E222" s="71">
        <v>0</v>
      </c>
      <c r="F222" s="72">
        <v>2619612372077</v>
      </c>
      <c r="G222" s="72" t="str">
        <f>VLOOKUP(H:H,'Referencias '!B:C,2,0)</f>
        <v>HOLI4U LTDA</v>
      </c>
      <c r="H222" s="72" t="str">
        <f t="shared" si="50"/>
        <v>60.219.112/0001-60</v>
      </c>
      <c r="I222" s="70" t="s">
        <v>676</v>
      </c>
      <c r="J222" s="72"/>
      <c r="K222" s="72" t="s">
        <v>677</v>
      </c>
      <c r="L222" s="70" t="s">
        <v>5</v>
      </c>
      <c r="M222" s="73" t="s">
        <v>238</v>
      </c>
      <c r="N222" s="71" t="s">
        <v>678</v>
      </c>
      <c r="O222" s="74">
        <v>46218</v>
      </c>
      <c r="P222" s="153">
        <v>46219</v>
      </c>
      <c r="Q222" s="75" t="str">
        <f t="shared" si="42"/>
        <v>jul/2026</v>
      </c>
      <c r="R222" s="71" t="s">
        <v>313</v>
      </c>
      <c r="S222" s="71" t="s">
        <v>679</v>
      </c>
      <c r="T222" s="71" t="s">
        <v>680</v>
      </c>
      <c r="U222" s="71" t="s">
        <v>681</v>
      </c>
      <c r="V222" s="71" t="str">
        <f t="shared" si="49"/>
        <v>&gt; Precisamos de uma correção na nota fiscal emitida, enviei msg no email do financeiro e não recebemos retorno.
Poderiam retornar o contato (11)97618-3646</v>
      </c>
      <c r="W222" s="76" t="str">
        <f t="shared" si="43"/>
        <v>247444970</v>
      </c>
      <c r="X222" s="77"/>
      <c r="Y222" s="78" t="str">
        <f t="shared" si="44"/>
        <v>Aberto</v>
      </c>
      <c r="Z222" s="78">
        <f t="shared" ca="1" si="45"/>
        <v>72</v>
      </c>
      <c r="AA222" s="78">
        <f t="shared" ca="1" si="46"/>
        <v>72.002219999999994</v>
      </c>
      <c r="AB222" s="2" t="str">
        <f t="shared" si="47"/>
        <v>Externo</v>
      </c>
    </row>
    <row r="223" spans="1:28" ht="15.5" hidden="1" x14ac:dyDescent="0.35">
      <c r="A223" s="1"/>
      <c r="B223" s="67" t="s">
        <v>17</v>
      </c>
      <c r="C223" s="70" t="str">
        <f>VLOOKUP(I:I,'Referencias '!H:I,2,0)</f>
        <v>Cancelamento e Reemissão de Nota Fiscal</v>
      </c>
      <c r="D223" s="71">
        <v>24738012</v>
      </c>
      <c r="E223" s="71">
        <v>0</v>
      </c>
      <c r="F223" s="72">
        <v>2619611368035</v>
      </c>
      <c r="G223" s="72" t="str">
        <f>VLOOKUP(H:H,'Referencias '!B:C,2,0)</f>
        <v>SUPERMERCADO HORTIFRUTI VILA DAS FRUTAS LTDA</v>
      </c>
      <c r="H223" s="72" t="str">
        <f t="shared" si="50"/>
        <v>16.774.414/0001-08</v>
      </c>
      <c r="I223" s="70" t="s">
        <v>360</v>
      </c>
      <c r="J223" s="72"/>
      <c r="K223" s="72" t="s">
        <v>184</v>
      </c>
      <c r="L223" s="70" t="s">
        <v>5</v>
      </c>
      <c r="M223" s="73" t="s">
        <v>238</v>
      </c>
      <c r="N223" s="71" t="s">
        <v>689</v>
      </c>
      <c r="O223" s="74">
        <v>46218</v>
      </c>
      <c r="P223" s="153">
        <v>46219</v>
      </c>
      <c r="Q223" s="75" t="str">
        <f t="shared" si="42"/>
        <v>jul/2026</v>
      </c>
      <c r="R223" s="71" t="s">
        <v>313</v>
      </c>
      <c r="S223" s="71" t="s">
        <v>302</v>
      </c>
      <c r="T223" s="71" t="s">
        <v>327</v>
      </c>
      <c r="U223" s="71" t="s">
        <v>690</v>
      </c>
      <c r="V223" s="71" t="str">
        <f t="shared" si="49"/>
        <v>&gt; Prezados, bom dia. Favor seguir com o cancelamento de todas as notas fiscais do cliente:
096712
098654
099978
100289
102093
102632
103886
104585
106706
106815
108166
108825
110134
110833
112857
113142
114737
115145
117076
117304
096221
078556
081106
081279
081751
082460
082911
084402
084589
085556
086052
087259
087865
089104
089536
090662
091252
092517
093031
094463
094845</v>
      </c>
      <c r="W223" s="76" t="str">
        <f t="shared" si="43"/>
        <v>247380120</v>
      </c>
      <c r="X223" s="77"/>
      <c r="Y223" s="78" t="str">
        <f t="shared" si="44"/>
        <v>Aberto</v>
      </c>
      <c r="Z223" s="78">
        <f t="shared" ca="1" si="45"/>
        <v>72</v>
      </c>
      <c r="AA223" s="78">
        <f t="shared" ca="1" si="46"/>
        <v>72.002229999999997</v>
      </c>
      <c r="AB223" s="2" t="str">
        <f t="shared" si="47"/>
        <v>Interno</v>
      </c>
    </row>
    <row r="224" spans="1:28" customFormat="1" ht="15.5" hidden="1" x14ac:dyDescent="0.35">
      <c r="A224" s="1"/>
      <c r="B224" s="67" t="s">
        <v>14</v>
      </c>
      <c r="C224" s="70" t="str">
        <f>VLOOKUP(I:I,'Referencias '!H:I,2,0)</f>
        <v>Pagamentos, Boletos e Recebimentos</v>
      </c>
      <c r="D224" s="71">
        <v>23357234</v>
      </c>
      <c r="E224" s="71">
        <v>0</v>
      </c>
      <c r="F224" s="72">
        <v>2616118473784</v>
      </c>
      <c r="G224" s="72" t="str">
        <f>VLOOKUP(H:H,'Referencias '!B:C,2,0)</f>
        <v>PAYAMIGO BRASIL MEIOS DE PAGAMENTO LTDA</v>
      </c>
      <c r="H224" s="72" t="str">
        <f t="shared" si="50"/>
        <v>26.183.032/0001-63</v>
      </c>
      <c r="I224" s="70" t="s">
        <v>871</v>
      </c>
      <c r="J224" s="72"/>
      <c r="K224" s="72"/>
      <c r="L224" s="70" t="s">
        <v>70</v>
      </c>
      <c r="M224" s="73" t="s">
        <v>238</v>
      </c>
      <c r="N224" s="71" t="s">
        <v>872</v>
      </c>
      <c r="O224" s="74">
        <v>46183</v>
      </c>
      <c r="P224" s="153">
        <v>46218</v>
      </c>
      <c r="Q224" s="75" t="str">
        <f t="shared" si="42"/>
        <v>jun/2026</v>
      </c>
      <c r="R224" s="71" t="s">
        <v>313</v>
      </c>
      <c r="S224" s="71" t="s">
        <v>873</v>
      </c>
      <c r="T224" s="71" t="s">
        <v>327</v>
      </c>
      <c r="U224" s="159" t="s">
        <v>874</v>
      </c>
      <c r="V224" s="71" t="str">
        <f t="shared" si="49"/>
        <v>&gt; solicitamos a mudança das credenciais bancarias para deposito dos recebiveis de cartao
Banco Santander
ag 4251 cc 13.007246-3</v>
      </c>
      <c r="W224" s="76" t="str">
        <f t="shared" si="43"/>
        <v>233572340</v>
      </c>
      <c r="X224" s="151">
        <v>46241</v>
      </c>
      <c r="Y224" s="78" t="str">
        <f t="shared" si="44"/>
        <v>Encerrado</v>
      </c>
      <c r="Z224" s="78">
        <f t="shared" ca="1" si="45"/>
        <v>58</v>
      </c>
      <c r="AA224" s="78" t="str">
        <f t="shared" si="46"/>
        <v/>
      </c>
      <c r="AB224" s="2" t="str">
        <f t="shared" si="47"/>
        <v>Externo</v>
      </c>
    </row>
    <row r="225" spans="1:28" customFormat="1" ht="15.5" hidden="1" x14ac:dyDescent="0.35">
      <c r="A225" s="1"/>
      <c r="B225" s="67" t="s">
        <v>16</v>
      </c>
      <c r="C225" s="70" t="str">
        <f>VLOOKUP(I:I,'Referencias '!H:I,2,0)</f>
        <v>Contratos, Comercial e Cadastro</v>
      </c>
      <c r="D225" s="71">
        <v>23343714</v>
      </c>
      <c r="E225" s="71">
        <v>0</v>
      </c>
      <c r="F225" s="72">
        <v>2616115465482</v>
      </c>
      <c r="G225" s="72" t="str">
        <f>T225</f>
        <v/>
      </c>
      <c r="H225" s="72" t="str">
        <f t="shared" si="50"/>
        <v>22.301.988/0001-61</v>
      </c>
      <c r="I225" s="70" t="s">
        <v>789</v>
      </c>
      <c r="J225" s="72"/>
      <c r="K225" s="72"/>
      <c r="L225" s="70" t="s">
        <v>70</v>
      </c>
      <c r="M225" s="73" t="s">
        <v>238</v>
      </c>
      <c r="N225" s="71" t="s">
        <v>875</v>
      </c>
      <c r="O225" s="74">
        <v>46183</v>
      </c>
      <c r="P225" s="153">
        <v>46218</v>
      </c>
      <c r="Q225" s="75" t="str">
        <f t="shared" si="42"/>
        <v>jun/2026</v>
      </c>
      <c r="R225" s="71" t="s">
        <v>313</v>
      </c>
      <c r="S225" s="71" t="s">
        <v>876</v>
      </c>
      <c r="T225" s="71" t="s">
        <v>327</v>
      </c>
      <c r="U225" s="159" t="s">
        <v>877</v>
      </c>
      <c r="V225" s="71" t="str">
        <f t="shared" si="49"/>
        <v>&gt; O email com o boleto e avisos de vencimento esta vindo para o meu e-mail mas sou analista TI. O responsável é o Guerra Rodrigo Humberto, BR &amp;lt;rodrigo.guerra@prometeon.com&amp;gt;</v>
      </c>
      <c r="W225" s="76" t="str">
        <f t="shared" si="43"/>
        <v>233437140</v>
      </c>
      <c r="X225" s="77">
        <v>46240</v>
      </c>
      <c r="Y225" s="78" t="str">
        <f t="shared" si="44"/>
        <v>Encerrado</v>
      </c>
      <c r="Z225" s="78">
        <f t="shared" ca="1" si="45"/>
        <v>57</v>
      </c>
      <c r="AA225" s="78" t="str">
        <f t="shared" si="46"/>
        <v/>
      </c>
      <c r="AB225" s="2" t="str">
        <f t="shared" si="47"/>
        <v>Externo</v>
      </c>
    </row>
    <row r="226" spans="1:28" ht="15.5" hidden="1" x14ac:dyDescent="0.35">
      <c r="A226" s="1"/>
      <c r="B226" s="67" t="s">
        <v>15</v>
      </c>
      <c r="C226" s="70" t="str">
        <f>VLOOKUP(I:I,'Referencias '!H:I,2,0)</f>
        <v>Atendimento Administrativo e Suporte</v>
      </c>
      <c r="D226" s="71">
        <v>23306536</v>
      </c>
      <c r="E226" s="71">
        <v>0</v>
      </c>
      <c r="F226" s="72">
        <v>2616109441135</v>
      </c>
      <c r="G226" s="72" t="str">
        <f>T226</f>
        <v>PARQUE DO CARACOL</v>
      </c>
      <c r="H226" s="72" t="str">
        <f t="shared" si="50"/>
        <v>14.625.224/0001-01</v>
      </c>
      <c r="I226" s="70" t="s">
        <v>878</v>
      </c>
      <c r="J226" s="72"/>
      <c r="K226" s="72"/>
      <c r="L226" s="70" t="s">
        <v>70</v>
      </c>
      <c r="M226" s="73" t="s">
        <v>238</v>
      </c>
      <c r="N226" s="71" t="s">
        <v>879</v>
      </c>
      <c r="O226" s="74">
        <v>46183</v>
      </c>
      <c r="P226" s="153">
        <v>46218</v>
      </c>
      <c r="Q226" s="75" t="str">
        <f t="shared" si="42"/>
        <v>jun/2026</v>
      </c>
      <c r="R226" s="71" t="s">
        <v>313</v>
      </c>
      <c r="S226" s="71" t="s">
        <v>880</v>
      </c>
      <c r="T226" s="71" t="s">
        <v>881</v>
      </c>
      <c r="U226" s="159" t="s">
        <v>882</v>
      </c>
      <c r="V226" s="71" t="str">
        <f t="shared" si="49"/>
        <v>&gt; Prezados, 
Solicito o envio das notas fiscais emitidas em junho/26 para pagamento. Até o momento não recebemos os documentos. 
Tomador do Serviço  
NOVO CARACOL E TAINHAS S.A. 
48.255.552/0001-77</v>
      </c>
      <c r="W226" s="76" t="str">
        <f t="shared" si="43"/>
        <v>233065360</v>
      </c>
      <c r="X226" s="77">
        <v>46245</v>
      </c>
      <c r="Y226" s="78" t="str">
        <f t="shared" si="44"/>
        <v>Encerrado</v>
      </c>
      <c r="Z226" s="78">
        <f t="shared" ca="1" si="45"/>
        <v>62</v>
      </c>
      <c r="AA226" s="78" t="str">
        <f t="shared" si="46"/>
        <v/>
      </c>
      <c r="AB226" s="2" t="str">
        <f t="shared" si="47"/>
        <v>Externo</v>
      </c>
    </row>
    <row r="227" spans="1:28" ht="15.5" hidden="1" x14ac:dyDescent="0.35">
      <c r="A227" s="1"/>
      <c r="B227" s="67" t="s">
        <v>17</v>
      </c>
      <c r="C227" s="70" t="str">
        <f>VLOOKUP(I:I,'Referencias '!H:I,2,0)</f>
        <v>Cancelamento e Reemissão de Nota Fiscal</v>
      </c>
      <c r="D227" s="159">
        <v>24820605</v>
      </c>
      <c r="E227" s="71">
        <v>0</v>
      </c>
      <c r="F227" s="72">
        <v>2619715420945</v>
      </c>
      <c r="G227" s="72" t="str">
        <f>VLOOKUP(H:H,'Referencias '!B:C,2,0)</f>
        <v>FRUITFY INTERMEDIACOES E PAGAMENTOS LTDA</v>
      </c>
      <c r="H227" s="72" t="str">
        <f t="shared" si="50"/>
        <v>57.315.333/0001-27</v>
      </c>
      <c r="I227" s="70" t="s">
        <v>360</v>
      </c>
      <c r="J227" s="72"/>
      <c r="K227" s="72" t="s">
        <v>184</v>
      </c>
      <c r="L227" s="70" t="s">
        <v>213</v>
      </c>
      <c r="M227" s="73" t="s">
        <v>238</v>
      </c>
      <c r="N227" s="71" t="s">
        <v>667</v>
      </c>
      <c r="O227" s="74">
        <v>46219</v>
      </c>
      <c r="P227" s="153">
        <v>46219</v>
      </c>
      <c r="Q227" s="75" t="str">
        <f t="shared" si="42"/>
        <v>jul/2026</v>
      </c>
      <c r="R227" s="71" t="s">
        <v>313</v>
      </c>
      <c r="S227" s="71" t="s">
        <v>302</v>
      </c>
      <c r="T227" s="71" t="s">
        <v>668</v>
      </c>
      <c r="U227" s="71" t="s">
        <v>669</v>
      </c>
      <c r="V227" s="71" t="str">
        <f t="shared" si="49"/>
        <v>&gt; Prezados, por favor cancelar as notas emitidas para o cliente e já cancelar também as notas de multa contratual que vamos emitir. Já possuo o DA da comercial (Eliandra). Em anexo DA.</v>
      </c>
      <c r="W227" s="76" t="str">
        <f t="shared" si="43"/>
        <v>248206050</v>
      </c>
      <c r="X227" s="77"/>
      <c r="Y227" s="78" t="str">
        <f t="shared" si="44"/>
        <v>Aberto</v>
      </c>
      <c r="Z227" s="78">
        <f t="shared" ca="1" si="45"/>
        <v>71</v>
      </c>
      <c r="AA227" s="78">
        <f t="shared" ca="1" si="46"/>
        <v>71.002269999999996</v>
      </c>
      <c r="AB227" s="2" t="str">
        <f t="shared" si="47"/>
        <v>Interno</v>
      </c>
    </row>
    <row r="228" spans="1:28" ht="15.5" hidden="1" x14ac:dyDescent="0.35">
      <c r="A228" s="1"/>
      <c r="B228" s="67" t="s">
        <v>16</v>
      </c>
      <c r="C228" s="70" t="str">
        <f>VLOOKUP(I:I,'Referencias '!H:I,2,0)</f>
        <v>Pagamentos, Boletos e Recebimentos</v>
      </c>
      <c r="D228" s="71">
        <v>23060590</v>
      </c>
      <c r="E228" s="71">
        <v>0</v>
      </c>
      <c r="F228" s="72">
        <v>2615410276736</v>
      </c>
      <c r="G228" s="72" t="str">
        <f>T228</f>
        <v>MADEIRANIT MATERIAIS PARA CONSTRUCAO LTDA</v>
      </c>
      <c r="H228" s="72" t="str">
        <f t="shared" si="50"/>
        <v>22.655.614/0005-78</v>
      </c>
      <c r="I228" s="70" t="s">
        <v>885</v>
      </c>
      <c r="J228" s="72"/>
      <c r="K228" s="72"/>
      <c r="L228" s="70" t="s">
        <v>5</v>
      </c>
      <c r="M228" s="73" t="s">
        <v>238</v>
      </c>
      <c r="N228" s="71" t="s">
        <v>886</v>
      </c>
      <c r="O228" s="74">
        <v>46176</v>
      </c>
      <c r="P228" s="153">
        <v>46218</v>
      </c>
      <c r="Q228" s="75" t="str">
        <f t="shared" si="42"/>
        <v>jun/2026</v>
      </c>
      <c r="R228" s="71" t="s">
        <v>313</v>
      </c>
      <c r="S228" s="71" t="s">
        <v>887</v>
      </c>
      <c r="T228" s="71" t="s">
        <v>888</v>
      </c>
      <c r="U228" s="159" t="s">
        <v>889</v>
      </c>
      <c r="V228" s="71" t="str">
        <f t="shared" si="49"/>
        <v>&gt; Está constando bloqueio por inadimplência, gostaríamos de saber o motivo e o que ocorreu.
Vamos precisar iniciar novamente o uso, entretanto queremos entender o que motivou esse bloqueio e como resolver</v>
      </c>
      <c r="W228" s="76" t="str">
        <f t="shared" si="43"/>
        <v>230605900</v>
      </c>
      <c r="X228" s="77"/>
      <c r="Y228" s="78" t="str">
        <f t="shared" si="44"/>
        <v>Aberto</v>
      </c>
      <c r="Z228" s="78">
        <f t="shared" ca="1" si="45"/>
        <v>114</v>
      </c>
      <c r="AA228" s="78">
        <f t="shared" ca="1" si="46"/>
        <v>114.00228</v>
      </c>
      <c r="AB228" s="2" t="str">
        <f t="shared" si="47"/>
        <v>Externo</v>
      </c>
    </row>
    <row r="229" spans="1:28" ht="15.5" hidden="1" x14ac:dyDescent="0.35">
      <c r="A229" s="1"/>
      <c r="B229" s="67" t="s">
        <v>17</v>
      </c>
      <c r="C229" s="70" t="str">
        <f>VLOOKUP(I:I,'Referencias '!H:I,2,0)</f>
        <v>Cobrança e Contestação</v>
      </c>
      <c r="D229" s="159">
        <v>22927989</v>
      </c>
      <c r="E229" s="71">
        <v>0</v>
      </c>
      <c r="F229" s="72">
        <v>2614916186114</v>
      </c>
      <c r="G229" s="72" t="str">
        <f>VLOOKUP(H:H,'Referencias '!B:C,2,0)</f>
        <v>RIQUENA NETO AR CONDICIONADO LTDA</v>
      </c>
      <c r="H229" s="72" t="str">
        <f t="shared" si="50"/>
        <v>08.382.929/0001-34</v>
      </c>
      <c r="I229" s="70" t="s">
        <v>287</v>
      </c>
      <c r="J229" s="72"/>
      <c r="K229" s="72"/>
      <c r="L229" s="70" t="s">
        <v>70</v>
      </c>
      <c r="M229" s="73" t="s">
        <v>238</v>
      </c>
      <c r="N229" s="71" t="s">
        <v>890</v>
      </c>
      <c r="O229" s="74">
        <v>46171</v>
      </c>
      <c r="P229" s="153">
        <v>46218</v>
      </c>
      <c r="Q229" s="75" t="str">
        <f t="shared" si="42"/>
        <v>mai/2026</v>
      </c>
      <c r="R229" s="71" t="s">
        <v>313</v>
      </c>
      <c r="S229" s="71" t="s">
        <v>891</v>
      </c>
      <c r="T229" s="71" t="s">
        <v>327</v>
      </c>
      <c r="U229" s="159" t="s">
        <v>892</v>
      </c>
      <c r="V229" s="71" t="str">
        <f t="shared" si="49"/>
        <v>&gt; Boa tarde!
Recebi a NF 0114908 informando ter 4280 transações, ao extrair o relatório dentro do portal, identifiquei apenas 4262.
Poderiam verificar essa divergência?</v>
      </c>
      <c r="W229" s="76" t="str">
        <f t="shared" si="43"/>
        <v>229279890</v>
      </c>
      <c r="X229" s="77">
        <v>46269</v>
      </c>
      <c r="Y229" s="78" t="str">
        <f t="shared" si="44"/>
        <v>Encerrado</v>
      </c>
      <c r="Z229" s="78">
        <f t="shared" ca="1" si="45"/>
        <v>98</v>
      </c>
      <c r="AA229" s="78" t="str">
        <f t="shared" si="46"/>
        <v/>
      </c>
      <c r="AB229" s="2" t="str">
        <f t="shared" si="47"/>
        <v>Externo</v>
      </c>
    </row>
    <row r="230" spans="1:28" customFormat="1" ht="15.5" hidden="1" x14ac:dyDescent="0.35">
      <c r="A230" s="1"/>
      <c r="B230" s="67" t="s">
        <v>14</v>
      </c>
      <c r="C230" s="70" t="str">
        <f>VLOOKUP(I:I,'Referencias '!H:I,2,0)</f>
        <v>Cancelamento e Reemissão de Nota Fiscal</v>
      </c>
      <c r="D230" s="71">
        <v>22906012</v>
      </c>
      <c r="E230" s="71">
        <v>0</v>
      </c>
      <c r="F230" s="72">
        <v>2614911171796</v>
      </c>
      <c r="G230" s="72" t="str">
        <f>VLOOKUP(H:H,'Referencias '!B:C,2,0)</f>
        <v>INOVE ONLINE LTDA</v>
      </c>
      <c r="H230" s="72" t="str">
        <f t="shared" si="50"/>
        <v>59.515.022/0001-37</v>
      </c>
      <c r="I230" s="70" t="s">
        <v>323</v>
      </c>
      <c r="J230" s="72"/>
      <c r="K230" s="72"/>
      <c r="L230" s="70" t="s">
        <v>70</v>
      </c>
      <c r="M230" s="73" t="s">
        <v>238</v>
      </c>
      <c r="N230" s="71" t="s">
        <v>893</v>
      </c>
      <c r="O230" s="74">
        <v>46171</v>
      </c>
      <c r="P230" s="153">
        <v>46217</v>
      </c>
      <c r="Q230" s="75" t="str">
        <f t="shared" si="42"/>
        <v>mai/2026</v>
      </c>
      <c r="R230" s="71" t="s">
        <v>313</v>
      </c>
      <c r="S230" s="71" t="s">
        <v>302</v>
      </c>
      <c r="T230" s="71" t="s">
        <v>327</v>
      </c>
      <c r="U230" s="159" t="s">
        <v>894</v>
      </c>
      <c r="V230" s="71" t="str">
        <f t="shared" si="49"/>
        <v>&gt; Por favor, seguir com o cancelamento da nota emitida em 28/05/2025, referente ao produto 3DS, gerente abriu solicitação e o contrato foi cancelado em 11/05/2026, com de acordo também para não cobrar multa.
Chamado:21782532</v>
      </c>
      <c r="W230" s="76" t="str">
        <f t="shared" si="43"/>
        <v>229060120</v>
      </c>
      <c r="X230" s="77">
        <v>46217</v>
      </c>
      <c r="Y230" s="78" t="str">
        <f t="shared" si="44"/>
        <v>Encerrado</v>
      </c>
      <c r="Z230" s="78">
        <f t="shared" ca="1" si="45"/>
        <v>46</v>
      </c>
      <c r="AA230" s="78" t="str">
        <f t="shared" si="46"/>
        <v/>
      </c>
      <c r="AB230" s="2" t="str">
        <f t="shared" si="47"/>
        <v>Interno</v>
      </c>
    </row>
    <row r="231" spans="1:28" ht="15.5" hidden="1" x14ac:dyDescent="0.35">
      <c r="A231" s="1"/>
      <c r="B231" s="67" t="s">
        <v>14</v>
      </c>
      <c r="C231" s="70" t="str">
        <f>VLOOKUP(I:I,'Referencias '!H:I,2,0)</f>
        <v>Cancelamento e Reemissão de Nota Fiscal</v>
      </c>
      <c r="D231" s="71">
        <v>22902586</v>
      </c>
      <c r="E231" s="71">
        <v>0</v>
      </c>
      <c r="F231" s="72">
        <v>2614911169550</v>
      </c>
      <c r="G231" s="72" t="str">
        <f>VLOOKUP(H:H,'Referencias '!B:C,2,0)</f>
        <v>99 TECNOLOGIA LTDA</v>
      </c>
      <c r="H231" s="72" t="str">
        <f t="shared" si="50"/>
        <v>18.033.552/0001-61</v>
      </c>
      <c r="I231" s="70" t="s">
        <v>895</v>
      </c>
      <c r="J231" s="72"/>
      <c r="K231" s="72"/>
      <c r="L231" s="70" t="s">
        <v>70</v>
      </c>
      <c r="M231" s="73" t="s">
        <v>238</v>
      </c>
      <c r="N231" s="71" t="s">
        <v>896</v>
      </c>
      <c r="O231" s="74">
        <v>46171</v>
      </c>
      <c r="P231" s="153">
        <v>46217</v>
      </c>
      <c r="Q231" s="75" t="str">
        <f t="shared" si="42"/>
        <v>mai/2026</v>
      </c>
      <c r="R231" s="71" t="s">
        <v>313</v>
      </c>
      <c r="S231" s="71" t="s">
        <v>897</v>
      </c>
      <c r="T231" s="71" t="s">
        <v>898</v>
      </c>
      <c r="U231" s="159" t="s">
        <v>899</v>
      </c>
      <c r="V231" s="71" t="str">
        <f t="shared" si="49"/>
        <v>&gt; Pessoal, bom dia. Tudo bem?
Por gentileza, substituir a nota:104908
NR DA PO:  POI202605270076, QUE PRECISA constar na nota.</v>
      </c>
      <c r="W231" s="76" t="str">
        <f t="shared" si="43"/>
        <v>229025860</v>
      </c>
      <c r="X231" s="77">
        <v>46258</v>
      </c>
      <c r="Y231" s="78" t="str">
        <f t="shared" si="44"/>
        <v>Encerrado</v>
      </c>
      <c r="Z231" s="78">
        <f t="shared" ca="1" si="45"/>
        <v>87</v>
      </c>
      <c r="AA231" s="78" t="str">
        <f t="shared" si="46"/>
        <v/>
      </c>
      <c r="AB231" s="2" t="str">
        <f t="shared" si="47"/>
        <v>Externo</v>
      </c>
    </row>
    <row r="232" spans="1:28" customFormat="1" ht="15.5" hidden="1" x14ac:dyDescent="0.35">
      <c r="A232" s="1"/>
      <c r="B232" s="67" t="s">
        <v>17</v>
      </c>
      <c r="C232" s="70" t="str">
        <f>VLOOKUP(I:I,'Referencias '!H:I,2,0)</f>
        <v>Cancelamento e Reemissão de Nota Fiscal</v>
      </c>
      <c r="D232" s="71">
        <v>22899316</v>
      </c>
      <c r="E232" s="71">
        <v>0</v>
      </c>
      <c r="F232" s="72">
        <v>2614910167401</v>
      </c>
      <c r="G232" s="72" t="str">
        <f>VLOOKUP(H:H,'Referencias '!B:C,2,0)</f>
        <v>SONDA SUPERMERCADOS EXPORTACAO E IMPORTACAO S.A.</v>
      </c>
      <c r="H232" s="72" t="str">
        <f t="shared" si="50"/>
        <v>01.937.635/0029-83</v>
      </c>
      <c r="I232" s="70" t="s">
        <v>323</v>
      </c>
      <c r="J232" s="72"/>
      <c r="K232" s="72"/>
      <c r="L232" s="70" t="s">
        <v>70</v>
      </c>
      <c r="M232" s="73" t="s">
        <v>387</v>
      </c>
      <c r="N232" s="71" t="s">
        <v>900</v>
      </c>
      <c r="O232" s="74">
        <v>46171</v>
      </c>
      <c r="P232" s="153">
        <v>46217</v>
      </c>
      <c r="Q232" s="75" t="str">
        <f t="shared" si="42"/>
        <v>mai/2026</v>
      </c>
      <c r="R232" s="71" t="s">
        <v>313</v>
      </c>
      <c r="S232" s="71" t="s">
        <v>901</v>
      </c>
      <c r="T232" s="71" t="s">
        <v>327</v>
      </c>
      <c r="U232" s="71" t="s">
        <v>902</v>
      </c>
      <c r="V232" s="71" t="str">
        <f t="shared" si="49"/>
        <v>&gt; Estamos em processo de fechamento financeiro e houve a emissão da nota de vocês antecipadamente.
Preciso do cancelamento deste documento e emissão da nova nota a partir do dia 01.</v>
      </c>
      <c r="W232" s="76" t="str">
        <f t="shared" si="43"/>
        <v>228993160</v>
      </c>
      <c r="X232" s="77">
        <v>46217</v>
      </c>
      <c r="Y232" s="78" t="str">
        <f t="shared" si="44"/>
        <v>Encerrado</v>
      </c>
      <c r="Z232" s="78">
        <f t="shared" ca="1" si="45"/>
        <v>46</v>
      </c>
      <c r="AA232" s="78" t="str">
        <f t="shared" si="46"/>
        <v/>
      </c>
      <c r="AB232" s="2" t="str">
        <f t="shared" si="47"/>
        <v>Externo</v>
      </c>
    </row>
    <row r="233" spans="1:28" ht="15.5" hidden="1" x14ac:dyDescent="0.35">
      <c r="A233" s="1"/>
      <c r="B233" s="67" t="s">
        <v>14</v>
      </c>
      <c r="C233" s="70" t="str">
        <f>VLOOKUP(I:I,'Referencias '!H:I,2,0)</f>
        <v>Cancelamento e Reemissão de Nota Fiscal</v>
      </c>
      <c r="D233" s="71">
        <v>22891770</v>
      </c>
      <c r="E233" s="71">
        <v>0</v>
      </c>
      <c r="F233" s="72">
        <v>2614908162289</v>
      </c>
      <c r="G233" s="72" t="str">
        <f>VLOOKUP(H:H,'Referencias '!B:C,2,0)</f>
        <v>PAGUE MENOS COMERCIO DE PRODUTOS ALIMENTICIOS LTDA</v>
      </c>
      <c r="H233" s="72" t="str">
        <f t="shared" si="50"/>
        <v>60.494.416/0033-12</v>
      </c>
      <c r="I233" s="70" t="s">
        <v>323</v>
      </c>
      <c r="J233" s="72"/>
      <c r="K233" s="72"/>
      <c r="L233" s="70" t="s">
        <v>70</v>
      </c>
      <c r="M233" s="73" t="s">
        <v>387</v>
      </c>
      <c r="N233" s="71" t="s">
        <v>549</v>
      </c>
      <c r="O233" s="74">
        <v>46171</v>
      </c>
      <c r="P233" s="153">
        <v>46217</v>
      </c>
      <c r="Q233" s="75" t="str">
        <f t="shared" si="42"/>
        <v>mai/2026</v>
      </c>
      <c r="R233" s="71" t="s">
        <v>313</v>
      </c>
      <c r="S233" s="71" t="s">
        <v>550</v>
      </c>
      <c r="T233" s="71" t="s">
        <v>327</v>
      </c>
      <c r="U233" s="71" t="s">
        <v>903</v>
      </c>
      <c r="V233" s="71" t="str">
        <f t="shared" si="49"/>
        <v>&gt; Bom dia,
Nossa data de corte é dia 20, então as notas fiscais precisam ser emitidas até essa data para conseguirmos lançar dentro do mesmo mês.
Nesse caso, seria possível cancelar a nota fiscal 115225, emitida em 26/05?</v>
      </c>
      <c r="W233" s="76" t="str">
        <f t="shared" si="43"/>
        <v>228917700</v>
      </c>
      <c r="X233" s="77">
        <f>P233</f>
        <v>46217</v>
      </c>
      <c r="Y233" s="78" t="str">
        <f t="shared" si="44"/>
        <v>Encerrado</v>
      </c>
      <c r="Z233" s="78">
        <f t="shared" ca="1" si="45"/>
        <v>46</v>
      </c>
      <c r="AA233" s="78" t="str">
        <f t="shared" si="46"/>
        <v/>
      </c>
      <c r="AB233" s="2" t="str">
        <f t="shared" si="47"/>
        <v>Externo</v>
      </c>
    </row>
    <row r="234" spans="1:28" ht="15.5" hidden="1" x14ac:dyDescent="0.35">
      <c r="A234" s="1"/>
      <c r="B234" s="67" t="s">
        <v>16</v>
      </c>
      <c r="C234" s="70" t="str">
        <f>VLOOKUP(I:I,'Referencias '!H:I,2,0)</f>
        <v>Contratos, Comercial e Cadastro</v>
      </c>
      <c r="D234" s="71">
        <v>22888561</v>
      </c>
      <c r="E234" s="71">
        <v>0</v>
      </c>
      <c r="F234" s="72">
        <v>2614818160038</v>
      </c>
      <c r="G234" s="72" t="str">
        <f>T234</f>
        <v/>
      </c>
      <c r="H234" s="72" t="str">
        <f t="shared" si="50"/>
        <v>108.031.826-78</v>
      </c>
      <c r="I234" s="70" t="s">
        <v>904</v>
      </c>
      <c r="J234" s="72"/>
      <c r="K234" s="72"/>
      <c r="L234" s="70" t="s">
        <v>70</v>
      </c>
      <c r="M234" s="73" t="s">
        <v>238</v>
      </c>
      <c r="N234" s="71" t="s">
        <v>905</v>
      </c>
      <c r="O234" s="74">
        <v>46170</v>
      </c>
      <c r="P234" s="153">
        <v>46218</v>
      </c>
      <c r="Q234" s="75" t="str">
        <f t="shared" si="42"/>
        <v>mai/2026</v>
      </c>
      <c r="R234" s="71" t="s">
        <v>313</v>
      </c>
      <c r="S234" s="71" t="s">
        <v>906</v>
      </c>
      <c r="T234" s="71" t="s">
        <v>327</v>
      </c>
      <c r="U234" s="159" t="s">
        <v>907</v>
      </c>
      <c r="V234" s="71" t="str">
        <f t="shared" si="49"/>
        <v>&gt; Boa tarde, tudo bom?
Sou desenvolvedor Senior do time financeiro da Onfly, e preciso levantar informaçoes sobre as taxas que a Onfly paga no gateway da Braspag.
Taxa fixa e percentual, pois estamos montando um painel com essa informaçoes.
Desde ja agradeço!</v>
      </c>
      <c r="W234" s="76" t="str">
        <f t="shared" si="43"/>
        <v>228885610</v>
      </c>
      <c r="X234" s="77">
        <v>46259</v>
      </c>
      <c r="Y234" s="78" t="str">
        <f t="shared" si="44"/>
        <v>Encerrado</v>
      </c>
      <c r="Z234" s="78">
        <f t="shared" ca="1" si="45"/>
        <v>89</v>
      </c>
      <c r="AA234" s="78" t="str">
        <f t="shared" si="46"/>
        <v/>
      </c>
      <c r="AB234" s="2" t="str">
        <f t="shared" si="47"/>
        <v>Externo</v>
      </c>
    </row>
    <row r="235" spans="1:28" customFormat="1" ht="15.5" hidden="1" x14ac:dyDescent="0.35">
      <c r="A235" s="1"/>
      <c r="B235" s="67" t="s">
        <v>15</v>
      </c>
      <c r="C235" s="70" t="str">
        <f>VLOOKUP(I:I,'Referencias '!H:I,2,0)</f>
        <v>Contratos, Comercial e Cadastro</v>
      </c>
      <c r="D235" s="71">
        <v>22886625</v>
      </c>
      <c r="E235" s="71">
        <v>0</v>
      </c>
      <c r="F235" s="72">
        <v>2614817158985</v>
      </c>
      <c r="G235" s="72" t="str">
        <f>VLOOKUP(H:H,'Referencias '!B:C,2,0)</f>
        <v>ENGEPECAS EQUIPAMENTOS LTDA.</v>
      </c>
      <c r="H235" s="72" t="str">
        <f t="shared" si="50"/>
        <v>05.063.653/0013-77</v>
      </c>
      <c r="I235" s="70" t="s">
        <v>789</v>
      </c>
      <c r="J235" s="72"/>
      <c r="K235" s="72"/>
      <c r="L235" s="70" t="s">
        <v>70</v>
      </c>
      <c r="M235" s="73" t="s">
        <v>238</v>
      </c>
      <c r="N235" s="71" t="s">
        <v>908</v>
      </c>
      <c r="O235" s="74">
        <v>46170</v>
      </c>
      <c r="P235" s="153">
        <v>46218</v>
      </c>
      <c r="Q235" s="75" t="str">
        <f t="shared" si="42"/>
        <v>mai/2026</v>
      </c>
      <c r="R235" s="71" t="s">
        <v>313</v>
      </c>
      <c r="S235" s="71" t="s">
        <v>909</v>
      </c>
      <c r="T235" s="71" t="s">
        <v>327</v>
      </c>
      <c r="U235" s="159" t="s">
        <v>910</v>
      </c>
      <c r="V235" s="71" t="str">
        <f t="shared" si="49"/>
        <v>&gt; Boa tarde,
Gostaria de adicionar mais um e-mail de recebimento de boletos, segue a baixo.  
ecommerce3@engepecas.com.br</v>
      </c>
      <c r="W235" s="76" t="str">
        <f t="shared" si="43"/>
        <v>228866250</v>
      </c>
      <c r="X235" s="77">
        <v>46240</v>
      </c>
      <c r="Y235" s="78" t="str">
        <f t="shared" si="44"/>
        <v>Encerrado</v>
      </c>
      <c r="Z235" s="78">
        <f t="shared" ca="1" si="45"/>
        <v>70</v>
      </c>
      <c r="AA235" s="78" t="str">
        <f t="shared" si="46"/>
        <v/>
      </c>
      <c r="AB235" s="2" t="str">
        <f t="shared" si="47"/>
        <v>Externo</v>
      </c>
    </row>
    <row r="236" spans="1:28" customFormat="1" ht="15.5" hidden="1" x14ac:dyDescent="0.35">
      <c r="A236" s="1"/>
      <c r="B236" s="67" t="s">
        <v>17</v>
      </c>
      <c r="C236" s="70" t="str">
        <f>VLOOKUP(I:I,'Referencias '!H:I,2,0)</f>
        <v>Cancelamento e Reemissão de Nota Fiscal</v>
      </c>
      <c r="D236" s="71">
        <v>22884811</v>
      </c>
      <c r="E236" s="71">
        <v>0</v>
      </c>
      <c r="F236" s="72">
        <v>2614817157845</v>
      </c>
      <c r="G236" s="72" t="str">
        <f>VLOOKUP(H:H,'Referencias '!B:C,2,0)</f>
        <v>BEMOL SERVICOS FINANCEIROS LTDA.</v>
      </c>
      <c r="H236" s="72" t="str">
        <f t="shared" si="50"/>
        <v>35.410.271/0001-08</v>
      </c>
      <c r="I236" s="70" t="s">
        <v>323</v>
      </c>
      <c r="J236" s="72" t="s">
        <v>911</v>
      </c>
      <c r="K236" s="72"/>
      <c r="L236" s="70" t="s">
        <v>70</v>
      </c>
      <c r="M236" s="73" t="s">
        <v>387</v>
      </c>
      <c r="N236" s="71" t="s">
        <v>912</v>
      </c>
      <c r="O236" s="74">
        <v>46170</v>
      </c>
      <c r="P236" s="153">
        <v>46218</v>
      </c>
      <c r="Q236" s="75" t="str">
        <f t="shared" si="42"/>
        <v>mai/2026</v>
      </c>
      <c r="R236" s="71" t="s">
        <v>313</v>
      </c>
      <c r="S236" s="71" t="s">
        <v>913</v>
      </c>
      <c r="T236" s="71" t="s">
        <v>914</v>
      </c>
      <c r="U236" s="71" t="s">
        <v>915</v>
      </c>
      <c r="V236" s="71" t="str">
        <f t="shared" si="49"/>
        <v>&gt; Recebi nesta data dois e-mails com a cobrança do produto Pagador no valor de R$1413,27 e outra de R$408,16 do produto Cartão Protegido.
Ambas as cobranças com o período de apuração de 26/04/2026 a 25/05/2026 e com vencimento para 10/06/2026.
Segundo o parágrafo que consta em contrato entre Bemol e Braspag, o faturamento e a emissão de nota devem ocorrer no mês subsequente a utilização do serviço e com vencimento em 30 dias.
Solicito por gentileza o cancel</v>
      </c>
      <c r="W236" s="76" t="str">
        <f t="shared" si="43"/>
        <v>228848110</v>
      </c>
      <c r="X236" s="77">
        <v>46218</v>
      </c>
      <c r="Y236" s="78" t="str">
        <f t="shared" si="44"/>
        <v>Encerrado</v>
      </c>
      <c r="Z236" s="78">
        <f t="shared" ca="1" si="45"/>
        <v>48</v>
      </c>
      <c r="AA236" s="78" t="str">
        <f t="shared" si="46"/>
        <v/>
      </c>
      <c r="AB236" s="2" t="str">
        <f t="shared" si="47"/>
        <v>Externo</v>
      </c>
    </row>
    <row r="237" spans="1:28" customFormat="1" ht="15.5" hidden="1" x14ac:dyDescent="0.35">
      <c r="A237" s="1"/>
      <c r="B237" s="67" t="s">
        <v>14</v>
      </c>
      <c r="C237" s="70" t="str">
        <f>VLOOKUP(I:I,'Referencias '!H:I,2,0)</f>
        <v>Contratos, Comercial e Cadastro</v>
      </c>
      <c r="D237" s="71">
        <v>22884282</v>
      </c>
      <c r="E237" s="71">
        <v>0</v>
      </c>
      <c r="F237" s="72">
        <v>2614817157508</v>
      </c>
      <c r="G237" s="72" t="str">
        <f>T237</f>
        <v/>
      </c>
      <c r="H237" s="72" t="str">
        <f t="shared" si="50"/>
        <v>340.720.088-93</v>
      </c>
      <c r="I237" s="70" t="s">
        <v>916</v>
      </c>
      <c r="J237" s="72"/>
      <c r="K237" s="72"/>
      <c r="L237" s="70" t="s">
        <v>70</v>
      </c>
      <c r="M237" s="73" t="s">
        <v>238</v>
      </c>
      <c r="N237" s="71" t="s">
        <v>917</v>
      </c>
      <c r="O237" s="74">
        <v>46170</v>
      </c>
      <c r="P237" s="153">
        <v>46218</v>
      </c>
      <c r="Q237" s="75" t="str">
        <f t="shared" si="42"/>
        <v>mai/2026</v>
      </c>
      <c r="R237" s="71" t="s">
        <v>313</v>
      </c>
      <c r="S237" s="71" t="s">
        <v>918</v>
      </c>
      <c r="T237" s="71" t="s">
        <v>327</v>
      </c>
      <c r="U237" s="159" t="s">
        <v>919</v>
      </c>
      <c r="V237" s="71" t="str">
        <f t="shared" si="49"/>
        <v xml:space="preserve">&gt; Olá,
Realizamos a atualização do telefone 0800 do E-commerce, porém identificamos que o boleto gerado via Braspag/Cielo ainda está apresentando o número antigo no campo de instruções.
Atualmente consta no boleto:
&amp;quot;Em caso de dúvidas, ligue para 0800 721 7621&amp;quot;
Precisamos que seja atualizado para o novo </v>
      </c>
      <c r="W237" s="76" t="str">
        <f t="shared" si="43"/>
        <v>228842820</v>
      </c>
      <c r="X237" s="77">
        <v>46241</v>
      </c>
      <c r="Y237" s="78" t="str">
        <f t="shared" si="44"/>
        <v>Encerrado</v>
      </c>
      <c r="Z237" s="78">
        <f t="shared" ca="1" si="45"/>
        <v>71</v>
      </c>
      <c r="AA237" s="78" t="str">
        <f t="shared" si="46"/>
        <v/>
      </c>
      <c r="AB237" s="2" t="str">
        <f t="shared" si="47"/>
        <v>Externo</v>
      </c>
    </row>
    <row r="238" spans="1:28" ht="15.5" hidden="1" x14ac:dyDescent="0.35">
      <c r="A238" s="1"/>
      <c r="B238" s="67" t="s">
        <v>50</v>
      </c>
      <c r="C238" s="70" t="str">
        <f>VLOOKUP(I:I,'Referencias '!H:I,2,0)</f>
        <v>Pagamentos, Boletos e Recebimentos</v>
      </c>
      <c r="D238" s="71">
        <v>22878539</v>
      </c>
      <c r="E238" s="71">
        <v>0</v>
      </c>
      <c r="F238" s="72">
        <v>2614816153717</v>
      </c>
      <c r="G238" s="72" t="str">
        <f>VLOOKUP(H:H,'Referencias '!B:C,2,0)</f>
        <v>PANDURATA ALIMENTOS LTDA</v>
      </c>
      <c r="H238" s="72" t="str">
        <f t="shared" si="50"/>
        <v>70.940.994/0001-01</v>
      </c>
      <c r="I238" s="70" t="s">
        <v>838</v>
      </c>
      <c r="J238" s="72"/>
      <c r="K238" s="72"/>
      <c r="L238" s="70" t="s">
        <v>70</v>
      </c>
      <c r="M238" s="73" t="s">
        <v>387</v>
      </c>
      <c r="N238" s="71" t="s">
        <v>920</v>
      </c>
      <c r="O238" s="74">
        <v>46170</v>
      </c>
      <c r="P238" s="153">
        <v>46217</v>
      </c>
      <c r="Q238" s="75" t="str">
        <f t="shared" si="42"/>
        <v>mai/2026</v>
      </c>
      <c r="R238" s="71" t="s">
        <v>313</v>
      </c>
      <c r="S238" s="71" t="s">
        <v>921</v>
      </c>
      <c r="T238" s="71" t="s">
        <v>327</v>
      </c>
      <c r="U238" s="159" t="s">
        <v>922</v>
      </c>
      <c r="V238" s="71" t="str">
        <f t="shared" si="49"/>
        <v>&gt; Boa tarde, pessoal! Tudo bem?
As regras de emissão de boleto são sempre até dia 10 do mês, e é necessário ter o vencimento de 45 dias.
Conseguem nos ajudar, por favor?
Obrigado!</v>
      </c>
      <c r="W238" s="76" t="str">
        <f t="shared" si="43"/>
        <v>228785390</v>
      </c>
      <c r="X238" s="77">
        <v>46283</v>
      </c>
      <c r="Y238" s="78" t="str">
        <f t="shared" si="44"/>
        <v>Encerrado</v>
      </c>
      <c r="Z238" s="78">
        <f t="shared" ca="1" si="45"/>
        <v>113</v>
      </c>
      <c r="AA238" s="78" t="str">
        <f t="shared" si="46"/>
        <v/>
      </c>
      <c r="AB238" s="2" t="str">
        <f t="shared" si="47"/>
        <v>Externo</v>
      </c>
    </row>
    <row r="239" spans="1:28" ht="15.5" hidden="1" x14ac:dyDescent="0.35">
      <c r="A239" s="1"/>
      <c r="B239" s="67" t="s">
        <v>17</v>
      </c>
      <c r="C239" s="70" t="str">
        <f>VLOOKUP(I:I,'Referencias '!H:I,2,0)</f>
        <v>Cobrança e Contestação</v>
      </c>
      <c r="D239" s="159">
        <v>22877934</v>
      </c>
      <c r="E239" s="71">
        <v>0</v>
      </c>
      <c r="F239" s="72">
        <v>2614816153291</v>
      </c>
      <c r="G239" s="72" t="str">
        <f>T239</f>
        <v>13A INFORMATICA E MATE</v>
      </c>
      <c r="H239" s="72" t="str">
        <f t="shared" si="50"/>
        <v>13.328.409/0001-83</v>
      </c>
      <c r="I239" s="70" t="s">
        <v>287</v>
      </c>
      <c r="J239" s="72"/>
      <c r="K239" s="72"/>
      <c r="L239" s="70" t="s">
        <v>70</v>
      </c>
      <c r="M239" s="73" t="s">
        <v>238</v>
      </c>
      <c r="N239" s="71" t="s">
        <v>923</v>
      </c>
      <c r="O239" s="74">
        <v>46170</v>
      </c>
      <c r="P239" s="153">
        <v>46218</v>
      </c>
      <c r="Q239" s="75" t="str">
        <f t="shared" si="42"/>
        <v>mai/2026</v>
      </c>
      <c r="R239" s="71" t="s">
        <v>313</v>
      </c>
      <c r="S239" s="71" t="s">
        <v>924</v>
      </c>
      <c r="T239" s="71" t="s">
        <v>925</v>
      </c>
      <c r="U239" s="159" t="s">
        <v>926</v>
      </c>
      <c r="V239" s="71" t="str">
        <f t="shared" si="49"/>
        <v>&gt; O cancelamento total dos serviços vinculados com Braspag foi feito em 14/05/2026, mas recebi o boleto referente ao mês completo.</v>
      </c>
      <c r="W239" s="76" t="str">
        <f t="shared" si="43"/>
        <v>228779340</v>
      </c>
      <c r="X239" s="77">
        <v>46273</v>
      </c>
      <c r="Y239" s="78" t="str">
        <f t="shared" si="44"/>
        <v>Encerrado</v>
      </c>
      <c r="Z239" s="78">
        <f t="shared" ca="1" si="45"/>
        <v>103</v>
      </c>
      <c r="AA239" s="78" t="str">
        <f t="shared" si="46"/>
        <v/>
      </c>
      <c r="AB239" s="2" t="str">
        <f t="shared" si="47"/>
        <v>Externo</v>
      </c>
    </row>
    <row r="240" spans="1:28" customFormat="1" ht="15.5" hidden="1" x14ac:dyDescent="0.35">
      <c r="A240" s="1"/>
      <c r="B240" s="67" t="s">
        <v>17</v>
      </c>
      <c r="C240" s="70" t="str">
        <f>VLOOKUP(I:I,'Referencias '!H:I,2,0)</f>
        <v>Pagamentos, Boletos e Recebimentos</v>
      </c>
      <c r="D240" s="71">
        <v>22831321</v>
      </c>
      <c r="E240" s="71">
        <v>0</v>
      </c>
      <c r="F240" s="72">
        <v>2614717122471</v>
      </c>
      <c r="G240" s="72" t="str">
        <f>VLOOKUP(H:H,'Referencias '!B:C,2,0)</f>
        <v>GM COMERCIO DE CONFECCOES LTDA</v>
      </c>
      <c r="H240" s="72" t="str">
        <f t="shared" si="50"/>
        <v>62.090.265/0001-85</v>
      </c>
      <c r="I240" s="70" t="s">
        <v>834</v>
      </c>
      <c r="J240" s="72"/>
      <c r="K240" s="72"/>
      <c r="L240" s="70" t="s">
        <v>70</v>
      </c>
      <c r="M240" s="73" t="s">
        <v>238</v>
      </c>
      <c r="N240" s="71" t="s">
        <v>927</v>
      </c>
      <c r="O240" s="74">
        <v>46169</v>
      </c>
      <c r="P240" s="153">
        <v>46217</v>
      </c>
      <c r="Q240" s="75" t="str">
        <f t="shared" si="42"/>
        <v>mai/2026</v>
      </c>
      <c r="R240" s="71" t="s">
        <v>313</v>
      </c>
      <c r="S240" s="71" t="s">
        <v>928</v>
      </c>
      <c r="T240" s="71" t="s">
        <v>327</v>
      </c>
      <c r="U240" s="159" t="s">
        <v>929</v>
      </c>
      <c r="V240" s="71" t="str">
        <f t="shared" si="49"/>
        <v>&gt; Consegue nos encaminhar o boleto/fatura que vence no mês de maio?</v>
      </c>
      <c r="W240" s="76" t="str">
        <f t="shared" si="43"/>
        <v>228313210</v>
      </c>
      <c r="X240" s="77">
        <v>46244</v>
      </c>
      <c r="Y240" s="78" t="str">
        <f t="shared" si="44"/>
        <v>Encerrado</v>
      </c>
      <c r="Z240" s="78">
        <f t="shared" ca="1" si="45"/>
        <v>75</v>
      </c>
      <c r="AA240" s="78" t="str">
        <f t="shared" si="46"/>
        <v/>
      </c>
      <c r="AB240" s="2" t="str">
        <f t="shared" si="47"/>
        <v>Externo</v>
      </c>
    </row>
    <row r="241" spans="1:28" ht="15.5" hidden="1" x14ac:dyDescent="0.35">
      <c r="A241" s="1"/>
      <c r="B241" s="67" t="s">
        <v>16</v>
      </c>
      <c r="C241" s="70" t="str">
        <f>VLOOKUP(I:I,'Referencias '!H:I,2,0)</f>
        <v>Pagamentos, Boletos e Recebimentos</v>
      </c>
      <c r="D241" s="71">
        <v>22819696</v>
      </c>
      <c r="E241" s="71">
        <v>0</v>
      </c>
      <c r="F241" s="72">
        <v>2614714114917</v>
      </c>
      <c r="G241" s="72" t="str">
        <f>T241</f>
        <v/>
      </c>
      <c r="H241" s="72" t="str">
        <f t="shared" si="50"/>
        <v>56.002.183/0001-39</v>
      </c>
      <c r="I241" s="70" t="s">
        <v>871</v>
      </c>
      <c r="J241" s="72"/>
      <c r="K241" s="72"/>
      <c r="L241" s="70" t="s">
        <v>5</v>
      </c>
      <c r="M241" s="73" t="s">
        <v>238</v>
      </c>
      <c r="N241" s="71" t="s">
        <v>930</v>
      </c>
      <c r="O241" s="74">
        <v>46169</v>
      </c>
      <c r="P241" s="153">
        <v>46218</v>
      </c>
      <c r="Q241" s="75" t="str">
        <f t="shared" si="42"/>
        <v>mai/2026</v>
      </c>
      <c r="R241" s="71" t="s">
        <v>313</v>
      </c>
      <c r="S241" s="71" t="s">
        <v>931</v>
      </c>
      <c r="T241" s="71" t="s">
        <v>327</v>
      </c>
      <c r="U241" s="159" t="s">
        <v>932</v>
      </c>
      <c r="V241" s="71" t="str">
        <f t="shared" si="49"/>
        <v>&gt; trocar a conta bancaria de recebimento de sellers e repasse ainda não feito, estão atrasados.</v>
      </c>
      <c r="W241" s="76" t="str">
        <f t="shared" si="43"/>
        <v>228196960</v>
      </c>
      <c r="X241" s="77"/>
      <c r="Y241" s="78" t="str">
        <f t="shared" si="44"/>
        <v>Aberto</v>
      </c>
      <c r="Z241" s="78">
        <f t="shared" ca="1" si="45"/>
        <v>121</v>
      </c>
      <c r="AA241" s="78">
        <f t="shared" ca="1" si="46"/>
        <v>121.00241</v>
      </c>
      <c r="AB241" s="2" t="str">
        <f t="shared" si="47"/>
        <v>Externo</v>
      </c>
    </row>
    <row r="242" spans="1:28" customFormat="1" ht="15.5" hidden="1" x14ac:dyDescent="0.35">
      <c r="A242" s="1"/>
      <c r="B242" s="67" t="s">
        <v>14</v>
      </c>
      <c r="C242" s="70" t="str">
        <f>VLOOKUP(I:I,'Referencias '!H:I,2,0)</f>
        <v>Cancelamento e Reemissão de Nota Fiscal</v>
      </c>
      <c r="D242" s="71">
        <v>22722766</v>
      </c>
      <c r="E242" s="71">
        <v>0</v>
      </c>
      <c r="F242" s="72">
        <v>2614516051755</v>
      </c>
      <c r="G242" s="72" t="str">
        <f>VLOOKUP(H:H,'Referencias '!B:C,2,0)</f>
        <v>PAGUE MENOS COMERCIO DE PRODUTOS ALIMENTICIOS LTDA</v>
      </c>
      <c r="H242" s="72" t="str">
        <f t="shared" si="50"/>
        <v>60.494.416/0033-12</v>
      </c>
      <c r="I242" s="70" t="s">
        <v>323</v>
      </c>
      <c r="J242" s="72"/>
      <c r="K242" s="72"/>
      <c r="L242" s="70" t="s">
        <v>70</v>
      </c>
      <c r="M242" s="73" t="s">
        <v>387</v>
      </c>
      <c r="N242" s="71" t="s">
        <v>933</v>
      </c>
      <c r="O242" s="74">
        <v>46167</v>
      </c>
      <c r="P242" s="153">
        <v>46217</v>
      </c>
      <c r="Q242" s="75" t="str">
        <f t="shared" si="42"/>
        <v>mai/2026</v>
      </c>
      <c r="R242" s="71" t="s">
        <v>313</v>
      </c>
      <c r="S242" s="71" t="s">
        <v>550</v>
      </c>
      <c r="T242" s="71" t="s">
        <v>327</v>
      </c>
      <c r="U242" s="71" t="s">
        <v>934</v>
      </c>
      <c r="V242" s="71" t="str">
        <f t="shared" si="49"/>
        <v>&gt; Desejo falar com o setor financeiro&amp;lt;/p&amp;gt;&amp;lt;p&amp;gt;&amp;lt;strong&amp;gt;Descrição do problema:&amp;lt;/strong&amp;gt; Prezados,
Por gentileza, solicito a emissão da NFS referente ao Código de Serviço 01.03.01, com data de emissão em 01/06.
Ressalto que nosso prazo para faturamento foi encerrado em 20/05. Considerando que a apuração do m</v>
      </c>
      <c r="W242" s="76" t="str">
        <f t="shared" si="43"/>
        <v>227227660</v>
      </c>
      <c r="X242" s="77">
        <v>46234</v>
      </c>
      <c r="Y242" s="78" t="str">
        <f t="shared" si="44"/>
        <v>Encerrado</v>
      </c>
      <c r="Z242" s="78">
        <f t="shared" ca="1" si="45"/>
        <v>67</v>
      </c>
      <c r="AA242" s="78" t="str">
        <f t="shared" si="46"/>
        <v/>
      </c>
      <c r="AB242" s="2" t="str">
        <f t="shared" si="47"/>
        <v>Externo</v>
      </c>
    </row>
    <row r="243" spans="1:28" ht="15.5" hidden="1" x14ac:dyDescent="0.35">
      <c r="A243" s="1"/>
      <c r="B243" s="67" t="s">
        <v>14</v>
      </c>
      <c r="C243" s="70" t="str">
        <f>VLOOKUP(I:I,'Referencias '!H:I,2,0)</f>
        <v>Contratos, Comercial e Cadastro</v>
      </c>
      <c r="D243" s="71">
        <v>22696395</v>
      </c>
      <c r="E243" s="71">
        <v>0</v>
      </c>
      <c r="F243" s="72">
        <v>2614511034778</v>
      </c>
      <c r="G243" s="72" t="str">
        <f>T243</f>
        <v/>
      </c>
      <c r="H243" s="72"/>
      <c r="I243" s="70" t="s">
        <v>682</v>
      </c>
      <c r="J243" s="72"/>
      <c r="K243" s="72"/>
      <c r="L243" s="70" t="s">
        <v>70</v>
      </c>
      <c r="M243" s="73" t="s">
        <v>238</v>
      </c>
      <c r="N243" s="71" t="s">
        <v>935</v>
      </c>
      <c r="O243" s="74">
        <v>46167</v>
      </c>
      <c r="P243" s="153">
        <v>46217</v>
      </c>
      <c r="Q243" s="75" t="str">
        <f t="shared" si="42"/>
        <v>mai/2026</v>
      </c>
      <c r="R243" s="71" t="s">
        <v>313</v>
      </c>
      <c r="S243" s="71" t="s">
        <v>393</v>
      </c>
      <c r="T243" s="71" t="s">
        <v>327</v>
      </c>
      <c r="U243" s="159" t="s">
        <v>936</v>
      </c>
      <c r="V243" s="71" t="str">
        <f t="shared" si="49"/>
        <v>&gt; Bom dia, time! Espero que estejam bem.
Gostaria de compartilhar que fechamos com o cliente Grupo MV, e para darmos continuidade ao processo de faturamento, o cliente possui algumas exigências específicas relacionadas ao envio das notas fiscais.
Encaminho em anexo o e-mail do cliente com todas as orientações necessárias, incluindo as informações e o contato responsável pelo recebimento das notas ( contratos@mv.com.br).
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
Conto com o apoio de todos para seguirmos com e</v>
      </c>
      <c r="W243" s="76" t="str">
        <f t="shared" si="43"/>
        <v>226963950</v>
      </c>
      <c r="X243" s="77">
        <v>46273</v>
      </c>
      <c r="Y243" s="78" t="str">
        <f t="shared" si="44"/>
        <v>Encerrado</v>
      </c>
      <c r="Z243" s="78">
        <f t="shared" ca="1" si="45"/>
        <v>106</v>
      </c>
      <c r="AA243" s="78" t="str">
        <f t="shared" si="46"/>
        <v/>
      </c>
      <c r="AB243" s="2" t="str">
        <f t="shared" si="47"/>
        <v>Interno</v>
      </c>
    </row>
    <row r="244" spans="1:28" customFormat="1" ht="15.5" hidden="1" x14ac:dyDescent="0.35">
      <c r="A244" s="1"/>
      <c r="B244" s="67" t="s">
        <v>15</v>
      </c>
      <c r="C244" s="70" t="str">
        <f>VLOOKUP(I:I,'Referencias '!H:I,2,0)</f>
        <v>Pagamentos, Boletos e Recebimentos</v>
      </c>
      <c r="D244" s="71">
        <v>22692172</v>
      </c>
      <c r="E244" s="71">
        <v>0</v>
      </c>
      <c r="F244" s="72">
        <v>2614510031891</v>
      </c>
      <c r="G244" s="72" t="str">
        <f>VLOOKUP(H:H,'Referencias '!B:C,2,0)</f>
        <v>CIA CAMINHO AEREO PAO DE ACUCAR</v>
      </c>
      <c r="H244" s="72" t="str">
        <f>TRIM(_xlfn.TEXTBEFORE(_xlfn.TEXTAFTER(U244,"CNPJ/CPF:&lt;/strong&gt;"),"&lt;/p&gt;"))</f>
        <v>33.229.410/0001-68</v>
      </c>
      <c r="I244" s="70" t="s">
        <v>834</v>
      </c>
      <c r="J244" s="72"/>
      <c r="K244" s="72"/>
      <c r="L244" s="70" t="s">
        <v>70</v>
      </c>
      <c r="M244" s="73" t="s">
        <v>238</v>
      </c>
      <c r="N244" s="71" t="s">
        <v>879</v>
      </c>
      <c r="O244" s="74">
        <v>46167</v>
      </c>
      <c r="P244" s="153">
        <v>46216</v>
      </c>
      <c r="Q244" s="75" t="str">
        <f t="shared" si="42"/>
        <v>mai/2026</v>
      </c>
      <c r="R244" s="71" t="s">
        <v>313</v>
      </c>
      <c r="S244" s="71" t="s">
        <v>880</v>
      </c>
      <c r="T244" s="71" t="s">
        <v>937</v>
      </c>
      <c r="U244" s="159" t="s">
        <v>938</v>
      </c>
      <c r="V244" s="71" t="str">
        <f t="shared" si="49"/>
        <v>&gt; Solicito boleto atualizado para amanhã 26.05 para regularização da NF 98857 que temos em aberto.</v>
      </c>
      <c r="W244" s="76" t="str">
        <f t="shared" si="43"/>
        <v>226921720</v>
      </c>
      <c r="X244" s="77">
        <v>46245</v>
      </c>
      <c r="Y244" s="78" t="str">
        <f t="shared" si="44"/>
        <v>Encerrado</v>
      </c>
      <c r="Z244" s="78">
        <f t="shared" ca="1" si="45"/>
        <v>78</v>
      </c>
      <c r="AA244" s="78" t="str">
        <f t="shared" si="46"/>
        <v/>
      </c>
      <c r="AB244" s="2" t="str">
        <f t="shared" si="47"/>
        <v>Externo</v>
      </c>
    </row>
    <row r="245" spans="1:28" ht="15.5" hidden="1" x14ac:dyDescent="0.35">
      <c r="A245" s="1"/>
      <c r="B245" s="67" t="s">
        <v>14</v>
      </c>
      <c r="C245" s="70" t="str">
        <f>VLOOKUP(I:I,'Referencias '!H:I,2,0)</f>
        <v>Atendimento Administrativo e Suporte</v>
      </c>
      <c r="D245" s="159">
        <v>22682610</v>
      </c>
      <c r="E245" s="71">
        <v>0</v>
      </c>
      <c r="F245" s="72">
        <v>2614508025411</v>
      </c>
      <c r="G245" s="72" t="str">
        <f>T245</f>
        <v>MARIA EDUARDA FERNANDES DE MORAI</v>
      </c>
      <c r="H245" s="72" t="str">
        <f>TRIM(_xlfn.TEXTBEFORE(_xlfn.TEXTAFTER(U245,"CNPJ/CPF:&lt;/strong&gt;"),"&lt;/p&gt;"))</f>
        <v>707.538.874-60</v>
      </c>
      <c r="I245" s="70" t="s">
        <v>939</v>
      </c>
      <c r="J245" s="72"/>
      <c r="K245" s="72"/>
      <c r="L245" s="70" t="s">
        <v>5</v>
      </c>
      <c r="M245" s="73" t="s">
        <v>238</v>
      </c>
      <c r="N245" s="71" t="s">
        <v>940</v>
      </c>
      <c r="O245" s="74">
        <v>46167</v>
      </c>
      <c r="P245" s="153">
        <v>46219</v>
      </c>
      <c r="Q245" s="75" t="str">
        <f t="shared" si="42"/>
        <v>mai/2026</v>
      </c>
      <c r="R245" s="71" t="s">
        <v>313</v>
      </c>
      <c r="S245" s="71" t="s">
        <v>941</v>
      </c>
      <c r="T245" s="71" t="s">
        <v>942</v>
      </c>
      <c r="U245" s="159" t="s">
        <v>943</v>
      </c>
      <c r="V245" s="71" t="str">
        <f t="shared" si="49"/>
        <v>&gt; paguei uma dívida existente , e ainda não saiu do Serasa</v>
      </c>
      <c r="W245" s="76" t="str">
        <f t="shared" si="43"/>
        <v>226826100</v>
      </c>
      <c r="X245" s="77"/>
      <c r="Y245" s="78" t="str">
        <f t="shared" si="44"/>
        <v>Aberto</v>
      </c>
      <c r="Z245" s="78">
        <f t="shared" ca="1" si="45"/>
        <v>123</v>
      </c>
      <c r="AA245" s="78">
        <f t="shared" ca="1" si="46"/>
        <v>123.00245</v>
      </c>
      <c r="AB245" s="2" t="str">
        <f t="shared" si="47"/>
        <v>Externo</v>
      </c>
    </row>
    <row r="246" spans="1:28" ht="15.5" hidden="1" x14ac:dyDescent="0.35">
      <c r="A246" s="1"/>
      <c r="B246" s="67" t="s">
        <v>17</v>
      </c>
      <c r="C246" s="70" t="str">
        <f>VLOOKUP(I:I,'Referencias '!H:I,2,0)</f>
        <v>Cobrança e Contestação</v>
      </c>
      <c r="D246" s="159">
        <v>22677747</v>
      </c>
      <c r="E246" s="71">
        <v>0</v>
      </c>
      <c r="F246" s="72">
        <v>2614312021526</v>
      </c>
      <c r="G246" s="72" t="str">
        <f>T246</f>
        <v/>
      </c>
      <c r="H246" s="72" t="str">
        <f>TRIM(_xlfn.TEXTBEFORE(_xlfn.TEXTAFTER(U246,"CNPJ/CPF:&lt;/strong&gt;"),"&lt;/p&gt;"))</f>
        <v>57.535.099/0001-43</v>
      </c>
      <c r="I246" s="70" t="s">
        <v>287</v>
      </c>
      <c r="J246" s="72"/>
      <c r="K246" s="72"/>
      <c r="L246" s="70" t="s">
        <v>70</v>
      </c>
      <c r="M246" s="73" t="s">
        <v>238</v>
      </c>
      <c r="N246" s="71" t="s">
        <v>944</v>
      </c>
      <c r="O246" s="74">
        <v>46165</v>
      </c>
      <c r="P246" s="153">
        <v>46217</v>
      </c>
      <c r="Q246" s="75" t="str">
        <f t="shared" si="42"/>
        <v>mai/2026</v>
      </c>
      <c r="R246" s="71" t="s">
        <v>313</v>
      </c>
      <c r="S246" s="71" t="s">
        <v>945</v>
      </c>
      <c r="T246" s="71" t="s">
        <v>327</v>
      </c>
      <c r="U246" s="159" t="s">
        <v>946</v>
      </c>
      <c r="V246" s="71" t="str">
        <f t="shared" si="49"/>
        <v>&gt; COBRANÇAS DE MENSALIDADES INDEVIDAS
JA FOI RELATADO TODA A SITUAÇÃO VIA E-MAIL, VIA WHATSAPP, MAS ATÉ O MOMONTE NÃO TEVE SOLUÇÃO.</v>
      </c>
      <c r="W246" s="76" t="str">
        <f t="shared" si="43"/>
        <v>226777470</v>
      </c>
      <c r="X246" s="77">
        <v>46273</v>
      </c>
      <c r="Y246" s="78" t="str">
        <f t="shared" si="44"/>
        <v>Encerrado</v>
      </c>
      <c r="Z246" s="78">
        <f t="shared" ca="1" si="45"/>
        <v>108</v>
      </c>
      <c r="AA246" s="78" t="str">
        <f t="shared" si="46"/>
        <v/>
      </c>
      <c r="AB246" s="2" t="str">
        <f t="shared" si="47"/>
        <v>Externo</v>
      </c>
    </row>
    <row r="247" spans="1:28" ht="15.5" hidden="1" x14ac:dyDescent="0.35">
      <c r="A247" s="1"/>
      <c r="B247" s="67" t="s">
        <v>16</v>
      </c>
      <c r="C247" s="70" t="str">
        <f>VLOOKUP(I:I,'Referencias '!H:I,2,0)</f>
        <v>Atendimento Administrativo e Suporte</v>
      </c>
      <c r="D247" s="159">
        <v>22447668</v>
      </c>
      <c r="E247" s="71">
        <v>0</v>
      </c>
      <c r="F247" s="72">
        <v>2613813866530</v>
      </c>
      <c r="G247" s="72" t="str">
        <f>T247</f>
        <v>ATP S A</v>
      </c>
      <c r="H247" s="72" t="str">
        <f>TRIM(_xlfn.TEXTBEFORE(_xlfn.TEXTAFTER(U247,"CNPJ/CPF:&lt;/strong&gt;"),"&lt;/p&gt;"))</f>
        <v>38.059.846/0001-70</v>
      </c>
      <c r="I247" s="70" t="s">
        <v>507</v>
      </c>
      <c r="J247" s="72"/>
      <c r="K247" s="72"/>
      <c r="L247" s="70" t="s">
        <v>70</v>
      </c>
      <c r="M247" s="73" t="s">
        <v>238</v>
      </c>
      <c r="N247" s="71" t="s">
        <v>947</v>
      </c>
      <c r="O247" s="74">
        <v>46160</v>
      </c>
      <c r="P247" s="153">
        <v>46216</v>
      </c>
      <c r="Q247" s="75" t="str">
        <f t="shared" si="42"/>
        <v>mai/2026</v>
      </c>
      <c r="R247" s="71" t="s">
        <v>313</v>
      </c>
      <c r="S247" s="71" t="s">
        <v>948</v>
      </c>
      <c r="T247" s="71" t="s">
        <v>949</v>
      </c>
      <c r="U247" s="159" t="s">
        <v>950</v>
      </c>
      <c r="V247" s="71" t="str">
        <f t="shared" si="49"/>
        <v>&gt; Por favor, emitir uma carta de quitação para me CNPJ 38.059.846/0001-70. Quitei a negociação no dia 14/05/2026.</v>
      </c>
      <c r="W247" s="76" t="str">
        <f t="shared" si="43"/>
        <v>224476680</v>
      </c>
      <c r="X247" s="77">
        <v>46267</v>
      </c>
      <c r="Y247" s="78" t="str">
        <f t="shared" si="44"/>
        <v>Encerrado</v>
      </c>
      <c r="Z247" s="78">
        <f t="shared" ca="1" si="45"/>
        <v>107</v>
      </c>
      <c r="AA247" s="78" t="str">
        <f t="shared" si="46"/>
        <v/>
      </c>
      <c r="AB247" s="2" t="str">
        <f t="shared" si="47"/>
        <v>Externo</v>
      </c>
    </row>
    <row r="248" spans="1:28" ht="15.5" hidden="1" x14ac:dyDescent="0.35">
      <c r="A248" s="1"/>
      <c r="B248" s="67" t="s">
        <v>16</v>
      </c>
      <c r="C248" s="70" t="str">
        <f>VLOOKUP(I:I,'Referencias '!H:I,2,0)</f>
        <v>Cancelamento e Reemissão de Nota Fiscal</v>
      </c>
      <c r="D248" s="71">
        <v>25085849</v>
      </c>
      <c r="E248" s="71">
        <v>22457206</v>
      </c>
      <c r="F248" s="72">
        <v>2620409593623</v>
      </c>
      <c r="G248" s="72" t="s">
        <v>951</v>
      </c>
      <c r="H248" s="72" t="s">
        <v>952</v>
      </c>
      <c r="I248" s="70" t="s">
        <v>676</v>
      </c>
      <c r="J248" s="72"/>
      <c r="K248" s="72" t="s">
        <v>677</v>
      </c>
      <c r="L248" s="70" t="s">
        <v>5</v>
      </c>
      <c r="M248" s="73" t="s">
        <v>238</v>
      </c>
      <c r="N248" s="71" t="s">
        <v>953</v>
      </c>
      <c r="O248" s="74">
        <v>46226</v>
      </c>
      <c r="P248" s="153">
        <v>46226</v>
      </c>
      <c r="Q248" s="75" t="str">
        <f t="shared" si="42"/>
        <v>jul/2026</v>
      </c>
      <c r="R248" s="71" t="s">
        <v>313</v>
      </c>
      <c r="S248" s="71" t="s">
        <v>327</v>
      </c>
      <c r="T248" s="71" t="s">
        <v>327</v>
      </c>
      <c r="U248" s="159" t="s">
        <v>954</v>
      </c>
      <c r="V248" s="71" t="str">
        <f>U248</f>
        <v xml:space="preserve">Outros </v>
      </c>
      <c r="W248" s="76" t="str">
        <f t="shared" si="43"/>
        <v>2508584922457206</v>
      </c>
      <c r="X248" s="77"/>
      <c r="Y248" s="78" t="str">
        <f t="shared" si="44"/>
        <v>Aberto</v>
      </c>
      <c r="Z248" s="78">
        <f t="shared" ca="1" si="45"/>
        <v>64</v>
      </c>
      <c r="AA248" s="78">
        <f t="shared" ca="1" si="46"/>
        <v>64.002480000000006</v>
      </c>
      <c r="AB248" s="2" t="str">
        <f t="shared" si="47"/>
        <v>Externo</v>
      </c>
    </row>
    <row r="249" spans="1:28" ht="15.5" hidden="1" x14ac:dyDescent="0.35">
      <c r="A249" s="1"/>
      <c r="B249" s="67" t="s">
        <v>14</v>
      </c>
      <c r="C249" s="70" t="str">
        <f>VLOOKUP(I:I,'Referencias '!H:I,2,0)</f>
        <v>Pagamentos, Boletos e Recebimentos</v>
      </c>
      <c r="D249" s="71">
        <v>25067405</v>
      </c>
      <c r="E249" s="71">
        <v>0</v>
      </c>
      <c r="F249" s="72">
        <v>2620316581441</v>
      </c>
      <c r="G249" s="72" t="str">
        <f>VLOOKUP(H:H,'Referencias '!B:C,2,0)</f>
        <v>MADEIRAMADEIRA COMERCIO ELETRONICO S/A</v>
      </c>
      <c r="H249" s="72" t="str">
        <f>TRIM(_xlfn.TEXTBEFORE(_xlfn.TEXTAFTER(U249,"CNPJ/CPF:&lt;/strong&gt;"),"&lt;/p&gt;"))</f>
        <v>10.490.181/0001-35</v>
      </c>
      <c r="I249" s="70" t="s">
        <v>719</v>
      </c>
      <c r="J249" s="72" t="s">
        <v>955</v>
      </c>
      <c r="K249" s="72"/>
      <c r="L249" s="70" t="s">
        <v>70</v>
      </c>
      <c r="M249" s="73" t="s">
        <v>387</v>
      </c>
      <c r="N249" s="71" t="s">
        <v>305</v>
      </c>
      <c r="O249" s="74">
        <v>46225</v>
      </c>
      <c r="P249" s="153">
        <v>46225</v>
      </c>
      <c r="Q249" s="75" t="str">
        <f t="shared" si="42"/>
        <v>jul/2026</v>
      </c>
      <c r="R249" s="71" t="s">
        <v>313</v>
      </c>
      <c r="S249" s="71" t="s">
        <v>306</v>
      </c>
      <c r="T249" s="71" t="s">
        <v>327</v>
      </c>
      <c r="U249" s="159" t="s">
        <v>956</v>
      </c>
      <c r="V249" s="71" t="str">
        <f>IFERROR(_xlfn.TEXTBEFORE(_xlfn.TEXTAFTER(U249,"Descrição do problema:&lt;/strong"),"&lt;/p&gt;"),_xlfn.TEXTAFTER(U249,"Descrição do problema:&lt;/strong"))</f>
        <v>&gt; Boa tarde, pessoal! Tudo bem?
A MadeiraMadeira solicitou a alteração do prazo de pagamento de suas faturas passando de 60 para 65 dias.
Enviei um e-mail para a Eliandra questionando sobre a possibilidade e ela me pediu para validar com o financeiro quais seriam os impactos dessa alteração.
Vou enviar a thread em anexo e marcar vocês no e-mail</v>
      </c>
      <c r="W249" s="76" t="str">
        <f t="shared" si="43"/>
        <v>250674050</v>
      </c>
      <c r="X249" s="77">
        <v>46248</v>
      </c>
      <c r="Y249" s="78" t="str">
        <f t="shared" si="44"/>
        <v>Encerrado</v>
      </c>
      <c r="Z249" s="78">
        <f t="shared" ca="1" si="45"/>
        <v>23</v>
      </c>
      <c r="AA249" s="78" t="str">
        <f t="shared" si="46"/>
        <v/>
      </c>
      <c r="AB249" s="2" t="str">
        <f t="shared" si="47"/>
        <v>Interno</v>
      </c>
    </row>
    <row r="250" spans="1:28" ht="15.5" hidden="1" x14ac:dyDescent="0.35">
      <c r="A250" s="1"/>
      <c r="B250" s="67" t="s">
        <v>16</v>
      </c>
      <c r="C250" s="70" t="str">
        <f>VLOOKUP(I:I,'Referencias '!H:I,2,0)</f>
        <v>Cancelamento e Reemissão de Nota Fiscal</v>
      </c>
      <c r="D250" s="71">
        <v>25065394</v>
      </c>
      <c r="E250" s="71">
        <v>22801322</v>
      </c>
      <c r="F250" s="72">
        <v>2620316580073</v>
      </c>
      <c r="G250" s="72" t="str">
        <f>VLOOKUP(H:H,'Referencias '!B:C,2,0)</f>
        <v>CORIS BRASIL TURISMO VIAGENS E ASSISTENCIA INTERNACIONAL LTDA</v>
      </c>
      <c r="H250" s="156" t="s">
        <v>957</v>
      </c>
      <c r="I250" s="70" t="s">
        <v>360</v>
      </c>
      <c r="J250" s="72"/>
      <c r="K250" s="72" t="s">
        <v>184</v>
      </c>
      <c r="L250" s="70" t="s">
        <v>5</v>
      </c>
      <c r="M250" s="73" t="s">
        <v>238</v>
      </c>
      <c r="N250" s="71" t="s">
        <v>958</v>
      </c>
      <c r="O250" s="74">
        <v>46225</v>
      </c>
      <c r="P250" s="153">
        <v>46225</v>
      </c>
      <c r="Q250" s="75" t="str">
        <f t="shared" si="42"/>
        <v>jul/2026</v>
      </c>
      <c r="R250" s="71" t="s">
        <v>313</v>
      </c>
      <c r="S250" s="71" t="s">
        <v>320</v>
      </c>
      <c r="T250" s="71" t="s">
        <v>327</v>
      </c>
      <c r="U250" s="159" t="s">
        <v>954</v>
      </c>
      <c r="V250" s="71" t="str">
        <f>U250</f>
        <v xml:space="preserve">Outros </v>
      </c>
      <c r="W250" s="76" t="str">
        <f t="shared" si="43"/>
        <v>2506539422801322</v>
      </c>
      <c r="X250" s="77"/>
      <c r="Y250" s="78" t="str">
        <f t="shared" si="44"/>
        <v>Aberto</v>
      </c>
      <c r="Z250" s="78">
        <f t="shared" ca="1" si="45"/>
        <v>65</v>
      </c>
      <c r="AA250" s="78">
        <f t="shared" ca="1" si="46"/>
        <v>65.002499999999998</v>
      </c>
      <c r="AB250" s="2" t="str">
        <f t="shared" si="47"/>
        <v>Interno</v>
      </c>
    </row>
    <row r="251" spans="1:28" ht="15.5" hidden="1" x14ac:dyDescent="0.35">
      <c r="A251" s="1"/>
      <c r="B251" s="67" t="s">
        <v>17</v>
      </c>
      <c r="C251" s="70" t="str">
        <f>VLOOKUP(I:I,'Referencias '!H:I,2,0)</f>
        <v>Cancelamento e Reemissão de Nota Fiscal</v>
      </c>
      <c r="D251" s="71">
        <v>25001569</v>
      </c>
      <c r="E251" s="71">
        <v>0</v>
      </c>
      <c r="F251" s="72">
        <v>2620215538552</v>
      </c>
      <c r="G251" s="72" t="str">
        <f>VLOOKUP(H:H,'Referencias '!B:C,2,0)</f>
        <v>BERTOLINI S/A</v>
      </c>
      <c r="H251" s="72" t="str">
        <f t="shared" ref="H251:H259" si="51">TRIM(_xlfn.TEXTBEFORE(_xlfn.TEXTAFTER(U251,"CNPJ/CPF:&lt;/strong&gt;"),"&lt;/p&gt;"))</f>
        <v>87.556.650/0015-00</v>
      </c>
      <c r="I251" s="70" t="s">
        <v>652</v>
      </c>
      <c r="J251" s="72"/>
      <c r="K251" s="72"/>
      <c r="L251" s="70" t="s">
        <v>5</v>
      </c>
      <c r="M251" s="73" t="s">
        <v>238</v>
      </c>
      <c r="N251" s="71" t="s">
        <v>959</v>
      </c>
      <c r="O251" s="74">
        <v>46224</v>
      </c>
      <c r="P251" s="153">
        <v>46224</v>
      </c>
      <c r="Q251" s="75" t="str">
        <f t="shared" si="42"/>
        <v>jul/2026</v>
      </c>
      <c r="R251" s="71" t="s">
        <v>313</v>
      </c>
      <c r="S251" s="71" t="s">
        <v>960</v>
      </c>
      <c r="T251" s="71" t="s">
        <v>327</v>
      </c>
      <c r="U251" s="159" t="s">
        <v>961</v>
      </c>
      <c r="V251" s="71" t="str">
        <f t="shared" ref="V251:V270" si="52">IFERROR(_xlfn.TEXTBEFORE(_xlfn.TEXTAFTER(U251,"Descrição do problema:&lt;/strong"),"&lt;/p&gt;"),_xlfn.TEXTAFTER(U251,"Descrição do problema:&lt;/strong"))</f>
        <v>&gt;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
Precisamos que as NFs sejam emitidas até o dia 25 de cada mês, ou somente no mês seguinte, pois o fiscal não irá mais aceitar notas de serviço após essa data.
Agradeço a compreensão desde já e fico no aguardo.</v>
      </c>
      <c r="W251" s="76" t="str">
        <f t="shared" si="43"/>
        <v>250015690</v>
      </c>
      <c r="X251" s="77"/>
      <c r="Y251" s="78" t="str">
        <f t="shared" si="44"/>
        <v>Aberto</v>
      </c>
      <c r="Z251" s="78">
        <f t="shared" ca="1" si="45"/>
        <v>66</v>
      </c>
      <c r="AA251" s="78">
        <f t="shared" ca="1" si="46"/>
        <v>66.002510000000001</v>
      </c>
      <c r="AB251" s="2" t="str">
        <f t="shared" si="47"/>
        <v>Externo</v>
      </c>
    </row>
    <row r="252" spans="1:28" customFormat="1" ht="15.5" hidden="1" x14ac:dyDescent="0.35">
      <c r="A252" s="1"/>
      <c r="B252" s="67" t="s">
        <v>14</v>
      </c>
      <c r="C252" s="70" t="str">
        <f>VLOOKUP(I:I,'Referencias '!H:I,2,0)</f>
        <v>Contratos, Comercial e Cadastro</v>
      </c>
      <c r="D252" s="71">
        <v>25000127</v>
      </c>
      <c r="E252" s="71">
        <v>0</v>
      </c>
      <c r="F252" s="72">
        <v>2620215537614</v>
      </c>
      <c r="G252" s="72" t="str">
        <f>VLOOKUP(H:H,'Referencias '!B:C,2,0)</f>
        <v>BRF S.A.</v>
      </c>
      <c r="H252" s="72" t="str">
        <f t="shared" si="51"/>
        <v>01.838.723/0001-27</v>
      </c>
      <c r="I252" s="70" t="s">
        <v>682</v>
      </c>
      <c r="J252" s="72"/>
      <c r="K252" s="72"/>
      <c r="L252" s="70" t="s">
        <v>70</v>
      </c>
      <c r="M252" s="73" t="s">
        <v>238</v>
      </c>
      <c r="N252" s="71" t="s">
        <v>962</v>
      </c>
      <c r="O252" s="74">
        <v>46224</v>
      </c>
      <c r="P252" s="153">
        <v>46225</v>
      </c>
      <c r="Q252" s="75" t="str">
        <f t="shared" si="42"/>
        <v>jul/2026</v>
      </c>
      <c r="R252" s="71" t="s">
        <v>313</v>
      </c>
      <c r="S252" s="71" t="s">
        <v>703</v>
      </c>
      <c r="T252" s="71" t="s">
        <v>370</v>
      </c>
      <c r="U252" s="159" t="s">
        <v>963</v>
      </c>
      <c r="V252" s="71" t="str">
        <f t="shared" si="52"/>
        <v>&gt; Favor alterar o destinatário de envio das notas fiscais de 3DS para tairine.peixoto@mbrf.com</v>
      </c>
      <c r="W252" s="76" t="str">
        <f t="shared" si="43"/>
        <v>250001270</v>
      </c>
      <c r="X252" s="77">
        <v>46240</v>
      </c>
      <c r="Y252" s="78" t="str">
        <f t="shared" si="44"/>
        <v>Encerrado</v>
      </c>
      <c r="Z252" s="78">
        <f t="shared" ca="1" si="45"/>
        <v>16</v>
      </c>
      <c r="AA252" s="78" t="str">
        <f t="shared" si="46"/>
        <v/>
      </c>
      <c r="AB252" s="2" t="str">
        <f t="shared" si="47"/>
        <v>Externo</v>
      </c>
    </row>
    <row r="253" spans="1:28" ht="15.5" hidden="1" x14ac:dyDescent="0.35">
      <c r="A253" s="1"/>
      <c r="B253" s="67" t="s">
        <v>17</v>
      </c>
      <c r="C253" s="70" t="str">
        <f>VLOOKUP(I:I,'Referencias '!H:I,2,0)</f>
        <v>Pagamentos, Boletos e Recebimentos</v>
      </c>
      <c r="D253" s="71">
        <v>24967125</v>
      </c>
      <c r="E253" s="71">
        <v>0</v>
      </c>
      <c r="F253" s="72">
        <v>2620209516381</v>
      </c>
      <c r="G253" s="72" t="str">
        <f>VLOOKUP(H:H,'Referencias '!B:C,2,0)</f>
        <v>MINERVA S.A.</v>
      </c>
      <c r="H253" s="72" t="str">
        <f t="shared" si="51"/>
        <v>67.620.377/0001-14</v>
      </c>
      <c r="I253" s="70" t="s">
        <v>719</v>
      </c>
      <c r="J253" s="72"/>
      <c r="K253" s="72"/>
      <c r="L253" s="70" t="s">
        <v>5</v>
      </c>
      <c r="M253" s="73" t="s">
        <v>238</v>
      </c>
      <c r="N253" s="71" t="s">
        <v>964</v>
      </c>
      <c r="O253" s="74">
        <v>46224</v>
      </c>
      <c r="P253" s="153">
        <v>46224</v>
      </c>
      <c r="Q253" s="75" t="str">
        <f t="shared" si="42"/>
        <v>jul/2026</v>
      </c>
      <c r="R253" s="71" t="s">
        <v>313</v>
      </c>
      <c r="S253" s="71" t="s">
        <v>965</v>
      </c>
      <c r="T253" s="71" t="s">
        <v>327</v>
      </c>
      <c r="U253" s="159" t="s">
        <v>966</v>
      </c>
      <c r="V253" s="71" t="str">
        <f t="shared" si="52"/>
        <v>&gt; Bom dia, 
Solicito o aumento no prazo para pagamento que temos hoje, podem ver a possibilidade de 60 dias após a emissao da NF? Lembrando que os pagamentos da Minerva sempre ocorrem as quartas feiras.</v>
      </c>
      <c r="W253" s="76" t="str">
        <f t="shared" si="43"/>
        <v>249671250</v>
      </c>
      <c r="X253" s="77"/>
      <c r="Y253" s="78" t="str">
        <f t="shared" si="44"/>
        <v>Aberto</v>
      </c>
      <c r="Z253" s="78">
        <f t="shared" ca="1" si="45"/>
        <v>66</v>
      </c>
      <c r="AA253" s="78">
        <f t="shared" ca="1" si="46"/>
        <v>66.002529999999993</v>
      </c>
      <c r="AB253" s="2" t="str">
        <f t="shared" si="47"/>
        <v>Externo</v>
      </c>
    </row>
    <row r="254" spans="1:28" ht="15.5" hidden="1" x14ac:dyDescent="0.35">
      <c r="A254" s="1"/>
      <c r="B254" s="67" t="s">
        <v>17</v>
      </c>
      <c r="C254" s="70" t="str">
        <f>VLOOKUP(I:I,'Referencias '!H:I,2,0)</f>
        <v>Cancelamento e Reemissão de Nota Fiscal</v>
      </c>
      <c r="D254" s="71">
        <v>24965285</v>
      </c>
      <c r="E254" s="71">
        <v>0</v>
      </c>
      <c r="F254" s="72">
        <v>2620209515150</v>
      </c>
      <c r="G254" s="72" t="str">
        <f>VLOOKUP(H:H,'Referencias '!B:C,2,0)</f>
        <v>VIDA FARMACIAS COLINA SORRISO COMERCIO DE MEDICAMENTOS LTDA</v>
      </c>
      <c r="H254" s="72" t="str">
        <f t="shared" si="51"/>
        <v>07.750.733/0001-92</v>
      </c>
      <c r="I254" s="70" t="s">
        <v>360</v>
      </c>
      <c r="J254" s="72"/>
      <c r="K254" s="72" t="s">
        <v>184</v>
      </c>
      <c r="L254" s="70" t="s">
        <v>5</v>
      </c>
      <c r="M254" s="73" t="s">
        <v>238</v>
      </c>
      <c r="N254" s="71" t="s">
        <v>319</v>
      </c>
      <c r="O254" s="74">
        <v>46224</v>
      </c>
      <c r="P254" s="153">
        <v>46224</v>
      </c>
      <c r="Q254" s="75" t="str">
        <f t="shared" si="42"/>
        <v>jul/2026</v>
      </c>
      <c r="R254" s="71" t="s">
        <v>313</v>
      </c>
      <c r="S254" s="71" t="s">
        <v>320</v>
      </c>
      <c r="T254" s="71" t="s">
        <v>327</v>
      </c>
      <c r="U254" s="159" t="s">
        <v>967</v>
      </c>
      <c r="V254" s="71" t="str">
        <f t="shared" si="52"/>
        <v>&gt; Segue o DA para o cancelamento dos produtos e das  notas.
CANCELAMENTO# 00001826</v>
      </c>
      <c r="W254" s="76" t="str">
        <f t="shared" si="43"/>
        <v>249652850</v>
      </c>
      <c r="X254" s="77"/>
      <c r="Y254" s="78" t="str">
        <f t="shared" si="44"/>
        <v>Aberto</v>
      </c>
      <c r="Z254" s="78">
        <f t="shared" ca="1" si="45"/>
        <v>66</v>
      </c>
      <c r="AA254" s="78">
        <f t="shared" ca="1" si="46"/>
        <v>66.002539999999996</v>
      </c>
      <c r="AB254" s="2" t="str">
        <f t="shared" si="47"/>
        <v>Interno</v>
      </c>
    </row>
    <row r="255" spans="1:28" ht="15.5" hidden="1" x14ac:dyDescent="0.35">
      <c r="A255" s="1"/>
      <c r="B255" s="67" t="s">
        <v>17</v>
      </c>
      <c r="C255" s="70" t="str">
        <f>VLOOKUP(I:I,'Referencias '!H:I,2,0)</f>
        <v>Cancelamento e Reemissão de Nota Fiscal</v>
      </c>
      <c r="D255" s="71">
        <v>24962733</v>
      </c>
      <c r="E255" s="71">
        <v>0</v>
      </c>
      <c r="F255" s="72">
        <v>2620208513329</v>
      </c>
      <c r="G255" s="72" t="str">
        <f>T255</f>
        <v/>
      </c>
      <c r="H255" s="72" t="str">
        <f t="shared" si="51"/>
        <v>20.061.438/0001-97</v>
      </c>
      <c r="I255" s="70" t="s">
        <v>360</v>
      </c>
      <c r="J255" s="72"/>
      <c r="K255" s="72" t="s">
        <v>184</v>
      </c>
      <c r="L255" s="70" t="s">
        <v>5</v>
      </c>
      <c r="M255" s="73" t="s">
        <v>238</v>
      </c>
      <c r="N255" s="71" t="s">
        <v>968</v>
      </c>
      <c r="O255" s="74">
        <v>46224</v>
      </c>
      <c r="P255" s="153">
        <v>46224</v>
      </c>
      <c r="Q255" s="75" t="str">
        <f t="shared" si="42"/>
        <v>jul/2026</v>
      </c>
      <c r="R255" s="71" t="s">
        <v>313</v>
      </c>
      <c r="S255" s="71" t="s">
        <v>302</v>
      </c>
      <c r="T255" s="71" t="s">
        <v>327</v>
      </c>
      <c r="U255" s="159" t="s">
        <v>969</v>
      </c>
      <c r="V255" s="71" t="str">
        <f t="shared" si="52"/>
        <v>&gt; Prezados, bom dia. Favor cancelar todas as notas do CNPJ.
Da comercial em anexo.</v>
      </c>
      <c r="W255" s="76" t="str">
        <f t="shared" si="43"/>
        <v>249627330</v>
      </c>
      <c r="X255" s="77"/>
      <c r="Y255" s="78" t="str">
        <f t="shared" si="44"/>
        <v>Aberto</v>
      </c>
      <c r="Z255" s="78">
        <f t="shared" ca="1" si="45"/>
        <v>66</v>
      </c>
      <c r="AA255" s="78">
        <f t="shared" ca="1" si="46"/>
        <v>66.002549999999999</v>
      </c>
      <c r="AB255" s="2" t="str">
        <f t="shared" si="47"/>
        <v>Interno</v>
      </c>
    </row>
    <row r="256" spans="1:28" ht="15.5" hidden="1" x14ac:dyDescent="0.35">
      <c r="A256" s="1"/>
      <c r="B256" s="67" t="s">
        <v>17</v>
      </c>
      <c r="C256" s="70" t="str">
        <f>VLOOKUP(I:I,'Referencias '!H:I,2,0)</f>
        <v>Cancelamento e Reemissão de Nota Fiscal</v>
      </c>
      <c r="D256" s="71">
        <v>24962638</v>
      </c>
      <c r="E256" s="71">
        <v>0</v>
      </c>
      <c r="F256" s="72">
        <v>2620208513261</v>
      </c>
      <c r="G256" s="72" t="str">
        <f>VLOOKUP(H:H,'Referencias '!B:C,2,0)</f>
        <v>VIDA FARMACIAS COLINA SORRISO COMERCIO DE MEDICAMENTOS LTDA</v>
      </c>
      <c r="H256" s="72" t="str">
        <f t="shared" si="51"/>
        <v>07.750.733/0001-92</v>
      </c>
      <c r="I256" s="70" t="s">
        <v>360</v>
      </c>
      <c r="J256" s="72"/>
      <c r="K256" s="72" t="s">
        <v>184</v>
      </c>
      <c r="L256" s="70" t="s">
        <v>5</v>
      </c>
      <c r="M256" s="73" t="s">
        <v>238</v>
      </c>
      <c r="N256" s="71" t="s">
        <v>970</v>
      </c>
      <c r="O256" s="74">
        <v>46224</v>
      </c>
      <c r="P256" s="153">
        <v>46224</v>
      </c>
      <c r="Q256" s="75" t="str">
        <f t="shared" si="42"/>
        <v>jul/2026</v>
      </c>
      <c r="R256" s="71" t="s">
        <v>313</v>
      </c>
      <c r="S256" s="71" t="s">
        <v>302</v>
      </c>
      <c r="T256" s="71" t="s">
        <v>327</v>
      </c>
      <c r="U256" s="159" t="s">
        <v>971</v>
      </c>
      <c r="V256" s="71" t="str">
        <f t="shared" si="52"/>
        <v>&gt; Prezados, bom dia. Por favor cancelar todas as notas do CNPJ. 
Em anexo DA da comercial.</v>
      </c>
      <c r="W256" s="76" t="str">
        <f t="shared" si="43"/>
        <v>249626380</v>
      </c>
      <c r="X256" s="77"/>
      <c r="Y256" s="78" t="str">
        <f t="shared" si="44"/>
        <v>Aberto</v>
      </c>
      <c r="Z256" s="78">
        <f t="shared" ca="1" si="45"/>
        <v>66</v>
      </c>
      <c r="AA256" s="78">
        <f t="shared" ca="1" si="46"/>
        <v>66.002560000000003</v>
      </c>
      <c r="AB256" s="2" t="str">
        <f t="shared" si="47"/>
        <v>Interno</v>
      </c>
    </row>
    <row r="257" spans="1:28" ht="15.5" hidden="1" x14ac:dyDescent="0.35">
      <c r="A257" s="1"/>
      <c r="B257" s="67" t="s">
        <v>17</v>
      </c>
      <c r="C257" s="70" t="str">
        <f>VLOOKUP(I:I,'Referencias '!H:I,2,0)</f>
        <v>Cobrança e Contestação</v>
      </c>
      <c r="D257" s="159">
        <v>24930082</v>
      </c>
      <c r="E257" s="71">
        <v>0</v>
      </c>
      <c r="F257" s="72">
        <v>2620113492394</v>
      </c>
      <c r="G257" s="72" t="str">
        <f>T257</f>
        <v/>
      </c>
      <c r="H257" s="72" t="str">
        <f t="shared" si="51"/>
        <v>14.933.258/0001-55</v>
      </c>
      <c r="I257" s="70" t="s">
        <v>287</v>
      </c>
      <c r="J257" s="72"/>
      <c r="K257" s="72"/>
      <c r="L257" s="70" t="s">
        <v>70</v>
      </c>
      <c r="M257" s="73" t="s">
        <v>238</v>
      </c>
      <c r="N257" s="71" t="s">
        <v>972</v>
      </c>
      <c r="O257" s="74">
        <v>46223</v>
      </c>
      <c r="P257" s="153">
        <v>46223</v>
      </c>
      <c r="Q257" s="75" t="str">
        <f t="shared" si="42"/>
        <v>jul/2026</v>
      </c>
      <c r="R257" s="71" t="s">
        <v>313</v>
      </c>
      <c r="S257" s="71" t="s">
        <v>973</v>
      </c>
      <c r="T257" s="71" t="s">
        <v>327</v>
      </c>
      <c r="U257" s="159" t="s">
        <v>974</v>
      </c>
      <c r="V257" s="71" t="str">
        <f t="shared" si="52"/>
        <v>&gt; Esta sendo cobrado em minha conta empresarial no cnpj 14.933.258/0001-55 BANCO SANTANDER ag 3808 cc 13-001999-7 um valor de R$ 39,17 mensal. Eu não tenho nenhum vinculo com a CIELO há muito anos e por que estão retirando de minha conta ?</v>
      </c>
      <c r="W257" s="76" t="str">
        <f t="shared" si="43"/>
        <v>249300820</v>
      </c>
      <c r="X257" s="77">
        <v>46273</v>
      </c>
      <c r="Y257" s="78" t="str">
        <f t="shared" si="44"/>
        <v>Encerrado</v>
      </c>
      <c r="Z257" s="78">
        <f t="shared" ca="1" si="45"/>
        <v>50</v>
      </c>
      <c r="AA257" s="78" t="str">
        <f t="shared" si="46"/>
        <v/>
      </c>
      <c r="AB257" s="2" t="str">
        <f t="shared" si="47"/>
        <v>Externo</v>
      </c>
    </row>
    <row r="258" spans="1:28" ht="15.5" hidden="1" x14ac:dyDescent="0.35">
      <c r="A258" s="1"/>
      <c r="B258" s="67" t="s">
        <v>17</v>
      </c>
      <c r="C258" s="70" t="str">
        <f>VLOOKUP(I:I,'Referencias '!H:I,2,0)</f>
        <v>Cancelamento e Reemissão de Nota Fiscal</v>
      </c>
      <c r="D258" s="71">
        <v>24912277</v>
      </c>
      <c r="E258" s="71">
        <v>0</v>
      </c>
      <c r="F258" s="72">
        <v>2620110481154</v>
      </c>
      <c r="G258" s="72" t="str">
        <f>VLOOKUP(H:H,'Referencias '!B:C,2,0)</f>
        <v>GIORDANI TURISMO LTDA</v>
      </c>
      <c r="H258" s="72" t="str">
        <f t="shared" si="51"/>
        <v>94.929.734/0001-01</v>
      </c>
      <c r="I258" s="70" t="s">
        <v>360</v>
      </c>
      <c r="J258" s="72"/>
      <c r="K258" s="72" t="s">
        <v>187</v>
      </c>
      <c r="L258" s="70" t="s">
        <v>70</v>
      </c>
      <c r="M258" s="73" t="s">
        <v>387</v>
      </c>
      <c r="N258" s="71" t="s">
        <v>975</v>
      </c>
      <c r="O258" s="74">
        <v>46223</v>
      </c>
      <c r="P258" s="153">
        <v>46223</v>
      </c>
      <c r="Q258" s="75" t="str">
        <f t="shared" si="42"/>
        <v>jul/2026</v>
      </c>
      <c r="R258" s="71" t="s">
        <v>313</v>
      </c>
      <c r="S258" s="71" t="s">
        <v>302</v>
      </c>
      <c r="T258" s="71" t="s">
        <v>327</v>
      </c>
      <c r="U258" s="159" t="s">
        <v>976</v>
      </c>
      <c r="V258" s="71" t="str">
        <f t="shared" si="52"/>
        <v>&gt; Pessoal, bom dia.  Tudo bem? 
Por favor cancelar a nota fiscal 0118088, emitimos de forma duplicada, a NF correta é a NF 0118002.</v>
      </c>
      <c r="W258" s="76" t="str">
        <f t="shared" si="43"/>
        <v>249122770</v>
      </c>
      <c r="X258" s="77">
        <v>46254</v>
      </c>
      <c r="Y258" s="78" t="str">
        <f t="shared" si="44"/>
        <v>Encerrado</v>
      </c>
      <c r="Z258" s="78">
        <f t="shared" ca="1" si="45"/>
        <v>31</v>
      </c>
      <c r="AA258" s="78" t="str">
        <f t="shared" si="46"/>
        <v/>
      </c>
      <c r="AB258" s="2" t="str">
        <f t="shared" si="47"/>
        <v>Interno</v>
      </c>
    </row>
    <row r="259" spans="1:28" ht="15.5" hidden="1" x14ac:dyDescent="0.35">
      <c r="A259" s="1"/>
      <c r="B259" s="67" t="s">
        <v>14</v>
      </c>
      <c r="C259" s="70" t="str">
        <f>VLOOKUP(I:I,'Referencias '!H:I,2,0)</f>
        <v>Cobrança e Contestação</v>
      </c>
      <c r="D259" s="71">
        <v>24873432</v>
      </c>
      <c r="E259" s="71">
        <v>0</v>
      </c>
      <c r="F259" s="72">
        <v>2619814455032</v>
      </c>
      <c r="G259" s="72" t="str">
        <f>VLOOKUP(H:H,'Referencias '!B:C,2,0)</f>
        <v>GIORDANI TURISMO LTDA</v>
      </c>
      <c r="H259" s="72" t="str">
        <f t="shared" si="51"/>
        <v>94.929.734/0001-01</v>
      </c>
      <c r="I259" s="70" t="s">
        <v>287</v>
      </c>
      <c r="J259" s="72"/>
      <c r="K259" s="72"/>
      <c r="L259" s="70" t="s">
        <v>5</v>
      </c>
      <c r="M259" s="73" t="s">
        <v>238</v>
      </c>
      <c r="N259" s="71" t="s">
        <v>977</v>
      </c>
      <c r="O259" s="74">
        <v>46220</v>
      </c>
      <c r="P259" s="153">
        <v>46220</v>
      </c>
      <c r="Q259" s="75" t="str">
        <f t="shared" si="42"/>
        <v>jul/2026</v>
      </c>
      <c r="R259" s="71" t="s">
        <v>313</v>
      </c>
      <c r="S259" s="71" t="s">
        <v>978</v>
      </c>
      <c r="T259" s="71" t="s">
        <v>327</v>
      </c>
      <c r="U259" s="159" t="s">
        <v>979</v>
      </c>
      <c r="V259" s="71" t="str">
        <f t="shared" si="52"/>
        <v>&gt; Recebemos a nf 118088 juntamente com o boleto. Mas esta nf é indevida.
A nf correta é a 118002.
Solicito a anulação da nf 118088 e bem como a baixa do boleto de valor R$5.881,43.</v>
      </c>
      <c r="W259" s="76" t="str">
        <f t="shared" si="43"/>
        <v>248734320</v>
      </c>
      <c r="X259" s="77"/>
      <c r="Y259" s="78" t="str">
        <f t="shared" si="44"/>
        <v>Aberto</v>
      </c>
      <c r="Z259" s="78">
        <f t="shared" ca="1" si="45"/>
        <v>70</v>
      </c>
      <c r="AA259" s="78">
        <f t="shared" ca="1" si="46"/>
        <v>70.002589999999998</v>
      </c>
      <c r="AB259" s="2" t="str">
        <f t="shared" si="47"/>
        <v>Externo</v>
      </c>
    </row>
    <row r="260" spans="1:28" ht="15.5" hidden="1" x14ac:dyDescent="0.35">
      <c r="A260" s="1"/>
      <c r="B260" s="67" t="s">
        <v>14</v>
      </c>
      <c r="C260" s="70" t="str">
        <f>VLOOKUP(I:I,'Referencias '!H:I,2,0)</f>
        <v>Atendimento Administrativo e Suporte</v>
      </c>
      <c r="D260" s="71">
        <v>24208444</v>
      </c>
      <c r="E260" s="71">
        <v>0</v>
      </c>
      <c r="F260" s="72">
        <v>2618310025090</v>
      </c>
      <c r="G260" s="72" t="str">
        <f>T260</f>
        <v>KOCH SUPERMERCADOS</v>
      </c>
      <c r="H260" s="72"/>
      <c r="I260" s="70" t="s">
        <v>481</v>
      </c>
      <c r="J260" s="72"/>
      <c r="K260" s="72"/>
      <c r="L260" s="70" t="s">
        <v>213</v>
      </c>
      <c r="M260" s="73" t="s">
        <v>238</v>
      </c>
      <c r="N260" s="71" t="s">
        <v>980</v>
      </c>
      <c r="O260" s="74">
        <v>46205</v>
      </c>
      <c r="P260" s="153">
        <v>46223</v>
      </c>
      <c r="Q260" s="75" t="str">
        <f t="shared" si="42"/>
        <v>jul/2026</v>
      </c>
      <c r="R260" s="71" t="s">
        <v>313</v>
      </c>
      <c r="S260" s="71" t="s">
        <v>981</v>
      </c>
      <c r="T260" s="71" t="s">
        <v>982</v>
      </c>
      <c r="U260" s="159" t="s">
        <v>983</v>
      </c>
      <c r="V260" s="71" t="str">
        <f t="shared" si="52"/>
        <v>&gt; Boa tarde,
Estamos realizando uma conferência dos reajustes aplicados ao nosso contrato de gateway de pagamentos e gostaríamos de solicitar o histórico completo dos reajustes realizados desde a assinatura do contrato, em 14/06/2019.
Atualmente estamos enquadrados na faixa de 1.001 a 5.000 transações por mês e identificamos que o valor por transação passou de R$ 0,2980 para R$ 0,5068.
Poderiam, por gentileza, encaminhar o detalhamento dos reajustes aplicados ano a ano, contendo, se possível, as seguintes informações?
Data de aplicação de cada reajuste;
Índice utilizado (IGP-10, IGP-M ou outro);
Percentual aplicado em cada ano;
Valor da transação antes e após cada reajuste;
Memória de cálculo ou forma utilizada para chegar ao valor vigente de R$ 0,5068.
Realiza</v>
      </c>
      <c r="W260" s="76" t="str">
        <f t="shared" si="43"/>
        <v>242084440</v>
      </c>
      <c r="X260" s="77"/>
      <c r="Y260" s="78" t="str">
        <f t="shared" si="44"/>
        <v>Aberto</v>
      </c>
      <c r="Z260" s="78">
        <f t="shared" ca="1" si="45"/>
        <v>85</v>
      </c>
      <c r="AA260" s="78">
        <f t="shared" ca="1" si="46"/>
        <v>85.002600000000001</v>
      </c>
      <c r="AB260" s="2" t="str">
        <f t="shared" si="47"/>
        <v>Externo</v>
      </c>
    </row>
    <row r="261" spans="1:28" ht="15.5" hidden="1" x14ac:dyDescent="0.35">
      <c r="A261" s="1"/>
      <c r="B261" s="67" t="s">
        <v>17</v>
      </c>
      <c r="C261" s="70" t="str">
        <f>VLOOKUP(I:I,'Referencias '!H:I,2,0)</f>
        <v>Cobrança e Contestação</v>
      </c>
      <c r="D261" s="159">
        <v>23032472</v>
      </c>
      <c r="E261" s="71">
        <v>0</v>
      </c>
      <c r="F261" s="72">
        <v>2615315258153</v>
      </c>
      <c r="G261" s="72" t="str">
        <f>T261</f>
        <v/>
      </c>
      <c r="H261" s="72" t="str">
        <f>TRIM(_xlfn.TEXTBEFORE(_xlfn.TEXTAFTER(U261,"CNPJ/CPF:&lt;/strong&gt;"),"&lt;/p&gt;"))</f>
        <v>37.030.090/0001-73</v>
      </c>
      <c r="I261" s="70" t="s">
        <v>287</v>
      </c>
      <c r="J261" s="72"/>
      <c r="K261" s="72"/>
      <c r="L261" s="70" t="s">
        <v>70</v>
      </c>
      <c r="M261" s="73" t="s">
        <v>238</v>
      </c>
      <c r="N261" s="71" t="s">
        <v>580</v>
      </c>
      <c r="O261" s="74">
        <v>46175</v>
      </c>
      <c r="P261" s="153">
        <v>46223</v>
      </c>
      <c r="Q261" s="75" t="str">
        <f t="shared" si="42"/>
        <v>jun/2026</v>
      </c>
      <c r="R261" s="71" t="s">
        <v>313</v>
      </c>
      <c r="S261" s="71" t="s">
        <v>440</v>
      </c>
      <c r="T261" s="71" t="s">
        <v>327</v>
      </c>
      <c r="U261" s="159" t="s">
        <v>984</v>
      </c>
      <c r="V261" s="71" t="str">
        <f t="shared" si="52"/>
        <v>&gt; Boa tarde, time! 
Estamos emitindo uma cobrança indevida para o cliente Razão Social
PATAGONIA COMERCIO DIGITAL LTDA, CNPJ
37.030.090/0001-73. Geramos a NF 0111176 como &amp;quot;Multa por rescisão antecipada do contrato&amp;quot;, todavia, o contrato não prevê multa após 12 meses. Podem me ajudar?</v>
      </c>
      <c r="W261" s="76" t="str">
        <f t="shared" si="43"/>
        <v>230324720</v>
      </c>
      <c r="X261" s="77">
        <f>P261</f>
        <v>46223</v>
      </c>
      <c r="Y261" s="78" t="str">
        <f t="shared" si="44"/>
        <v>Encerrado</v>
      </c>
      <c r="Z261" s="78">
        <f t="shared" ca="1" si="45"/>
        <v>48</v>
      </c>
      <c r="AA261" s="78" t="str">
        <f t="shared" si="46"/>
        <v/>
      </c>
      <c r="AB261" s="2" t="str">
        <f t="shared" si="47"/>
        <v>Interno</v>
      </c>
    </row>
    <row r="262" spans="1:28" ht="15.5" x14ac:dyDescent="0.35">
      <c r="A262" s="1"/>
      <c r="B262" s="67" t="s">
        <v>14</v>
      </c>
      <c r="C262" s="70" t="str">
        <f>VLOOKUP(I:I,'Referencias '!H:I,2,0)</f>
        <v>Cancelamento e Reemissão de Nota Fiscal</v>
      </c>
      <c r="D262" s="71">
        <v>22599187</v>
      </c>
      <c r="E262" s="71">
        <v>0</v>
      </c>
      <c r="F262" s="72">
        <v>2614112968781</v>
      </c>
      <c r="G262" s="72" t="str">
        <f>VLOOKUP(H:H,'Referencias '!B:C,2,0)</f>
        <v>METALURGICA MOR SA</v>
      </c>
      <c r="H262" s="72" t="str">
        <f>TRIM(_xlfn.TEXTBEFORE(_xlfn.TEXTAFTER(U262,"CNPJ/CPF:&lt;/strong&gt;"),"&lt;/p&gt;"))</f>
        <v>95.422.218/0001-40</v>
      </c>
      <c r="I262" s="70" t="s">
        <v>143</v>
      </c>
      <c r="J262" s="72"/>
      <c r="K262" s="72"/>
      <c r="L262" s="70" t="s">
        <v>5</v>
      </c>
      <c r="M262" s="73" t="s">
        <v>238</v>
      </c>
      <c r="N262" s="71" t="s">
        <v>319</v>
      </c>
      <c r="O262" s="74">
        <v>46163</v>
      </c>
      <c r="P262" s="153">
        <v>46225</v>
      </c>
      <c r="Q262" s="75" t="str">
        <f t="shared" si="42"/>
        <v>mai/2026</v>
      </c>
      <c r="R262" s="71" t="s">
        <v>313</v>
      </c>
      <c r="S262" s="71" t="s">
        <v>320</v>
      </c>
      <c r="T262" s="71" t="s">
        <v>985</v>
      </c>
      <c r="U262" s="159" t="s">
        <v>986</v>
      </c>
      <c r="V262" s="71" t="str">
        <f t="shared" si="52"/>
        <v>&gt; Bom dia, Time!
Segue o DA para cancelamento das notas referentes aos meses de setembro e outubro de 2025 e emissão do boleto com tempo hábil para pagamento referente ao mês de agosto/2025.</v>
      </c>
      <c r="W262" s="76" t="str">
        <f t="shared" si="43"/>
        <v>225991870</v>
      </c>
      <c r="X262" s="77"/>
      <c r="Y262" s="78" t="str">
        <f t="shared" si="44"/>
        <v>Aberto</v>
      </c>
      <c r="Z262" s="78">
        <f t="shared" ca="1" si="45"/>
        <v>127</v>
      </c>
      <c r="AA262" s="78">
        <f t="shared" ca="1" si="46"/>
        <v>127.00261999999999</v>
      </c>
      <c r="AB262" s="2" t="str">
        <f t="shared" si="47"/>
        <v>Interno</v>
      </c>
    </row>
    <row r="263" spans="1:28" customFormat="1" ht="15.5" hidden="1" x14ac:dyDescent="0.35">
      <c r="A263" s="1"/>
      <c r="B263" s="67" t="s">
        <v>14</v>
      </c>
      <c r="C263" s="70" t="str">
        <f>VLOOKUP(I:I,'Referencias '!H:I,2,0)</f>
        <v>Contratos, Comercial e Cadastro</v>
      </c>
      <c r="D263" s="71">
        <v>22571428</v>
      </c>
      <c r="E263" s="71">
        <v>0</v>
      </c>
      <c r="F263" s="72">
        <v>2614017949937</v>
      </c>
      <c r="G263" s="72" t="str">
        <f>T263</f>
        <v>ION DISTRIBUIDORA</v>
      </c>
      <c r="H263" s="72" t="str">
        <f>TRIM(_xlfn.TEXTBEFORE(_xlfn.TEXTAFTER(U263,"CNPJ/CPF:&lt;/strong&gt;"),"&lt;/p&gt;"))</f>
        <v>58.364.521/0001-08</v>
      </c>
      <c r="I263" s="70" t="s">
        <v>253</v>
      </c>
      <c r="J263" s="72"/>
      <c r="K263" s="72"/>
      <c r="L263" s="70" t="s">
        <v>70</v>
      </c>
      <c r="M263" s="73" t="s">
        <v>238</v>
      </c>
      <c r="N263" s="71" t="s">
        <v>274</v>
      </c>
      <c r="O263" s="74">
        <v>46162</v>
      </c>
      <c r="P263" s="153">
        <v>46225</v>
      </c>
      <c r="Q263" s="75" t="str">
        <f t="shared" si="42"/>
        <v>mai/2026</v>
      </c>
      <c r="R263" s="71" t="s">
        <v>313</v>
      </c>
      <c r="S263" s="71" t="s">
        <v>275</v>
      </c>
      <c r="T263" s="71" t="s">
        <v>987</v>
      </c>
      <c r="U263" s="71" t="s">
        <v>988</v>
      </c>
      <c r="V263" s="71" t="str">
        <f t="shared" si="52"/>
        <v>&gt;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
CNPJ: 58.364.521/0001-08
Cliente: Ion Distribuidora</v>
      </c>
      <c r="W263" s="76" t="str">
        <f t="shared" si="43"/>
        <v>225714280</v>
      </c>
      <c r="X263" s="77">
        <v>46232</v>
      </c>
      <c r="Y263" s="78" t="str">
        <f t="shared" si="44"/>
        <v>Encerrado</v>
      </c>
      <c r="Z263" s="78">
        <f t="shared" ca="1" si="45"/>
        <v>70</v>
      </c>
      <c r="AA263" s="78" t="str">
        <f t="shared" si="46"/>
        <v/>
      </c>
      <c r="AB263" s="2" t="str">
        <f t="shared" si="47"/>
        <v>Interno</v>
      </c>
    </row>
    <row r="264" spans="1:28" ht="15.5" hidden="1" x14ac:dyDescent="0.35">
      <c r="A264" s="1"/>
      <c r="B264" s="67" t="s">
        <v>16</v>
      </c>
      <c r="C264" s="70" t="str">
        <f>VLOOKUP(I:I,'Referencias '!H:I,2,0)</f>
        <v>Atendimento Administrativo e Suporte</v>
      </c>
      <c r="D264" s="71">
        <v>22536738</v>
      </c>
      <c r="E264" s="71">
        <v>0</v>
      </c>
      <c r="F264" s="72">
        <v>2614010926918</v>
      </c>
      <c r="G264" s="72" t="str">
        <f>VLOOKUP(H:H,'Referencias '!B:C,2,0)</f>
        <v>FITEX INDUSTRIAL DE MODA LTDA</v>
      </c>
      <c r="H264" s="72" t="str">
        <f>TRIM(_xlfn.TEXTBEFORE(_xlfn.TEXTAFTER(U264,"CNPJ/CPF:&lt;/strong&gt;"),"&lt;/p&gt;"))</f>
        <v>54.795.314/0001-57</v>
      </c>
      <c r="I264" s="70" t="s">
        <v>989</v>
      </c>
      <c r="J264" s="72"/>
      <c r="K264" s="72"/>
      <c r="L264" s="70" t="s">
        <v>5</v>
      </c>
      <c r="M264" s="73" t="s">
        <v>238</v>
      </c>
      <c r="N264" s="71" t="s">
        <v>990</v>
      </c>
      <c r="O264" s="74">
        <v>46162</v>
      </c>
      <c r="P264" s="153">
        <v>46223</v>
      </c>
      <c r="Q264" s="75" t="str">
        <f t="shared" si="42"/>
        <v>mai/2026</v>
      </c>
      <c r="R264" s="71" t="s">
        <v>313</v>
      </c>
      <c r="S264" s="71" t="s">
        <v>991</v>
      </c>
      <c r="T264" s="71" t="s">
        <v>992</v>
      </c>
      <c r="U264" s="159" t="s">
        <v>993</v>
      </c>
      <c r="V264" s="71" t="str">
        <f t="shared" si="52"/>
        <v>&gt; Eu não consigo consultar a parte financeira das faturas da empresa. O link que consta no e-mail de faturas (assunto: boleto enviado) não funciona (https://hub.braspag.com.br/financeiro/faturas). Como resolver? Onde visualizo essa gestão financeira de faturas?</v>
      </c>
      <c r="W264" s="76" t="str">
        <f t="shared" si="43"/>
        <v>225367380</v>
      </c>
      <c r="X264" s="77"/>
      <c r="Y264" s="78" t="str">
        <f t="shared" si="44"/>
        <v>Aberto</v>
      </c>
      <c r="Z264" s="78">
        <f t="shared" ca="1" si="45"/>
        <v>128</v>
      </c>
      <c r="AA264" s="78">
        <f t="shared" ca="1" si="46"/>
        <v>128.00264000000001</v>
      </c>
      <c r="AB264" s="2" t="str">
        <f t="shared" si="47"/>
        <v>Externo</v>
      </c>
    </row>
    <row r="265" spans="1:28" ht="15.5" hidden="1" x14ac:dyDescent="0.35">
      <c r="A265" s="1" t="s">
        <v>4762</v>
      </c>
      <c r="B265" s="67" t="s">
        <v>14</v>
      </c>
      <c r="C265" s="70" t="str">
        <f>VLOOKUP(I:I,'Referencias '!H:I,2,0)</f>
        <v>Cobrança e Contestação</v>
      </c>
      <c r="D265" s="71">
        <v>14547065</v>
      </c>
      <c r="E265" s="71">
        <v>0</v>
      </c>
      <c r="F265" s="72">
        <v>2521711051108</v>
      </c>
      <c r="G265" s="72" t="str">
        <f>T265</f>
        <v>QUOD</v>
      </c>
      <c r="H265" s="72"/>
      <c r="I265" s="70" t="s">
        <v>268</v>
      </c>
      <c r="J265" s="72"/>
      <c r="K265" s="72"/>
      <c r="L265" s="70" t="s">
        <v>70</v>
      </c>
      <c r="M265" s="73" t="s">
        <v>387</v>
      </c>
      <c r="N265" s="71" t="s">
        <v>994</v>
      </c>
      <c r="O265" s="74">
        <v>45874</v>
      </c>
      <c r="P265" s="153">
        <v>46225</v>
      </c>
      <c r="Q265" s="75" t="str">
        <f t="shared" si="42"/>
        <v>ago/2025</v>
      </c>
      <c r="R265" s="71" t="s">
        <v>313</v>
      </c>
      <c r="S265" s="71" t="s">
        <v>995</v>
      </c>
      <c r="T265" s="71" t="s">
        <v>996</v>
      </c>
      <c r="U265" s="159" t="s">
        <v>997</v>
      </c>
      <c r="V265" s="71" t="str">
        <f t="shared" si="52"/>
        <v>&gt; Não recebemos a NF do mês 07/2025 no valor de R$1.262,94</v>
      </c>
      <c r="W265" s="76" t="str">
        <f t="shared" si="43"/>
        <v>145470650</v>
      </c>
      <c r="X265" s="77">
        <v>46289</v>
      </c>
      <c r="Y265" s="78" t="str">
        <f t="shared" si="44"/>
        <v>Encerrado</v>
      </c>
      <c r="Z265" s="78">
        <f t="shared" ca="1" si="45"/>
        <v>415</v>
      </c>
      <c r="AA265" s="78" t="str">
        <f t="shared" si="46"/>
        <v/>
      </c>
      <c r="AB265" s="2" t="str">
        <f t="shared" si="47"/>
        <v>Externo</v>
      </c>
    </row>
    <row r="266" spans="1:28" customFormat="1" ht="15.5" hidden="1" x14ac:dyDescent="0.35">
      <c r="A266" s="1"/>
      <c r="B266" s="67" t="s">
        <v>17</v>
      </c>
      <c r="C266" s="70" t="str">
        <f>VLOOKUP(I:I,'Referencias '!H:I,2,0)</f>
        <v>Pagamentos, Boletos e Recebimentos</v>
      </c>
      <c r="D266" s="71">
        <v>25169684</v>
      </c>
      <c r="E266" s="71">
        <v>0</v>
      </c>
      <c r="F266" s="72" t="s">
        <v>998</v>
      </c>
      <c r="G266" s="72" t="str">
        <f>T266</f>
        <v/>
      </c>
      <c r="H266" s="72" t="str">
        <f>TRIM(_xlfn.TEXTBEFORE(_xlfn.TEXTAFTER(U266,"CNPJ/CPF:&lt;/strong&gt;"),"&lt;/p&gt;"))</f>
        <v>419.720.948-74</v>
      </c>
      <c r="I266" s="70" t="s">
        <v>834</v>
      </c>
      <c r="J266" s="72"/>
      <c r="K266" s="72"/>
      <c r="L266" s="70" t="s">
        <v>70</v>
      </c>
      <c r="M266" s="73" t="s">
        <v>238</v>
      </c>
      <c r="N266" s="71" t="s">
        <v>999</v>
      </c>
      <c r="O266" s="74">
        <v>46227</v>
      </c>
      <c r="P266" s="153">
        <v>46227</v>
      </c>
      <c r="Q266" s="75" t="str">
        <f t="shared" si="42"/>
        <v>jul/2026</v>
      </c>
      <c r="R266" s="71" t="s">
        <v>313</v>
      </c>
      <c r="S266" s="71" t="s">
        <v>1000</v>
      </c>
      <c r="T266" s="71" t="s">
        <v>327</v>
      </c>
      <c r="U266" s="159" t="s">
        <v>1001</v>
      </c>
      <c r="V266" s="71" t="str">
        <f t="shared" si="52"/>
        <v>&gt; Olá,
Precisamos da segunda via do boleto atualizada com vencimento para dia 29/07, por favor.
CNPJ do contrato: 31.093.563/0001-03
Razão Social:JFL HOLDING S.A.
NF em aberto: 0117025
No aguardo
Obrigada</v>
      </c>
      <c r="W266" s="76" t="str">
        <f t="shared" si="43"/>
        <v>251696840</v>
      </c>
      <c r="X266" s="77">
        <v>46244</v>
      </c>
      <c r="Y266" s="78" t="str">
        <f t="shared" si="44"/>
        <v>Encerrado</v>
      </c>
      <c r="Z266" s="78">
        <f t="shared" ca="1" si="45"/>
        <v>17</v>
      </c>
      <c r="AA266" s="78" t="str">
        <f t="shared" si="46"/>
        <v/>
      </c>
      <c r="AB266" s="2" t="str">
        <f t="shared" si="47"/>
        <v>Externo</v>
      </c>
    </row>
    <row r="267" spans="1:28" ht="15.5" x14ac:dyDescent="0.35">
      <c r="A267" s="1"/>
      <c r="B267" s="67" t="s">
        <v>14</v>
      </c>
      <c r="C267" s="70" t="str">
        <f>VLOOKUP(I:I,'Referencias '!H:I,2,0)</f>
        <v>Cancelamento e Reemissão de Nota Fiscal</v>
      </c>
      <c r="D267" s="71">
        <v>25159172</v>
      </c>
      <c r="E267" s="71">
        <v>0</v>
      </c>
      <c r="F267" s="72" t="s">
        <v>1002</v>
      </c>
      <c r="G267" s="72" t="str">
        <f>VLOOKUP(H:H,'Referencias '!B:C,2,0)</f>
        <v>VENTUREPAV SISTEMAS LTDA</v>
      </c>
      <c r="H267" s="72" t="str">
        <f>TRIM(_xlfn.TEXTBEFORE(_xlfn.TEXTAFTER(U267,"CNPJ/CPF:&lt;/strong&gt;"),"&lt;/p&gt;"))</f>
        <v>53.768.953/0001-60</v>
      </c>
      <c r="I267" s="70" t="s">
        <v>360</v>
      </c>
      <c r="J267" s="72"/>
      <c r="K267" s="72" t="s">
        <v>184</v>
      </c>
      <c r="L267" s="70" t="s">
        <v>5</v>
      </c>
      <c r="M267" s="73" t="s">
        <v>238</v>
      </c>
      <c r="N267" s="71" t="s">
        <v>1003</v>
      </c>
      <c r="O267" s="74">
        <v>46227</v>
      </c>
      <c r="P267" s="153">
        <v>46227</v>
      </c>
      <c r="Q267" s="75" t="str">
        <f t="shared" si="42"/>
        <v>jul/2026</v>
      </c>
      <c r="R267" s="71" t="s">
        <v>313</v>
      </c>
      <c r="S267" s="71" t="s">
        <v>302</v>
      </c>
      <c r="T267" s="71" t="s">
        <v>1004</v>
      </c>
      <c r="U267" s="159" t="s">
        <v>1005</v>
      </c>
      <c r="V267" s="71" t="str">
        <f t="shared" si="52"/>
        <v>&gt; Prezados, seguir com o cancelamento dessa nota.
Em anexo, segue DA comercial.</v>
      </c>
      <c r="W267" s="76" t="str">
        <f t="shared" si="43"/>
        <v>251591720</v>
      </c>
      <c r="X267" s="77"/>
      <c r="Y267" s="78" t="str">
        <f t="shared" si="44"/>
        <v>Aberto</v>
      </c>
      <c r="Z267" s="78">
        <f t="shared" ca="1" si="45"/>
        <v>63</v>
      </c>
      <c r="AA267" s="78">
        <f t="shared" ca="1" si="46"/>
        <v>63.002670000000002</v>
      </c>
      <c r="AB267" s="2" t="str">
        <f t="shared" si="47"/>
        <v>Interno</v>
      </c>
    </row>
    <row r="268" spans="1:28" customFormat="1" ht="15.5" hidden="1" x14ac:dyDescent="0.35">
      <c r="A268" s="1"/>
      <c r="B268" s="67" t="s">
        <v>17</v>
      </c>
      <c r="C268" s="70" t="str">
        <f>VLOOKUP(I:I,'Referencias '!H:I,2,0)</f>
        <v>Pagamentos, Boletos e Recebimentos</v>
      </c>
      <c r="D268" s="71">
        <v>25152431</v>
      </c>
      <c r="E268" s="71">
        <v>0</v>
      </c>
      <c r="F268" s="72" t="s">
        <v>1006</v>
      </c>
      <c r="G268" s="72" t="str">
        <f>VLOOKUP(H:H,'Referencias '!B:C,2,0)</f>
        <v>MFC ACADEMIA LTDA</v>
      </c>
      <c r="H268" s="72" t="str">
        <f>TRIM(_xlfn.TEXTBEFORE(_xlfn.TEXTAFTER(U268,"CNPJ/CPF:&lt;/strong&gt;"),"&lt;/p&gt;"))</f>
        <v>15.767.893/0001-72</v>
      </c>
      <c r="I268" s="70" t="s">
        <v>834</v>
      </c>
      <c r="J268" s="72"/>
      <c r="K268" s="72"/>
      <c r="L268" s="70" t="s">
        <v>70</v>
      </c>
      <c r="M268" s="73" t="s">
        <v>238</v>
      </c>
      <c r="N268" s="71" t="s">
        <v>1007</v>
      </c>
      <c r="O268" s="74">
        <v>46227</v>
      </c>
      <c r="P268" s="153">
        <v>46227</v>
      </c>
      <c r="Q268" s="75" t="str">
        <f t="shared" si="42"/>
        <v>jul/2026</v>
      </c>
      <c r="R268" s="71" t="s">
        <v>313</v>
      </c>
      <c r="S268" s="71" t="s">
        <v>1008</v>
      </c>
      <c r="T268" s="71" t="s">
        <v>327</v>
      </c>
      <c r="U268" s="159" t="s">
        <v>1009</v>
      </c>
      <c r="V268" s="71" t="str">
        <f t="shared" si="52"/>
        <v>&gt; BOLETO JULHO</v>
      </c>
      <c r="W268" s="76" t="str">
        <f t="shared" si="43"/>
        <v>251524310</v>
      </c>
      <c r="X268" s="77">
        <v>46244</v>
      </c>
      <c r="Y268" s="78" t="str">
        <f t="shared" si="44"/>
        <v>Encerrado</v>
      </c>
      <c r="Z268" s="78">
        <f t="shared" ca="1" si="45"/>
        <v>17</v>
      </c>
      <c r="AA268" s="78" t="str">
        <f t="shared" si="46"/>
        <v/>
      </c>
      <c r="AB268" s="2" t="str">
        <f t="shared" si="47"/>
        <v>Externo</v>
      </c>
    </row>
    <row r="269" spans="1:28" ht="15.5" x14ac:dyDescent="0.35">
      <c r="A269" s="1"/>
      <c r="B269" s="67" t="s">
        <v>14</v>
      </c>
      <c r="C269" s="70" t="str">
        <f>VLOOKUP(I:I,'Referencias '!H:I,2,0)</f>
        <v>Cancelamento e Reemissão de Nota Fiscal</v>
      </c>
      <c r="D269" s="71">
        <v>25149720</v>
      </c>
      <c r="E269" s="71">
        <v>0</v>
      </c>
      <c r="F269" s="72" t="s">
        <v>1010</v>
      </c>
      <c r="G269" s="72" t="str">
        <f>VLOOKUP(H:H,'Referencias '!B:C,2,0)</f>
        <v>SUPERMERCADO HORTIFRUTI VILA DAS FRUTAS LTDA</v>
      </c>
      <c r="H269" s="72" t="str">
        <f>TRIM(_xlfn.TEXTBEFORE(_xlfn.TEXTAFTER(U269,"CNPJ/CPF:&lt;/strong&gt;"),"&lt;/p&gt;"))</f>
        <v>16.774.414/0001-08</v>
      </c>
      <c r="I269" s="70" t="s">
        <v>360</v>
      </c>
      <c r="J269" s="72"/>
      <c r="K269" s="72" t="s">
        <v>184</v>
      </c>
      <c r="L269" s="70" t="s">
        <v>5</v>
      </c>
      <c r="M269" s="73" t="s">
        <v>387</v>
      </c>
      <c r="N269" s="71" t="s">
        <v>689</v>
      </c>
      <c r="O269" s="74">
        <v>46227</v>
      </c>
      <c r="P269" s="153">
        <v>46227</v>
      </c>
      <c r="Q269" s="75" t="str">
        <f t="shared" si="42"/>
        <v>jul/2026</v>
      </c>
      <c r="R269" s="71" t="s">
        <v>313</v>
      </c>
      <c r="S269" s="71" t="s">
        <v>302</v>
      </c>
      <c r="T269" s="71" t="s">
        <v>327</v>
      </c>
      <c r="U269" s="159" t="s">
        <v>1011</v>
      </c>
      <c r="V269" s="71" t="str">
        <f t="shared" si="52"/>
        <v>&gt; Prezados, favor realizar o cancelamento total de todas as notas fiscais do cliente.
DA em anexo.</v>
      </c>
      <c r="W269" s="76" t="str">
        <f t="shared" si="43"/>
        <v>251497200</v>
      </c>
      <c r="X269" s="77"/>
      <c r="Y269" s="78" t="str">
        <f t="shared" si="44"/>
        <v>Aberto</v>
      </c>
      <c r="Z269" s="78">
        <f t="shared" ca="1" si="45"/>
        <v>63</v>
      </c>
      <c r="AA269" s="78">
        <f t="shared" ca="1" si="46"/>
        <v>63.002690000000001</v>
      </c>
      <c r="AB269" s="2" t="str">
        <f t="shared" si="47"/>
        <v>Interno</v>
      </c>
    </row>
    <row r="270" spans="1:28" customFormat="1" ht="15.5" hidden="1" x14ac:dyDescent="0.35">
      <c r="A270" s="1"/>
      <c r="B270" s="67" t="s">
        <v>16</v>
      </c>
      <c r="C270" s="70" t="str">
        <f>VLOOKUP(I:I,'Referencias '!H:I,2,0)</f>
        <v>Contratos, Comercial e Cadastro</v>
      </c>
      <c r="D270" s="71">
        <v>25120824</v>
      </c>
      <c r="E270" s="71">
        <v>0</v>
      </c>
      <c r="F270" s="72" t="s">
        <v>1012</v>
      </c>
      <c r="G270" s="72" t="str">
        <f>VLOOKUP(H:H,'Referencias '!B:C,2,0)</f>
        <v>KASA MOTORS LTDA</v>
      </c>
      <c r="H270" s="72" t="str">
        <f>TRIM(_xlfn.TEXTBEFORE(_xlfn.TEXTAFTER(U270,"CNPJ/CPF:&lt;/strong&gt;"),"&lt;/p&gt;"))</f>
        <v>05.471.879/0004-16</v>
      </c>
      <c r="I270" s="70" t="s">
        <v>789</v>
      </c>
      <c r="J270" s="72"/>
      <c r="K270" s="72"/>
      <c r="L270" s="70" t="s">
        <v>70</v>
      </c>
      <c r="M270" s="73" t="s">
        <v>238</v>
      </c>
      <c r="N270" s="71" t="s">
        <v>1013</v>
      </c>
      <c r="O270" s="74">
        <v>46226</v>
      </c>
      <c r="P270" s="153">
        <v>46226</v>
      </c>
      <c r="Q270" s="75" t="str">
        <f t="shared" si="42"/>
        <v>jul/2026</v>
      </c>
      <c r="R270" s="71" t="s">
        <v>313</v>
      </c>
      <c r="S270" s="71" t="s">
        <v>1014</v>
      </c>
      <c r="T270" s="71" t="s">
        <v>327</v>
      </c>
      <c r="U270" s="159" t="s">
        <v>1015</v>
      </c>
      <c r="V270" s="71" t="str">
        <f t="shared" si="52"/>
        <v>&gt; Solicito a atualização dos destinatários responsáveis pelo recebimento dos boletos referentes ao pagamento das notas de uso da BrasPag das concessionárias Toyota do Grupo Saga, vinculadas ao CNPJ 05.471.879/0004-16.
Atualmente, os boletos estão sendo enviados aos gestores do projeto. No entanto, para evitar atrasos nos pagamentos, é necessário que eles sejam encaminhados diretamente aos responsáveis pelo process</v>
      </c>
      <c r="W270" s="76" t="str">
        <f t="shared" si="43"/>
        <v>251208240</v>
      </c>
      <c r="X270" s="77">
        <v>46240</v>
      </c>
      <c r="Y270" s="78" t="str">
        <f t="shared" si="44"/>
        <v>Encerrado</v>
      </c>
      <c r="Z270" s="78">
        <f t="shared" ca="1" si="45"/>
        <v>14</v>
      </c>
      <c r="AA270" s="78" t="str">
        <f t="shared" si="46"/>
        <v/>
      </c>
      <c r="AB270" s="2" t="str">
        <f t="shared" si="47"/>
        <v>Externo</v>
      </c>
    </row>
    <row r="271" spans="1:28" customFormat="1" ht="15.5" hidden="1" x14ac:dyDescent="0.35">
      <c r="A271" s="1"/>
      <c r="B271" s="67" t="s">
        <v>15</v>
      </c>
      <c r="C271" s="70" t="str">
        <f>VLOOKUP(I:I,'Referencias '!H:I,2,0)</f>
        <v>Contratos, Comercial e Cadastro</v>
      </c>
      <c r="D271" s="71">
        <v>25018289</v>
      </c>
      <c r="E271" s="71">
        <v>0</v>
      </c>
      <c r="F271" s="72" t="s">
        <v>1016</v>
      </c>
      <c r="G271" s="72" t="str">
        <f>T271</f>
        <v>COSTA CRUZEIROS SSA</v>
      </c>
      <c r="H271" s="72"/>
      <c r="I271" s="70" t="s">
        <v>253</v>
      </c>
      <c r="J271" s="72"/>
      <c r="K271" s="72"/>
      <c r="L271" s="70" t="s">
        <v>70</v>
      </c>
      <c r="M271" s="73" t="s">
        <v>238</v>
      </c>
      <c r="N271" s="71" t="s">
        <v>1017</v>
      </c>
      <c r="O271" s="74">
        <v>46224</v>
      </c>
      <c r="P271" s="153">
        <v>46227</v>
      </c>
      <c r="Q271" s="75" t="str">
        <f t="shared" si="42"/>
        <v>jul/2026</v>
      </c>
      <c r="R271" s="71" t="s">
        <v>313</v>
      </c>
      <c r="S271" s="71" t="s">
        <v>1018</v>
      </c>
      <c r="T271" s="71" t="s">
        <v>1019</v>
      </c>
      <c r="U271" s="71" t="s">
        <v>1020</v>
      </c>
      <c r="V271" s="71" t="str">
        <f>TRIM(_xlfn.TEXTAFTER(U271,"-json-",-1))</f>
        <v>{"CancelamentoDeContratoId":"a0UNp00001C6BhLMAV"}
- CNPJ da Conta: 61.450.292/0001-59
- Razão Social: COSTA CRUZEIROS AGENCIA MARITIMA E TURISMO LTDA
- Transações Mensais: 10000
- Data do Contrato: 21/07/2026
- Executivo: Raphael Palmeira
- Motivo: Sistema Nunca foi Utilizado
- Justificativa: Nunca foi utilizado
- Tipo: Total
- Serviços: Analista de Risco Cybersource,Antifraude Cybersource
- Observações: 
- Conta SF Id: 0014o00001m4qRsAAI</v>
      </c>
      <c r="W271" s="76" t="str">
        <f t="shared" si="43"/>
        <v>250182890</v>
      </c>
      <c r="X271" s="77">
        <v>46232</v>
      </c>
      <c r="Y271" s="78" t="str">
        <f t="shared" si="44"/>
        <v>Encerrado</v>
      </c>
      <c r="Z271" s="78">
        <f t="shared" ca="1" si="45"/>
        <v>8</v>
      </c>
      <c r="AA271" s="78" t="str">
        <f t="shared" si="46"/>
        <v/>
      </c>
      <c r="AB271" s="2" t="str">
        <f t="shared" si="47"/>
        <v>Interno</v>
      </c>
    </row>
    <row r="272" spans="1:28" customFormat="1" ht="15.5" hidden="1" x14ac:dyDescent="0.35">
      <c r="A272" s="1"/>
      <c r="B272" s="67" t="s">
        <v>16</v>
      </c>
      <c r="C272" s="70" t="str">
        <f>VLOOKUP(I:I,'Referencias '!H:I,2,0)</f>
        <v>Atendimento Administrativo e Suporte</v>
      </c>
      <c r="D272" s="71">
        <v>25253452</v>
      </c>
      <c r="E272" s="71">
        <v>0</v>
      </c>
      <c r="F272" s="72">
        <v>2620817700439</v>
      </c>
      <c r="G272" s="72" t="str">
        <f>T272</f>
        <v/>
      </c>
      <c r="H272" s="72"/>
      <c r="I272" s="70" t="s">
        <v>346</v>
      </c>
      <c r="J272" s="72"/>
      <c r="K272" s="72"/>
      <c r="L272" s="70" t="s">
        <v>70</v>
      </c>
      <c r="M272" s="73" t="s">
        <v>238</v>
      </c>
      <c r="N272" s="71" t="s">
        <v>1021</v>
      </c>
      <c r="O272" s="74">
        <v>46230</v>
      </c>
      <c r="P272" s="153">
        <v>46230</v>
      </c>
      <c r="Q272" s="75" t="str">
        <f t="shared" si="42"/>
        <v>jul/2026</v>
      </c>
      <c r="R272" s="71" t="s">
        <v>313</v>
      </c>
      <c r="S272" s="71" t="s">
        <v>1022</v>
      </c>
      <c r="T272" s="71" t="s">
        <v>327</v>
      </c>
      <c r="U272" s="159" t="s">
        <v>1023</v>
      </c>
      <c r="V272" s="71" t="str">
        <f t="shared" ref="V272:V282" si="53">IFERROR(_xlfn.TEXTBEFORE(_xlfn.TEXTAFTER(U272,"Descrição do problema:&lt;/strong"),"&lt;/p&gt;"),_xlfn.TEXTAFTER(U272,"Descrição do problema:&lt;/strong"))</f>
        <v>&gt; Foi identificado um problema no checkout de pagamento da hospedagem relacionado à autenticação 3DS 2.0.
Descrição:
Durante pagamentos que exigem autenticação adicional (challenge), a Braspag retorna o erro ReturnCode 4002 – &amp;quot;TermURL Error. Malformed Request.&amp;quot; (configuration), impedindo a conclusão da compra.
O estabelecimento de ingressos (2895657003 – Ingressos Beach Chat) funciona normalmente, enquanto o estabelecimento de hospedagem (2807605448 – Operadora BPK Chat) apresenta configuração incompleta do 3DS 2.0 (Cardinal/MPI).
Solic</v>
      </c>
      <c r="W272" s="76" t="str">
        <f t="shared" si="43"/>
        <v>252534520</v>
      </c>
      <c r="X272" s="77">
        <v>46232</v>
      </c>
      <c r="Y272" s="78" t="str">
        <f t="shared" si="44"/>
        <v>Encerrado</v>
      </c>
      <c r="Z272" s="78">
        <f t="shared" ca="1" si="45"/>
        <v>2</v>
      </c>
      <c r="AA272" s="78" t="str">
        <f t="shared" si="46"/>
        <v/>
      </c>
      <c r="AB272" s="2" t="str">
        <f t="shared" si="47"/>
        <v>Externo</v>
      </c>
    </row>
    <row r="273" spans="1:28" customFormat="1" ht="15.5" hidden="1" x14ac:dyDescent="0.35">
      <c r="A273" s="1"/>
      <c r="B273" s="67" t="s">
        <v>17</v>
      </c>
      <c r="C273" s="70" t="str">
        <f>VLOOKUP(I:I,'Referencias '!H:I,2,0)</f>
        <v>Cobrança e Contestação</v>
      </c>
      <c r="D273" s="71">
        <v>25248760</v>
      </c>
      <c r="E273" s="71">
        <v>0</v>
      </c>
      <c r="F273" s="72">
        <v>2620816697623</v>
      </c>
      <c r="G273" s="72" t="str">
        <f>VLOOKUP(H:H,'Referencias '!B:C,2,0)</f>
        <v>GOODSTORAGE HOLDING PARTICIPACOES S.A.</v>
      </c>
      <c r="H273" s="72" t="str">
        <f t="shared" ref="H273:H282" si="54">TRIM(_xlfn.TEXTBEFORE(_xlfn.TEXTAFTER(U273,"CNPJ/CPF:&lt;/strong&gt;"),"&lt;/p&gt;"))</f>
        <v>18.897.459/0001-03</v>
      </c>
      <c r="I273" s="70" t="s">
        <v>287</v>
      </c>
      <c r="J273" s="72"/>
      <c r="K273" s="72"/>
      <c r="L273" s="70" t="s">
        <v>70</v>
      </c>
      <c r="M273" s="73" t="s">
        <v>238</v>
      </c>
      <c r="N273" s="71" t="s">
        <v>1024</v>
      </c>
      <c r="O273" s="74">
        <v>46230</v>
      </c>
      <c r="P273" s="153">
        <v>46230</v>
      </c>
      <c r="Q273" s="75" t="str">
        <f t="shared" si="42"/>
        <v>jul/2026</v>
      </c>
      <c r="R273" s="71" t="s">
        <v>313</v>
      </c>
      <c r="S273" s="71" t="s">
        <v>302</v>
      </c>
      <c r="T273" s="71" t="s">
        <v>814</v>
      </c>
      <c r="U273" s="159" t="s">
        <v>1025</v>
      </c>
      <c r="V273" s="71" t="str">
        <f t="shared" si="53"/>
        <v>&gt; Time financeiro, boa tarde. Tudo bem?
Por favor preciso do detalhamento transacional referente as transações cobradas na nota fiscal: 118329</v>
      </c>
      <c r="W273" s="76" t="str">
        <f t="shared" si="43"/>
        <v>252487600</v>
      </c>
      <c r="X273" s="151">
        <v>46240</v>
      </c>
      <c r="Y273" s="78" t="str">
        <f t="shared" si="44"/>
        <v>Encerrado</v>
      </c>
      <c r="Z273" s="78">
        <f t="shared" ca="1" si="45"/>
        <v>10</v>
      </c>
      <c r="AA273" s="78" t="str">
        <f t="shared" si="46"/>
        <v/>
      </c>
      <c r="AB273" s="2" t="str">
        <f t="shared" si="47"/>
        <v>Interno</v>
      </c>
    </row>
    <row r="274" spans="1:28" ht="15.5" hidden="1" x14ac:dyDescent="0.35">
      <c r="A274" s="1"/>
      <c r="B274" s="67" t="s">
        <v>14</v>
      </c>
      <c r="C274" s="70" t="str">
        <f>VLOOKUP(I:I,'Referencias '!H:I,2,0)</f>
        <v>Cancelamento e Reemissão de Nota Fiscal</v>
      </c>
      <c r="D274" s="71">
        <v>25248269</v>
      </c>
      <c r="E274" s="71">
        <v>0</v>
      </c>
      <c r="F274" s="72">
        <v>2620816697314</v>
      </c>
      <c r="G274" s="72" t="str">
        <f>VLOOKUP(H:H,'Referencias '!B:C,2,0)</f>
        <v>GOODSTORAGE HOLDING PARTICIPACOES S.A.</v>
      </c>
      <c r="H274" s="72" t="str">
        <f t="shared" si="54"/>
        <v>18.897.459/0001-03</v>
      </c>
      <c r="I274" s="70" t="s">
        <v>323</v>
      </c>
      <c r="J274" s="72"/>
      <c r="K274" s="72" t="s">
        <v>187</v>
      </c>
      <c r="L274" s="70" t="s">
        <v>70</v>
      </c>
      <c r="M274" s="73" t="s">
        <v>238</v>
      </c>
      <c r="N274" s="71" t="s">
        <v>1024</v>
      </c>
      <c r="O274" s="74">
        <v>46230</v>
      </c>
      <c r="P274" s="153">
        <v>46230</v>
      </c>
      <c r="Q274" s="75" t="str">
        <f t="shared" si="42"/>
        <v>jul/2026</v>
      </c>
      <c r="R274" s="71" t="s">
        <v>313</v>
      </c>
      <c r="S274" s="71" t="s">
        <v>302</v>
      </c>
      <c r="T274" s="71" t="s">
        <v>327</v>
      </c>
      <c r="U274" s="159" t="s">
        <v>1026</v>
      </c>
      <c r="V274" s="71" t="str">
        <f t="shared" si="53"/>
        <v>&gt; Time financeiro, boa tarde. Tudo bem?
Solicito cancelamento da NF 118329, preciso que seja reemitido com o valor correto.
O Antifraude só pode ser cobrado a partir de novembro/2025 até a presente data:</v>
      </c>
      <c r="W274" s="76" t="str">
        <f t="shared" si="43"/>
        <v>252482690</v>
      </c>
      <c r="X274" s="77">
        <v>46259</v>
      </c>
      <c r="Y274" s="78" t="str">
        <f t="shared" si="44"/>
        <v>Encerrado</v>
      </c>
      <c r="Z274" s="78">
        <f t="shared" ca="1" si="45"/>
        <v>29</v>
      </c>
      <c r="AA274" s="78" t="str">
        <f t="shared" si="46"/>
        <v/>
      </c>
      <c r="AB274" s="2" t="str">
        <f t="shared" si="47"/>
        <v>Interno</v>
      </c>
    </row>
    <row r="275" spans="1:28" customFormat="1" ht="15.5" hidden="1" x14ac:dyDescent="0.35">
      <c r="A275" s="1"/>
      <c r="B275" s="67" t="s">
        <v>14</v>
      </c>
      <c r="C275" s="70" t="str">
        <f>VLOOKUP(I:I,'Referencias '!H:I,2,0)</f>
        <v>Cancelamento e Reemissão de Nota Fiscal</v>
      </c>
      <c r="D275" s="71">
        <v>25247817</v>
      </c>
      <c r="E275" s="71">
        <v>0</v>
      </c>
      <c r="F275" s="72">
        <v>2620816697033</v>
      </c>
      <c r="G275" s="72" t="str">
        <f>T275</f>
        <v/>
      </c>
      <c r="H275" s="72" t="str">
        <f t="shared" si="54"/>
        <v>34.383.831/0001-01</v>
      </c>
      <c r="I275" s="70" t="s">
        <v>323</v>
      </c>
      <c r="J275" s="72"/>
      <c r="K275" s="72"/>
      <c r="L275" s="70" t="s">
        <v>70</v>
      </c>
      <c r="M275" s="73" t="s">
        <v>238</v>
      </c>
      <c r="N275" s="71" t="s">
        <v>1027</v>
      </c>
      <c r="O275" s="74">
        <v>46230</v>
      </c>
      <c r="P275" s="153">
        <v>46230</v>
      </c>
      <c r="Q275" s="75" t="str">
        <f t="shared" si="42"/>
        <v>jul/2026</v>
      </c>
      <c r="R275" s="71" t="s">
        <v>313</v>
      </c>
      <c r="S275" s="71" t="s">
        <v>302</v>
      </c>
      <c r="T275" s="71" t="s">
        <v>327</v>
      </c>
      <c r="U275" s="159" t="s">
        <v>1028</v>
      </c>
      <c r="V275" s="71" t="str">
        <f t="shared" si="53"/>
        <v>&gt; Time financeiro, boa tarde. Tudo bem?
Por favor, em anexo consta o DA da área comercial, para realizar o cancelamento das notas:
116855
117057
Inclusive as notas que iremos emitir agora no final de julho e a multa contratual.
NÃO podemos emitir multa contratual. As referente junho e  julho já podemos cancelar.
No e-mail com DA possui todo detalhamento.</v>
      </c>
      <c r="W275" s="76" t="str">
        <f t="shared" si="43"/>
        <v>252478170</v>
      </c>
      <c r="X275" s="77">
        <v>46245</v>
      </c>
      <c r="Y275" s="78" t="str">
        <f t="shared" si="44"/>
        <v>Encerrado</v>
      </c>
      <c r="Z275" s="78">
        <f t="shared" ca="1" si="45"/>
        <v>15</v>
      </c>
      <c r="AA275" s="78" t="str">
        <f t="shared" si="46"/>
        <v/>
      </c>
      <c r="AB275" s="2" t="str">
        <f t="shared" si="47"/>
        <v>Interno</v>
      </c>
    </row>
    <row r="276" spans="1:28" ht="15.5" x14ac:dyDescent="0.35">
      <c r="A276" s="1"/>
      <c r="B276" s="67" t="s">
        <v>14</v>
      </c>
      <c r="C276" s="70" t="str">
        <f>VLOOKUP(I:I,'Referencias '!H:I,2,0)</f>
        <v>Cancelamento e Reemissão de Nota Fiscal</v>
      </c>
      <c r="D276" s="71">
        <v>25221967</v>
      </c>
      <c r="E276" s="71">
        <v>0</v>
      </c>
      <c r="F276" s="72">
        <v>2620812680732</v>
      </c>
      <c r="G276" s="72" t="str">
        <f>T276</f>
        <v/>
      </c>
      <c r="H276" s="72" t="str">
        <f t="shared" si="54"/>
        <v>02.890.199/0001-04</v>
      </c>
      <c r="I276" s="70" t="s">
        <v>360</v>
      </c>
      <c r="J276" s="72"/>
      <c r="K276" s="72" t="s">
        <v>184</v>
      </c>
      <c r="L276" s="70" t="s">
        <v>5</v>
      </c>
      <c r="M276" s="73" t="s">
        <v>387</v>
      </c>
      <c r="N276" s="71" t="s">
        <v>1029</v>
      </c>
      <c r="O276" s="74">
        <v>46230</v>
      </c>
      <c r="P276" s="153">
        <v>46230</v>
      </c>
      <c r="Q276" s="75" t="str">
        <f t="shared" ref="Q276:Q339" si="55">TEXT(O276,"mmm/aaaa")</f>
        <v>jul/2026</v>
      </c>
      <c r="R276" s="71" t="s">
        <v>313</v>
      </c>
      <c r="S276" s="71" t="s">
        <v>302</v>
      </c>
      <c r="T276" s="71" t="s">
        <v>327</v>
      </c>
      <c r="U276" s="159" t="s">
        <v>1030</v>
      </c>
      <c r="V276" s="71" t="str">
        <f t="shared" si="53"/>
        <v>&gt; Prezados, bom dia. Tudo bem?
Por favor realizar o cancelamento de todas as notas fiscais do cliente: 
DA comercial em anexo.</v>
      </c>
      <c r="W276" s="76" t="str">
        <f t="shared" ref="W276:W339" si="56">_xlfn.CONCAT(D276:E276)</f>
        <v>252219670</v>
      </c>
      <c r="X276" s="77"/>
      <c r="Y276" s="78" t="str">
        <f t="shared" ref="Y276:Y339" si="57">IF(X276="","Aberto","Encerrado")</f>
        <v>Aberto</v>
      </c>
      <c r="Z276" s="78">
        <f t="shared" ref="Z276:Z339" ca="1" si="58">IF(OR(L276="PENDENTE",L276="EM ANDAMENTO",L276="PENDENTE APROVAÇÃO CANCELAMENTO NF"),TODAY()-O276,X276-O276)</f>
        <v>60</v>
      </c>
      <c r="AA276" s="78">
        <f t="shared" ref="AA276:AA339" ca="1" si="59">IF(Y276="Aberto",Z276+ROW()/100000,"")</f>
        <v>60.002760000000002</v>
      </c>
      <c r="AB276" s="2" t="str">
        <f t="shared" ref="AB276:AB339" si="60">IF(ISNUMBER(FIND("@cielo.com.br",S276)),"Interno","Externo")</f>
        <v>Interno</v>
      </c>
    </row>
    <row r="277" spans="1:28" ht="15.5" x14ac:dyDescent="0.35">
      <c r="A277" s="1"/>
      <c r="B277" s="67" t="s">
        <v>14</v>
      </c>
      <c r="C277" s="70" t="str">
        <f>VLOOKUP(I:I,'Referencias '!H:I,2,0)</f>
        <v>Cancelamento e Reemissão de Nota Fiscal</v>
      </c>
      <c r="D277" s="71">
        <v>25299212</v>
      </c>
      <c r="E277" s="71">
        <v>0</v>
      </c>
      <c r="F277" s="72">
        <v>2620915729640</v>
      </c>
      <c r="G277" s="72" t="str">
        <f>T277</f>
        <v>FARMAVILAS COMERCIO DE MEDICAMEN</v>
      </c>
      <c r="H277" s="72" t="str">
        <f t="shared" si="54"/>
        <v>59.878.420/0001-18</v>
      </c>
      <c r="I277" s="70" t="s">
        <v>360</v>
      </c>
      <c r="J277" s="72"/>
      <c r="K277" s="72" t="s">
        <v>184</v>
      </c>
      <c r="L277" s="70" t="s">
        <v>5</v>
      </c>
      <c r="M277" s="73" t="s">
        <v>238</v>
      </c>
      <c r="N277" s="71" t="s">
        <v>1031</v>
      </c>
      <c r="O277" s="74">
        <v>46231</v>
      </c>
      <c r="P277" s="153">
        <v>46231</v>
      </c>
      <c r="Q277" s="75" t="str">
        <f t="shared" si="55"/>
        <v>jul/2026</v>
      </c>
      <c r="R277" s="71" t="s">
        <v>313</v>
      </c>
      <c r="S277" s="71" t="s">
        <v>302</v>
      </c>
      <c r="T277" s="71" t="s">
        <v>1032</v>
      </c>
      <c r="U277" s="159" t="s">
        <v>1033</v>
      </c>
      <c r="V277" s="71" t="str">
        <f t="shared" si="53"/>
        <v>&gt; Financeiro, boa trade.
Favor cancelar as notas do cliente:
Da comercial em anexo</v>
      </c>
      <c r="W277" s="76" t="str">
        <f t="shared" si="56"/>
        <v>252992120</v>
      </c>
      <c r="X277" s="77"/>
      <c r="Y277" s="78" t="str">
        <f t="shared" si="57"/>
        <v>Aberto</v>
      </c>
      <c r="Z277" s="78">
        <f t="shared" ca="1" si="58"/>
        <v>59</v>
      </c>
      <c r="AA277" s="78">
        <f t="shared" ca="1" si="59"/>
        <v>59.002769999999998</v>
      </c>
      <c r="AB277" s="2" t="str">
        <f t="shared" si="60"/>
        <v>Interno</v>
      </c>
    </row>
    <row r="278" spans="1:28" ht="15.5" hidden="1" x14ac:dyDescent="0.35">
      <c r="A278" s="1"/>
      <c r="B278" s="67" t="s">
        <v>17</v>
      </c>
      <c r="C278" s="70" t="str">
        <f>VLOOKUP(I:I,'Referencias '!H:I,2,0)</f>
        <v>Cancelamento e Reemissão de Nota Fiscal</v>
      </c>
      <c r="D278" s="71">
        <v>25296859</v>
      </c>
      <c r="E278" s="71">
        <v>0</v>
      </c>
      <c r="F278" s="72">
        <v>2620915728194</v>
      </c>
      <c r="G278" s="72" t="str">
        <f>VLOOKUP(H:H,'Referencias '!B:C,2,0)</f>
        <v>CONSTRUDECOR S/A</v>
      </c>
      <c r="H278" s="72" t="str">
        <f t="shared" si="54"/>
        <v>03.439.316/0001-72</v>
      </c>
      <c r="I278" s="70" t="s">
        <v>360</v>
      </c>
      <c r="J278" s="72"/>
      <c r="K278" s="72" t="s">
        <v>184</v>
      </c>
      <c r="L278" s="70" t="s">
        <v>213</v>
      </c>
      <c r="M278" s="73" t="s">
        <v>238</v>
      </c>
      <c r="N278" s="71" t="s">
        <v>1034</v>
      </c>
      <c r="O278" s="74">
        <v>46231</v>
      </c>
      <c r="P278" s="153">
        <v>46231</v>
      </c>
      <c r="Q278" s="75" t="str">
        <f t="shared" si="55"/>
        <v>jul/2026</v>
      </c>
      <c r="R278" s="71" t="s">
        <v>313</v>
      </c>
      <c r="S278" s="71" t="s">
        <v>302</v>
      </c>
      <c r="T278" s="71" t="s">
        <v>1035</v>
      </c>
      <c r="U278" s="159" t="s">
        <v>1036</v>
      </c>
      <c r="V278" s="71" t="str">
        <f t="shared" si="53"/>
        <v>&gt; Time financeiro, boa tarde. Tudo bem?
Favor cancelar as seguintes notas fiscais do cliente:
051172
051638
051648
051663
052712
058505
117765
DA comercial em anexo.</v>
      </c>
      <c r="W278" s="76" t="str">
        <f t="shared" si="56"/>
        <v>252968590</v>
      </c>
      <c r="X278" s="77"/>
      <c r="Y278" s="78" t="str">
        <f t="shared" si="57"/>
        <v>Aberto</v>
      </c>
      <c r="Z278" s="78">
        <f t="shared" ca="1" si="58"/>
        <v>59</v>
      </c>
      <c r="AA278" s="78">
        <f t="shared" ca="1" si="59"/>
        <v>59.002780000000001</v>
      </c>
      <c r="AB278" s="2" t="str">
        <f t="shared" si="60"/>
        <v>Interno</v>
      </c>
    </row>
    <row r="279" spans="1:28" ht="15.5" hidden="1" x14ac:dyDescent="0.35">
      <c r="A279" s="1"/>
      <c r="B279" s="67" t="s">
        <v>50</v>
      </c>
      <c r="C279" s="70" t="str">
        <f>VLOOKUP(I:I,'Referencias '!H:I,2,0)</f>
        <v>Pagamentos, Boletos e Recebimentos</v>
      </c>
      <c r="D279" s="71">
        <v>25277161</v>
      </c>
      <c r="E279" s="71">
        <v>0</v>
      </c>
      <c r="F279" s="72">
        <v>2620911715829</v>
      </c>
      <c r="G279" s="72" t="str">
        <f>VLOOKUP(H:H,'Referencias '!B:C,2,0)</f>
        <v>MAIS VENDAS TECNOLOGIA LTDA</v>
      </c>
      <c r="H279" s="72" t="str">
        <f t="shared" si="54"/>
        <v>64.484.980/0001-28</v>
      </c>
      <c r="I279" s="70" t="s">
        <v>838</v>
      </c>
      <c r="J279" s="72"/>
      <c r="K279" s="72"/>
      <c r="L279" s="70" t="s">
        <v>5</v>
      </c>
      <c r="M279" s="73" t="s">
        <v>238</v>
      </c>
      <c r="N279" s="71" t="s">
        <v>1037</v>
      </c>
      <c r="O279" s="74">
        <v>46231</v>
      </c>
      <c r="P279" s="153">
        <v>46231</v>
      </c>
      <c r="Q279" s="75" t="str">
        <f t="shared" si="55"/>
        <v>jul/2026</v>
      </c>
      <c r="R279" s="71" t="s">
        <v>313</v>
      </c>
      <c r="S279" s="71" t="s">
        <v>1038</v>
      </c>
      <c r="T279" s="71" t="s">
        <v>1039</v>
      </c>
      <c r="U279" s="159" t="s">
        <v>1040</v>
      </c>
      <c r="V279" s="71" t="str">
        <f t="shared" si="53"/>
        <v>&gt;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v>
      </c>
      <c r="W279" s="76" t="str">
        <f t="shared" si="56"/>
        <v>252771610</v>
      </c>
      <c r="X279" s="77"/>
      <c r="Y279" s="78" t="str">
        <f t="shared" si="57"/>
        <v>Aberto</v>
      </c>
      <c r="Z279" s="78">
        <f t="shared" ca="1" si="58"/>
        <v>59</v>
      </c>
      <c r="AA279" s="78">
        <f t="shared" ca="1" si="59"/>
        <v>59.002789999999997</v>
      </c>
      <c r="AB279" s="2" t="str">
        <f t="shared" si="60"/>
        <v>Externo</v>
      </c>
    </row>
    <row r="280" spans="1:28" ht="15.5" hidden="1" x14ac:dyDescent="0.35">
      <c r="A280" s="1"/>
      <c r="B280" s="67" t="s">
        <v>16</v>
      </c>
      <c r="C280" s="70" t="str">
        <f>VLOOKUP(I:I,'Referencias '!H:I,2,0)</f>
        <v>Contratos, Comercial e Cadastro</v>
      </c>
      <c r="D280" s="71">
        <v>25276254</v>
      </c>
      <c r="E280" s="71">
        <v>0</v>
      </c>
      <c r="F280" s="72">
        <v>2620911715219</v>
      </c>
      <c r="G280" s="72" t="str">
        <f>T280</f>
        <v/>
      </c>
      <c r="H280" s="72" t="str">
        <f t="shared" si="54"/>
        <v>07.220.448/0001-60</v>
      </c>
      <c r="I280" s="70" t="s">
        <v>904</v>
      </c>
      <c r="J280" s="72"/>
      <c r="K280" s="72"/>
      <c r="L280" s="70" t="s">
        <v>5</v>
      </c>
      <c r="M280" s="73" t="s">
        <v>238</v>
      </c>
      <c r="N280" s="71" t="s">
        <v>639</v>
      </c>
      <c r="O280" s="74">
        <v>46231</v>
      </c>
      <c r="P280" s="153">
        <v>46231</v>
      </c>
      <c r="Q280" s="75" t="str">
        <f t="shared" si="55"/>
        <v>jul/2026</v>
      </c>
      <c r="R280" s="71" t="s">
        <v>313</v>
      </c>
      <c r="S280" s="71" t="s">
        <v>246</v>
      </c>
      <c r="T280" s="71" t="s">
        <v>327</v>
      </c>
      <c r="U280" s="159" t="s">
        <v>1041</v>
      </c>
      <c r="V280" s="71" t="str">
        <f t="shared" si="53"/>
        <v>&gt; Verifiquei que o cliente de CNPJ 07.220.448/0001-60 está sem cobrança. 
Está ativo as lojas no gateway mas ele não está sendo cobrado. 
O próprio cliente entrou em contato comigo tentando entender.
Vi que tem cadastro no billing no CNPJ mas está inativo. 
Como podemos regularizar? 
Obrigada!</v>
      </c>
      <c r="W280" s="76" t="str">
        <f t="shared" si="56"/>
        <v>252762540</v>
      </c>
      <c r="X280" s="77"/>
      <c r="Y280" s="78" t="str">
        <f t="shared" si="57"/>
        <v>Aberto</v>
      </c>
      <c r="Z280" s="78">
        <f t="shared" ca="1" si="58"/>
        <v>59</v>
      </c>
      <c r="AA280" s="78">
        <f t="shared" ca="1" si="59"/>
        <v>59.002800000000001</v>
      </c>
      <c r="AB280" s="2" t="str">
        <f t="shared" si="60"/>
        <v>Interno</v>
      </c>
    </row>
    <row r="281" spans="1:28" customFormat="1" ht="15.5" hidden="1" x14ac:dyDescent="0.35">
      <c r="A281" s="1"/>
      <c r="B281" s="67" t="s">
        <v>17</v>
      </c>
      <c r="C281" s="70" t="str">
        <f>VLOOKUP(I:I,'Referencias '!H:I,2,0)</f>
        <v>Pagamentos, Boletos e Recebimentos</v>
      </c>
      <c r="D281" s="71">
        <v>25272654</v>
      </c>
      <c r="E281" s="71">
        <v>0</v>
      </c>
      <c r="F281" s="72">
        <v>2620910712922</v>
      </c>
      <c r="G281" s="72" t="str">
        <f>VLOOKUP(H:H,'Referencias '!B:C,2,0)</f>
        <v>OBRAS SOCIAIS DA ARQUIDIOCESE DE APARECIDA</v>
      </c>
      <c r="H281" s="72" t="str">
        <f t="shared" si="54"/>
        <v>45.201.019/0001-34</v>
      </c>
      <c r="I281" s="70" t="s">
        <v>273</v>
      </c>
      <c r="J281" s="72"/>
      <c r="K281" s="72"/>
      <c r="L281" s="70" t="s">
        <v>70</v>
      </c>
      <c r="M281" s="73" t="s">
        <v>238</v>
      </c>
      <c r="N281" s="71" t="s">
        <v>1042</v>
      </c>
      <c r="O281" s="74">
        <v>46231</v>
      </c>
      <c r="P281" s="153">
        <v>46231</v>
      </c>
      <c r="Q281" s="75" t="str">
        <f t="shared" si="55"/>
        <v>jul/2026</v>
      </c>
      <c r="R281" s="71" t="s">
        <v>313</v>
      </c>
      <c r="S281" s="71" t="s">
        <v>1043</v>
      </c>
      <c r="T281" s="71" t="s">
        <v>327</v>
      </c>
      <c r="U281" s="159" t="s">
        <v>1044</v>
      </c>
      <c r="V281" s="71" t="str">
        <f t="shared" si="53"/>
        <v>&gt; Preciso da Segunda via do Boleto referente a nota fiscal 0114949, o link que está no e-mail retonra erro 401, não permitindo a abertura do boleto.
Se for possível mandar um número de conta para depósito para agilizar o pagamento, também será uma boa opção.
At.te.</v>
      </c>
      <c r="W281" s="76" t="str">
        <f t="shared" si="56"/>
        <v>252726540</v>
      </c>
      <c r="X281" s="77">
        <v>46240</v>
      </c>
      <c r="Y281" s="78" t="str">
        <f t="shared" si="57"/>
        <v>Encerrado</v>
      </c>
      <c r="Z281" s="78">
        <f t="shared" ca="1" si="58"/>
        <v>9</v>
      </c>
      <c r="AA281" s="78" t="str">
        <f t="shared" si="59"/>
        <v/>
      </c>
      <c r="AB281" s="2" t="str">
        <f t="shared" si="60"/>
        <v>Externo</v>
      </c>
    </row>
    <row r="282" spans="1:28" customFormat="1" ht="15.5" hidden="1" x14ac:dyDescent="0.35">
      <c r="A282" s="1"/>
      <c r="B282" s="67" t="s">
        <v>14</v>
      </c>
      <c r="C282" s="70" t="str">
        <f>VLOOKUP(I:I,'Referencias '!H:I,2,0)</f>
        <v>Cancelamento e Reemissão de Nota Fiscal</v>
      </c>
      <c r="D282" s="71">
        <v>25264548</v>
      </c>
      <c r="E282" s="71">
        <v>0</v>
      </c>
      <c r="F282" s="72">
        <v>2620909707808</v>
      </c>
      <c r="G282" s="72" t="str">
        <f>T282</f>
        <v/>
      </c>
      <c r="H282" s="72" t="str">
        <f t="shared" si="54"/>
        <v>34.383.831/0001-01</v>
      </c>
      <c r="I282" s="70" t="s">
        <v>323</v>
      </c>
      <c r="J282" s="72"/>
      <c r="K282" s="72"/>
      <c r="L282" s="70" t="s">
        <v>70</v>
      </c>
      <c r="M282" s="73" t="s">
        <v>238</v>
      </c>
      <c r="N282" s="71" t="s">
        <v>1027</v>
      </c>
      <c r="O282" s="74">
        <v>46231</v>
      </c>
      <c r="P282" s="153">
        <v>46231</v>
      </c>
      <c r="Q282" s="75" t="str">
        <f t="shared" si="55"/>
        <v>jul/2026</v>
      </c>
      <c r="R282" s="71" t="s">
        <v>313</v>
      </c>
      <c r="S282" s="71" t="s">
        <v>302</v>
      </c>
      <c r="T282" s="71" t="s">
        <v>327</v>
      </c>
      <c r="U282" s="159" t="s">
        <v>1045</v>
      </c>
      <c r="V282" s="71" t="str">
        <f t="shared" si="53"/>
        <v>&gt; Time financeiro, bom dia. Tudo bem?
Por gentileza, cancelar todas as notas fiscais emitidas para o serviço Pagador.
DA comercial em anexo:
Notas para serem canceladas: 
Nº Nota Fiscal	Descrição	Valor Bruto
106420	STELO - Pagador	R$ 3.673,47
107060	STELO - Pagador	R$ 3.061,22
109019	STELO - Pagador	R$ 3.673,47
111105	STELO - Pagador	R$ 3.673,47
112839	STELO - Pagador	R$ 3.673,47
115269	STELO - Pagador	R$ 3.673,47
117057	STELO - Pagador	R$ 3.673,47
		R$ 25.102,04</v>
      </c>
      <c r="W282" s="76" t="str">
        <f t="shared" si="56"/>
        <v>252645480</v>
      </c>
      <c r="X282" s="77">
        <v>46248</v>
      </c>
      <c r="Y282" s="78" t="str">
        <f t="shared" si="57"/>
        <v>Encerrado</v>
      </c>
      <c r="Z282" s="78">
        <f t="shared" ca="1" si="58"/>
        <v>17</v>
      </c>
      <c r="AA282" s="78" t="str">
        <f t="shared" si="59"/>
        <v/>
      </c>
      <c r="AB282" s="2" t="str">
        <f t="shared" si="60"/>
        <v>Interno</v>
      </c>
    </row>
    <row r="283" spans="1:28" customFormat="1" ht="15.5" hidden="1" x14ac:dyDescent="0.35">
      <c r="A283" s="1"/>
      <c r="B283" s="67" t="s">
        <v>15</v>
      </c>
      <c r="C283" s="70" t="str">
        <f>VLOOKUP(I:I,'Referencias '!H:I,2,0)</f>
        <v>Contratos, Comercial e Cadastro</v>
      </c>
      <c r="D283" s="71">
        <v>25189739</v>
      </c>
      <c r="E283" s="71">
        <v>0</v>
      </c>
      <c r="F283" s="72">
        <v>2620518659166</v>
      </c>
      <c r="G283" s="72" t="str">
        <f>T283</f>
        <v>AVATIM</v>
      </c>
      <c r="H283" s="72"/>
      <c r="I283" s="70" t="s">
        <v>253</v>
      </c>
      <c r="J283" s="72"/>
      <c r="K283" s="72"/>
      <c r="L283" s="70" t="s">
        <v>70</v>
      </c>
      <c r="M283" s="73" t="s">
        <v>238</v>
      </c>
      <c r="N283" s="71" t="s">
        <v>1046</v>
      </c>
      <c r="O283" s="74">
        <v>46227</v>
      </c>
      <c r="P283" s="153">
        <v>46231</v>
      </c>
      <c r="Q283" s="75" t="str">
        <f t="shared" si="55"/>
        <v>jul/2026</v>
      </c>
      <c r="R283" s="71" t="s">
        <v>313</v>
      </c>
      <c r="S283" s="71" t="s">
        <v>1018</v>
      </c>
      <c r="T283" s="71" t="s">
        <v>1047</v>
      </c>
      <c r="U283" s="159" t="s">
        <v>1048</v>
      </c>
      <c r="V283" s="71" t="str">
        <f>TRIM(_xlfn.TEXTAFTER(U283,"-json-",-1))</f>
        <v>{"CancelamentoDeContratoId":"a0UNp00001CcXA2MAN"}
- CNPJ da Conta: 19.463.221/0001-24
- Razão Social: AVATIM CHEIROS DA TERRA PATRIMONIAL E ROYALTIES LTDA
- Transações Mensais: 200
- Data do Contrato: 
- Executivo: Daniela Galon
- Motivo: Plataforma não está sendo utilizada atualmente
- Justificativa: Plataforma Olist não possui integração com BRaspag para seguir com utilização do Antifraude. 
Cliente tem interesse em ficar, retornar com eles se tivermos atualizações. 
- Tipo: Total
- Serviços: Antifraude Cybersource
- Observações: Plataforma não está sendo utilizado atualmente por falta e integração (Olist). 
- Conta SF Id: 0018Y00002mBlsmQAC</v>
      </c>
      <c r="W283" s="76" t="str">
        <f t="shared" si="56"/>
        <v>251897390</v>
      </c>
      <c r="X283" s="77">
        <v>46231</v>
      </c>
      <c r="Y283" s="78" t="str">
        <f t="shared" si="57"/>
        <v>Encerrado</v>
      </c>
      <c r="Z283" s="78">
        <f t="shared" ca="1" si="58"/>
        <v>4</v>
      </c>
      <c r="AA283" s="78" t="str">
        <f t="shared" si="59"/>
        <v/>
      </c>
      <c r="AB283" s="2" t="str">
        <f t="shared" si="60"/>
        <v>Interno</v>
      </c>
    </row>
    <row r="284" spans="1:28" customFormat="1" ht="15.5" hidden="1" x14ac:dyDescent="0.35">
      <c r="A284" s="1"/>
      <c r="B284" s="67" t="s">
        <v>17</v>
      </c>
      <c r="C284" s="70" t="str">
        <f>VLOOKUP(I:I,'Referencias '!H:I,2,0)</f>
        <v>Contratos, Comercial e Cadastro</v>
      </c>
      <c r="D284" s="159">
        <v>25445503</v>
      </c>
      <c r="E284" s="159">
        <v>25445188</v>
      </c>
      <c r="F284" s="156" t="s">
        <v>1049</v>
      </c>
      <c r="G284" s="72" t="str">
        <f>T284</f>
        <v/>
      </c>
      <c r="H284" s="72"/>
      <c r="I284" s="70" t="s">
        <v>904</v>
      </c>
      <c r="J284" s="156"/>
      <c r="K284" s="156"/>
      <c r="L284" s="70" t="s">
        <v>70</v>
      </c>
      <c r="M284" s="73" t="s">
        <v>238</v>
      </c>
      <c r="N284" s="159" t="s">
        <v>1050</v>
      </c>
      <c r="O284" s="155">
        <v>46234</v>
      </c>
      <c r="P284" s="153">
        <v>46234</v>
      </c>
      <c r="Q284" s="75" t="str">
        <f t="shared" si="55"/>
        <v>jul/2026</v>
      </c>
      <c r="R284" s="159" t="s">
        <v>313</v>
      </c>
      <c r="S284" s="159" t="s">
        <v>1051</v>
      </c>
      <c r="T284" s="159" t="s">
        <v>327</v>
      </c>
      <c r="U284" s="159"/>
      <c r="V284" s="71" t="e">
        <f t="shared" ref="V284:V315" si="61">IFERROR(_xlfn.TEXTBEFORE(_xlfn.TEXTAFTER(U284,"Descrição do problema:&lt;/strong"),"&lt;/p&gt;"),_xlfn.TEXTAFTER(U284,"Descrição do problema:&lt;/strong"))</f>
        <v>#N/A</v>
      </c>
      <c r="W284" s="76" t="str">
        <f t="shared" si="56"/>
        <v>2544550325445188</v>
      </c>
      <c r="X284" s="77">
        <v>46240</v>
      </c>
      <c r="Y284" s="78" t="str">
        <f t="shared" si="57"/>
        <v>Encerrado</v>
      </c>
      <c r="Z284" s="78">
        <f t="shared" ca="1" si="58"/>
        <v>6</v>
      </c>
      <c r="AA284" s="78" t="str">
        <f t="shared" si="59"/>
        <v/>
      </c>
      <c r="AB284" s="2" t="str">
        <f t="shared" si="60"/>
        <v>Externo</v>
      </c>
    </row>
    <row r="285" spans="1:28" customFormat="1" ht="15.5" hidden="1" x14ac:dyDescent="0.35">
      <c r="A285" s="1"/>
      <c r="B285" s="67" t="s">
        <v>16</v>
      </c>
      <c r="C285" s="70" t="str">
        <f>VLOOKUP(I:I,'Referencias '!H:I,2,0)</f>
        <v>Contratos, Comercial e Cadastro</v>
      </c>
      <c r="D285" s="159">
        <v>25425697</v>
      </c>
      <c r="E285" s="159">
        <v>0</v>
      </c>
      <c r="F285" s="156" t="s">
        <v>1052</v>
      </c>
      <c r="G285" s="72" t="str">
        <f>VLOOKUP(H:H,'Referencias '!B:C,2,0)</f>
        <v>FRIGELAR COMERCIO E INDUSTRIA LTDA</v>
      </c>
      <c r="H285" s="72" t="str">
        <f t="shared" ref="H285:H291" si="62">TRIM(_xlfn.TEXTBEFORE(_xlfn.TEXTAFTER(U285,"CNPJ/CPF:&lt;/strong&gt;"),"&lt;/p&gt;"))</f>
        <v>92.660.406/0001-19</v>
      </c>
      <c r="I285" s="70" t="s">
        <v>789</v>
      </c>
      <c r="J285" s="156"/>
      <c r="K285" s="156"/>
      <c r="L285" s="70" t="s">
        <v>70</v>
      </c>
      <c r="M285" s="73" t="s">
        <v>238</v>
      </c>
      <c r="N285" s="159" t="s">
        <v>1053</v>
      </c>
      <c r="O285" s="155">
        <v>46234</v>
      </c>
      <c r="P285" s="153">
        <v>46234</v>
      </c>
      <c r="Q285" s="75" t="str">
        <f t="shared" si="55"/>
        <v>jul/2026</v>
      </c>
      <c r="R285" s="159" t="s">
        <v>313</v>
      </c>
      <c r="S285" s="159" t="s">
        <v>1054</v>
      </c>
      <c r="T285" s="159" t="s">
        <v>327</v>
      </c>
      <c r="U285" s="159" t="s">
        <v>1055</v>
      </c>
      <c r="V285" s="71" t="str">
        <f t="shared" si="61"/>
        <v>&gt; alterar e-mail cadastrado: ecommerce@frigelar.com.br para midia@frigelar.com.br
Para recebimento de NF e Boleto para pagamento.
FRIGELAR COMERCIO E INDUSTRIA LTDA</v>
      </c>
      <c r="W285" s="76" t="str">
        <f t="shared" si="56"/>
        <v>254256970</v>
      </c>
      <c r="X285" s="77">
        <v>46240</v>
      </c>
      <c r="Y285" s="78" t="str">
        <f t="shared" si="57"/>
        <v>Encerrado</v>
      </c>
      <c r="Z285" s="78">
        <f t="shared" ca="1" si="58"/>
        <v>6</v>
      </c>
      <c r="AA285" s="78" t="str">
        <f t="shared" si="59"/>
        <v/>
      </c>
      <c r="AB285" s="2" t="str">
        <f t="shared" si="60"/>
        <v>Externo</v>
      </c>
    </row>
    <row r="286" spans="1:28" customFormat="1" ht="15.5" hidden="1" x14ac:dyDescent="0.35">
      <c r="A286" s="1"/>
      <c r="B286" s="67" t="s">
        <v>16</v>
      </c>
      <c r="C286" s="70" t="str">
        <f>VLOOKUP(I:I,'Referencias '!H:I,2,0)</f>
        <v>Contratos, Comercial e Cadastro</v>
      </c>
      <c r="D286" s="159">
        <v>25371036</v>
      </c>
      <c r="E286" s="159">
        <v>0</v>
      </c>
      <c r="F286" s="156" t="s">
        <v>1056</v>
      </c>
      <c r="G286" s="72" t="str">
        <f>VLOOKUP(H:H,'Referencias '!B:C,2,0)</f>
        <v>AQUABRAZIL OUTDOORS PESCA E NAUTICA LTDA</v>
      </c>
      <c r="H286" s="72" t="str">
        <f t="shared" si="62"/>
        <v>97.533.479/0001-63</v>
      </c>
      <c r="I286" s="70" t="s">
        <v>789</v>
      </c>
      <c r="J286" s="156"/>
      <c r="K286" s="156"/>
      <c r="L286" s="70" t="s">
        <v>70</v>
      </c>
      <c r="M286" s="73" t="s">
        <v>238</v>
      </c>
      <c r="N286" s="159" t="s">
        <v>1057</v>
      </c>
      <c r="O286" s="155">
        <v>46233</v>
      </c>
      <c r="P286" s="153">
        <v>46233</v>
      </c>
      <c r="Q286" s="75" t="str">
        <f t="shared" si="55"/>
        <v>jul/2026</v>
      </c>
      <c r="R286" s="159" t="s">
        <v>313</v>
      </c>
      <c r="S286" s="159" t="s">
        <v>1058</v>
      </c>
      <c r="T286" s="159" t="s">
        <v>1059</v>
      </c>
      <c r="U286" s="159" t="s">
        <v>1060</v>
      </c>
      <c r="V286" s="71" t="str">
        <f t="shared" si="61"/>
        <v>&gt; Bom dia, 
Por gentileza retirar o e-mail do Renato Fiedler (rpfiedler@nordtech.com.br) de qualquer tratativa, notas e boletos, é o presidente da empresa. Direcionar somente para Pedido@toyama.com.br</v>
      </c>
      <c r="W286" s="76" t="str">
        <f t="shared" si="56"/>
        <v>253710360</v>
      </c>
      <c r="X286" s="77">
        <v>46240</v>
      </c>
      <c r="Y286" s="78" t="str">
        <f t="shared" si="57"/>
        <v>Encerrado</v>
      </c>
      <c r="Z286" s="78">
        <f t="shared" ca="1" si="58"/>
        <v>7</v>
      </c>
      <c r="AA286" s="78" t="str">
        <f t="shared" si="59"/>
        <v/>
      </c>
      <c r="AB286" s="2" t="str">
        <f t="shared" si="60"/>
        <v>Externo</v>
      </c>
    </row>
    <row r="287" spans="1:28" ht="15.5" hidden="1" x14ac:dyDescent="0.35">
      <c r="A287" s="1"/>
      <c r="B287" s="67" t="s">
        <v>14</v>
      </c>
      <c r="C287" s="70" t="str">
        <f>VLOOKUP(I:I,'Referencias '!H:I,2,0)</f>
        <v>Cobrança e Contestação</v>
      </c>
      <c r="D287" s="71">
        <v>25363817</v>
      </c>
      <c r="E287" s="71">
        <v>0</v>
      </c>
      <c r="F287" s="156" t="s">
        <v>1061</v>
      </c>
      <c r="G287" s="72" t="str">
        <f>T287</f>
        <v/>
      </c>
      <c r="H287" s="72" t="str">
        <f t="shared" si="62"/>
        <v>064.940.011-90</v>
      </c>
      <c r="I287" s="70" t="s">
        <v>258</v>
      </c>
      <c r="J287" s="72"/>
      <c r="K287" s="72"/>
      <c r="L287" s="70" t="s">
        <v>5</v>
      </c>
      <c r="M287" s="73" t="s">
        <v>238</v>
      </c>
      <c r="N287" s="71" t="s">
        <v>1062</v>
      </c>
      <c r="O287" s="74">
        <v>46232</v>
      </c>
      <c r="P287" s="153">
        <v>46232</v>
      </c>
      <c r="Q287" s="75" t="str">
        <f t="shared" si="55"/>
        <v>jul/2026</v>
      </c>
      <c r="R287" s="71" t="s">
        <v>313</v>
      </c>
      <c r="S287" s="71" t="s">
        <v>1063</v>
      </c>
      <c r="T287" s="71" t="s">
        <v>327</v>
      </c>
      <c r="U287" s="71" t="s">
        <v>1064</v>
      </c>
      <c r="V287" s="71" t="str">
        <f t="shared" si="61"/>
        <v xml:space="preserve">&gt; Prezados,
Identificamos divergência entre o valor do boleto e o valor da Nota Fiscal nº 0118159, emitida por esta empresa, referente à Kasa Motors LTDA (CNPJ: 05.471.879/0004-16).
Dessa forma, solicitamos, por gentileza, a atualização/correção do boleto conforme o valor correto da referida nota fiscal.
Ficamos no aguardo do envio do documento atualizado.
Atenciosamente,
Amanda </v>
      </c>
      <c r="W287" s="76" t="str">
        <f t="shared" si="56"/>
        <v>253638170</v>
      </c>
      <c r="X287" s="77"/>
      <c r="Y287" s="78" t="str">
        <f t="shared" si="57"/>
        <v>Aberto</v>
      </c>
      <c r="Z287" s="78">
        <f t="shared" ca="1" si="58"/>
        <v>58</v>
      </c>
      <c r="AA287" s="78">
        <f t="shared" ca="1" si="59"/>
        <v>58.002870000000001</v>
      </c>
      <c r="AB287" s="2" t="str">
        <f t="shared" si="60"/>
        <v>Externo</v>
      </c>
    </row>
    <row r="288" spans="1:28" customFormat="1" ht="15.5" hidden="1" x14ac:dyDescent="0.35">
      <c r="A288" s="1"/>
      <c r="B288" s="67" t="s">
        <v>16</v>
      </c>
      <c r="C288" s="70" t="str">
        <f>VLOOKUP(I:I,'Referencias '!H:I,2,0)</f>
        <v>Contratos, Comercial e Cadastro</v>
      </c>
      <c r="D288" s="159">
        <v>25362063</v>
      </c>
      <c r="E288" s="159">
        <v>0</v>
      </c>
      <c r="F288" s="156" t="s">
        <v>1065</v>
      </c>
      <c r="G288" s="72" t="str">
        <f>T288</f>
        <v/>
      </c>
      <c r="H288" s="72" t="str">
        <f t="shared" si="62"/>
        <v>390.731.268-60</v>
      </c>
      <c r="I288" s="70" t="s">
        <v>789</v>
      </c>
      <c r="J288" s="156"/>
      <c r="K288" s="156"/>
      <c r="L288" s="70" t="s">
        <v>70</v>
      </c>
      <c r="M288" s="73" t="s">
        <v>238</v>
      </c>
      <c r="N288" s="159" t="s">
        <v>1066</v>
      </c>
      <c r="O288" s="155">
        <v>46232</v>
      </c>
      <c r="P288" s="153">
        <v>46232</v>
      </c>
      <c r="Q288" s="75" t="str">
        <f t="shared" si="55"/>
        <v>jul/2026</v>
      </c>
      <c r="R288" s="159" t="s">
        <v>313</v>
      </c>
      <c r="S288" s="159" t="s">
        <v>1067</v>
      </c>
      <c r="T288" s="159" t="s">
        <v>327</v>
      </c>
      <c r="U288" s="159" t="s">
        <v>1068</v>
      </c>
      <c r="V288" s="71" t="str">
        <f t="shared" si="61"/>
        <v>&gt; Sou a nova responsável pelos pagamentos da Stelo S.A. e, por gentileza, solicito que incluam o e-mail priscila.farias@momentum.com.br para recebimento das notas, mantendo o e-mail giovannabellotto@momentum.com.br em cópia.
Aproveito para informar que temos prazos internos para o recebimento das notas fiscais dentro do mês. Nosso prazo para recebimento é até o dia 24 de todos os meses. Após essa data, peço, por gentileza, que as not</v>
      </c>
      <c r="W288" s="76" t="str">
        <f t="shared" si="56"/>
        <v>253620630</v>
      </c>
      <c r="X288" s="77">
        <v>46240</v>
      </c>
      <c r="Y288" s="78" t="str">
        <f t="shared" si="57"/>
        <v>Encerrado</v>
      </c>
      <c r="Z288" s="78">
        <f t="shared" ca="1" si="58"/>
        <v>8</v>
      </c>
      <c r="AA288" s="78" t="str">
        <f t="shared" si="59"/>
        <v/>
      </c>
      <c r="AB288" s="2" t="str">
        <f t="shared" si="60"/>
        <v>Externo</v>
      </c>
    </row>
    <row r="289" spans="1:28" ht="15.5" hidden="1" x14ac:dyDescent="0.35">
      <c r="A289" s="1"/>
      <c r="B289" s="67" t="s">
        <v>14</v>
      </c>
      <c r="C289" s="70" t="str">
        <f>VLOOKUP(I:I,'Referencias '!H:I,2,0)</f>
        <v>Cancelamento e Reemissão de Nota Fiscal</v>
      </c>
      <c r="D289" s="71">
        <v>25319444</v>
      </c>
      <c r="E289" s="71">
        <v>0</v>
      </c>
      <c r="F289" s="156" t="s">
        <v>1069</v>
      </c>
      <c r="G289" s="72" t="str">
        <f>VLOOKUP(H:H,'Referencias '!B:C,2,0)</f>
        <v>MAGALUPAY INSTITUICAO DE PAGAMENTO S.A.</v>
      </c>
      <c r="H289" s="72" t="str">
        <f t="shared" si="62"/>
        <v>13.884.775/0001-19</v>
      </c>
      <c r="I289" s="70" t="s">
        <v>360</v>
      </c>
      <c r="J289" s="156"/>
      <c r="K289" s="72" t="s">
        <v>184</v>
      </c>
      <c r="L289" s="70" t="s">
        <v>70</v>
      </c>
      <c r="M289" s="73" t="s">
        <v>238</v>
      </c>
      <c r="N289" s="71" t="s">
        <v>1070</v>
      </c>
      <c r="O289" s="74">
        <v>46232</v>
      </c>
      <c r="P289" s="153">
        <v>46232</v>
      </c>
      <c r="Q289" s="75" t="str">
        <f t="shared" si="55"/>
        <v>jul/2026</v>
      </c>
      <c r="R289" s="71" t="s">
        <v>313</v>
      </c>
      <c r="S289" s="71" t="s">
        <v>302</v>
      </c>
      <c r="T289" s="71" t="s">
        <v>327</v>
      </c>
      <c r="U289" s="71" t="s">
        <v>1071</v>
      </c>
      <c r="V289" s="71" t="str">
        <f t="shared" si="61"/>
        <v>&gt; Time financeiro, bom dia. Tudo bem?
Favor realizar o cancelamento | baixa, da nota fiscal: 076229. 
Sairá do centro de custo da comercial Stelo.
DA do time de cobrança em anexo.</v>
      </c>
      <c r="W289" s="76" t="str">
        <f t="shared" si="56"/>
        <v>253194440</v>
      </c>
      <c r="X289" s="77">
        <v>46248</v>
      </c>
      <c r="Y289" s="78" t="str">
        <f t="shared" si="57"/>
        <v>Encerrado</v>
      </c>
      <c r="Z289" s="78">
        <f t="shared" ca="1" si="58"/>
        <v>16</v>
      </c>
      <c r="AA289" s="78" t="str">
        <f t="shared" si="59"/>
        <v/>
      </c>
      <c r="AB289" s="2" t="str">
        <f t="shared" si="60"/>
        <v>Interno</v>
      </c>
    </row>
    <row r="290" spans="1:28" customFormat="1" ht="15.5" hidden="1" x14ac:dyDescent="0.35">
      <c r="A290" s="1"/>
      <c r="B290" s="67" t="s">
        <v>17</v>
      </c>
      <c r="C290" s="70" t="str">
        <f>VLOOKUP(I:I,'Referencias '!H:I,2,0)</f>
        <v>Cobrança e Contestação</v>
      </c>
      <c r="D290" s="159">
        <v>25318868</v>
      </c>
      <c r="E290" s="159">
        <v>0</v>
      </c>
      <c r="F290" s="156" t="s">
        <v>1072</v>
      </c>
      <c r="G290" s="72" t="str">
        <f>VLOOKUP(H:H,'Referencias '!B:C,2,0)</f>
        <v>NUTRADO INDUSTRIA E COMERCIO DE COMPLEMENTOS ALIMENTARES S.A</v>
      </c>
      <c r="H290" s="72" t="str">
        <f t="shared" si="62"/>
        <v>40.161.679/0001-15</v>
      </c>
      <c r="I290" s="70" t="s">
        <v>1073</v>
      </c>
      <c r="J290" s="156"/>
      <c r="K290" s="156"/>
      <c r="L290" s="70" t="s">
        <v>70</v>
      </c>
      <c r="M290" s="73" t="s">
        <v>238</v>
      </c>
      <c r="N290" s="159" t="s">
        <v>1074</v>
      </c>
      <c r="O290" s="155">
        <v>46232</v>
      </c>
      <c r="P290" s="153">
        <v>46232</v>
      </c>
      <c r="Q290" s="75" t="str">
        <f t="shared" si="55"/>
        <v>jul/2026</v>
      </c>
      <c r="R290" s="159" t="s">
        <v>313</v>
      </c>
      <c r="S290" s="159" t="s">
        <v>1075</v>
      </c>
      <c r="T290" s="159" t="s">
        <v>1076</v>
      </c>
      <c r="U290" s="159" t="s">
        <v>1077</v>
      </c>
      <c r="V290" s="71" t="str">
        <f t="shared" si="61"/>
        <v>&gt; Prezados,
Bom dia.
Venho, por meio deste, solicitar gentilmente uma proposta para negociação do débito registrado junto ao Serasa Experian em nome da empresa NUTRADO INDÚSTRIA E COMÉRCIO DE COMPLEMENTOS ALIMENTARES S/A, inscrita no CNPJ 40.161.679/0001-15.
Conforme consta no registro, o débito possui o valor de R$ 29.880,98, com vencimento em 15/08/2026.
Temos interesse em regularizar essa pendência e, por esse motivo, gostaríamos de solicitar uma proposta de parcelamento,</v>
      </c>
      <c r="W290" s="76" t="str">
        <f t="shared" si="56"/>
        <v>253188680</v>
      </c>
      <c r="X290" s="77">
        <v>46238</v>
      </c>
      <c r="Y290" s="78" t="str">
        <f t="shared" si="57"/>
        <v>Encerrado</v>
      </c>
      <c r="Z290" s="78">
        <f t="shared" ca="1" si="58"/>
        <v>6</v>
      </c>
      <c r="AA290" s="78" t="str">
        <f t="shared" si="59"/>
        <v/>
      </c>
      <c r="AB290" s="2" t="str">
        <f t="shared" si="60"/>
        <v>Externo</v>
      </c>
    </row>
    <row r="291" spans="1:28" ht="15.5" hidden="1" x14ac:dyDescent="0.35">
      <c r="A291" s="1"/>
      <c r="B291" s="67" t="s">
        <v>50</v>
      </c>
      <c r="C291" s="70" t="str">
        <f>VLOOKUP(I:I,'Referencias '!H:I,2,0)</f>
        <v>Pagamentos, Boletos e Recebimentos</v>
      </c>
      <c r="D291" s="71">
        <v>25591416</v>
      </c>
      <c r="E291" s="71">
        <v>0</v>
      </c>
      <c r="F291" s="156" t="s">
        <v>1078</v>
      </c>
      <c r="G291" s="72" t="str">
        <f>VLOOKUP(H:H,'Referencias '!B:C,2,0)</f>
        <v>ESCOLAS BESA LTDA</v>
      </c>
      <c r="H291" s="72" t="str">
        <f t="shared" si="62"/>
        <v>26.643.740/0001-30</v>
      </c>
      <c r="I291" s="70" t="s">
        <v>838</v>
      </c>
      <c r="J291" s="72"/>
      <c r="K291" s="72"/>
      <c r="L291" s="70" t="s">
        <v>70</v>
      </c>
      <c r="M291" s="73" t="s">
        <v>238</v>
      </c>
      <c r="N291" s="71" t="s">
        <v>1079</v>
      </c>
      <c r="O291" s="74">
        <v>46238</v>
      </c>
      <c r="P291" s="153">
        <v>46238</v>
      </c>
      <c r="Q291" s="75" t="str">
        <f t="shared" si="55"/>
        <v>ago/2026</v>
      </c>
      <c r="R291" s="71" t="s">
        <v>313</v>
      </c>
      <c r="S291" s="71" t="s">
        <v>1080</v>
      </c>
      <c r="T291" s="71" t="s">
        <v>327</v>
      </c>
      <c r="U291" s="71" t="s">
        <v>1081</v>
      </c>
      <c r="V291" s="71" t="str">
        <f t="shared" si="61"/>
        <v>&gt; Recebi um boleto no dia 29/07 para pagamento no dia 06/08.
O prazo para pagamento aqui na empresa é de 12 dias após o recebimento da NF.
Por favor podem alterar o vencimento do boleto, para dia 10/08?
Gostaria que já deixassem registrado essa informação no sistema para as próximas emissões.
Também não podemos receber notas emitidas entre os dias 25 a 31 de cadas mês, que é o fechamento contábil.
Podem por favor mudar a emissão da NF para antes do dia 25?</v>
      </c>
      <c r="W291" s="76" t="str">
        <f t="shared" si="56"/>
        <v>255914160</v>
      </c>
      <c r="X291" s="77">
        <f>P291</f>
        <v>46238</v>
      </c>
      <c r="Y291" s="78" t="str">
        <f t="shared" si="57"/>
        <v>Encerrado</v>
      </c>
      <c r="Z291" s="78">
        <f t="shared" ca="1" si="58"/>
        <v>0</v>
      </c>
      <c r="AA291" s="78" t="str">
        <f t="shared" si="59"/>
        <v/>
      </c>
      <c r="AB291" s="2" t="str">
        <f t="shared" si="60"/>
        <v>Externo</v>
      </c>
    </row>
    <row r="292" spans="1:28" ht="15.5" hidden="1" x14ac:dyDescent="0.35">
      <c r="A292" s="1"/>
      <c r="B292" s="67" t="s">
        <v>17</v>
      </c>
      <c r="C292" s="70" t="str">
        <f>VLOOKUP(I:I,'Referencias '!H:I,2,0)</f>
        <v>Cobrança e Contestação</v>
      </c>
      <c r="D292" s="159">
        <v>25421213</v>
      </c>
      <c r="E292" s="71">
        <v>0</v>
      </c>
      <c r="F292" s="72">
        <v>2621120805751</v>
      </c>
      <c r="G292" s="72" t="str">
        <f>T292</f>
        <v/>
      </c>
      <c r="H292" s="72"/>
      <c r="I292" s="70" t="s">
        <v>287</v>
      </c>
      <c r="J292" s="72"/>
      <c r="K292" s="72"/>
      <c r="L292" s="152" t="s">
        <v>213</v>
      </c>
      <c r="M292" s="73" t="s">
        <v>238</v>
      </c>
      <c r="N292" s="71" t="s">
        <v>249</v>
      </c>
      <c r="O292" s="74">
        <v>46233</v>
      </c>
      <c r="P292" s="153">
        <v>46239</v>
      </c>
      <c r="Q292" s="75" t="str">
        <f t="shared" si="55"/>
        <v>jul/2026</v>
      </c>
      <c r="R292" s="71" t="s">
        <v>313</v>
      </c>
      <c r="S292" s="71" t="s">
        <v>250</v>
      </c>
      <c r="T292" s="71" t="s">
        <v>327</v>
      </c>
      <c r="U292" s="71" t="s">
        <v>1148</v>
      </c>
      <c r="V292" s="71" t="str">
        <f t="shared" si="61"/>
        <v>&gt; Olá,
Solicito o apoio do time Financeiro para análise do faturamento referente ao ciclo 26/06/2026 a 25/07/2026.
Identificamos divergências relacionadas à quantidade de transações de estorno e à tarifa do pagador aplicada no faturamento.
Faturamento apresentado pela Braspag
Transações	Tarifa
178.300	0,1542
25.469	0,1542
Referência: E-mail &amp;quot;EXTRATO - BRASPAG / STELO - CARREFOUR COMERCIO E INDUSTRIA LTDA - 07/2026&amp;quot;.
Faturamento apurado pelo Carrefour
Transa</v>
      </c>
      <c r="W292" s="76" t="str">
        <f t="shared" si="56"/>
        <v>254212130</v>
      </c>
      <c r="X292" s="77"/>
      <c r="Y292" s="78" t="str">
        <f t="shared" si="57"/>
        <v>Aberto</v>
      </c>
      <c r="Z292" s="78">
        <f t="shared" ca="1" si="58"/>
        <v>57</v>
      </c>
      <c r="AA292" s="78">
        <f t="shared" ca="1" si="59"/>
        <v>57.002920000000003</v>
      </c>
      <c r="AB292" s="2" t="str">
        <f t="shared" si="60"/>
        <v>Externo</v>
      </c>
    </row>
    <row r="293" spans="1:28" ht="15.5" hidden="1" x14ac:dyDescent="0.35">
      <c r="A293" s="1"/>
      <c r="B293" s="67" t="s">
        <v>50</v>
      </c>
      <c r="C293" s="70" t="str">
        <f>VLOOKUP(I:I,'Referencias '!H:I,2,0)</f>
        <v>Cancelamento e Reemissão de Nota Fiscal</v>
      </c>
      <c r="D293" s="71">
        <v>25578004</v>
      </c>
      <c r="E293" s="71">
        <v>0</v>
      </c>
      <c r="F293" s="156" t="s">
        <v>1085</v>
      </c>
      <c r="G293" s="72" t="str">
        <f>VLOOKUP(H:H,'Referencias '!B:C,2,0)</f>
        <v>CENTRO CULTURAL AFRORIO</v>
      </c>
      <c r="H293" s="72" t="str">
        <f>TRIM(_xlfn.TEXTBEFORE(_xlfn.TEXTAFTER(U293,"CNPJ/CPF:&lt;/strong&gt;"),"&lt;/p&gt;"))</f>
        <v>11.697.918/0001-58</v>
      </c>
      <c r="I293" s="70" t="s">
        <v>360</v>
      </c>
      <c r="J293" s="72"/>
      <c r="K293" s="72" t="s">
        <v>184</v>
      </c>
      <c r="L293" s="152" t="s">
        <v>70</v>
      </c>
      <c r="M293" s="73" t="s">
        <v>387</v>
      </c>
      <c r="N293" s="71" t="s">
        <v>1086</v>
      </c>
      <c r="O293" s="74">
        <v>46238</v>
      </c>
      <c r="P293" s="153">
        <v>46238</v>
      </c>
      <c r="Q293" s="75" t="str">
        <f t="shared" si="55"/>
        <v>ago/2026</v>
      </c>
      <c r="R293" s="71" t="s">
        <v>313</v>
      </c>
      <c r="S293" s="71" t="s">
        <v>302</v>
      </c>
      <c r="T293" s="71" t="s">
        <v>327</v>
      </c>
      <c r="U293" s="71" t="s">
        <v>1087</v>
      </c>
      <c r="V293" s="71" t="str">
        <f t="shared" si="61"/>
        <v>&gt; Prezados, boa tarde. Favor realizar o cancelamento de todas as notas fiscais.
Inclusive não emitir nota fiscal referente a multa, se emitirmos o DA já consta para cancelamento delas também.</v>
      </c>
      <c r="W293" s="76" t="str">
        <f t="shared" si="56"/>
        <v>255780040</v>
      </c>
      <c r="X293" s="77"/>
      <c r="Y293" s="78" t="str">
        <f t="shared" si="57"/>
        <v>Aberto</v>
      </c>
      <c r="Z293" s="78">
        <f t="shared" ca="1" si="58"/>
        <v>-46238</v>
      </c>
      <c r="AA293" s="78">
        <f t="shared" ca="1" si="59"/>
        <v>-46237.997069999998</v>
      </c>
      <c r="AB293" s="2" t="str">
        <f t="shared" si="60"/>
        <v>Interno</v>
      </c>
    </row>
    <row r="294" spans="1:28" ht="15.5" x14ac:dyDescent="0.35">
      <c r="A294" s="1"/>
      <c r="B294" s="67" t="s">
        <v>14</v>
      </c>
      <c r="C294" s="70" t="str">
        <f>VLOOKUP(I:I,'Referencias '!H:I,2,0)</f>
        <v>Cancelamento e Reemissão de Nota Fiscal</v>
      </c>
      <c r="D294" s="159">
        <v>25577329</v>
      </c>
      <c r="E294" s="71">
        <v>0</v>
      </c>
      <c r="F294" s="156" t="s">
        <v>1088</v>
      </c>
      <c r="G294" s="72" t="str">
        <f>T294</f>
        <v>DBDCDISTRIBUIDORA BRASILEIRA DE COSMETICOS E PARTICIPACOES EIRELI</v>
      </c>
      <c r="H294" s="72" t="str">
        <f>TRIM(_xlfn.TEXTBEFORE(_xlfn.TEXTAFTER(U294,"CNPJ/CPF:&lt;/strong&gt;"),"&lt;/p&gt;"))</f>
        <v>36.148.685/0001-65</v>
      </c>
      <c r="I294" s="70" t="s">
        <v>676</v>
      </c>
      <c r="J294" s="72"/>
      <c r="K294" s="72" t="s">
        <v>184</v>
      </c>
      <c r="L294" s="152" t="s">
        <v>5</v>
      </c>
      <c r="M294" s="73" t="s">
        <v>238</v>
      </c>
      <c r="N294" s="71" t="s">
        <v>1089</v>
      </c>
      <c r="O294" s="74">
        <v>46238</v>
      </c>
      <c r="P294" s="153">
        <v>46238</v>
      </c>
      <c r="Q294" s="75" t="str">
        <f t="shared" si="55"/>
        <v>ago/2026</v>
      </c>
      <c r="R294" s="71" t="s">
        <v>313</v>
      </c>
      <c r="S294" s="71" t="s">
        <v>302</v>
      </c>
      <c r="T294" s="71" t="s">
        <v>1090</v>
      </c>
      <c r="U294" s="71" t="s">
        <v>1091</v>
      </c>
      <c r="V294" s="71" t="str">
        <f t="shared" si="61"/>
        <v>&gt; Prezados, boa tarde. Favor cancelar a NF emitida para o cliente: DBDC - Distribuidora Brasileira de Cosméticos e Participações LTDA - CNPJ: 36.148.685/0001-65.
DA comercial em anexo.</v>
      </c>
      <c r="W294" s="76" t="str">
        <f t="shared" si="56"/>
        <v>255773290</v>
      </c>
      <c r="X294" s="77"/>
      <c r="Y294" s="78" t="str">
        <f t="shared" si="57"/>
        <v>Aberto</v>
      </c>
      <c r="Z294" s="78">
        <f t="shared" ca="1" si="58"/>
        <v>52</v>
      </c>
      <c r="AA294" s="78">
        <f t="shared" ca="1" si="59"/>
        <v>52.002940000000002</v>
      </c>
      <c r="AB294" s="2" t="str">
        <f t="shared" si="60"/>
        <v>Interno</v>
      </c>
    </row>
    <row r="295" spans="1:28" ht="15.5" hidden="1" x14ac:dyDescent="0.35">
      <c r="A295" s="1"/>
      <c r="B295" s="67" t="s">
        <v>17</v>
      </c>
      <c r="C295" s="70" t="str">
        <f>VLOOKUP(I:I,'Referencias '!H:I,2,0)</f>
        <v>Cobrança e Contestação</v>
      </c>
      <c r="D295" s="159">
        <v>25551256</v>
      </c>
      <c r="E295" s="71">
        <v>0</v>
      </c>
      <c r="F295" s="156" t="s">
        <v>1092</v>
      </c>
      <c r="G295" s="72" t="str">
        <f>T295</f>
        <v/>
      </c>
      <c r="H295" s="72" t="str">
        <f>TRIM(_xlfn.TEXTBEFORE(_xlfn.TEXTAFTER(U295,"CNPJ/CPF:&lt;/strong&gt;"),"&lt;/p&gt;"))</f>
        <v>97.755.177/0001-30</v>
      </c>
      <c r="I295" s="70" t="s">
        <v>258</v>
      </c>
      <c r="J295" s="72"/>
      <c r="K295" s="72"/>
      <c r="L295" s="70" t="s">
        <v>70</v>
      </c>
      <c r="M295" s="73" t="s">
        <v>238</v>
      </c>
      <c r="N295" s="71" t="s">
        <v>1093</v>
      </c>
      <c r="O295" s="74">
        <v>46238</v>
      </c>
      <c r="P295" s="153">
        <v>46238</v>
      </c>
      <c r="Q295" s="75" t="str">
        <f t="shared" si="55"/>
        <v>ago/2026</v>
      </c>
      <c r="R295" s="71" t="s">
        <v>313</v>
      </c>
      <c r="S295" s="71" t="s">
        <v>1094</v>
      </c>
      <c r="T295" s="71" t="s">
        <v>327</v>
      </c>
      <c r="U295" s="71" t="s">
        <v>1095</v>
      </c>
      <c r="V295" s="71" t="str">
        <f t="shared" si="61"/>
        <v>&gt; Recebemos um aviso de Serasa, ele se refere a NF e contrato 081764 com vencimento em 24/12/2024.
Nosso CNPJ no aviso: 97.755.177/0001-30 - A Grings SA
CNPJ credora: 14.625.224/0001-01 - Stelo SA Braspag
Desconhecemos essa cobrança, precisamos de um retorno urgente sobre esse assunto, do que se trata e o motivo da negativação.
Solicito urgência na resposta, uma vez que já estamos negativados.</v>
      </c>
      <c r="W295" s="76" t="str">
        <f t="shared" si="56"/>
        <v>255512560</v>
      </c>
      <c r="X295" s="77">
        <f>P295</f>
        <v>46238</v>
      </c>
      <c r="Y295" s="78" t="str">
        <f t="shared" si="57"/>
        <v>Encerrado</v>
      </c>
      <c r="Z295" s="78">
        <f t="shared" ca="1" si="58"/>
        <v>0</v>
      </c>
      <c r="AA295" s="78" t="str">
        <f t="shared" si="59"/>
        <v/>
      </c>
      <c r="AB295" s="2" t="str">
        <f t="shared" si="60"/>
        <v>Externo</v>
      </c>
    </row>
    <row r="296" spans="1:28" ht="15.5" hidden="1" x14ac:dyDescent="0.35">
      <c r="A296" s="1"/>
      <c r="B296" s="67" t="s">
        <v>50</v>
      </c>
      <c r="C296" s="70" t="str">
        <f>VLOOKUP(I:I,'Referencias '!H:I,2,0)</f>
        <v>Pagamentos, Boletos e Recebimentos</v>
      </c>
      <c r="D296" s="71">
        <v>25549020</v>
      </c>
      <c r="E296" s="71">
        <v>0</v>
      </c>
      <c r="F296" s="156" t="s">
        <v>1096</v>
      </c>
      <c r="G296" s="72" t="str">
        <f>T296</f>
        <v>MILLIONS PAY INTERMEDIADORA DE P</v>
      </c>
      <c r="H296" s="72" t="str">
        <f>TRIM(_xlfn.TEXTBEFORE(_xlfn.TEXTAFTER(U296,"CNPJ/CPF:&lt;/strong&gt;"),"&lt;/p&gt;"))</f>
        <v>56.002.183/0001-39</v>
      </c>
      <c r="I296" s="70" t="s">
        <v>1097</v>
      </c>
      <c r="J296" s="72"/>
      <c r="K296" s="72"/>
      <c r="L296" s="152" t="s">
        <v>70</v>
      </c>
      <c r="M296" s="73" t="s">
        <v>238</v>
      </c>
      <c r="N296" s="71" t="s">
        <v>1098</v>
      </c>
      <c r="O296" s="74">
        <v>46238</v>
      </c>
      <c r="P296" s="153">
        <v>46238</v>
      </c>
      <c r="Q296" s="75" t="str">
        <f t="shared" si="55"/>
        <v>ago/2026</v>
      </c>
      <c r="R296" s="71" t="s">
        <v>313</v>
      </c>
      <c r="S296" s="71" t="s">
        <v>1099</v>
      </c>
      <c r="T296" s="71" t="s">
        <v>1100</v>
      </c>
      <c r="U296" s="71" t="s">
        <v>1101</v>
      </c>
      <c r="V296" s="71" t="str">
        <f t="shared" si="61"/>
        <v>&gt; Olá, preciso de ajuda com esse seller a transação de saque dele retornou assim. Porem as anteriores deram certo o repasse.</v>
      </c>
      <c r="W296" s="76" t="str">
        <f t="shared" si="56"/>
        <v>255490200</v>
      </c>
      <c r="X296" s="77">
        <f>P296</f>
        <v>46238</v>
      </c>
      <c r="Y296" s="78" t="str">
        <f t="shared" si="57"/>
        <v>Encerrado</v>
      </c>
      <c r="Z296" s="78">
        <f t="shared" ca="1" si="58"/>
        <v>0</v>
      </c>
      <c r="AA296" s="78" t="str">
        <f t="shared" si="59"/>
        <v/>
      </c>
      <c r="AB296" s="2" t="str">
        <f t="shared" si="60"/>
        <v>Externo</v>
      </c>
    </row>
    <row r="297" spans="1:28" ht="15.5" hidden="1" x14ac:dyDescent="0.35">
      <c r="A297" s="1"/>
      <c r="B297" s="67" t="s">
        <v>17</v>
      </c>
      <c r="C297" s="70" t="str">
        <f>VLOOKUP(I:I,'Referencias '!H:I,2,0)</f>
        <v>Cobrança e Contestação</v>
      </c>
      <c r="D297" s="71">
        <v>25507555</v>
      </c>
      <c r="E297" s="71">
        <v>0</v>
      </c>
      <c r="F297" s="156" t="s">
        <v>1102</v>
      </c>
      <c r="G297" s="72" t="str">
        <f>T297</f>
        <v/>
      </c>
      <c r="H297" s="72"/>
      <c r="I297" s="70" t="s">
        <v>258</v>
      </c>
      <c r="J297" s="72"/>
      <c r="K297" s="72"/>
      <c r="L297" s="152" t="s">
        <v>5</v>
      </c>
      <c r="M297" s="73" t="s">
        <v>238</v>
      </c>
      <c r="N297" s="71" t="s">
        <v>730</v>
      </c>
      <c r="O297" s="74">
        <v>46237</v>
      </c>
      <c r="P297" s="153">
        <v>46237</v>
      </c>
      <c r="Q297" s="75" t="str">
        <f t="shared" si="55"/>
        <v>ago/2026</v>
      </c>
      <c r="R297" s="71" t="s">
        <v>313</v>
      </c>
      <c r="S297" s="71" t="s">
        <v>381</v>
      </c>
      <c r="T297" s="71" t="s">
        <v>327</v>
      </c>
      <c r="U297" s="71" t="s">
        <v>1103</v>
      </c>
      <c r="V297" s="71" t="str">
        <f t="shared" si="61"/>
        <v>&gt; Boa tarde!
Sobre a Nota Fiscal 119822 referente as transações de cartão protegido, nos relatórios do mesmo só no estabelecimento HS Financeira  constam 92  transações, porém a fatura está cobrando 192  transações. De Qual estabelecimento são essas transações?
Link do relatório extraído da Braspag.
https://pecmreportsstgaccountprd.blob.core.windows.net/reports/Cartão Protegido_b48e8131-fb35-4ae4-aacf-6545c4d66</v>
      </c>
      <c r="W297" s="76" t="str">
        <f t="shared" si="56"/>
        <v>255075550</v>
      </c>
      <c r="X297" s="77"/>
      <c r="Y297" s="78" t="str">
        <f t="shared" si="57"/>
        <v>Aberto</v>
      </c>
      <c r="Z297" s="78">
        <f t="shared" ca="1" si="58"/>
        <v>53</v>
      </c>
      <c r="AA297" s="78">
        <f t="shared" ca="1" si="59"/>
        <v>53.002969999999998</v>
      </c>
      <c r="AB297" s="2" t="str">
        <f t="shared" si="60"/>
        <v>Externo</v>
      </c>
    </row>
    <row r="298" spans="1:28" ht="15.5" hidden="1" x14ac:dyDescent="0.35">
      <c r="A298" s="1"/>
      <c r="B298" s="67" t="s">
        <v>50</v>
      </c>
      <c r="C298" s="70" t="str">
        <f>VLOOKUP(I:I,'Referencias '!H:I,2,0)</f>
        <v>Pagamentos, Boletos e Recebimentos</v>
      </c>
      <c r="D298" s="159">
        <v>25499168</v>
      </c>
      <c r="E298" s="71">
        <v>0</v>
      </c>
      <c r="F298" s="156" t="s">
        <v>1104</v>
      </c>
      <c r="G298" s="72" t="str">
        <f>T298</f>
        <v/>
      </c>
      <c r="H298" s="72"/>
      <c r="I298" s="70" t="s">
        <v>719</v>
      </c>
      <c r="J298" s="72"/>
      <c r="K298" s="72"/>
      <c r="L298" s="70" t="s">
        <v>70</v>
      </c>
      <c r="M298" s="73" t="s">
        <v>238</v>
      </c>
      <c r="N298" s="71" t="s">
        <v>730</v>
      </c>
      <c r="O298" s="74">
        <v>46237</v>
      </c>
      <c r="P298" s="153">
        <v>46237</v>
      </c>
      <c r="Q298" s="75" t="str">
        <f t="shared" si="55"/>
        <v>ago/2026</v>
      </c>
      <c r="R298" s="71" t="s">
        <v>313</v>
      </c>
      <c r="S298" s="71" t="s">
        <v>381</v>
      </c>
      <c r="T298" s="71" t="s">
        <v>327</v>
      </c>
      <c r="U298" s="71" t="s">
        <v>1105</v>
      </c>
      <c r="V298" s="71" t="str">
        <f t="shared" si="61"/>
        <v>&gt; Boa tarde!
Tudo bem?
Prezados(as),
Com o objetivo de aprimorar nossos processos financeiros e garantir maior previsibilidade nas liquidações, informamos que, a partir de 01/08/2026, o Grupo Herval adotará um novo calendário de pagamentos aos fornecedores.
Os pagamentos passarão a ser realizados exclusivamente nos dias  17 e 27 de cada mês. Caso uma dessas datas coincida com finais de sema</v>
      </c>
      <c r="W298" s="76" t="str">
        <f t="shared" si="56"/>
        <v>254991680</v>
      </c>
      <c r="X298" s="77">
        <f>P298</f>
        <v>46237</v>
      </c>
      <c r="Y298" s="78" t="str">
        <f t="shared" si="57"/>
        <v>Encerrado</v>
      </c>
      <c r="Z298" s="78">
        <f t="shared" ca="1" si="58"/>
        <v>0</v>
      </c>
      <c r="AA298" s="78" t="str">
        <f t="shared" si="59"/>
        <v/>
      </c>
      <c r="AB298" s="2" t="str">
        <f t="shared" si="60"/>
        <v>Externo</v>
      </c>
    </row>
    <row r="299" spans="1:28" ht="15.5" hidden="1" x14ac:dyDescent="0.35">
      <c r="A299" s="1"/>
      <c r="B299" s="67" t="s">
        <v>17</v>
      </c>
      <c r="C299" s="70" t="str">
        <f>VLOOKUP(I:I,'Referencias '!H:I,2,0)</f>
        <v>Cancelamento e Reemissão de Nota Fiscal</v>
      </c>
      <c r="D299" s="71">
        <v>25498504</v>
      </c>
      <c r="E299" s="71">
        <v>0</v>
      </c>
      <c r="F299" s="156" t="s">
        <v>1106</v>
      </c>
      <c r="G299" s="72" t="str">
        <f>VLOOKUP(H:H,'Referencias '!B:C,2,0)</f>
        <v>EVENTPLACE SOLUCOES DIGITAIS LTDA</v>
      </c>
      <c r="H299" s="72" t="str">
        <f t="shared" ref="H299:H305" si="63">TRIM(_xlfn.TEXTBEFORE(_xlfn.TEXTAFTER(U299,"CNPJ/CPF:&lt;/strong&gt;"),"&lt;/p&gt;"))</f>
        <v>26.335.362/0001-27</v>
      </c>
      <c r="I299" s="70" t="s">
        <v>360</v>
      </c>
      <c r="J299" s="72"/>
      <c r="K299" s="72" t="s">
        <v>184</v>
      </c>
      <c r="L299" s="152" t="s">
        <v>5</v>
      </c>
      <c r="M299" s="73" t="s">
        <v>238</v>
      </c>
      <c r="N299" s="71" t="s">
        <v>1107</v>
      </c>
      <c r="O299" s="74">
        <v>46237</v>
      </c>
      <c r="P299" s="153">
        <v>46237</v>
      </c>
      <c r="Q299" s="75" t="str">
        <f t="shared" si="55"/>
        <v>ago/2026</v>
      </c>
      <c r="R299" s="71" t="s">
        <v>313</v>
      </c>
      <c r="S299" s="71" t="s">
        <v>393</v>
      </c>
      <c r="T299" s="71" t="s">
        <v>1108</v>
      </c>
      <c r="U299" s="71" t="s">
        <v>1109</v>
      </c>
      <c r="V299" s="71" t="str">
        <f t="shared" si="61"/>
        <v xml:space="preserve">&gt; Bom dia, time , espero que estejam bem!
O cliente possui o produto de Split contratado conosco, com um valor mínimo mensal atrelado. No entanto, alinhamos desde o início da negociação que, após o Go live, esse contrato no valor de R$ 6.159,00 mensais seria cancelado, sem aplicação de qualquer tipo de multa.
Considerando que o Go live ocorreu em 29/05/2026, solicito o cancelamento do mesmo. Segue DA´s e contrato em anexo, para que possamos seguir com os próximos passos do cancelamento.
MID para cancelamento: Um </v>
      </c>
      <c r="W299" s="76" t="str">
        <f t="shared" si="56"/>
        <v>254985040</v>
      </c>
      <c r="X299" s="77"/>
      <c r="Y299" s="78" t="str">
        <f t="shared" si="57"/>
        <v>Aberto</v>
      </c>
      <c r="Z299" s="78">
        <f t="shared" ca="1" si="58"/>
        <v>53</v>
      </c>
      <c r="AA299" s="78">
        <f t="shared" ca="1" si="59"/>
        <v>53.002989999999997</v>
      </c>
      <c r="AB299" s="2" t="str">
        <f t="shared" si="60"/>
        <v>Interno</v>
      </c>
    </row>
    <row r="300" spans="1:28" ht="15.5" hidden="1" x14ac:dyDescent="0.35">
      <c r="A300" s="1"/>
      <c r="B300" s="67" t="s">
        <v>17</v>
      </c>
      <c r="C300" s="70" t="str">
        <f>VLOOKUP(I:I,'Referencias '!H:I,2,0)</f>
        <v>Cancelamento e Reemissão de Nota Fiscal</v>
      </c>
      <c r="D300" s="71">
        <v>25480801</v>
      </c>
      <c r="E300" s="71">
        <v>0</v>
      </c>
      <c r="F300" s="156" t="s">
        <v>1110</v>
      </c>
      <c r="G300" s="72" t="str">
        <f>T300</f>
        <v>PAO DE ACUCAR 1302 BRIGADEIRO</v>
      </c>
      <c r="H300" s="72" t="str">
        <f t="shared" si="63"/>
        <v>47.508.411/0004-07</v>
      </c>
      <c r="I300" s="70" t="s">
        <v>360</v>
      </c>
      <c r="J300" s="72"/>
      <c r="K300" s="72" t="s">
        <v>187</v>
      </c>
      <c r="L300" s="152" t="s">
        <v>5</v>
      </c>
      <c r="M300" s="73" t="s">
        <v>238</v>
      </c>
      <c r="N300" s="71" t="s">
        <v>1111</v>
      </c>
      <c r="O300" s="74">
        <v>46237</v>
      </c>
      <c r="P300" s="153">
        <v>46237</v>
      </c>
      <c r="Q300" s="75" t="str">
        <f t="shared" si="55"/>
        <v>ago/2026</v>
      </c>
      <c r="R300" s="71" t="s">
        <v>313</v>
      </c>
      <c r="S300" s="71" t="s">
        <v>302</v>
      </c>
      <c r="T300" s="71" t="s">
        <v>1112</v>
      </c>
      <c r="U300" s="71" t="s">
        <v>1113</v>
      </c>
      <c r="V300" s="71" t="str">
        <f t="shared" si="61"/>
        <v>&gt; Prezados, bom dia. Tudo bem?
Por favor, cancelar as notas fiscais emitidas para o CNPJ: 47508411000407
Cliente não possui contrato ativo.
O que ele tem é uma liberação em produção para testes (todos os testes eles pagariam). 
Não podemos cobrar multa contratual de um cliente que não possui contrato, nem mínimo mensal.</v>
      </c>
      <c r="W300" s="76" t="str">
        <f t="shared" si="56"/>
        <v>254808010</v>
      </c>
      <c r="X300" s="77"/>
      <c r="Y300" s="78" t="str">
        <f t="shared" si="57"/>
        <v>Aberto</v>
      </c>
      <c r="Z300" s="78">
        <f t="shared" ca="1" si="58"/>
        <v>53</v>
      </c>
      <c r="AA300" s="78">
        <f t="shared" ca="1" si="59"/>
        <v>53.003</v>
      </c>
      <c r="AB300" s="2" t="str">
        <f t="shared" si="60"/>
        <v>Interno</v>
      </c>
    </row>
    <row r="301" spans="1:28" ht="15.5" hidden="1" x14ac:dyDescent="0.35">
      <c r="A301" s="1"/>
      <c r="B301" s="67" t="s">
        <v>14</v>
      </c>
      <c r="C301" s="70" t="str">
        <f>VLOOKUP(I:I,'Referencias '!H:I,2,0)</f>
        <v>Cobrança e Contestação</v>
      </c>
      <c r="D301" s="71">
        <v>25466908</v>
      </c>
      <c r="E301" s="71">
        <v>0</v>
      </c>
      <c r="F301" s="156" t="s">
        <v>1114</v>
      </c>
      <c r="G301" s="72" t="str">
        <f>T301</f>
        <v/>
      </c>
      <c r="H301" s="72" t="str">
        <f t="shared" si="63"/>
        <v>740.078.669-53</v>
      </c>
      <c r="I301" s="70" t="s">
        <v>258</v>
      </c>
      <c r="J301" s="156"/>
      <c r="K301" s="72"/>
      <c r="L301" s="70" t="s">
        <v>70</v>
      </c>
      <c r="M301" s="73" t="s">
        <v>238</v>
      </c>
      <c r="N301" s="71" t="s">
        <v>1115</v>
      </c>
      <c r="O301" s="74">
        <v>46234</v>
      </c>
      <c r="P301" s="153">
        <v>46234</v>
      </c>
      <c r="Q301" s="75" t="str">
        <f t="shared" si="55"/>
        <v>jul/2026</v>
      </c>
      <c r="R301" s="71" t="s">
        <v>313</v>
      </c>
      <c r="S301" s="71" t="s">
        <v>1116</v>
      </c>
      <c r="T301" s="71" t="s">
        <v>327</v>
      </c>
      <c r="U301" s="71" t="s">
        <v>1117</v>
      </c>
      <c r="V301" s="71" t="str">
        <f t="shared" si="61"/>
        <v>&gt;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v>
      </c>
      <c r="W301" s="76" t="str">
        <f t="shared" si="56"/>
        <v>254669080</v>
      </c>
      <c r="X301" s="77">
        <v>46258</v>
      </c>
      <c r="Y301" s="78" t="str">
        <f t="shared" si="57"/>
        <v>Encerrado</v>
      </c>
      <c r="Z301" s="78">
        <f t="shared" ca="1" si="58"/>
        <v>24</v>
      </c>
      <c r="AA301" s="78" t="str">
        <f t="shared" si="59"/>
        <v/>
      </c>
      <c r="AB301" s="2" t="str">
        <f t="shared" si="60"/>
        <v>Externo</v>
      </c>
    </row>
    <row r="302" spans="1:28" ht="15.5" hidden="1" x14ac:dyDescent="0.35">
      <c r="A302" s="1"/>
      <c r="B302" s="67" t="s">
        <v>14</v>
      </c>
      <c r="C302" s="70" t="str">
        <f>VLOOKUP(I:I,'Referencias '!H:I,2,0)</f>
        <v>Cancelamento e Reemissão de Nota Fiscal</v>
      </c>
      <c r="D302" s="71">
        <v>25461091</v>
      </c>
      <c r="E302" s="71">
        <v>0</v>
      </c>
      <c r="F302" s="156" t="s">
        <v>1118</v>
      </c>
      <c r="G302" s="72" t="str">
        <f>VLOOKUP(H:H,'Referencias '!B:C,2,0)</f>
        <v>CASA UNICA MATERIAIS PARA CONSTRUCAO LTDA</v>
      </c>
      <c r="H302" s="72" t="str">
        <f t="shared" si="63"/>
        <v>25.618.174/0001-43</v>
      </c>
      <c r="I302" s="70" t="s">
        <v>676</v>
      </c>
      <c r="J302" s="72"/>
      <c r="K302" s="72" t="s">
        <v>187</v>
      </c>
      <c r="L302" s="70" t="s">
        <v>70</v>
      </c>
      <c r="M302" s="73" t="s">
        <v>238</v>
      </c>
      <c r="N302" s="71" t="s">
        <v>1119</v>
      </c>
      <c r="O302" s="74">
        <v>46234</v>
      </c>
      <c r="P302" s="153">
        <v>46234</v>
      </c>
      <c r="Q302" s="75" t="str">
        <f t="shared" si="55"/>
        <v>jul/2026</v>
      </c>
      <c r="R302" s="71" t="s">
        <v>313</v>
      </c>
      <c r="S302" s="71" t="s">
        <v>302</v>
      </c>
      <c r="T302" s="71" t="s">
        <v>327</v>
      </c>
      <c r="U302" s="71" t="s">
        <v>1120</v>
      </c>
      <c r="V302" s="71" t="str">
        <f t="shared" si="61"/>
        <v>&gt; Time financeiro, boa tarde. Tudo bem?
Por favor realizar o cancelamento das NFS emitidas em 29/07/2026, foi emitida de forma indevida.
O contrato possui pacote de gateway, ou seja, é para emitir uma nota | boleto para os 3 serviços:</v>
      </c>
      <c r="W302" s="76" t="str">
        <f t="shared" si="56"/>
        <v>254610910</v>
      </c>
      <c r="X302" s="77">
        <v>46276</v>
      </c>
      <c r="Y302" s="78" t="str">
        <f t="shared" si="57"/>
        <v>Encerrado</v>
      </c>
      <c r="Z302" s="78">
        <f t="shared" ca="1" si="58"/>
        <v>42</v>
      </c>
      <c r="AA302" s="78" t="str">
        <f t="shared" si="59"/>
        <v/>
      </c>
      <c r="AB302" s="2" t="str">
        <f t="shared" si="60"/>
        <v>Interno</v>
      </c>
    </row>
    <row r="303" spans="1:28" s="91" customFormat="1" ht="15.5" hidden="1" x14ac:dyDescent="0.35">
      <c r="A303" s="1"/>
      <c r="B303" s="67" t="s">
        <v>14</v>
      </c>
      <c r="C303" s="152" t="str">
        <f>VLOOKUP(I:I,'Referencias '!H:I,2,0)</f>
        <v>Cobrança e Contestação</v>
      </c>
      <c r="D303" s="159">
        <v>25709607</v>
      </c>
      <c r="E303" s="159">
        <v>0</v>
      </c>
      <c r="F303" s="156">
        <v>2621816990566</v>
      </c>
      <c r="G303" s="156" t="str">
        <f>VLOOKUP(H:H,'Referencias '!B:C,2,0)</f>
        <v>EDITORA GLOBO S/A</v>
      </c>
      <c r="H303" s="156" t="str">
        <f t="shared" si="63"/>
        <v>04.067.191/0001-60</v>
      </c>
      <c r="I303" s="152" t="s">
        <v>287</v>
      </c>
      <c r="J303" s="156"/>
      <c r="K303" s="156" t="s">
        <v>1121</v>
      </c>
      <c r="L303" s="70" t="s">
        <v>70</v>
      </c>
      <c r="M303" s="157" t="s">
        <v>238</v>
      </c>
      <c r="N303" s="159" t="s">
        <v>639</v>
      </c>
      <c r="O303" s="155">
        <v>46240</v>
      </c>
      <c r="P303" s="153">
        <v>46240</v>
      </c>
      <c r="Q303" s="158" t="str">
        <f t="shared" si="55"/>
        <v>ago/2026</v>
      </c>
      <c r="R303" s="159" t="s">
        <v>313</v>
      </c>
      <c r="S303" s="159" t="s">
        <v>246</v>
      </c>
      <c r="T303" s="159" t="s">
        <v>1122</v>
      </c>
      <c r="U303" s="159" t="s">
        <v>1123</v>
      </c>
      <c r="V303" s="159" t="str">
        <f t="shared" si="61"/>
        <v>&gt; O faturamento do pagador do mês da Editora Globo está errado, o valor está incorreto. 
Enviei na contestação da prévia mas estou abrindo essa chamado para formalizar conforme solicitado pelo time financeiro. 
Obrigada!</v>
      </c>
      <c r="W303" s="160" t="str">
        <f t="shared" si="56"/>
        <v>257096070</v>
      </c>
      <c r="X303" s="77">
        <v>46273</v>
      </c>
      <c r="Y303" s="161" t="str">
        <f t="shared" si="57"/>
        <v>Encerrado</v>
      </c>
      <c r="Z303" s="161">
        <f t="shared" ca="1" si="58"/>
        <v>33</v>
      </c>
      <c r="AA303" s="161" t="str">
        <f t="shared" si="59"/>
        <v/>
      </c>
      <c r="AB303" s="2" t="str">
        <f t="shared" si="60"/>
        <v>Interno</v>
      </c>
    </row>
    <row r="304" spans="1:28" ht="15.5" hidden="1" x14ac:dyDescent="0.35">
      <c r="A304" s="1"/>
      <c r="B304" s="67" t="s">
        <v>50</v>
      </c>
      <c r="C304" s="70" t="str">
        <f>VLOOKUP(I:I,'Referencias '!H:I,2,0)</f>
        <v>Cancelamento e Reemissão de Nota Fiscal</v>
      </c>
      <c r="D304" s="71">
        <v>25704891</v>
      </c>
      <c r="E304" s="71">
        <v>0</v>
      </c>
      <c r="F304" s="72">
        <v>2621816987537</v>
      </c>
      <c r="G304" s="72" t="str">
        <f>VLOOKUP(H:H,'Referencias '!B:C,2,0)</f>
        <v>VOLTBRAS ELETROPOSTOS AGENCIAMENTO LTDA</v>
      </c>
      <c r="H304" s="72" t="str">
        <f t="shared" si="63"/>
        <v>32.150.686/0001-93</v>
      </c>
      <c r="I304" s="70" t="s">
        <v>360</v>
      </c>
      <c r="J304" s="72"/>
      <c r="K304" s="72" t="s">
        <v>184</v>
      </c>
      <c r="L304" s="152" t="s">
        <v>213</v>
      </c>
      <c r="M304" s="73" t="s">
        <v>238</v>
      </c>
      <c r="N304" s="71" t="s">
        <v>1124</v>
      </c>
      <c r="O304" s="74">
        <v>46240</v>
      </c>
      <c r="P304" s="153">
        <v>46241</v>
      </c>
      <c r="Q304" s="75" t="str">
        <f t="shared" si="55"/>
        <v>ago/2026</v>
      </c>
      <c r="R304" s="71" t="s">
        <v>313</v>
      </c>
      <c r="S304" s="71" t="s">
        <v>302</v>
      </c>
      <c r="T304" s="71" t="s">
        <v>1125</v>
      </c>
      <c r="U304" s="71" t="s">
        <v>1126</v>
      </c>
      <c r="V304" s="71" t="str">
        <f t="shared" si="61"/>
        <v>&gt; Prezado time financeiro.
Favor cancelar a nota de SETUP do cliente. DA comercial em anexo.</v>
      </c>
      <c r="W304" s="76" t="str">
        <f t="shared" si="56"/>
        <v>257048910</v>
      </c>
      <c r="X304" s="77"/>
      <c r="Y304" s="78" t="str">
        <f t="shared" si="57"/>
        <v>Aberto</v>
      </c>
      <c r="Z304" s="78">
        <f t="shared" ca="1" si="58"/>
        <v>50</v>
      </c>
      <c r="AA304" s="78">
        <f t="shared" ca="1" si="59"/>
        <v>50.003039999999999</v>
      </c>
      <c r="AB304" s="2" t="str">
        <f t="shared" si="60"/>
        <v>Interno</v>
      </c>
    </row>
    <row r="305" spans="1:28" ht="15.5" hidden="1" x14ac:dyDescent="0.35">
      <c r="A305" s="1"/>
      <c r="B305" s="67" t="s">
        <v>50</v>
      </c>
      <c r="C305" s="70" t="str">
        <f>VLOOKUP(I:I,'Referencias '!H:I,2,0)</f>
        <v>Pagamentos, Boletos e Recebimentos</v>
      </c>
      <c r="D305" s="71">
        <v>25704610</v>
      </c>
      <c r="E305" s="71">
        <v>0</v>
      </c>
      <c r="F305" s="72">
        <v>2621816987369</v>
      </c>
      <c r="G305" s="72" t="str">
        <f>VLOOKUP(H:H,'Referencias '!B:C,2,0)</f>
        <v>MESTRE MARCENEIRO LTDA</v>
      </c>
      <c r="H305" s="72" t="str">
        <f t="shared" si="63"/>
        <v>12.878.141/0001-90</v>
      </c>
      <c r="I305" s="70" t="s">
        <v>871</v>
      </c>
      <c r="J305" s="72"/>
      <c r="K305" s="72"/>
      <c r="L305" s="70" t="s">
        <v>70</v>
      </c>
      <c r="M305" s="73" t="s">
        <v>238</v>
      </c>
      <c r="N305" s="71" t="s">
        <v>1127</v>
      </c>
      <c r="O305" s="74">
        <v>46240</v>
      </c>
      <c r="P305" s="153">
        <v>46240</v>
      </c>
      <c r="Q305" s="75" t="str">
        <f t="shared" si="55"/>
        <v>ago/2026</v>
      </c>
      <c r="R305" s="71" t="s">
        <v>313</v>
      </c>
      <c r="S305" s="71" t="s">
        <v>1128</v>
      </c>
      <c r="T305" s="71" t="s">
        <v>1129</v>
      </c>
      <c r="U305" s="71" t="s">
        <v>1130</v>
      </c>
      <c r="V305" s="71" t="str">
        <f t="shared" si="61"/>
        <v>&gt; Preciso trocar o domicílio bancário do Master para a seguinte conta:
Banco: Banco do Brasil
Agênica: 2857-6
C/C: 82565-4</v>
      </c>
      <c r="W305" s="76" t="str">
        <f t="shared" si="56"/>
        <v>257046100</v>
      </c>
      <c r="X305" s="77">
        <f>P305</f>
        <v>46240</v>
      </c>
      <c r="Y305" s="78" t="str">
        <f t="shared" si="57"/>
        <v>Encerrado</v>
      </c>
      <c r="Z305" s="78">
        <f t="shared" ca="1" si="58"/>
        <v>0</v>
      </c>
      <c r="AA305" s="78" t="str">
        <f t="shared" si="59"/>
        <v/>
      </c>
      <c r="AB305" s="2" t="str">
        <f t="shared" si="60"/>
        <v>Externo</v>
      </c>
    </row>
    <row r="306" spans="1:28" s="91" customFormat="1" ht="15.5" hidden="1" x14ac:dyDescent="0.35">
      <c r="A306" s="1"/>
      <c r="B306" s="67" t="s">
        <v>50</v>
      </c>
      <c r="C306" s="152" t="str">
        <f>VLOOKUP(I:I,'Referencias '!H:I,2,0)</f>
        <v>Cobrança e Contestação</v>
      </c>
      <c r="D306" s="159">
        <v>25687981</v>
      </c>
      <c r="E306" s="159">
        <v>0</v>
      </c>
      <c r="F306" s="156">
        <v>2621813976658</v>
      </c>
      <c r="G306" s="156" t="str">
        <f>T306</f>
        <v>DIMESUL LTDA</v>
      </c>
      <c r="H306" s="156" t="s">
        <v>1131</v>
      </c>
      <c r="I306" s="152" t="s">
        <v>287</v>
      </c>
      <c r="J306" s="156"/>
      <c r="K306" s="156" t="s">
        <v>1132</v>
      </c>
      <c r="L306" s="70" t="s">
        <v>70</v>
      </c>
      <c r="M306" s="157" t="s">
        <v>238</v>
      </c>
      <c r="N306" s="159" t="s">
        <v>1133</v>
      </c>
      <c r="O306" s="155">
        <v>46240</v>
      </c>
      <c r="P306" s="153">
        <v>46240</v>
      </c>
      <c r="Q306" s="158" t="str">
        <f t="shared" si="55"/>
        <v>ago/2026</v>
      </c>
      <c r="R306" s="159" t="s">
        <v>313</v>
      </c>
      <c r="S306" s="159" t="s">
        <v>1134</v>
      </c>
      <c r="T306" s="159" t="s">
        <v>1135</v>
      </c>
      <c r="U306" s="159" t="s">
        <v>1136</v>
      </c>
      <c r="V306" s="159" t="str">
        <f t="shared" si="61"/>
        <v>&gt; Boa tarde, tudo bem?
Gostaria de solicitar um esclarecimento sobre a nota nº 0119782, bem como sobre a cobrança relacionada a ela, pois nunca recebemos Marketplace.
Poderia, por gentileza, nos explicar a origem dessa nota e os detalhes da cobrança?
Fico no aguardo.
Obrigado!</v>
      </c>
      <c r="W306" s="160" t="str">
        <f t="shared" si="56"/>
        <v>256879810</v>
      </c>
      <c r="X306" s="77">
        <v>46273</v>
      </c>
      <c r="Y306" s="161" t="str">
        <f t="shared" si="57"/>
        <v>Encerrado</v>
      </c>
      <c r="Z306" s="161">
        <f t="shared" ca="1" si="58"/>
        <v>33</v>
      </c>
      <c r="AA306" s="161" t="str">
        <f t="shared" si="59"/>
        <v/>
      </c>
      <c r="AB306" s="2" t="str">
        <f t="shared" si="60"/>
        <v>Externo</v>
      </c>
    </row>
    <row r="307" spans="1:28" ht="15.5" hidden="1" x14ac:dyDescent="0.35">
      <c r="A307" s="1"/>
      <c r="B307" s="67" t="s">
        <v>50</v>
      </c>
      <c r="C307" s="70" t="str">
        <f>VLOOKUP(I:I,'Referencias '!H:I,2,0)</f>
        <v>Cancelamento e Reemissão de Nota Fiscal</v>
      </c>
      <c r="D307" s="159">
        <v>25679977</v>
      </c>
      <c r="E307" s="71">
        <v>0</v>
      </c>
      <c r="F307" s="72">
        <v>2621811971773</v>
      </c>
      <c r="G307" s="72" t="str">
        <f>VLOOKUP(H:H,'Referencias '!B:C,2,0)</f>
        <v>SAVEGNAGO-SUPERMERCADOS LTDA</v>
      </c>
      <c r="H307" s="72" t="str">
        <f t="shared" ref="H307:H325" si="64">TRIM(_xlfn.TEXTBEFORE(_xlfn.TEXTAFTER(U307,"CNPJ/CPF:&lt;/strong&gt;"),"&lt;/p&gt;"))</f>
        <v>71.322.150/0001-60</v>
      </c>
      <c r="I307" s="70" t="s">
        <v>652</v>
      </c>
      <c r="J307" s="72"/>
      <c r="K307" s="72"/>
      <c r="L307" s="152" t="s">
        <v>5</v>
      </c>
      <c r="M307" s="73" t="s">
        <v>238</v>
      </c>
      <c r="N307" s="71" t="s">
        <v>351</v>
      </c>
      <c r="O307" s="74">
        <v>46240</v>
      </c>
      <c r="P307" s="153">
        <v>46240</v>
      </c>
      <c r="Q307" s="75" t="str">
        <f t="shared" si="55"/>
        <v>ago/2026</v>
      </c>
      <c r="R307" s="71" t="s">
        <v>313</v>
      </c>
      <c r="S307" s="71" t="s">
        <v>352</v>
      </c>
      <c r="T307" s="71" t="s">
        <v>353</v>
      </c>
      <c r="U307" s="71" t="s">
        <v>1137</v>
      </c>
      <c r="V307" s="71" t="str">
        <f t="shared" si="61"/>
        <v>&gt; Bom dia a todos!
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v>
      </c>
      <c r="W307" s="76" t="str">
        <f t="shared" si="56"/>
        <v>256799770</v>
      </c>
      <c r="X307" s="77"/>
      <c r="Y307" s="78" t="str">
        <f t="shared" si="57"/>
        <v>Aberto</v>
      </c>
      <c r="Z307" s="78">
        <f t="shared" ca="1" si="58"/>
        <v>50</v>
      </c>
      <c r="AA307" s="78">
        <f t="shared" ca="1" si="59"/>
        <v>50.003070000000001</v>
      </c>
      <c r="AB307" s="2" t="str">
        <f t="shared" si="60"/>
        <v>Externo</v>
      </c>
    </row>
    <row r="308" spans="1:28" ht="15.5" hidden="1" x14ac:dyDescent="0.35">
      <c r="A308" s="1"/>
      <c r="B308" s="67" t="s">
        <v>50</v>
      </c>
      <c r="C308" s="70" t="str">
        <f>VLOOKUP(I:I,'Referencias '!H:I,2,0)</f>
        <v>Cobrança e Contestação</v>
      </c>
      <c r="D308" s="71">
        <v>25652435</v>
      </c>
      <c r="E308" s="71">
        <v>0</v>
      </c>
      <c r="F308" s="72">
        <v>2621717954072</v>
      </c>
      <c r="G308" s="72" t="str">
        <f>VLOOKUP(H:H,'Referencias '!B:C,2,0)</f>
        <v>INOVE ONLINE LTDA</v>
      </c>
      <c r="H308" s="72" t="str">
        <f t="shared" si="64"/>
        <v>59.515.022/0001-37</v>
      </c>
      <c r="I308" s="70" t="s">
        <v>287</v>
      </c>
      <c r="J308" s="72"/>
      <c r="K308" s="72"/>
      <c r="L308" s="70" t="s">
        <v>70</v>
      </c>
      <c r="M308" s="73" t="s">
        <v>238</v>
      </c>
      <c r="N308" s="71" t="s">
        <v>1138</v>
      </c>
      <c r="O308" s="74">
        <v>46239</v>
      </c>
      <c r="P308" s="153">
        <v>46239</v>
      </c>
      <c r="Q308" s="75" t="str">
        <f t="shared" si="55"/>
        <v>ago/2026</v>
      </c>
      <c r="R308" s="71" t="s">
        <v>313</v>
      </c>
      <c r="S308" s="71" t="s">
        <v>1139</v>
      </c>
      <c r="T308" s="71" t="s">
        <v>1140</v>
      </c>
      <c r="U308" s="71" t="s">
        <v>1141</v>
      </c>
      <c r="V308" s="71" t="str">
        <f t="shared" si="61"/>
        <v>&gt; Recebi a cobrança de 699,24, sendo que o valor acordado em contrato sempre foi de 400 reais, gostaria de entender o motivo de ter aumentando quase 300 reais!</v>
      </c>
      <c r="W308" s="76" t="str">
        <f t="shared" si="56"/>
        <v>256524350</v>
      </c>
      <c r="X308" s="77">
        <f>P308</f>
        <v>46239</v>
      </c>
      <c r="Y308" s="78" t="str">
        <f t="shared" si="57"/>
        <v>Encerrado</v>
      </c>
      <c r="Z308" s="78">
        <f t="shared" ca="1" si="58"/>
        <v>0</v>
      </c>
      <c r="AA308" s="78" t="str">
        <f t="shared" si="59"/>
        <v/>
      </c>
      <c r="AB308" s="2" t="str">
        <f t="shared" si="60"/>
        <v>Externo</v>
      </c>
    </row>
    <row r="309" spans="1:28" ht="15.5" hidden="1" x14ac:dyDescent="0.35">
      <c r="A309" s="1"/>
      <c r="B309" s="67" t="s">
        <v>17</v>
      </c>
      <c r="C309" s="70" t="str">
        <f>VLOOKUP(I:I,'Referencias '!H:I,2,0)</f>
        <v>Cobrança e Contestação</v>
      </c>
      <c r="D309" s="71">
        <v>25587767</v>
      </c>
      <c r="E309" s="71">
        <v>0</v>
      </c>
      <c r="F309" s="156" t="s">
        <v>1082</v>
      </c>
      <c r="G309" s="72" t="str">
        <f>VLOOKUP(H:H,'Referencias '!B:C,2,0)</f>
        <v>VISA DO BRASIL EMPREENDIMENTOS LTDA</v>
      </c>
      <c r="H309" s="72" t="str">
        <f t="shared" si="64"/>
        <v>31.551.765/0001-43</v>
      </c>
      <c r="I309" s="70" t="s">
        <v>258</v>
      </c>
      <c r="J309" s="72"/>
      <c r="K309" s="72"/>
      <c r="L309" s="152" t="s">
        <v>5</v>
      </c>
      <c r="M309" s="73" t="s">
        <v>238</v>
      </c>
      <c r="N309" s="71" t="s">
        <v>1083</v>
      </c>
      <c r="O309" s="74">
        <v>46238</v>
      </c>
      <c r="P309" s="153">
        <v>46238</v>
      </c>
      <c r="Q309" s="75" t="str">
        <f t="shared" si="55"/>
        <v>ago/2026</v>
      </c>
      <c r="R309" s="71" t="s">
        <v>313</v>
      </c>
      <c r="S309" s="71" t="s">
        <v>302</v>
      </c>
      <c r="T309" s="71" t="s">
        <v>327</v>
      </c>
      <c r="U309" s="71" t="s">
        <v>1084</v>
      </c>
      <c r="V309" s="71" t="str">
        <f t="shared" si="61"/>
        <v>&gt; Time financeiro, boa tarde. Tudo bem?
Por favor, preciso saber se as transações que estamos cobrando das notas fiscais do cliente: 31551765000143
são relacionados ao MID:BBA85CEC-60E0-4E61-B105-A63B118ACA08?
Se não, a qual MID está relacionada?</v>
      </c>
      <c r="W309" s="76" t="str">
        <f t="shared" si="56"/>
        <v>255877670</v>
      </c>
      <c r="X309" s="77"/>
      <c r="Y309" s="78" t="str">
        <f t="shared" si="57"/>
        <v>Aberto</v>
      </c>
      <c r="Z309" s="78">
        <f t="shared" ca="1" si="58"/>
        <v>52</v>
      </c>
      <c r="AA309" s="78">
        <f t="shared" ca="1" si="59"/>
        <v>52.00309</v>
      </c>
      <c r="AB309" s="2" t="str">
        <f t="shared" si="60"/>
        <v>Interno</v>
      </c>
    </row>
    <row r="310" spans="1:28" ht="15.5" hidden="1" x14ac:dyDescent="0.35">
      <c r="A310" s="1"/>
      <c r="B310" s="67" t="s">
        <v>14</v>
      </c>
      <c r="C310" s="70" t="str">
        <f>VLOOKUP(I:I,'Referencias '!H:I,2,0)</f>
        <v>Cancelamento e Reemissão de Nota Fiscal</v>
      </c>
      <c r="D310" s="71">
        <v>25587571</v>
      </c>
      <c r="E310" s="71">
        <v>0</v>
      </c>
      <c r="F310" s="72">
        <v>2621616912722</v>
      </c>
      <c r="G310" s="72" t="str">
        <f>VLOOKUP(H:H,'Referencias '!B:C,2,0)</f>
        <v>PAGSEGURO INTERNET INSTITUICAO DE PAGAMENTO S.A.</v>
      </c>
      <c r="H310" s="72" t="str">
        <f t="shared" si="64"/>
        <v>08.561.701/0001-01</v>
      </c>
      <c r="I310" s="70" t="s">
        <v>1144</v>
      </c>
      <c r="J310" s="72"/>
      <c r="K310" s="72"/>
      <c r="L310" s="152" t="s">
        <v>5</v>
      </c>
      <c r="M310" s="73" t="s">
        <v>238</v>
      </c>
      <c r="N310" s="71" t="s">
        <v>1145</v>
      </c>
      <c r="O310" s="74">
        <v>46238</v>
      </c>
      <c r="P310" s="153">
        <v>46239</v>
      </c>
      <c r="Q310" s="75" t="str">
        <f t="shared" si="55"/>
        <v>ago/2026</v>
      </c>
      <c r="R310" s="71" t="s">
        <v>313</v>
      </c>
      <c r="S310" s="71" t="s">
        <v>1146</v>
      </c>
      <c r="T310" s="71" t="s">
        <v>327</v>
      </c>
      <c r="U310" s="71" t="s">
        <v>1147</v>
      </c>
      <c r="V310" s="71" t="str">
        <f t="shared" si="61"/>
        <v>&gt; Boa tarde time Cielo, tudo bem?
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v>
      </c>
      <c r="W310" s="76" t="str">
        <f t="shared" si="56"/>
        <v>255875710</v>
      </c>
      <c r="X310" s="77"/>
      <c r="Y310" s="78" t="str">
        <f t="shared" si="57"/>
        <v>Aberto</v>
      </c>
      <c r="Z310" s="78">
        <f t="shared" ca="1" si="58"/>
        <v>52</v>
      </c>
      <c r="AA310" s="78">
        <f t="shared" ca="1" si="59"/>
        <v>52.003100000000003</v>
      </c>
      <c r="AB310" s="2" t="str">
        <f t="shared" si="60"/>
        <v>Externo</v>
      </c>
    </row>
    <row r="311" spans="1:28" ht="15.5" hidden="1" x14ac:dyDescent="0.35">
      <c r="A311" s="1"/>
      <c r="B311" s="67" t="s">
        <v>17</v>
      </c>
      <c r="C311" s="70" t="str">
        <f>VLOOKUP(I:I,'Referencias '!H:I,2,0)</f>
        <v>Pagamentos, Boletos e Recebimentos</v>
      </c>
      <c r="D311" s="71">
        <v>25611580</v>
      </c>
      <c r="E311" s="71">
        <v>0</v>
      </c>
      <c r="F311" s="72">
        <v>2621710927926</v>
      </c>
      <c r="G311" s="72" t="str">
        <f>VLOOKUP(H:H,'Referencias '!B:C,2,0)</f>
        <v>BRASIF S/A EXPORTACAO IMPORTACAO</v>
      </c>
      <c r="H311" s="72" t="str">
        <f t="shared" si="64"/>
        <v>52.226.073/0001-08</v>
      </c>
      <c r="I311" s="70" t="s">
        <v>1142</v>
      </c>
      <c r="J311" s="72"/>
      <c r="K311" s="72"/>
      <c r="L311" s="152" t="s">
        <v>5</v>
      </c>
      <c r="M311" s="73" t="s">
        <v>238</v>
      </c>
      <c r="N311" s="71" t="s">
        <v>305</v>
      </c>
      <c r="O311" s="74">
        <v>46239</v>
      </c>
      <c r="P311" s="153">
        <v>46239</v>
      </c>
      <c r="Q311" s="75" t="str">
        <f t="shared" si="55"/>
        <v>ago/2026</v>
      </c>
      <c r="R311" s="71" t="s">
        <v>313</v>
      </c>
      <c r="S311" s="71" t="s">
        <v>306</v>
      </c>
      <c r="T311" s="71" t="s">
        <v>327</v>
      </c>
      <c r="U311" s="71" t="s">
        <v>1143</v>
      </c>
      <c r="V311" s="71" t="str">
        <f t="shared" si="61"/>
        <v>&gt; Bom dia, pessoal! Tudo bem?
Este cliente entrou em contato conosco, reclamando que as NFs estão sendo emitidas com um prazo para pagamento muito curto. Qual o prazo cadastrado para este cliente?
Verifiquei que o prazo acordado em contrato é de 15 dias, segue em anexo o documento para validação.
CNPJ 52.226.073/0001-08</v>
      </c>
      <c r="W311" s="76" t="str">
        <f t="shared" si="56"/>
        <v>256115800</v>
      </c>
      <c r="X311" s="77"/>
      <c r="Y311" s="78" t="str">
        <f t="shared" si="57"/>
        <v>Aberto</v>
      </c>
      <c r="Z311" s="78">
        <f t="shared" ca="1" si="58"/>
        <v>51</v>
      </c>
      <c r="AA311" s="78">
        <f t="shared" ca="1" si="59"/>
        <v>51.00311</v>
      </c>
      <c r="AB311" s="2" t="str">
        <f t="shared" si="60"/>
        <v>Interno</v>
      </c>
    </row>
    <row r="312" spans="1:28" ht="15.5" hidden="1" x14ac:dyDescent="0.35">
      <c r="A312" s="1"/>
      <c r="B312" s="67" t="s">
        <v>14</v>
      </c>
      <c r="C312" s="70" t="str">
        <f>VLOOKUP(I:I,'Referencias '!H:I,2,0)</f>
        <v>Cancelamento e Reemissão de Nota Fiscal</v>
      </c>
      <c r="D312" s="71">
        <v>26015915</v>
      </c>
      <c r="E312" s="71" t="s">
        <v>1149</v>
      </c>
      <c r="F312" s="156" t="s">
        <v>1150</v>
      </c>
      <c r="G312" s="72" t="str">
        <f>VLOOKUP(H:H,'Referencias '!B:C,2,0)</f>
        <v>CINEMARK BRASIL S.A.</v>
      </c>
      <c r="H312" s="72" t="str">
        <f t="shared" si="64"/>
        <v>00.779.721/0001-41</v>
      </c>
      <c r="I312" s="70" t="s">
        <v>1151</v>
      </c>
      <c r="J312" s="156"/>
      <c r="K312" s="72"/>
      <c r="L312" s="70" t="s">
        <v>70</v>
      </c>
      <c r="M312" s="73" t="s">
        <v>238</v>
      </c>
      <c r="N312" s="71" t="s">
        <v>488</v>
      </c>
      <c r="O312" s="74">
        <v>46247</v>
      </c>
      <c r="P312" s="153">
        <v>46248</v>
      </c>
      <c r="Q312" s="75" t="str">
        <f t="shared" si="55"/>
        <v>ago/2026</v>
      </c>
      <c r="R312" s="71" t="s">
        <v>313</v>
      </c>
      <c r="S312" s="71" t="s">
        <v>489</v>
      </c>
      <c r="T312" s="71" t="s">
        <v>327</v>
      </c>
      <c r="U312" s="71" t="s">
        <v>1152</v>
      </c>
      <c r="V312" s="71" t="str">
        <f t="shared" si="61"/>
        <v>&gt; Inclusão da P.O nas NF Pagador, 3DS e Cartão Protegido
OC000777457 - Antifraude jun.26
OC000778663 - 3DS
OC000778818 - Cartão
OC000779006 - Pagador</v>
      </c>
      <c r="W312" s="76" t="str">
        <f t="shared" si="56"/>
        <v>260159150</v>
      </c>
      <c r="X312" s="77">
        <v>46252</v>
      </c>
      <c r="Y312" s="78" t="str">
        <f t="shared" si="57"/>
        <v>Encerrado</v>
      </c>
      <c r="Z312" s="78">
        <f t="shared" ca="1" si="58"/>
        <v>5</v>
      </c>
      <c r="AA312" s="78" t="str">
        <f t="shared" si="59"/>
        <v/>
      </c>
      <c r="AB312" s="2" t="str">
        <f t="shared" si="60"/>
        <v>Externo</v>
      </c>
    </row>
    <row r="313" spans="1:28" ht="15.5" hidden="1" x14ac:dyDescent="0.35">
      <c r="A313" s="1"/>
      <c r="B313" s="67" t="s">
        <v>50</v>
      </c>
      <c r="C313" s="70" t="str">
        <f>VLOOKUP(I:I,'Referencias '!H:I,2,0)</f>
        <v>Cancelamento e Reemissão de Nota Fiscal</v>
      </c>
      <c r="D313" s="71">
        <v>26011491</v>
      </c>
      <c r="E313" s="71" t="s">
        <v>1149</v>
      </c>
      <c r="F313" s="156" t="s">
        <v>1153</v>
      </c>
      <c r="G313" s="72" t="str">
        <f>T313</f>
        <v/>
      </c>
      <c r="H313" s="72" t="str">
        <f t="shared" si="64"/>
        <v>04.525.527/0001-90</v>
      </c>
      <c r="I313" s="70" t="s">
        <v>1154</v>
      </c>
      <c r="J313" s="72"/>
      <c r="K313" s="72" t="s">
        <v>187</v>
      </c>
      <c r="L313" s="152" t="s">
        <v>5</v>
      </c>
      <c r="M313" s="73" t="s">
        <v>238</v>
      </c>
      <c r="N313" s="71" t="s">
        <v>1155</v>
      </c>
      <c r="O313" s="74">
        <v>46247</v>
      </c>
      <c r="P313" s="153">
        <v>46248</v>
      </c>
      <c r="Q313" s="75" t="str">
        <f t="shared" si="55"/>
        <v>ago/2026</v>
      </c>
      <c r="R313" s="71" t="s">
        <v>313</v>
      </c>
      <c r="S313" s="71" t="s">
        <v>302</v>
      </c>
      <c r="T313" s="71" t="s">
        <v>327</v>
      </c>
      <c r="U313" s="71" t="s">
        <v>1156</v>
      </c>
      <c r="V313" s="71" t="str">
        <f t="shared" si="61"/>
        <v>&gt; Favor cancelar todas as notas do cliente.
Conforme evidência a funcionária do financeiro em 2023 afirmou que a o serviço estava sendo bloqueado em30/05/2023.
Desvio da antiga funcionária, pois continuamos faturando até março/2026 de forma indevida.</v>
      </c>
      <c r="W313" s="76" t="str">
        <f t="shared" si="56"/>
        <v>260114910</v>
      </c>
      <c r="X313" s="77"/>
      <c r="Y313" s="78" t="str">
        <f t="shared" si="57"/>
        <v>Aberto</v>
      </c>
      <c r="Z313" s="78">
        <f t="shared" ca="1" si="58"/>
        <v>43</v>
      </c>
      <c r="AA313" s="78">
        <f t="shared" ca="1" si="59"/>
        <v>43.003129999999999</v>
      </c>
      <c r="AB313" s="2" t="str">
        <f t="shared" si="60"/>
        <v>Interno</v>
      </c>
    </row>
    <row r="314" spans="1:28" ht="15.5" hidden="1" x14ac:dyDescent="0.35">
      <c r="A314" s="1"/>
      <c r="B314" s="67" t="s">
        <v>17</v>
      </c>
      <c r="C314" s="70" t="str">
        <f>VLOOKUP(I:I,'Referencias '!H:I,2,0)</f>
        <v>Contratos, Comercial e Cadastro</v>
      </c>
      <c r="D314" s="71">
        <v>25860869</v>
      </c>
      <c r="E314" s="71" t="s">
        <v>1149</v>
      </c>
      <c r="F314" s="156" t="s">
        <v>1206</v>
      </c>
      <c r="G314" s="72" t="str">
        <f>VLOOKUP(H:H,'Referencias '!B:C,2,0)</f>
        <v>SOCIEDADE BIBLICA DO BRASIL</v>
      </c>
      <c r="H314" s="72" t="str">
        <f t="shared" si="64"/>
        <v>33.579.376/0001-51</v>
      </c>
      <c r="I314" s="70" t="s">
        <v>1171</v>
      </c>
      <c r="J314" s="72"/>
      <c r="K314" s="72" t="s">
        <v>677</v>
      </c>
      <c r="L314" s="152" t="s">
        <v>5</v>
      </c>
      <c r="M314" s="73" t="s">
        <v>238</v>
      </c>
      <c r="N314" s="71" t="s">
        <v>1207</v>
      </c>
      <c r="O314" s="74">
        <v>46245</v>
      </c>
      <c r="P314" s="153">
        <v>46245</v>
      </c>
      <c r="Q314" s="75" t="str">
        <f t="shared" si="55"/>
        <v>ago/2026</v>
      </c>
      <c r="R314" s="71" t="s">
        <v>313</v>
      </c>
      <c r="S314" s="71" t="s">
        <v>1208</v>
      </c>
      <c r="T314" s="71" t="s">
        <v>327</v>
      </c>
      <c r="U314" s="71" t="s">
        <v>1209</v>
      </c>
      <c r="V314" s="71" t="str">
        <f t="shared" si="61"/>
        <v>&gt; Atualização para enviar boletos e notas fiscais.
Necessitamos de atualização no cadastro da empresa:
Dados:
Razão Social: Sociedade Bíblica do Brasil
CNPJ: 33.579.376/0001-51
Por favor, para os próximos envios de cobrança
Enviar somente para 
Leticia Eugenio &amp;lt;leticia.eugenio@sbb.org.br&amp;gt;; 
Leandro Silva &amp;lt;leandro.silva@sbb.org.br&amp;gt;; 
Daniela Alves&amp;lt;daniela.alves@sbb.org.br&amp;gt;</v>
      </c>
      <c r="W314" s="76" t="str">
        <f t="shared" si="56"/>
        <v>258608690</v>
      </c>
      <c r="X314" s="77"/>
      <c r="Y314" s="78" t="str">
        <f t="shared" si="57"/>
        <v>Aberto</v>
      </c>
      <c r="Z314" s="78">
        <f t="shared" ca="1" si="58"/>
        <v>45</v>
      </c>
      <c r="AA314" s="78">
        <f t="shared" ca="1" si="59"/>
        <v>45.003140000000002</v>
      </c>
      <c r="AB314" s="2" t="str">
        <f t="shared" si="60"/>
        <v>Externo</v>
      </c>
    </row>
    <row r="315" spans="1:28" ht="15.5" hidden="1" x14ac:dyDescent="0.35">
      <c r="A315" s="1"/>
      <c r="B315" s="67" t="s">
        <v>14</v>
      </c>
      <c r="C315" s="70" t="str">
        <f>VLOOKUP(I:I,'Referencias '!H:I,2,0)</f>
        <v>Faturamento e Obrigações Fiscais</v>
      </c>
      <c r="D315" s="71">
        <v>26000391</v>
      </c>
      <c r="E315" s="71" t="s">
        <v>1149</v>
      </c>
      <c r="F315" s="156" t="s">
        <v>1160</v>
      </c>
      <c r="G315" s="72" t="str">
        <f>VLOOKUP(H:H,'Referencias '!B:C,2,0)</f>
        <v>EDITORA GLOBO S/A</v>
      </c>
      <c r="H315" s="72" t="str">
        <f t="shared" si="64"/>
        <v>04.067.191/0001-60</v>
      </c>
      <c r="I315" s="70" t="s">
        <v>1161</v>
      </c>
      <c r="J315" s="72"/>
      <c r="K315" s="72" t="s">
        <v>677</v>
      </c>
      <c r="L315" s="152" t="s">
        <v>5</v>
      </c>
      <c r="M315" s="73" t="s">
        <v>238</v>
      </c>
      <c r="N315" s="71" t="s">
        <v>639</v>
      </c>
      <c r="O315" s="74">
        <v>46247</v>
      </c>
      <c r="P315" s="153">
        <v>46247</v>
      </c>
      <c r="Q315" s="75" t="str">
        <f t="shared" si="55"/>
        <v>ago/2026</v>
      </c>
      <c r="R315" s="71" t="s">
        <v>313</v>
      </c>
      <c r="S315" s="71" t="s">
        <v>246</v>
      </c>
      <c r="T315" s="71" t="s">
        <v>1162</v>
      </c>
      <c r="U315" s="71" t="s">
        <v>1163</v>
      </c>
      <c r="V315" s="71" t="str">
        <f t="shared" si="61"/>
        <v>&gt; Preciso saber quais MIDs estão sendo puxado na cobrança do Cartão protegido do cliente Editora Globo: 
CNPJ 04.067.191/0001-60</v>
      </c>
      <c r="W315" s="76" t="str">
        <f t="shared" si="56"/>
        <v>260003910</v>
      </c>
      <c r="X315" s="77"/>
      <c r="Y315" s="78" t="str">
        <f t="shared" si="57"/>
        <v>Aberto</v>
      </c>
      <c r="Z315" s="78">
        <f t="shared" ca="1" si="58"/>
        <v>43</v>
      </c>
      <c r="AA315" s="78">
        <f t="shared" ca="1" si="59"/>
        <v>43.003149999999998</v>
      </c>
      <c r="AB315" s="2" t="str">
        <f t="shared" si="60"/>
        <v>Interno</v>
      </c>
    </row>
    <row r="316" spans="1:28" ht="15.5" hidden="1" x14ac:dyDescent="0.35">
      <c r="A316" s="1"/>
      <c r="B316" s="67" t="s">
        <v>50</v>
      </c>
      <c r="C316" s="152" t="str">
        <f>VLOOKUP(I:I,'Referencias '!H:I,2,0)</f>
        <v>Pagamentos, Boletos e Recebimentos</v>
      </c>
      <c r="D316" s="159">
        <v>25998980</v>
      </c>
      <c r="E316" s="159" t="s">
        <v>1149</v>
      </c>
      <c r="F316" s="156" t="s">
        <v>1164</v>
      </c>
      <c r="G316" s="156" t="str">
        <f>VLOOKUP(H:H,'Referencias '!B:C,2,0)</f>
        <v>KASA MOTORS LTDA</v>
      </c>
      <c r="H316" s="156" t="str">
        <f t="shared" si="64"/>
        <v>05.471.879/0001-73</v>
      </c>
      <c r="I316" s="70" t="s">
        <v>1165</v>
      </c>
      <c r="J316" s="72"/>
      <c r="K316" s="72" t="s">
        <v>677</v>
      </c>
      <c r="L316" s="152" t="s">
        <v>5</v>
      </c>
      <c r="M316" s="73" t="s">
        <v>238</v>
      </c>
      <c r="N316" s="71" t="s">
        <v>1166</v>
      </c>
      <c r="O316" s="74">
        <v>46247</v>
      </c>
      <c r="P316" s="153">
        <v>46248</v>
      </c>
      <c r="Q316" s="75" t="str">
        <f t="shared" si="55"/>
        <v>ago/2026</v>
      </c>
      <c r="R316" s="71" t="s">
        <v>313</v>
      </c>
      <c r="S316" s="71" t="s">
        <v>1167</v>
      </c>
      <c r="T316" s="71" t="s">
        <v>1168</v>
      </c>
      <c r="U316" s="71" t="s">
        <v>1169</v>
      </c>
      <c r="V316" s="71" t="str">
        <f t="shared" ref="V316:V347" si="65">IFERROR(_xlfn.TEXTBEFORE(_xlfn.TEXTAFTER(U316,"Descrição do problema:&lt;/strong"),"&lt;/p&gt;"),_xlfn.TEXTAFTER(U316,"Descrição do problema:&lt;/strong"))</f>
        <v>&gt; Estamos com um boleto vencido, porém houve a troca de adm. e eu estou no lugar do antigo. Queria ver a possibilidade de prorrogação de boleto da NF0118075</v>
      </c>
      <c r="W316" s="76" t="str">
        <f t="shared" si="56"/>
        <v>259989800</v>
      </c>
      <c r="X316" s="77"/>
      <c r="Y316" s="78" t="str">
        <f t="shared" si="57"/>
        <v>Aberto</v>
      </c>
      <c r="Z316" s="78">
        <f t="shared" ca="1" si="58"/>
        <v>43</v>
      </c>
      <c r="AA316" s="78">
        <f t="shared" ca="1" si="59"/>
        <v>43.003160000000001</v>
      </c>
      <c r="AB316" s="2" t="str">
        <f t="shared" si="60"/>
        <v>Externo</v>
      </c>
    </row>
    <row r="317" spans="1:28" ht="15.5" hidden="1" x14ac:dyDescent="0.35">
      <c r="A317" s="1"/>
      <c r="B317" s="67" t="s">
        <v>17</v>
      </c>
      <c r="C317" s="70" t="str">
        <f>VLOOKUP(I:I,'Referencias '!H:I,2,0)</f>
        <v>Cancelamento e Reemissão de Nota Fiscal</v>
      </c>
      <c r="D317" s="71">
        <v>26003147</v>
      </c>
      <c r="E317" s="71" t="s">
        <v>1149</v>
      </c>
      <c r="F317" s="156" t="s">
        <v>1157</v>
      </c>
      <c r="G317" s="72" t="str">
        <f>VLOOKUP(H:H,'Referencias '!B:C,2,0)</f>
        <v>PAGUE MENOS COMERCIO DE PRODUTOS ALIMENTICIOS LTDA</v>
      </c>
      <c r="H317" s="72" t="str">
        <f t="shared" si="64"/>
        <v>60.494.416/0033-12</v>
      </c>
      <c r="I317" s="70" t="s">
        <v>676</v>
      </c>
      <c r="J317" s="72"/>
      <c r="K317" s="72" t="s">
        <v>184</v>
      </c>
      <c r="L317" s="152" t="s">
        <v>5</v>
      </c>
      <c r="M317" s="73" t="s">
        <v>238</v>
      </c>
      <c r="N317" s="71" t="s">
        <v>1158</v>
      </c>
      <c r="O317" s="74">
        <v>46247</v>
      </c>
      <c r="P317" s="153">
        <v>46247</v>
      </c>
      <c r="Q317" s="75" t="str">
        <f t="shared" si="55"/>
        <v>ago/2026</v>
      </c>
      <c r="R317" s="71" t="s">
        <v>313</v>
      </c>
      <c r="S317" s="71" t="s">
        <v>302</v>
      </c>
      <c r="T317" s="71" t="s">
        <v>755</v>
      </c>
      <c r="U317" s="71" t="s">
        <v>1159</v>
      </c>
      <c r="V317" s="71" t="str">
        <f t="shared" si="65"/>
        <v>&gt; Prezados, boa tarde. Tudo bem?
Em anexo, segue DA comercial para substituição das notas já emitidas. 
Emitindo no 1° dia útil de cada mês.</v>
      </c>
      <c r="W317" s="76" t="str">
        <f t="shared" si="56"/>
        <v>260031470</v>
      </c>
      <c r="X317" s="77"/>
      <c r="Y317" s="78" t="str">
        <f t="shared" si="57"/>
        <v>Aberto</v>
      </c>
      <c r="Z317" s="78">
        <f t="shared" ca="1" si="58"/>
        <v>43</v>
      </c>
      <c r="AA317" s="78">
        <f t="shared" ca="1" si="59"/>
        <v>43.003169999999997</v>
      </c>
      <c r="AB317" s="2" t="str">
        <f t="shared" si="60"/>
        <v>Interno</v>
      </c>
    </row>
    <row r="318" spans="1:28" ht="15.5" hidden="1" x14ac:dyDescent="0.35">
      <c r="A318" s="1"/>
      <c r="B318" s="67" t="s">
        <v>14</v>
      </c>
      <c r="C318" s="70" t="str">
        <f>VLOOKUP(I:I,'Referencias '!H:I,2,0)</f>
        <v>Faturamento e Obrigações Fiscais</v>
      </c>
      <c r="D318" s="71">
        <v>25986550</v>
      </c>
      <c r="E318" s="71" t="s">
        <v>1149</v>
      </c>
      <c r="F318" s="156" t="s">
        <v>1175</v>
      </c>
      <c r="G318" s="72" t="str">
        <f>VLOOKUP(H:H,'Referencias '!B:C,2,0)</f>
        <v>A. P. A. COMERCIO DE MOVEIS LTDA</v>
      </c>
      <c r="H318" s="72" t="str">
        <f t="shared" si="64"/>
        <v>07.382.118/0001-70</v>
      </c>
      <c r="I318" s="70" t="s">
        <v>1176</v>
      </c>
      <c r="J318" s="72"/>
      <c r="K318" s="72" t="s">
        <v>677</v>
      </c>
      <c r="L318" s="152" t="s">
        <v>5</v>
      </c>
      <c r="M318" s="73" t="s">
        <v>238</v>
      </c>
      <c r="N318" s="71" t="s">
        <v>1177</v>
      </c>
      <c r="O318" s="74">
        <v>46247</v>
      </c>
      <c r="P318" s="153">
        <v>46247</v>
      </c>
      <c r="Q318" s="75" t="str">
        <f t="shared" si="55"/>
        <v>ago/2026</v>
      </c>
      <c r="R318" s="71" t="s">
        <v>313</v>
      </c>
      <c r="S318" s="71" t="s">
        <v>1178</v>
      </c>
      <c r="T318" s="71" t="s">
        <v>1179</v>
      </c>
      <c r="U318" s="71" t="s">
        <v>1180</v>
      </c>
      <c r="V318" s="71" t="str">
        <f t="shared" si="65"/>
        <v>&gt;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
Como referência, a nota fiscal nº 118806 foi emit</v>
      </c>
      <c r="W318" s="76" t="str">
        <f t="shared" si="56"/>
        <v>259865500</v>
      </c>
      <c r="X318" s="77"/>
      <c r="Y318" s="78" t="str">
        <f t="shared" si="57"/>
        <v>Aberto</v>
      </c>
      <c r="Z318" s="78">
        <f t="shared" ca="1" si="58"/>
        <v>43</v>
      </c>
      <c r="AA318" s="78">
        <f t="shared" ca="1" si="59"/>
        <v>43.00318</v>
      </c>
      <c r="AB318" s="2" t="str">
        <f t="shared" si="60"/>
        <v>Externo</v>
      </c>
    </row>
    <row r="319" spans="1:28" ht="15.5" hidden="1" x14ac:dyDescent="0.35">
      <c r="A319" s="1"/>
      <c r="B319" s="67" t="s">
        <v>50</v>
      </c>
      <c r="C319" s="70" t="str">
        <f>VLOOKUP(I:I,'Referencias '!H:I,2,0)</f>
        <v>Pagamentos, Boletos e Recebimentos</v>
      </c>
      <c r="D319" s="71">
        <v>25976644</v>
      </c>
      <c r="E319" s="71" t="s">
        <v>1149</v>
      </c>
      <c r="F319" s="156" t="s">
        <v>1181</v>
      </c>
      <c r="G319" s="72" t="str">
        <f>VLOOKUP(H:H,'Referencias '!B:C,2,0)</f>
        <v>R11 TRAVEL VIAGENS E TURISMO LTDA.</v>
      </c>
      <c r="H319" s="72" t="str">
        <f t="shared" si="64"/>
        <v>24.763.731/0001-57</v>
      </c>
      <c r="I319" s="70" t="s">
        <v>1165</v>
      </c>
      <c r="J319" s="72"/>
      <c r="K319" s="72" t="s">
        <v>677</v>
      </c>
      <c r="L319" s="152" t="s">
        <v>5</v>
      </c>
      <c r="M319" s="73" t="s">
        <v>238</v>
      </c>
      <c r="N319" s="71" t="s">
        <v>1182</v>
      </c>
      <c r="O319" s="74">
        <v>46247</v>
      </c>
      <c r="P319" s="153">
        <v>46247</v>
      </c>
      <c r="Q319" s="75" t="str">
        <f t="shared" si="55"/>
        <v>ago/2026</v>
      </c>
      <c r="R319" s="71" t="s">
        <v>313</v>
      </c>
      <c r="S319" s="71" t="s">
        <v>1183</v>
      </c>
      <c r="T319" s="71" t="s">
        <v>327</v>
      </c>
      <c r="U319" s="71" t="s">
        <v>1184</v>
      </c>
      <c r="V319" s="71" t="str">
        <f t="shared" si="65"/>
        <v>&gt; Temos um boleto vencido,por esse motivo, precisamos que o documento seja atualizado para a data de vencimento 14/08/2026 para que possamos realizar o pagamento.
Poderiam, por favor, nos encaminhar o boleto atualizado, com o vencimento corrigido? Se possivel poderia manter o valor original do boleto.
Segue os links da NF e boleto que precisa ser atualizado:
NF 0117646
https://www.barueri.sp.gov.br/NFE/WFIMAGEMNOTA.ASPX?CODIGOAUTENTICIDADE=184X.0753.9882.9187899-T&amp;amp;NUMDOC</v>
      </c>
      <c r="W319" s="76" t="str">
        <f t="shared" si="56"/>
        <v>259766440</v>
      </c>
      <c r="X319" s="77"/>
      <c r="Y319" s="78" t="str">
        <f t="shared" si="57"/>
        <v>Aberto</v>
      </c>
      <c r="Z319" s="78">
        <f t="shared" ca="1" si="58"/>
        <v>43</v>
      </c>
      <c r="AA319" s="78">
        <f t="shared" ca="1" si="59"/>
        <v>43.003189999999996</v>
      </c>
      <c r="AB319" s="2" t="str">
        <f t="shared" si="60"/>
        <v>Externo</v>
      </c>
    </row>
    <row r="320" spans="1:28" ht="15.5" hidden="1" x14ac:dyDescent="0.35">
      <c r="A320" s="1"/>
      <c r="B320" s="67" t="s">
        <v>17</v>
      </c>
      <c r="C320" s="70" t="str">
        <f>VLOOKUP(I:I,'Referencias '!H:I,2,0)</f>
        <v>Contratos, Comercial e Cadastro</v>
      </c>
      <c r="D320" s="71">
        <v>25992473</v>
      </c>
      <c r="E320" s="71" t="s">
        <v>1149</v>
      </c>
      <c r="F320" s="156" t="s">
        <v>1170</v>
      </c>
      <c r="G320" s="72" t="str">
        <f>VLOOKUP(H:H,'Referencias '!B:C,2,0)</f>
        <v>COMPANHIA SULAMERICANA DE DISTRIBUICAO</v>
      </c>
      <c r="H320" s="72" t="str">
        <f t="shared" si="64"/>
        <v>11.517.841/0001-97</v>
      </c>
      <c r="I320" s="70" t="s">
        <v>1171</v>
      </c>
      <c r="J320" s="72"/>
      <c r="K320" s="72" t="s">
        <v>677</v>
      </c>
      <c r="L320" s="152" t="s">
        <v>5</v>
      </c>
      <c r="M320" s="73" t="s">
        <v>238</v>
      </c>
      <c r="N320" s="71" t="s">
        <v>1172</v>
      </c>
      <c r="O320" s="74">
        <v>46247</v>
      </c>
      <c r="P320" s="153">
        <v>46247</v>
      </c>
      <c r="Q320" s="75" t="str">
        <f t="shared" si="55"/>
        <v>ago/2026</v>
      </c>
      <c r="R320" s="71" t="s">
        <v>313</v>
      </c>
      <c r="S320" s="71" t="s">
        <v>1173</v>
      </c>
      <c r="T320" s="71" t="s">
        <v>327</v>
      </c>
      <c r="U320" s="71" t="s">
        <v>1174</v>
      </c>
      <c r="V320" s="71" t="str">
        <f t="shared" si="65"/>
        <v>&gt; Boa tarde!
Favor retirar a valdirene.carniel@grupoamigao.com da lista de recebimento das faturas do Amigão (COMPANHIA SULAMERICANA DE DISTRIBUICAO) e inserir o diego.calefi@grupoamigao.com
Obrigado!</v>
      </c>
      <c r="W320" s="76" t="str">
        <f t="shared" si="56"/>
        <v>259924730</v>
      </c>
      <c r="X320" s="77"/>
      <c r="Y320" s="78" t="str">
        <f t="shared" si="57"/>
        <v>Aberto</v>
      </c>
      <c r="Z320" s="78">
        <f t="shared" ca="1" si="58"/>
        <v>43</v>
      </c>
      <c r="AA320" s="78">
        <f t="shared" ca="1" si="59"/>
        <v>43.0032</v>
      </c>
      <c r="AB320" s="2" t="str">
        <f t="shared" si="60"/>
        <v>Externo</v>
      </c>
    </row>
    <row r="321" spans="1:28" s="91" customFormat="1" ht="15.5" hidden="1" x14ac:dyDescent="0.35">
      <c r="A321" s="1"/>
      <c r="B321" s="67" t="s">
        <v>50</v>
      </c>
      <c r="C321" s="152" t="str">
        <f>VLOOKUP(I:I,'Referencias '!H:I,2,0)</f>
        <v>Cancelamento e Reemissão de Nota Fiscal</v>
      </c>
      <c r="D321" s="159">
        <v>25929004</v>
      </c>
      <c r="E321" s="159" t="s">
        <v>1149</v>
      </c>
      <c r="F321" s="156" t="s">
        <v>1189</v>
      </c>
      <c r="G321" s="156" t="str">
        <f>T321</f>
        <v/>
      </c>
      <c r="H321" s="156" t="str">
        <f t="shared" si="64"/>
        <v>58.119.199/0001-51</v>
      </c>
      <c r="I321" s="152" t="s">
        <v>676</v>
      </c>
      <c r="J321" s="156"/>
      <c r="K321" s="156" t="s">
        <v>1190</v>
      </c>
      <c r="L321" s="70" t="s">
        <v>70</v>
      </c>
      <c r="M321" s="157" t="s">
        <v>238</v>
      </c>
      <c r="N321" s="159" t="s">
        <v>296</v>
      </c>
      <c r="O321" s="155">
        <v>46246</v>
      </c>
      <c r="P321" s="153">
        <v>46246</v>
      </c>
      <c r="Q321" s="158" t="str">
        <f t="shared" si="55"/>
        <v>ago/2026</v>
      </c>
      <c r="R321" s="159" t="s">
        <v>313</v>
      </c>
      <c r="S321" s="159" t="s">
        <v>298</v>
      </c>
      <c r="T321" s="159" t="s">
        <v>327</v>
      </c>
      <c r="U321" s="159" t="s">
        <v>1191</v>
      </c>
      <c r="V321" s="159" t="str">
        <f t="shared" si="65"/>
        <v>&gt; Boa tarde,
O cliente ODONTOPREV passou por uma cessão contratual, deixando de utilizar o CNPJ 57.746.455/0001-78 e passando a utilizar o CNPJ 57.746.455/0013-01. 
Porém, por um erro comercial, ao executar a cessão no salesforce, foi feito inicialmente a cessão de 57.746.455/0001-78 para 57.746.455/0001-78
sendo que o correto era:
57.746.455/0001-78 para 57.746.455/0013-01. 
Nós corrigimos o processo no sf com a ajuda do time técnico (Cicero) do SF. Pedimos que validem se está tudo correto pra vocês, pois, em minha consulta ao b</v>
      </c>
      <c r="W321" s="160" t="str">
        <f t="shared" si="56"/>
        <v>259290040</v>
      </c>
      <c r="X321" s="77">
        <v>46279</v>
      </c>
      <c r="Y321" s="161" t="str">
        <f t="shared" si="57"/>
        <v>Encerrado</v>
      </c>
      <c r="Z321" s="161">
        <f t="shared" ca="1" si="58"/>
        <v>33</v>
      </c>
      <c r="AA321" s="161" t="str">
        <f t="shared" si="59"/>
        <v/>
      </c>
      <c r="AB321" s="2" t="str">
        <f t="shared" si="60"/>
        <v>Interno</v>
      </c>
    </row>
    <row r="322" spans="1:28" ht="15.5" hidden="1" x14ac:dyDescent="0.35">
      <c r="A322" s="1"/>
      <c r="B322" s="67" t="s">
        <v>14</v>
      </c>
      <c r="C322" s="70" t="str">
        <f>VLOOKUP(I:I,'Referencias '!H:I,2,0)</f>
        <v>Cobrança e Contestação</v>
      </c>
      <c r="D322" s="71">
        <v>25927767</v>
      </c>
      <c r="E322" s="71" t="s">
        <v>1149</v>
      </c>
      <c r="F322" s="156" t="s">
        <v>1192</v>
      </c>
      <c r="G322" s="72" t="str">
        <f>VLOOKUP(H:H,'Referencias '!B:C,2,0)</f>
        <v>SONDA SUPERMERCADOS EXPORTACAO E IMPORTACAO S.A.</v>
      </c>
      <c r="H322" s="72" t="str">
        <f t="shared" si="64"/>
        <v>01.937.635/0029-83</v>
      </c>
      <c r="I322" s="70" t="s">
        <v>1193</v>
      </c>
      <c r="J322" s="72"/>
      <c r="K322" s="72" t="s">
        <v>1194</v>
      </c>
      <c r="L322" s="152" t="s">
        <v>5</v>
      </c>
      <c r="M322" s="73" t="s">
        <v>238</v>
      </c>
      <c r="N322" s="71" t="s">
        <v>296</v>
      </c>
      <c r="O322" s="74">
        <v>46246</v>
      </c>
      <c r="P322" s="153">
        <v>46246</v>
      </c>
      <c r="Q322" s="75" t="str">
        <f t="shared" si="55"/>
        <v>ago/2026</v>
      </c>
      <c r="R322" s="71" t="s">
        <v>313</v>
      </c>
      <c r="S322" s="71" t="s">
        <v>298</v>
      </c>
      <c r="T322" s="71" t="s">
        <v>1195</v>
      </c>
      <c r="U322" s="71" t="s">
        <v>1196</v>
      </c>
      <c r="V322" s="71" t="str">
        <f t="shared" si="65"/>
        <v>&gt; Time financeiro, boa tarde! 
Na data de 10.08 criamos 9 chaves de loja para o cliente Sonda - 01.937.635/0029-83
Conforme estabelecido em contrato, ele possui um custo de R$ 500,00 por chave de loja criada. 
Favor emitir a cobrança no final do mês de todas elas. 
Valor total R$ 4.500,00
Obrigada!</v>
      </c>
      <c r="W322" s="76" t="str">
        <f t="shared" si="56"/>
        <v>259277670</v>
      </c>
      <c r="X322" s="77"/>
      <c r="Y322" s="78" t="str">
        <f t="shared" si="57"/>
        <v>Aberto</v>
      </c>
      <c r="Z322" s="78">
        <f t="shared" ca="1" si="58"/>
        <v>44</v>
      </c>
      <c r="AA322" s="78">
        <f t="shared" ca="1" si="59"/>
        <v>44.003219999999999</v>
      </c>
      <c r="AB322" s="2" t="str">
        <f t="shared" si="60"/>
        <v>Interno</v>
      </c>
    </row>
    <row r="323" spans="1:28" ht="15.5" hidden="1" x14ac:dyDescent="0.35">
      <c r="A323" s="1"/>
      <c r="B323" s="67" t="s">
        <v>50</v>
      </c>
      <c r="C323" s="70" t="str">
        <f>VLOOKUP(I:I,'Referencias '!H:I,2,0)</f>
        <v>Pagamentos, Boletos e Recebimentos</v>
      </c>
      <c r="D323" s="159">
        <v>25914441</v>
      </c>
      <c r="E323" s="71" t="s">
        <v>1149</v>
      </c>
      <c r="F323" s="156" t="s">
        <v>1197</v>
      </c>
      <c r="G323" s="72" t="str">
        <f>VLOOKUP(H:H,'Referencias '!B:C,2,0)</f>
        <v>BLUMAR/BRAZIL NUTS RIO TURISMO LTDA</v>
      </c>
      <c r="H323" s="72" t="str">
        <f t="shared" si="64"/>
        <v>40.339.657/0001-00</v>
      </c>
      <c r="I323" s="70" t="s">
        <v>1198</v>
      </c>
      <c r="J323" s="72"/>
      <c r="K323" s="72" t="s">
        <v>677</v>
      </c>
      <c r="L323" s="152" t="s">
        <v>5</v>
      </c>
      <c r="M323" s="73" t="s">
        <v>238</v>
      </c>
      <c r="N323" s="71" t="s">
        <v>1199</v>
      </c>
      <c r="O323" s="74">
        <v>46246</v>
      </c>
      <c r="P323" s="153">
        <v>46246</v>
      </c>
      <c r="Q323" s="75" t="str">
        <f t="shared" si="55"/>
        <v>ago/2026</v>
      </c>
      <c r="R323" s="71" t="s">
        <v>313</v>
      </c>
      <c r="S323" s="71" t="s">
        <v>1200</v>
      </c>
      <c r="T323" s="71" t="s">
        <v>1201</v>
      </c>
      <c r="U323" s="71" t="s">
        <v>1202</v>
      </c>
      <c r="V323" s="71" t="str">
        <f t="shared" si="65"/>
        <v>&gt; Bom dia 
Preciso do boleto para pagamento que vence dia 14/08
cnpj 40339657000100</v>
      </c>
      <c r="W323" s="76" t="str">
        <f t="shared" si="56"/>
        <v>259144410</v>
      </c>
      <c r="X323" s="77"/>
      <c r="Y323" s="78" t="str">
        <f t="shared" si="57"/>
        <v>Aberto</v>
      </c>
      <c r="Z323" s="78">
        <f t="shared" ca="1" si="58"/>
        <v>44</v>
      </c>
      <c r="AA323" s="78">
        <f t="shared" ca="1" si="59"/>
        <v>44.003230000000002</v>
      </c>
      <c r="AB323" s="2" t="str">
        <f t="shared" si="60"/>
        <v>Externo</v>
      </c>
    </row>
    <row r="324" spans="1:28" ht="15.5" hidden="1" x14ac:dyDescent="0.35">
      <c r="A324" s="1"/>
      <c r="B324" s="67" t="s">
        <v>15</v>
      </c>
      <c r="C324" s="70" t="str">
        <f>VLOOKUP(I:I,'Referencias '!H:I,2,0)</f>
        <v>Contratos, Comercial e Cadastro</v>
      </c>
      <c r="D324" s="71">
        <v>25910090</v>
      </c>
      <c r="E324" s="71" t="s">
        <v>1149</v>
      </c>
      <c r="F324" s="156" t="s">
        <v>1203</v>
      </c>
      <c r="G324" s="72" t="str">
        <f>VLOOKUP(H:H,'Referencias '!B:C,2,0)</f>
        <v>NERIA ENERGIA E SOLUCOES LTDA</v>
      </c>
      <c r="H324" s="72" t="str">
        <f t="shared" si="64"/>
        <v>11.844.665/0001-06</v>
      </c>
      <c r="I324" s="70" t="s">
        <v>1171</v>
      </c>
      <c r="J324" s="72"/>
      <c r="K324" s="72" t="s">
        <v>184</v>
      </c>
      <c r="L324" s="70" t="s">
        <v>70</v>
      </c>
      <c r="M324" s="73" t="s">
        <v>238</v>
      </c>
      <c r="N324" s="71" t="s">
        <v>592</v>
      </c>
      <c r="O324" s="74">
        <v>46246</v>
      </c>
      <c r="P324" s="153">
        <v>46248</v>
      </c>
      <c r="Q324" s="75" t="str">
        <f t="shared" si="55"/>
        <v>ago/2026</v>
      </c>
      <c r="R324" s="71" t="s">
        <v>313</v>
      </c>
      <c r="S324" s="71" t="s">
        <v>362</v>
      </c>
      <c r="T324" s="71" t="s">
        <v>1204</v>
      </c>
      <c r="U324" s="71" t="s">
        <v>1205</v>
      </c>
      <c r="V324" s="71" t="str">
        <f t="shared" si="65"/>
        <v xml:space="preserve">&gt; Gostaria de formalizar a alteração realizada no contrato do cliente Neria e alinhar sobre os faturamentos. 
A cotação foi elaborada pela gerente Naomi, utilizando um CNPJ informado pelo cliente. Após dois meses de negociação, no momento da elaboração do contrato Braspag, o cliente informou outro CNPJ.
Essa divergência foi identificada posteriormente durante a implantação, tornando necessária a correção cadastral para que o contrato refletisse o mesmo CNPJ utilizado na cotação comercial e, consequentemente, garantisse </v>
      </c>
      <c r="W324" s="76" t="str">
        <f t="shared" si="56"/>
        <v>259100900</v>
      </c>
      <c r="X324" s="77">
        <f>P324</f>
        <v>46248</v>
      </c>
      <c r="Y324" s="78" t="str">
        <f t="shared" si="57"/>
        <v>Encerrado</v>
      </c>
      <c r="Z324" s="78">
        <f t="shared" ca="1" si="58"/>
        <v>2</v>
      </c>
      <c r="AA324" s="78" t="str">
        <f t="shared" si="59"/>
        <v/>
      </c>
      <c r="AB324" s="2" t="str">
        <f t="shared" si="60"/>
        <v>Interno</v>
      </c>
    </row>
    <row r="325" spans="1:28" ht="15.5" hidden="1" x14ac:dyDescent="0.35">
      <c r="A325" s="1"/>
      <c r="B325" s="67" t="s">
        <v>17</v>
      </c>
      <c r="C325" s="70" t="str">
        <f>VLOOKUP(I:I,'Referencias '!H:I,2,0)</f>
        <v>Cobrança e Contestação</v>
      </c>
      <c r="D325" s="71">
        <v>25974810</v>
      </c>
      <c r="E325" s="71" t="s">
        <v>1149</v>
      </c>
      <c r="F325" s="156" t="s">
        <v>1185</v>
      </c>
      <c r="G325" s="72" t="str">
        <f>VLOOKUP(H:H,'Referencias '!B:C,2,0)</f>
        <v>EDITORA E LIVRARIA SEFER LTDA</v>
      </c>
      <c r="H325" s="72" t="str">
        <f t="shared" si="64"/>
        <v>60.047.743/0001-49</v>
      </c>
      <c r="I325" s="70" t="s">
        <v>287</v>
      </c>
      <c r="J325" s="72"/>
      <c r="K325" s="72" t="s">
        <v>1186</v>
      </c>
      <c r="L325" s="152" t="s">
        <v>5</v>
      </c>
      <c r="M325" s="73" t="s">
        <v>238</v>
      </c>
      <c r="N325" s="71" t="s">
        <v>1187</v>
      </c>
      <c r="O325" s="74">
        <v>46247</v>
      </c>
      <c r="P325" s="153">
        <v>46247</v>
      </c>
      <c r="Q325" s="75" t="str">
        <f t="shared" si="55"/>
        <v>ago/2026</v>
      </c>
      <c r="R325" s="71" t="s">
        <v>313</v>
      </c>
      <c r="S325" s="71" t="s">
        <v>302</v>
      </c>
      <c r="T325" s="71" t="s">
        <v>327</v>
      </c>
      <c r="U325" s="71" t="s">
        <v>1188</v>
      </c>
      <c r="V325" s="71" t="str">
        <f t="shared" si="65"/>
        <v>&gt; Prezados, favor cancelar a nota:116129
Já cobramos o setup na nota:114015
O contrato só prevê uma cobrança de setup.</v>
      </c>
      <c r="W325" s="76" t="str">
        <f t="shared" si="56"/>
        <v>259748100</v>
      </c>
      <c r="X325" s="77"/>
      <c r="Y325" s="78" t="str">
        <f t="shared" si="57"/>
        <v>Aberto</v>
      </c>
      <c r="Z325" s="78">
        <f t="shared" ca="1" si="58"/>
        <v>43</v>
      </c>
      <c r="AA325" s="78">
        <f t="shared" ca="1" si="59"/>
        <v>43.003250000000001</v>
      </c>
      <c r="AB325" s="2" t="str">
        <f t="shared" si="60"/>
        <v>Interno</v>
      </c>
    </row>
    <row r="326" spans="1:28" ht="15.5" hidden="1" x14ac:dyDescent="0.35">
      <c r="A326" s="1"/>
      <c r="B326" s="67" t="s">
        <v>14</v>
      </c>
      <c r="C326" s="70" t="str">
        <f>VLOOKUP(I:I,'Referencias '!H:I,2,0)</f>
        <v>Pagamentos, Boletos e Recebimentos</v>
      </c>
      <c r="D326" s="71">
        <v>25793618</v>
      </c>
      <c r="E326" s="71" t="s">
        <v>1149</v>
      </c>
      <c r="F326" s="156" t="s">
        <v>1210</v>
      </c>
      <c r="G326" s="72" t="str">
        <f>T326</f>
        <v>MYPLACE INDUSTRIA</v>
      </c>
      <c r="H326" s="72"/>
      <c r="I326" s="70" t="s">
        <v>1165</v>
      </c>
      <c r="J326" s="72"/>
      <c r="K326" s="72" t="s">
        <v>677</v>
      </c>
      <c r="L326" s="70" t="s">
        <v>70</v>
      </c>
      <c r="M326" s="73" t="s">
        <v>238</v>
      </c>
      <c r="N326" s="71" t="s">
        <v>1211</v>
      </c>
      <c r="O326" s="74">
        <v>46244</v>
      </c>
      <c r="P326" s="153">
        <v>46245</v>
      </c>
      <c r="Q326" s="75" t="str">
        <f t="shared" si="55"/>
        <v>ago/2026</v>
      </c>
      <c r="R326" s="71" t="s">
        <v>313</v>
      </c>
      <c r="S326" s="71" t="s">
        <v>1212</v>
      </c>
      <c r="T326" s="71" t="s">
        <v>1213</v>
      </c>
      <c r="U326" s="71" t="s">
        <v>1214</v>
      </c>
      <c r="V326" s="71" t="e">
        <f t="shared" si="65"/>
        <v>#N/A</v>
      </c>
      <c r="W326" s="76" t="str">
        <f t="shared" si="56"/>
        <v>257936180</v>
      </c>
      <c r="X326" s="77">
        <f>P326</f>
        <v>46245</v>
      </c>
      <c r="Y326" s="78" t="str">
        <f t="shared" si="57"/>
        <v>Encerrado</v>
      </c>
      <c r="Z326" s="78">
        <f t="shared" ca="1" si="58"/>
        <v>1</v>
      </c>
      <c r="AA326" s="78" t="str">
        <f t="shared" si="59"/>
        <v/>
      </c>
      <c r="AB326" s="2" t="str">
        <f t="shared" si="60"/>
        <v>Externo</v>
      </c>
    </row>
    <row r="327" spans="1:28" ht="15.5" hidden="1" x14ac:dyDescent="0.35">
      <c r="A327" s="1"/>
      <c r="B327" s="67" t="s">
        <v>14</v>
      </c>
      <c r="C327" s="70" t="str">
        <f>VLOOKUP(I:I,'Referencias '!H:I,2,0)</f>
        <v>Cobrança e Contestação</v>
      </c>
      <c r="D327" s="71">
        <v>25792655</v>
      </c>
      <c r="E327" s="71" t="s">
        <v>1149</v>
      </c>
      <c r="F327" s="156" t="s">
        <v>1215</v>
      </c>
      <c r="G327" s="72" t="str">
        <f>VLOOKUP(H:H,'Referencias '!B:C,2,0)</f>
        <v>E-PECA DESENVOLVIMENTO DE SISTEMAS LTDA</v>
      </c>
      <c r="H327" s="72" t="str">
        <f t="shared" ref="H327:H340" si="66">TRIM(_xlfn.TEXTBEFORE(_xlfn.TEXTAFTER(U327,"CNPJ/CPF:&lt;/strong&gt;"),"&lt;/p&gt;"))</f>
        <v>25.382.893/0001-08</v>
      </c>
      <c r="I327" s="70" t="s">
        <v>1216</v>
      </c>
      <c r="J327" s="72"/>
      <c r="K327" s="72" t="s">
        <v>1194</v>
      </c>
      <c r="L327" s="152" t="s">
        <v>5</v>
      </c>
      <c r="M327" s="73" t="s">
        <v>238</v>
      </c>
      <c r="N327" s="71" t="s">
        <v>580</v>
      </c>
      <c r="O327" s="74">
        <v>46244</v>
      </c>
      <c r="P327" s="153">
        <v>46244</v>
      </c>
      <c r="Q327" s="75" t="str">
        <f t="shared" si="55"/>
        <v>ago/2026</v>
      </c>
      <c r="R327" s="71" t="s">
        <v>313</v>
      </c>
      <c r="S327" s="71" t="s">
        <v>440</v>
      </c>
      <c r="T327" s="71" t="s">
        <v>1217</v>
      </c>
      <c r="U327" s="71" t="s">
        <v>1218</v>
      </c>
      <c r="V327" s="71" t="str">
        <f t="shared" si="65"/>
        <v>&gt; Bom dia, pessoal!
Sou a gerente comercial da E-PECA DESENVOLVIMENTO DE SISTEMAS LTDA, CNPJ 25.382.893/0001-08. Preciso que realizem a geração da cobrança de um setup para o cliente devido a geração de uma nova chave na solução de Split de Pagamentos.</v>
      </c>
      <c r="W327" s="76" t="str">
        <f t="shared" si="56"/>
        <v>257926550</v>
      </c>
      <c r="X327" s="77"/>
      <c r="Y327" s="78" t="str">
        <f t="shared" si="57"/>
        <v>Aberto</v>
      </c>
      <c r="Z327" s="78">
        <f t="shared" ca="1" si="58"/>
        <v>46</v>
      </c>
      <c r="AA327" s="78">
        <f t="shared" ca="1" si="59"/>
        <v>46.003270000000001</v>
      </c>
      <c r="AB327" s="2" t="str">
        <f t="shared" si="60"/>
        <v>Interno</v>
      </c>
    </row>
    <row r="328" spans="1:28" ht="15.5" hidden="1" x14ac:dyDescent="0.35">
      <c r="A328" s="1"/>
      <c r="B328" s="67" t="s">
        <v>14</v>
      </c>
      <c r="C328" s="70" t="str">
        <f>VLOOKUP(I:I,'Referencias '!H:I,2,0)</f>
        <v>Atendimento Administrativo e Suporte</v>
      </c>
      <c r="D328" s="71">
        <v>26187138</v>
      </c>
      <c r="E328" s="71" t="s">
        <v>1149</v>
      </c>
      <c r="F328" s="156" t="s">
        <v>1219</v>
      </c>
      <c r="G328" s="72" t="str">
        <f>VLOOKUP(H:H,'Referencias '!B:C,2,0)</f>
        <v>TERRA FORTE DO NORDESTE COMERCIO DE VEICULOS LTDA</v>
      </c>
      <c r="H328" s="72" t="str">
        <f t="shared" si="66"/>
        <v>46.401.065/0001-40</v>
      </c>
      <c r="I328" s="70" t="s">
        <v>1220</v>
      </c>
      <c r="J328" s="72"/>
      <c r="K328" s="72"/>
      <c r="L328" s="70" t="s">
        <v>70</v>
      </c>
      <c r="M328" s="73" t="s">
        <v>238</v>
      </c>
      <c r="N328" s="159" t="s">
        <v>1221</v>
      </c>
      <c r="O328" s="155">
        <v>46252</v>
      </c>
      <c r="P328" s="153">
        <v>46252</v>
      </c>
      <c r="Q328" s="75" t="str">
        <f t="shared" si="55"/>
        <v>ago/2026</v>
      </c>
      <c r="R328" s="71" t="s">
        <v>313</v>
      </c>
      <c r="S328" s="159" t="s">
        <v>1222</v>
      </c>
      <c r="T328" s="159" t="s">
        <v>1223</v>
      </c>
      <c r="U328" s="159" t="s">
        <v>1224</v>
      </c>
      <c r="V328" s="71" t="str">
        <f t="shared" si="65"/>
        <v>&gt; Dia 27-07-26, fizemos o cancelando do pedido: 21931 através do portal Rede Toyota
Poderia confirmar?
Identificação do pagamento:</v>
      </c>
      <c r="W328" s="76" t="str">
        <f t="shared" si="56"/>
        <v>261871380</v>
      </c>
      <c r="X328" s="77">
        <v>46267</v>
      </c>
      <c r="Y328" s="78" t="str">
        <f t="shared" si="57"/>
        <v>Encerrado</v>
      </c>
      <c r="Z328" s="78">
        <f t="shared" ca="1" si="58"/>
        <v>15</v>
      </c>
      <c r="AA328" s="78" t="str">
        <f t="shared" si="59"/>
        <v/>
      </c>
      <c r="AB328" s="2" t="str">
        <f t="shared" si="60"/>
        <v>Externo</v>
      </c>
    </row>
    <row r="329" spans="1:28" ht="15.5" hidden="1" x14ac:dyDescent="0.35">
      <c r="A329" s="1"/>
      <c r="B329" s="67" t="s">
        <v>14</v>
      </c>
      <c r="C329" s="70" t="str">
        <f>VLOOKUP(I:I,'Referencias '!H:I,2,0)</f>
        <v>Pagamentos, Boletos e Recebimentos</v>
      </c>
      <c r="D329" s="71">
        <v>26186115</v>
      </c>
      <c r="E329" s="71" t="s">
        <v>1149</v>
      </c>
      <c r="F329" s="156" t="s">
        <v>1225</v>
      </c>
      <c r="G329" s="72" t="str">
        <f>VLOOKUP(H:H,'Referencias '!B:C,2,0)</f>
        <v>PAYAMIGO BRASIL MEIOS DE PAGAMENTO LTDA</v>
      </c>
      <c r="H329" s="72" t="str">
        <f t="shared" si="66"/>
        <v>26.183.032/0001-63</v>
      </c>
      <c r="I329" s="70" t="s">
        <v>1226</v>
      </c>
      <c r="J329" s="72"/>
      <c r="K329" s="72"/>
      <c r="L329" s="152" t="s">
        <v>5</v>
      </c>
      <c r="M329" s="73" t="s">
        <v>238</v>
      </c>
      <c r="N329" s="159" t="s">
        <v>1227</v>
      </c>
      <c r="O329" s="155">
        <v>46252</v>
      </c>
      <c r="P329" s="153">
        <v>46252</v>
      </c>
      <c r="Q329" s="75" t="str">
        <f t="shared" si="55"/>
        <v>ago/2026</v>
      </c>
      <c r="R329" s="71" t="s">
        <v>313</v>
      </c>
      <c r="S329" s="159" t="s">
        <v>1228</v>
      </c>
      <c r="T329" s="159" t="s">
        <v>1229</v>
      </c>
      <c r="U329" s="159" t="s">
        <v>1230</v>
      </c>
      <c r="V329" s="71" t="str">
        <f t="shared" si="65"/>
        <v>&gt; Banco: 290 - PagSeguro Internet Instituição de Pagamento S.A.
Agência: 0001
Número da conta: 80065820-5
Tipo: Conta de pagamento
CNPJ: 26.183.032/0001-63
Nome: PAYAMIGO BRASIL MEIOS DE PAGAMENTO LTDA</v>
      </c>
      <c r="W329" s="76" t="str">
        <f t="shared" si="56"/>
        <v>261861150</v>
      </c>
      <c r="X329" s="77"/>
      <c r="Y329" s="78" t="str">
        <f t="shared" si="57"/>
        <v>Aberto</v>
      </c>
      <c r="Z329" s="78">
        <f t="shared" ca="1" si="58"/>
        <v>38</v>
      </c>
      <c r="AA329" s="78">
        <f t="shared" ca="1" si="59"/>
        <v>38.00329</v>
      </c>
      <c r="AB329" s="2" t="str">
        <f t="shared" si="60"/>
        <v>Externo</v>
      </c>
    </row>
    <row r="330" spans="1:28" ht="15.5" hidden="1" x14ac:dyDescent="0.35">
      <c r="A330" s="1"/>
      <c r="B330" s="67" t="s">
        <v>16</v>
      </c>
      <c r="C330" s="70" t="str">
        <f>VLOOKUP(I:I,'Referencias '!H:I,2,0)</f>
        <v>Cobrança e Contestação</v>
      </c>
      <c r="D330" s="71">
        <v>26158573</v>
      </c>
      <c r="E330" s="71" t="s">
        <v>1149</v>
      </c>
      <c r="F330" s="156" t="s">
        <v>1231</v>
      </c>
      <c r="G330" s="72" t="str">
        <f>VLOOKUP(H:H,'Referencias '!B:C,2,0)</f>
        <v>BERTOLINI S/A</v>
      </c>
      <c r="H330" s="72" t="str">
        <f t="shared" si="66"/>
        <v>87.556.650/0015-00</v>
      </c>
      <c r="I330" s="70" t="s">
        <v>287</v>
      </c>
      <c r="J330" s="72"/>
      <c r="K330" s="72"/>
      <c r="L330" s="152" t="s">
        <v>5</v>
      </c>
      <c r="M330" s="73" t="s">
        <v>238</v>
      </c>
      <c r="N330" s="159" t="s">
        <v>959</v>
      </c>
      <c r="O330" s="155">
        <v>46252</v>
      </c>
      <c r="P330" s="153">
        <v>46252</v>
      </c>
      <c r="Q330" s="75" t="str">
        <f t="shared" si="55"/>
        <v>ago/2026</v>
      </c>
      <c r="R330" s="71" t="s">
        <v>313</v>
      </c>
      <c r="S330" s="159" t="s">
        <v>960</v>
      </c>
      <c r="T330" s="159" t="s">
        <v>394</v>
      </c>
      <c r="U330" s="159" t="s">
        <v>1232</v>
      </c>
      <c r="V330" s="71" t="str">
        <f t="shared" si="65"/>
        <v>&gt; Quero entender o motivo do valor do antifraude ter mais que dobrado de um mês para o outro. No mês passado pagamos R$ 259,15, e neste mês a nota (119956) foi emitida no valor de 601,73.
Foi por conta do aumento de transações no período? 
Aguardo.</v>
      </c>
      <c r="W330" s="76" t="str">
        <f t="shared" si="56"/>
        <v>261585730</v>
      </c>
      <c r="X330" s="77"/>
      <c r="Y330" s="78" t="str">
        <f t="shared" si="57"/>
        <v>Aberto</v>
      </c>
      <c r="Z330" s="78">
        <f t="shared" ca="1" si="58"/>
        <v>38</v>
      </c>
      <c r="AA330" s="78">
        <f t="shared" ca="1" si="59"/>
        <v>38.003300000000003</v>
      </c>
      <c r="AB330" s="2" t="str">
        <f t="shared" si="60"/>
        <v>Externo</v>
      </c>
    </row>
    <row r="331" spans="1:28" ht="15.5" hidden="1" x14ac:dyDescent="0.35">
      <c r="A331" s="1"/>
      <c r="B331" s="67" t="s">
        <v>16</v>
      </c>
      <c r="C331" s="70" t="str">
        <f>VLOOKUP(I:I,'Referencias '!H:I,2,0)</f>
        <v>Contratos, Comercial e Cadastro</v>
      </c>
      <c r="D331" s="71">
        <v>26158420</v>
      </c>
      <c r="E331" s="71" t="s">
        <v>1149</v>
      </c>
      <c r="F331" s="156" t="s">
        <v>1233</v>
      </c>
      <c r="G331" s="72" t="str">
        <f>VLOOKUP(H:H,'Referencias '!B:C,2,0)</f>
        <v>PROPARTS COMERCIO DE ARTIGOS ESPORTIVOS E TECNOLOGIA LTDA</v>
      </c>
      <c r="H331" s="72" t="str">
        <f t="shared" si="66"/>
        <v>68.365.501/0001-05</v>
      </c>
      <c r="I331" s="70" t="s">
        <v>1234</v>
      </c>
      <c r="J331" s="72"/>
      <c r="K331" s="72"/>
      <c r="L331" s="152" t="s">
        <v>5</v>
      </c>
      <c r="M331" s="73" t="s">
        <v>238</v>
      </c>
      <c r="N331" s="159" t="s">
        <v>269</v>
      </c>
      <c r="O331" s="155">
        <v>46252</v>
      </c>
      <c r="P331" s="153">
        <v>46252</v>
      </c>
      <c r="Q331" s="75" t="str">
        <f t="shared" si="55"/>
        <v>ago/2026</v>
      </c>
      <c r="R331" s="71" t="s">
        <v>313</v>
      </c>
      <c r="S331" s="159" t="s">
        <v>270</v>
      </c>
      <c r="T331" s="159" t="s">
        <v>299</v>
      </c>
      <c r="U331" s="159" t="s">
        <v>1235</v>
      </c>
      <c r="V331" s="71" t="str">
        <f t="shared" si="65"/>
        <v>&gt; Prezados, boa tarde!
Estou negociando o produto de antifraude da Cybersource com o cliente ProParts, e ao enviar o termo de aditivo de novos produtos o cliente me trouxe o seguinte ponto e solicitação em relação a data base: 
3. Reajuste potencialmente desfavorável
O contrato informa que:
•	o reajuste mantém a data-base original  
•	upgrades não reiniciam a data-base  
Risco: Podemos contratar aumento de escopo e sofrer reajuste pouco tempo depois.
Exemplo:
•	contrata hoje
•	em 2 meses ocorre reajuste anual completo
Recomendação:
Negociar:
•	nova data-base após upgrade relevante
OU
•	congelamento de reajuste por 12 meses da contratação adicional.
Abri a solicitação 13252 no fiori e o time jurídico solicitou essa valida</v>
      </c>
      <c r="W331" s="76" t="str">
        <f t="shared" si="56"/>
        <v>261584200</v>
      </c>
      <c r="X331" s="77"/>
      <c r="Y331" s="78" t="str">
        <f t="shared" si="57"/>
        <v>Aberto</v>
      </c>
      <c r="Z331" s="78">
        <f t="shared" ca="1" si="58"/>
        <v>38</v>
      </c>
      <c r="AA331" s="78">
        <f t="shared" ca="1" si="59"/>
        <v>38.003309999999999</v>
      </c>
      <c r="AB331" s="2" t="str">
        <f t="shared" si="60"/>
        <v>Interno</v>
      </c>
    </row>
    <row r="332" spans="1:28" ht="15.5" hidden="1" x14ac:dyDescent="0.35">
      <c r="A332" s="1"/>
      <c r="B332" s="67" t="s">
        <v>16</v>
      </c>
      <c r="C332" s="70" t="str">
        <f>VLOOKUP(I:I,'Referencias '!H:I,2,0)</f>
        <v>Cancelamento e Reemissão de Nota Fiscal</v>
      </c>
      <c r="D332" s="71">
        <v>26123054</v>
      </c>
      <c r="E332" s="71" t="s">
        <v>1149</v>
      </c>
      <c r="F332" s="156" t="s">
        <v>1236</v>
      </c>
      <c r="G332" s="72" t="str">
        <f>VLOOKUP(H:H,'Referencias '!B:C,2,0)</f>
        <v>ALFA  AGENCIA DE VIAGENS LTDA</v>
      </c>
      <c r="H332" s="72" t="str">
        <f t="shared" si="66"/>
        <v>07.141.168/0001-66</v>
      </c>
      <c r="I332" s="70" t="s">
        <v>143</v>
      </c>
      <c r="J332" s="72"/>
      <c r="K332" s="72"/>
      <c r="L332" s="152" t="s">
        <v>5</v>
      </c>
      <c r="M332" s="73" t="s">
        <v>238</v>
      </c>
      <c r="N332" s="159" t="s">
        <v>1237</v>
      </c>
      <c r="O332" s="155">
        <v>46251</v>
      </c>
      <c r="P332" s="153">
        <v>46251</v>
      </c>
      <c r="Q332" s="75" t="str">
        <f t="shared" si="55"/>
        <v>ago/2026</v>
      </c>
      <c r="R332" s="71" t="s">
        <v>313</v>
      </c>
      <c r="S332" s="159" t="s">
        <v>302</v>
      </c>
      <c r="T332" s="159" t="s">
        <v>1238</v>
      </c>
      <c r="U332" s="159" t="s">
        <v>1239</v>
      </c>
      <c r="V332" s="71" t="str">
        <f t="shared" si="65"/>
        <v>&gt; Prezado time financeiro, boa tarde. Tudo bem?
Será necessário novamente cancelar as notas fiscais emitidas para o cliente desde julho:
117864
120138
120190
O serviço foi cancelado. Segue chamado no SF: CANCELAMENTO# 00001839</v>
      </c>
      <c r="W332" s="76" t="str">
        <f t="shared" si="56"/>
        <v>261230540</v>
      </c>
      <c r="X332" s="77"/>
      <c r="Y332" s="78" t="str">
        <f t="shared" si="57"/>
        <v>Aberto</v>
      </c>
      <c r="Z332" s="78">
        <f t="shared" ca="1" si="58"/>
        <v>39</v>
      </c>
      <c r="AA332" s="78">
        <f t="shared" ca="1" si="59"/>
        <v>39.003320000000002</v>
      </c>
      <c r="AB332" s="2" t="str">
        <f t="shared" si="60"/>
        <v>Interno</v>
      </c>
    </row>
    <row r="333" spans="1:28" ht="15.5" hidden="1" x14ac:dyDescent="0.35">
      <c r="A333" s="1"/>
      <c r="B333" s="67" t="s">
        <v>16</v>
      </c>
      <c r="C333" s="70" t="str">
        <f>VLOOKUP(I:I,'Referencias '!H:I,2,0)</f>
        <v>Faturamento e Obrigações Fiscais</v>
      </c>
      <c r="D333" s="71">
        <v>26120128</v>
      </c>
      <c r="E333" s="71" t="s">
        <v>1149</v>
      </c>
      <c r="F333" s="156" t="s">
        <v>1240</v>
      </c>
      <c r="G333" s="72" t="str">
        <f>VLOOKUP(H:H,'Referencias '!B:C,2,0)</f>
        <v>ECORI ENERGIA SOLAR LTDA</v>
      </c>
      <c r="H333" s="72" t="str">
        <f t="shared" si="66"/>
        <v>13.329.758/0001-10</v>
      </c>
      <c r="I333" s="70" t="s">
        <v>1241</v>
      </c>
      <c r="J333" s="72"/>
      <c r="K333" s="72"/>
      <c r="L333" s="152" t="s">
        <v>5</v>
      </c>
      <c r="M333" s="73" t="s">
        <v>238</v>
      </c>
      <c r="N333" s="159" t="s">
        <v>1242</v>
      </c>
      <c r="O333" s="155">
        <v>46251</v>
      </c>
      <c r="P333" s="153">
        <v>46252</v>
      </c>
      <c r="Q333" s="75" t="str">
        <f t="shared" si="55"/>
        <v>ago/2026</v>
      </c>
      <c r="R333" s="71" t="s">
        <v>313</v>
      </c>
      <c r="S333" s="159" t="s">
        <v>1243</v>
      </c>
      <c r="T333" s="159" t="s">
        <v>1244</v>
      </c>
      <c r="U333" s="159" t="s">
        <v>1245</v>
      </c>
      <c r="V333" s="71" t="str">
        <f t="shared" si="65"/>
        <v>&gt; Boa tarde
Recebemos 2 notas fiscais, a 0120001 0120117 ambas emitidas em 14/08/2026 para o cnpj 13.329.758/0001-10 com os  mesmos servicos , periodos e valores.
Gostariamos de saber se estao corretas e o porque ? Lembrando que ambas as notas estao com vencimento para 28/08/2026.
Aguardamos retorno.
Obrigado
Marcelo</v>
      </c>
      <c r="W333" s="76" t="str">
        <f t="shared" si="56"/>
        <v>261201280</v>
      </c>
      <c r="X333" s="77"/>
      <c r="Y333" s="78" t="str">
        <f t="shared" si="57"/>
        <v>Aberto</v>
      </c>
      <c r="Z333" s="78">
        <f t="shared" ca="1" si="58"/>
        <v>39</v>
      </c>
      <c r="AA333" s="78">
        <f t="shared" ca="1" si="59"/>
        <v>39.003329999999998</v>
      </c>
      <c r="AB333" s="2" t="str">
        <f t="shared" si="60"/>
        <v>Externo</v>
      </c>
    </row>
    <row r="334" spans="1:28" ht="15.5" hidden="1" x14ac:dyDescent="0.35">
      <c r="A334" s="1"/>
      <c r="B334" s="67" t="s">
        <v>14</v>
      </c>
      <c r="C334" s="70" t="str">
        <f>VLOOKUP(I:I,'Referencias '!H:I,2,0)</f>
        <v>Contratos, Comercial e Cadastro</v>
      </c>
      <c r="D334" s="159">
        <v>26091612</v>
      </c>
      <c r="E334" s="71" t="s">
        <v>1149</v>
      </c>
      <c r="F334" s="156" t="s">
        <v>1246</v>
      </c>
      <c r="G334" s="72" t="str">
        <f>VLOOKUP(H:H,'Referencias '!B:C,2,0)</f>
        <v>LIDER INDUSTRIA E COMERCIO DE ESTOFADOS S/A</v>
      </c>
      <c r="H334" s="72" t="str">
        <f t="shared" si="66"/>
        <v>64.422.892/0001-00</v>
      </c>
      <c r="I334" s="70" t="s">
        <v>1247</v>
      </c>
      <c r="J334" s="72"/>
      <c r="K334" s="72"/>
      <c r="L334" s="152" t="s">
        <v>5</v>
      </c>
      <c r="M334" s="73" t="s">
        <v>238</v>
      </c>
      <c r="N334" s="159" t="s">
        <v>1248</v>
      </c>
      <c r="O334" s="155">
        <v>46251</v>
      </c>
      <c r="P334" s="153">
        <v>46251</v>
      </c>
      <c r="Q334" s="75" t="str">
        <f t="shared" si="55"/>
        <v>ago/2026</v>
      </c>
      <c r="R334" s="71" t="s">
        <v>313</v>
      </c>
      <c r="S334" s="159" t="s">
        <v>1249</v>
      </c>
      <c r="T334" s="159" t="s">
        <v>1250</v>
      </c>
      <c r="U334" s="159" t="s">
        <v>1251</v>
      </c>
      <c r="V334" s="71" t="str">
        <f t="shared" si="65"/>
        <v>&gt; Favor encaminhar as faturas referentes a estes dados para
contasacadastrar@lider.design</v>
      </c>
      <c r="W334" s="76" t="str">
        <f t="shared" si="56"/>
        <v>260916120</v>
      </c>
      <c r="X334" s="77"/>
      <c r="Y334" s="78" t="str">
        <f t="shared" si="57"/>
        <v>Aberto</v>
      </c>
      <c r="Z334" s="78">
        <f t="shared" ca="1" si="58"/>
        <v>39</v>
      </c>
      <c r="AA334" s="78">
        <f t="shared" ca="1" si="59"/>
        <v>39.003340000000001</v>
      </c>
      <c r="AB334" s="2" t="str">
        <f t="shared" si="60"/>
        <v>Externo</v>
      </c>
    </row>
    <row r="335" spans="1:28" ht="15.5" hidden="1" x14ac:dyDescent="0.35">
      <c r="A335" s="1"/>
      <c r="B335" s="67" t="s">
        <v>14</v>
      </c>
      <c r="C335" s="70" t="str">
        <f>VLOOKUP(I:I,'Referencias '!H:I,2,0)</f>
        <v>Pagamentos, Boletos e Recebimentos</v>
      </c>
      <c r="D335" s="71">
        <v>26087997</v>
      </c>
      <c r="E335" s="71" t="s">
        <v>1149</v>
      </c>
      <c r="F335" s="156" t="s">
        <v>1252</v>
      </c>
      <c r="G335" s="72" t="str">
        <f>VLOOKUP(H:H,'Referencias '!B:C,2,0)</f>
        <v>VENANCIO PRODUTOS FARMACEUTICOS LTDA.</v>
      </c>
      <c r="H335" s="72" t="str">
        <f t="shared" si="66"/>
        <v>00.285.753/0001-90</v>
      </c>
      <c r="I335" s="70" t="s">
        <v>1165</v>
      </c>
      <c r="J335" s="72"/>
      <c r="K335" s="72"/>
      <c r="L335" s="152" t="s">
        <v>5</v>
      </c>
      <c r="M335" s="73" t="s">
        <v>238</v>
      </c>
      <c r="N335" s="159" t="s">
        <v>1253</v>
      </c>
      <c r="O335" s="155">
        <v>46251</v>
      </c>
      <c r="P335" s="153">
        <v>46251</v>
      </c>
      <c r="Q335" s="75" t="str">
        <f t="shared" si="55"/>
        <v>ago/2026</v>
      </c>
      <c r="R335" s="71" t="s">
        <v>313</v>
      </c>
      <c r="S335" s="159" t="s">
        <v>845</v>
      </c>
      <c r="T335" s="159" t="s">
        <v>1254</v>
      </c>
      <c r="U335" s="159" t="s">
        <v>1255</v>
      </c>
      <c r="V335" s="71" t="str">
        <f t="shared" si="65"/>
        <v>&gt; Bom dia, Solicitamos, por gentileza, a prorrogação do boleto com vencimento para 14/08/2026, nf.119860, para o dia 24/08.</v>
      </c>
      <c r="W335" s="76" t="str">
        <f t="shared" si="56"/>
        <v>260879970</v>
      </c>
      <c r="X335" s="77"/>
      <c r="Y335" s="78" t="str">
        <f t="shared" si="57"/>
        <v>Aberto</v>
      </c>
      <c r="Z335" s="78">
        <f t="shared" ca="1" si="58"/>
        <v>39</v>
      </c>
      <c r="AA335" s="78">
        <f t="shared" ca="1" si="59"/>
        <v>39.003349999999998</v>
      </c>
      <c r="AB335" s="2" t="str">
        <f t="shared" si="60"/>
        <v>Externo</v>
      </c>
    </row>
    <row r="336" spans="1:28" ht="15.5" hidden="1" x14ac:dyDescent="0.35">
      <c r="A336" s="1"/>
      <c r="B336" s="67" t="s">
        <v>16</v>
      </c>
      <c r="C336" s="70" t="str">
        <f>VLOOKUP(I:I,'Referencias '!H:I,2,0)</f>
        <v>Faturamento e Obrigações Fiscais</v>
      </c>
      <c r="D336" s="71">
        <v>26053298</v>
      </c>
      <c r="E336" s="71" t="s">
        <v>1149</v>
      </c>
      <c r="F336" s="156" t="s">
        <v>1256</v>
      </c>
      <c r="G336" s="72" t="str">
        <f>VLOOKUP(H:H,'Referencias '!B:C,2,0)</f>
        <v>BRAVIUM S.A</v>
      </c>
      <c r="H336" s="72" t="str">
        <f t="shared" si="66"/>
        <v>01.336.140/0001-06</v>
      </c>
      <c r="I336" s="70" t="s">
        <v>1241</v>
      </c>
      <c r="J336" s="72"/>
      <c r="K336" s="72"/>
      <c r="L336" s="152" t="s">
        <v>5</v>
      </c>
      <c r="M336" s="73" t="s">
        <v>238</v>
      </c>
      <c r="N336" s="159" t="s">
        <v>1257</v>
      </c>
      <c r="O336" s="155">
        <v>46248</v>
      </c>
      <c r="P336" s="153">
        <v>46248</v>
      </c>
      <c r="Q336" s="75" t="str">
        <f t="shared" si="55"/>
        <v>ago/2026</v>
      </c>
      <c r="R336" s="71" t="s">
        <v>313</v>
      </c>
      <c r="S336" s="159" t="s">
        <v>1258</v>
      </c>
      <c r="T336" s="159" t="s">
        <v>1259</v>
      </c>
      <c r="U336" s="159" t="s">
        <v>1260</v>
      </c>
      <c r="V336" s="71" t="str">
        <f t="shared" si="65"/>
        <v>&gt; Recebemos duas notas ambas com o mesmo valor 
NF 86398  R$ 7.613,57
NF 86413  R$ 7.613,57
Precisamos da confirmação qual é a nota valida e o comprovante de cancelamento por gentileza.</v>
      </c>
      <c r="W336" s="76" t="str">
        <f t="shared" si="56"/>
        <v>260532980</v>
      </c>
      <c r="X336" s="77"/>
      <c r="Y336" s="78" t="str">
        <f t="shared" si="57"/>
        <v>Aberto</v>
      </c>
      <c r="Z336" s="78">
        <f t="shared" ca="1" si="58"/>
        <v>42</v>
      </c>
      <c r="AA336" s="78">
        <f t="shared" ca="1" si="59"/>
        <v>42.003360000000001</v>
      </c>
      <c r="AB336" s="2" t="str">
        <f t="shared" si="60"/>
        <v>Externo</v>
      </c>
    </row>
    <row r="337" spans="1:28" ht="15.5" hidden="1" x14ac:dyDescent="0.35">
      <c r="A337" s="1"/>
      <c r="B337" s="67" t="s">
        <v>14</v>
      </c>
      <c r="C337" s="70" t="str">
        <f>VLOOKUP(I:I,'Referencias '!H:I,2,0)</f>
        <v>Contratos, Comercial e Cadastro</v>
      </c>
      <c r="D337" s="71">
        <v>26038292</v>
      </c>
      <c r="E337" s="71" t="s">
        <v>1149</v>
      </c>
      <c r="F337" s="156" t="s">
        <v>1261</v>
      </c>
      <c r="G337" s="72" t="str">
        <f>VLOOKUP(H:H,'Referencias '!B:C,2,0)</f>
        <v>HSYSTEM TECNOLOGIA LTDA</v>
      </c>
      <c r="H337" s="72" t="str">
        <f t="shared" si="66"/>
        <v>16.991.645/0001-73</v>
      </c>
      <c r="I337" s="70" t="s">
        <v>1262</v>
      </c>
      <c r="J337" s="72"/>
      <c r="K337" s="72"/>
      <c r="L337" s="152" t="s">
        <v>5</v>
      </c>
      <c r="M337" s="73" t="s">
        <v>238</v>
      </c>
      <c r="N337" s="159" t="s">
        <v>1263</v>
      </c>
      <c r="O337" s="155">
        <v>46248</v>
      </c>
      <c r="P337" s="153">
        <v>46248</v>
      </c>
      <c r="Q337" s="75" t="str">
        <f t="shared" si="55"/>
        <v>ago/2026</v>
      </c>
      <c r="R337" s="71" t="s">
        <v>313</v>
      </c>
      <c r="S337" s="159" t="s">
        <v>306</v>
      </c>
      <c r="T337" s="159" t="s">
        <v>327</v>
      </c>
      <c r="U337" s="159" t="s">
        <v>1264</v>
      </c>
      <c r="V337" s="71" t="str">
        <f t="shared" si="65"/>
        <v>&gt; Bom dia, pessoal! Tudo bem?
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v>
      </c>
      <c r="W337" s="76" t="str">
        <f t="shared" si="56"/>
        <v>260382920</v>
      </c>
      <c r="X337" s="77"/>
      <c r="Y337" s="78" t="str">
        <f t="shared" si="57"/>
        <v>Aberto</v>
      </c>
      <c r="Z337" s="78">
        <f t="shared" ca="1" si="58"/>
        <v>42</v>
      </c>
      <c r="AA337" s="78">
        <f t="shared" ca="1" si="59"/>
        <v>42.003369999999997</v>
      </c>
      <c r="AB337" s="2" t="str">
        <f t="shared" si="60"/>
        <v>Interno</v>
      </c>
    </row>
    <row r="338" spans="1:28" ht="15.5" hidden="1" x14ac:dyDescent="0.35">
      <c r="A338" s="1"/>
      <c r="B338" s="67" t="s">
        <v>14</v>
      </c>
      <c r="C338" s="70" t="str">
        <f>VLOOKUP(I:I,'Referencias '!H:I,2,0)</f>
        <v>Cobrança e Contestação</v>
      </c>
      <c r="D338" s="159">
        <v>26091331</v>
      </c>
      <c r="E338" s="159" t="s">
        <v>1149</v>
      </c>
      <c r="F338" s="156" t="s">
        <v>1265</v>
      </c>
      <c r="G338" s="72" t="str">
        <f>VLOOKUP(H:H,'Referencias '!B:C,2,0)</f>
        <v>INBRANDS S.A</v>
      </c>
      <c r="H338" s="72" t="str">
        <f t="shared" si="66"/>
        <v>09.054.385/0001-44</v>
      </c>
      <c r="I338" s="70" t="s">
        <v>287</v>
      </c>
      <c r="J338" s="72"/>
      <c r="K338" s="72"/>
      <c r="L338" s="152" t="s">
        <v>5</v>
      </c>
      <c r="M338" s="73" t="s">
        <v>238</v>
      </c>
      <c r="N338" s="159" t="s">
        <v>1266</v>
      </c>
      <c r="O338" s="155">
        <v>46251</v>
      </c>
      <c r="P338" s="153">
        <v>46253</v>
      </c>
      <c r="Q338" s="75" t="str">
        <f t="shared" si="55"/>
        <v>ago/2026</v>
      </c>
      <c r="R338" s="159" t="s">
        <v>313</v>
      </c>
      <c r="S338" s="159" t="s">
        <v>671</v>
      </c>
      <c r="T338" s="159" t="s">
        <v>494</v>
      </c>
      <c r="U338" s="159" t="s">
        <v>1267</v>
      </c>
      <c r="V338" s="71" t="str">
        <f t="shared" si="65"/>
        <v>&gt; Bom dia!
Ao fazer conferencia do relatorio antifraude x nf de serviço mensal, constatei diferenças, tanto entre analises antifraude como em analises manuais.
ANALISE ANTIFRAUDE:
Total descrito em NF: 3963
Total descrito em relatorio 3998
ANALISE MANUAL + MANUAL EXPRESSA:
Total descrito em NF:  317 (316 + 1)
Total descrito em relatorio 322
Gostaria de entender o porque dessa divirgencia da descrição da NF para o relatorio que eu puxo diretamente do portal e-commerce.
Fico no a</v>
      </c>
      <c r="W338" s="76" t="str">
        <f t="shared" si="56"/>
        <v>260913310</v>
      </c>
      <c r="X338" s="77"/>
      <c r="Y338" s="78" t="str">
        <f t="shared" si="57"/>
        <v>Aberto</v>
      </c>
      <c r="Z338" s="78">
        <f t="shared" ca="1" si="58"/>
        <v>39</v>
      </c>
      <c r="AA338" s="78">
        <f t="shared" ca="1" si="59"/>
        <v>39.00338</v>
      </c>
      <c r="AB338" s="2" t="str">
        <f t="shared" si="60"/>
        <v>Externo</v>
      </c>
    </row>
    <row r="339" spans="1:28" ht="15.5" hidden="1" x14ac:dyDescent="0.35">
      <c r="A339" s="1"/>
      <c r="B339" s="67" t="s">
        <v>14</v>
      </c>
      <c r="C339" s="70" t="str">
        <f>VLOOKUP(I:I,'Referencias '!H:I,2,0)</f>
        <v>Pagamentos, Boletos e Recebimentos</v>
      </c>
      <c r="D339" s="159">
        <v>26197883</v>
      </c>
      <c r="E339" s="159" t="s">
        <v>1149</v>
      </c>
      <c r="F339" s="156" t="s">
        <v>1268</v>
      </c>
      <c r="G339" s="72" t="str">
        <f>VLOOKUP(H:H,'Referencias '!B:C,2,0)</f>
        <v>FENG - FAN ENGAGEMENT MARKETING E INTELIGENCIA LTDA.</v>
      </c>
      <c r="H339" s="72" t="str">
        <f t="shared" si="66"/>
        <v>29.815.956/0001-23</v>
      </c>
      <c r="I339" s="70" t="s">
        <v>1269</v>
      </c>
      <c r="J339" s="72"/>
      <c r="K339" s="72"/>
      <c r="L339" s="152" t="s">
        <v>5</v>
      </c>
      <c r="M339" s="73" t="s">
        <v>238</v>
      </c>
      <c r="N339" s="159" t="s">
        <v>1270</v>
      </c>
      <c r="O339" s="155">
        <v>46252</v>
      </c>
      <c r="P339" s="153">
        <v>46253</v>
      </c>
      <c r="Q339" s="75" t="str">
        <f t="shared" si="55"/>
        <v>ago/2026</v>
      </c>
      <c r="R339" s="159" t="s">
        <v>313</v>
      </c>
      <c r="S339" s="159" t="s">
        <v>1271</v>
      </c>
      <c r="T339" s="159" t="s">
        <v>1272</v>
      </c>
      <c r="U339" s="159" t="s">
        <v>1273</v>
      </c>
      <c r="V339" s="71" t="str">
        <f t="shared" si="65"/>
        <v>&gt; Conforme a habilitação do PIX, precisamos confirmar em qual conta os valores das transações realizadas via PIX serão liquidados.
MerchantID: 90745f96-ed89-40dc-8912-3702ee0c0ff9
Conseguem nos informar qual é a conta/domicílio bancário cadastrada para a liquidação dos valores vinculados ao Merchant ID acima?</v>
      </c>
      <c r="W339" s="76" t="str">
        <f t="shared" si="56"/>
        <v>261978830</v>
      </c>
      <c r="X339" s="77"/>
      <c r="Y339" s="78" t="str">
        <f t="shared" si="57"/>
        <v>Aberto</v>
      </c>
      <c r="Z339" s="78">
        <f t="shared" ca="1" si="58"/>
        <v>38</v>
      </c>
      <c r="AA339" s="78">
        <f t="shared" ca="1" si="59"/>
        <v>38.003390000000003</v>
      </c>
      <c r="AB339" s="2" t="str">
        <f t="shared" si="60"/>
        <v>Externo</v>
      </c>
    </row>
    <row r="340" spans="1:28" ht="15.5" hidden="1" x14ac:dyDescent="0.35">
      <c r="A340" s="1"/>
      <c r="B340" s="67" t="s">
        <v>14</v>
      </c>
      <c r="C340" s="70" t="str">
        <f>VLOOKUP(I:I,'Referencias '!H:I,2,0)</f>
        <v>Contratos, Comercial e Cadastro</v>
      </c>
      <c r="D340" s="159">
        <v>26205622</v>
      </c>
      <c r="E340" s="159" t="s">
        <v>1149</v>
      </c>
      <c r="F340" s="156" t="s">
        <v>1274</v>
      </c>
      <c r="G340" s="72" t="str">
        <f>VLOOKUP(H:H,'Referencias '!B:C,2,0)</f>
        <v>QUANTITY SERVICOS E COMERCIO DE PRODUTOS PARA SAUDE S.A.</v>
      </c>
      <c r="H340" s="72" t="str">
        <f t="shared" si="66"/>
        <v>13.612.214/0001-60</v>
      </c>
      <c r="I340" s="70" t="s">
        <v>1171</v>
      </c>
      <c r="J340" s="72"/>
      <c r="K340" s="72"/>
      <c r="L340" s="152" t="s">
        <v>5</v>
      </c>
      <c r="M340" s="73" t="s">
        <v>238</v>
      </c>
      <c r="N340" s="159" t="s">
        <v>1275</v>
      </c>
      <c r="O340" s="155">
        <v>46253</v>
      </c>
      <c r="P340" s="153">
        <v>46253</v>
      </c>
      <c r="Q340" s="75" t="str">
        <f t="shared" ref="Q340:Q406" si="67">TEXT(O340,"mmm/aaaa")</f>
        <v>ago/2026</v>
      </c>
      <c r="R340" s="159" t="s">
        <v>313</v>
      </c>
      <c r="S340" s="159" t="s">
        <v>1276</v>
      </c>
      <c r="T340" s="159" t="s">
        <v>1277</v>
      </c>
      <c r="U340" s="159" t="s">
        <v>1278</v>
      </c>
      <c r="V340" s="71" t="str">
        <f t="shared" si="65"/>
        <v>&gt; Bom dia!
Gentileza incluir o e-mail abaixo para recebimentos das notas fiscais e boletos e manter os que já existem:
camila.medeiros@dentalspeed.com</v>
      </c>
      <c r="W340" s="76" t="str">
        <f t="shared" ref="W340:W403" si="68">_xlfn.CONCAT(D340:E340)</f>
        <v>262056220</v>
      </c>
      <c r="X340" s="77"/>
      <c r="Y340" s="78" t="str">
        <f t="shared" ref="Y340:Y403" si="69">IF(X340="","Aberto","Encerrado")</f>
        <v>Aberto</v>
      </c>
      <c r="Z340" s="78">
        <f t="shared" ref="Z340:Z403" ca="1" si="70">IF(OR(L340="PENDENTE",L340="EM ANDAMENTO",L340="PENDENTE APROVAÇÃO CANCELAMENTO NF"),TODAY()-O340,X340-O340)</f>
        <v>37</v>
      </c>
      <c r="AA340" s="78">
        <f t="shared" ref="AA340:AA403" ca="1" si="71">IF(Y340="Aberto",Z340+ROW()/100000,"")</f>
        <v>37.003399999999999</v>
      </c>
      <c r="AB340" s="2" t="str">
        <f t="shared" ref="AB340:AB403" si="72">IF(ISNUMBER(FIND("@cielo.com.br",S340)),"Interno","Externo")</f>
        <v>Externo</v>
      </c>
    </row>
    <row r="341" spans="1:28" ht="15.5" hidden="1" x14ac:dyDescent="0.35">
      <c r="A341" s="1"/>
      <c r="B341" s="67" t="s">
        <v>16</v>
      </c>
      <c r="C341" s="70" t="str">
        <f>VLOOKUP(I:I,'Referencias '!H:I,2,0)</f>
        <v>Pagamentos, Boletos e Recebimentos</v>
      </c>
      <c r="D341" s="159">
        <v>26218687</v>
      </c>
      <c r="E341" s="159" t="s">
        <v>1149</v>
      </c>
      <c r="F341" s="156" t="s">
        <v>1279</v>
      </c>
      <c r="G341" s="72" t="str">
        <f>T341</f>
        <v>MAX FERRAMENTAS LTDA</v>
      </c>
      <c r="H341" s="72"/>
      <c r="I341" s="70" t="s">
        <v>1280</v>
      </c>
      <c r="J341" s="72"/>
      <c r="K341" s="72"/>
      <c r="L341" s="152" t="s">
        <v>5</v>
      </c>
      <c r="M341" s="73" t="s">
        <v>238</v>
      </c>
      <c r="N341" s="159" t="s">
        <v>1281</v>
      </c>
      <c r="O341" s="155">
        <v>46253</v>
      </c>
      <c r="P341" s="153">
        <v>46253</v>
      </c>
      <c r="Q341" s="75" t="str">
        <f t="shared" si="67"/>
        <v>ago/2026</v>
      </c>
      <c r="R341" s="159" t="s">
        <v>313</v>
      </c>
      <c r="S341" s="159" t="s">
        <v>1282</v>
      </c>
      <c r="T341" s="159" t="s">
        <v>1283</v>
      </c>
      <c r="U341" s="159" t="s">
        <v>1284</v>
      </c>
      <c r="V341" s="71" t="e">
        <f t="shared" si="65"/>
        <v>#N/A</v>
      </c>
      <c r="W341" s="76" t="str">
        <f t="shared" si="68"/>
        <v>262186870</v>
      </c>
      <c r="X341" s="77"/>
      <c r="Y341" s="78" t="str">
        <f t="shared" si="69"/>
        <v>Aberto</v>
      </c>
      <c r="Z341" s="78">
        <f t="shared" ca="1" si="70"/>
        <v>37</v>
      </c>
      <c r="AA341" s="78">
        <f t="shared" ca="1" si="71"/>
        <v>37.003410000000002</v>
      </c>
      <c r="AB341" s="2" t="str">
        <f t="shared" si="72"/>
        <v>Externo</v>
      </c>
    </row>
    <row r="342" spans="1:28" ht="15.5" hidden="1" x14ac:dyDescent="0.35">
      <c r="A342" s="1"/>
      <c r="B342" s="67" t="s">
        <v>16</v>
      </c>
      <c r="C342" s="70" t="str">
        <f>VLOOKUP(I:I,'Referencias '!H:I,2,0)</f>
        <v>Atendimento Administrativo e Suporte</v>
      </c>
      <c r="D342" s="159">
        <v>26243275</v>
      </c>
      <c r="E342" s="159" t="s">
        <v>1149</v>
      </c>
      <c r="F342" s="156" t="s">
        <v>1285</v>
      </c>
      <c r="G342" s="72" t="str">
        <f>VLOOKUP(H:H,'Referencias '!B:C,2,0)</f>
        <v>INSIDE SISTEMAS LTDA</v>
      </c>
      <c r="H342" s="72" t="str">
        <f>TRIM(_xlfn.TEXTBEFORE(_xlfn.TEXTAFTER(U342,"CNPJ/CPF:&lt;/strong&gt;"),"&lt;/p&gt;"))</f>
        <v>05.623.256/0001-79</v>
      </c>
      <c r="I342" s="70" t="s">
        <v>1286</v>
      </c>
      <c r="J342" s="72"/>
      <c r="K342" s="72"/>
      <c r="L342" s="152" t="s">
        <v>5</v>
      </c>
      <c r="M342" s="73" t="s">
        <v>238</v>
      </c>
      <c r="N342" s="159" t="s">
        <v>1287</v>
      </c>
      <c r="O342" s="155">
        <v>46253</v>
      </c>
      <c r="P342" s="153">
        <v>46254</v>
      </c>
      <c r="Q342" s="75" t="str">
        <f t="shared" si="67"/>
        <v>ago/2026</v>
      </c>
      <c r="R342" s="159" t="s">
        <v>313</v>
      </c>
      <c r="S342" s="159" t="s">
        <v>1288</v>
      </c>
      <c r="T342" s="159" t="s">
        <v>1289</v>
      </c>
      <c r="U342" s="159" t="s">
        <v>1290</v>
      </c>
      <c r="V342" s="71" t="str">
        <f t="shared" si="65"/>
        <v>&gt; Preciso entender sobre a cobrança mensal para o CNPJ 05.623.256/0001-79</v>
      </c>
      <c r="W342" s="76" t="str">
        <f t="shared" si="68"/>
        <v>262432750</v>
      </c>
      <c r="X342" s="77"/>
      <c r="Y342" s="78" t="str">
        <f t="shared" si="69"/>
        <v>Aberto</v>
      </c>
      <c r="Z342" s="78">
        <f t="shared" ca="1" si="70"/>
        <v>37</v>
      </c>
      <c r="AA342" s="78">
        <f t="shared" ca="1" si="71"/>
        <v>37.003419999999998</v>
      </c>
      <c r="AB342" s="2" t="str">
        <f t="shared" si="72"/>
        <v>Externo</v>
      </c>
    </row>
    <row r="343" spans="1:28" ht="15.5" hidden="1" x14ac:dyDescent="0.35">
      <c r="A343" s="1"/>
      <c r="B343" s="67" t="s">
        <v>16</v>
      </c>
      <c r="C343" s="70" t="str">
        <f>VLOOKUP(I:I,'Referencias '!H:I,2,0)</f>
        <v>Contratos, Comercial e Cadastro</v>
      </c>
      <c r="D343" s="159">
        <v>26288802</v>
      </c>
      <c r="E343" s="159" t="s">
        <v>1149</v>
      </c>
      <c r="F343" s="156" t="s">
        <v>1291</v>
      </c>
      <c r="G343" s="72" t="str">
        <f>VLOOKUP(H:H,'Referencias '!B:C,2,0)</f>
        <v>WHITE MARTINS GASES INDUSTRIAIS LTDA</v>
      </c>
      <c r="H343" s="72" t="str">
        <f>TRIM(_xlfn.TEXTBEFORE(_xlfn.TEXTAFTER(U343,"CNPJ/CPF:&lt;/strong&gt;"),"&lt;/p&gt;"))</f>
        <v>35.820.448/0001-36</v>
      </c>
      <c r="I343" s="70" t="s">
        <v>355</v>
      </c>
      <c r="J343" s="72"/>
      <c r="K343" s="72"/>
      <c r="L343" s="152" t="s">
        <v>5</v>
      </c>
      <c r="M343" s="73" t="s">
        <v>238</v>
      </c>
      <c r="N343" s="159" t="s">
        <v>305</v>
      </c>
      <c r="O343" s="155">
        <v>46254</v>
      </c>
      <c r="P343" s="153">
        <v>46254</v>
      </c>
      <c r="Q343" s="75" t="str">
        <f t="shared" si="67"/>
        <v>ago/2026</v>
      </c>
      <c r="R343" s="159" t="s">
        <v>313</v>
      </c>
      <c r="S343" s="159" t="s">
        <v>306</v>
      </c>
      <c r="T343" s="159" t="s">
        <v>1292</v>
      </c>
      <c r="U343" s="159" t="s">
        <v>1293</v>
      </c>
      <c r="V343" s="71" t="str">
        <f t="shared" si="65"/>
        <v>&gt; Bom dia, pessoal! Tudo bem?
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
2. WhiteMartins
Há</v>
      </c>
      <c r="W343" s="76" t="str">
        <f t="shared" si="68"/>
        <v>262888020</v>
      </c>
      <c r="X343" s="77"/>
      <c r="Y343" s="78" t="str">
        <f t="shared" si="69"/>
        <v>Aberto</v>
      </c>
      <c r="Z343" s="78">
        <f t="shared" ca="1" si="70"/>
        <v>36</v>
      </c>
      <c r="AA343" s="78">
        <f t="shared" ca="1" si="71"/>
        <v>36.003430000000002</v>
      </c>
      <c r="AB343" s="2" t="str">
        <f t="shared" si="72"/>
        <v>Interno</v>
      </c>
    </row>
    <row r="344" spans="1:28" ht="15.5" hidden="1" x14ac:dyDescent="0.35">
      <c r="A344" s="1"/>
      <c r="B344" s="67" t="s">
        <v>16</v>
      </c>
      <c r="C344" s="70" t="str">
        <f>VLOOKUP(I:I,'Referencias '!H:I,2,0)</f>
        <v>Faturamento e Obrigações Fiscais</v>
      </c>
      <c r="D344" s="159">
        <v>26395526</v>
      </c>
      <c r="E344" s="159" t="s">
        <v>1149</v>
      </c>
      <c r="F344" s="156" t="s">
        <v>1294</v>
      </c>
      <c r="G344" s="72" t="s">
        <v>1295</v>
      </c>
      <c r="H344" s="72" t="s">
        <v>1296</v>
      </c>
      <c r="I344" s="70" t="s">
        <v>1241</v>
      </c>
      <c r="J344" s="72"/>
      <c r="K344" s="72"/>
      <c r="L344" s="152" t="s">
        <v>5</v>
      </c>
      <c r="M344" s="73" t="s">
        <v>238</v>
      </c>
      <c r="N344" s="159" t="s">
        <v>1297</v>
      </c>
      <c r="O344" s="155">
        <v>46258</v>
      </c>
      <c r="P344" s="153">
        <v>46258</v>
      </c>
      <c r="Q344" s="75" t="str">
        <f t="shared" si="67"/>
        <v>ago/2026</v>
      </c>
      <c r="R344" s="159" t="s">
        <v>313</v>
      </c>
      <c r="S344" s="159" t="s">
        <v>1298</v>
      </c>
      <c r="T344" s="159"/>
      <c r="U344" s="159" t="s">
        <v>1299</v>
      </c>
      <c r="V344" s="71" t="str">
        <f t="shared" si="65"/>
        <v>&gt; Olá, pessoal.
Gostaria de confirmar o valor correto para pagamento referente à NF nº 0120546.
Identificamos que a nota fiscal foi emitida no valor de R$ 4.214,29, enquanto o boleto apresenta o valor de R$ 3.955,12.
Poderiam, por gentileza, confirmar se o valor do boleto está correto e nos enviar o detalhamento das retenções/descontos aplicados?
Fico no aguardo da confirmação para seguirmos com o pagamento.
Obrigado!</v>
      </c>
      <c r="W344" s="76" t="str">
        <f t="shared" si="68"/>
        <v>263955260</v>
      </c>
      <c r="X344" s="77"/>
      <c r="Y344" s="78" t="str">
        <f t="shared" si="69"/>
        <v>Aberto</v>
      </c>
      <c r="Z344" s="78">
        <f t="shared" ca="1" si="70"/>
        <v>32</v>
      </c>
      <c r="AA344" s="78">
        <f t="shared" ca="1" si="71"/>
        <v>32.003439999999998</v>
      </c>
      <c r="AB344" s="2" t="str">
        <f t="shared" si="72"/>
        <v>Externo</v>
      </c>
    </row>
    <row r="345" spans="1:28" ht="15.5" hidden="1" x14ac:dyDescent="0.35">
      <c r="A345" s="1"/>
      <c r="B345" s="67" t="s">
        <v>50</v>
      </c>
      <c r="C345" s="70" t="str">
        <f>VLOOKUP(I:I,'Referencias '!H:I,2,0)</f>
        <v>Cancelamento e Reemissão de Nota Fiscal</v>
      </c>
      <c r="D345" s="159">
        <v>26346273</v>
      </c>
      <c r="E345" s="159" t="s">
        <v>1149</v>
      </c>
      <c r="F345" s="156" t="s">
        <v>1300</v>
      </c>
      <c r="G345" s="72" t="s">
        <v>1301</v>
      </c>
      <c r="H345" s="72" t="str">
        <f>TRIM(_xlfn.TEXTBEFORE(_xlfn.TEXTAFTER(U345,"CNPJ/CPF:&lt;/strong&gt;"),"&lt;/p&gt;"))</f>
        <v>37.882.316/0001-64</v>
      </c>
      <c r="I345" s="70" t="s">
        <v>143</v>
      </c>
      <c r="J345" s="72"/>
      <c r="K345" s="72"/>
      <c r="L345" s="152" t="s">
        <v>213</v>
      </c>
      <c r="M345" s="73" t="s">
        <v>238</v>
      </c>
      <c r="N345" s="159" t="s">
        <v>1302</v>
      </c>
      <c r="O345" s="155">
        <v>46255</v>
      </c>
      <c r="P345" s="153">
        <v>46255</v>
      </c>
      <c r="Q345" s="75" t="str">
        <f t="shared" si="67"/>
        <v>ago/2026</v>
      </c>
      <c r="R345" s="159" t="s">
        <v>313</v>
      </c>
      <c r="S345" s="159" t="s">
        <v>302</v>
      </c>
      <c r="T345" s="159"/>
      <c r="U345" s="159" t="s">
        <v>1303</v>
      </c>
      <c r="V345" s="71" t="str">
        <f t="shared" si="65"/>
        <v>&gt; Time financeiro, boa tarde. Tudo bem?
Favor seguir com o cancelamento das notas (todas).
Em anexo, DA comercial.
Obrigada.</v>
      </c>
      <c r="W345" s="76" t="str">
        <f t="shared" si="68"/>
        <v>263462730</v>
      </c>
      <c r="X345" s="77"/>
      <c r="Y345" s="78" t="str">
        <f t="shared" si="69"/>
        <v>Aberto</v>
      </c>
      <c r="Z345" s="78">
        <f t="shared" ca="1" si="70"/>
        <v>35</v>
      </c>
      <c r="AA345" s="78">
        <f t="shared" ca="1" si="71"/>
        <v>35.003450000000001</v>
      </c>
      <c r="AB345" s="2" t="str">
        <f t="shared" si="72"/>
        <v>Interno</v>
      </c>
    </row>
    <row r="346" spans="1:28" ht="15.5" hidden="1" x14ac:dyDescent="0.35">
      <c r="A346" s="1"/>
      <c r="B346" s="67" t="s">
        <v>50</v>
      </c>
      <c r="C346" s="70" t="str">
        <f>VLOOKUP(I:I,'Referencias '!H:I,2,0)</f>
        <v>Cancelamento e Reemissão de Nota Fiscal</v>
      </c>
      <c r="D346" s="159">
        <v>26341250</v>
      </c>
      <c r="E346" s="159" t="s">
        <v>1149</v>
      </c>
      <c r="F346" s="156" t="s">
        <v>1304</v>
      </c>
      <c r="G346" s="72" t="s">
        <v>1305</v>
      </c>
      <c r="H346" s="72" t="str">
        <f>TRIM(_xlfn.TEXTBEFORE(_xlfn.TEXTAFTER(U346,"CNPJ/CPF:&lt;/strong&gt;"),"&lt;/p&gt;"))</f>
        <v>02.261.854/0001-57</v>
      </c>
      <c r="I346" s="70" t="s">
        <v>143</v>
      </c>
      <c r="J346" s="72"/>
      <c r="K346" s="72"/>
      <c r="L346" s="152" t="s">
        <v>70</v>
      </c>
      <c r="M346" s="73" t="s">
        <v>238</v>
      </c>
      <c r="N346" s="159" t="s">
        <v>1306</v>
      </c>
      <c r="O346" s="155">
        <v>46255</v>
      </c>
      <c r="P346" s="153">
        <v>46255</v>
      </c>
      <c r="Q346" s="75" t="str">
        <f t="shared" si="67"/>
        <v>ago/2026</v>
      </c>
      <c r="R346" s="159" t="s">
        <v>313</v>
      </c>
      <c r="S346" s="159" t="s">
        <v>302</v>
      </c>
      <c r="T346" s="159"/>
      <c r="U346" s="159" t="s">
        <v>1307</v>
      </c>
      <c r="V346" s="71" t="str">
        <f t="shared" si="65"/>
        <v>&gt; Time financeiro, bom dia. Tudo bem?
Poderia, por favor cancelar todas as notas desse cliente?
Em anexo DA comercial.</v>
      </c>
      <c r="W346" s="76" t="str">
        <f t="shared" si="68"/>
        <v>263412500</v>
      </c>
      <c r="X346" s="77">
        <v>46288</v>
      </c>
      <c r="Y346" s="78" t="str">
        <f t="shared" si="69"/>
        <v>Encerrado</v>
      </c>
      <c r="Z346" s="78">
        <f t="shared" ca="1" si="70"/>
        <v>33</v>
      </c>
      <c r="AA346" s="78" t="str">
        <f t="shared" si="71"/>
        <v/>
      </c>
      <c r="AB346" s="2" t="str">
        <f t="shared" si="72"/>
        <v>Interno</v>
      </c>
    </row>
    <row r="347" spans="1:28" ht="15.5" hidden="1" x14ac:dyDescent="0.35">
      <c r="A347" s="1"/>
      <c r="B347" s="67" t="s">
        <v>14</v>
      </c>
      <c r="C347" s="70" t="s">
        <v>37</v>
      </c>
      <c r="D347" s="159">
        <v>26503309</v>
      </c>
      <c r="E347" s="159" t="s">
        <v>1149</v>
      </c>
      <c r="F347" s="156" t="s">
        <v>1308</v>
      </c>
      <c r="G347" s="72" t="str">
        <f>VLOOKUP(H:H,'Referencias '!B:C,2,0)</f>
        <v>INOVE ONLINE LTDA</v>
      </c>
      <c r="H347" s="72" t="str">
        <f>TRIM(_xlfn.TEXTBEFORE(_xlfn.TEXTAFTER(U347,"CNPJ/CPF:&lt;/strong&gt;"),"&lt;/p&gt;"))</f>
        <v>59.515.022/0001-37</v>
      </c>
      <c r="I347" s="70" t="s">
        <v>1309</v>
      </c>
      <c r="J347" s="72"/>
      <c r="K347" s="72"/>
      <c r="L347" s="70" t="s">
        <v>70</v>
      </c>
      <c r="M347" s="73" t="s">
        <v>238</v>
      </c>
      <c r="N347" s="159" t="s">
        <v>1138</v>
      </c>
      <c r="O347" s="155">
        <v>46259</v>
      </c>
      <c r="P347" s="153">
        <v>46260</v>
      </c>
      <c r="Q347" s="75" t="str">
        <f t="shared" si="67"/>
        <v>ago/2026</v>
      </c>
      <c r="R347" s="159" t="s">
        <v>313</v>
      </c>
      <c r="S347" s="159" t="s">
        <v>1139</v>
      </c>
      <c r="T347" s="159" t="s">
        <v>1140</v>
      </c>
      <c r="U347" s="159" t="s">
        <v>1310</v>
      </c>
      <c r="V347" s="71" t="str">
        <f t="shared" si="65"/>
        <v>&gt; Quero saber se tenho alguma pendencia financeira com voces! se puderem me encaminhar as guias com os descritivos por email caso tenha por gentileza</v>
      </c>
      <c r="W347" s="76" t="str">
        <f t="shared" si="68"/>
        <v>265033090</v>
      </c>
      <c r="X347" s="77">
        <v>46268</v>
      </c>
      <c r="Y347" s="78" t="str">
        <f t="shared" si="69"/>
        <v>Encerrado</v>
      </c>
      <c r="Z347" s="78">
        <f t="shared" ca="1" si="70"/>
        <v>9</v>
      </c>
      <c r="AA347" s="78" t="str">
        <f t="shared" si="71"/>
        <v/>
      </c>
      <c r="AB347" s="2" t="str">
        <f t="shared" si="72"/>
        <v>Externo</v>
      </c>
    </row>
    <row r="348" spans="1:28" ht="15.5" x14ac:dyDescent="0.35">
      <c r="A348" s="1"/>
      <c r="B348" s="67" t="s">
        <v>14</v>
      </c>
      <c r="C348" s="70" t="str">
        <f>VLOOKUP(I:I,'Referencias '!H:I,2,0)</f>
        <v>Cancelamento e Reemissão de Nota Fiscal</v>
      </c>
      <c r="D348" s="159">
        <v>26476108</v>
      </c>
      <c r="E348" s="159" t="s">
        <v>1149</v>
      </c>
      <c r="F348" s="156" t="s">
        <v>1311</v>
      </c>
      <c r="G348" s="72" t="str">
        <f>VLOOKUP(H:H,'Referencias '!B:C,2,0)</f>
        <v>SMILES VIAGENS E TURISMO S.A.</v>
      </c>
      <c r="H348" s="72" t="str">
        <f>TRIM(_xlfn.TEXTBEFORE(_xlfn.TEXTAFTER(U348,"CNPJ/CPF:&lt;/strong&gt;"),"&lt;/p&gt;"))</f>
        <v>27.413.812/0001-15</v>
      </c>
      <c r="I348" s="70" t="s">
        <v>323</v>
      </c>
      <c r="J348" s="72"/>
      <c r="K348" s="72"/>
      <c r="L348" s="152" t="s">
        <v>5</v>
      </c>
      <c r="M348" s="73" t="s">
        <v>238</v>
      </c>
      <c r="N348" s="159" t="s">
        <v>1312</v>
      </c>
      <c r="O348" s="155">
        <v>46259</v>
      </c>
      <c r="P348" s="153">
        <v>46259</v>
      </c>
      <c r="Q348" s="75" t="str">
        <f t="shared" si="67"/>
        <v>ago/2026</v>
      </c>
      <c r="R348" s="159" t="s">
        <v>313</v>
      </c>
      <c r="S348" s="159" t="s">
        <v>302</v>
      </c>
      <c r="T348" s="159" t="s">
        <v>1313</v>
      </c>
      <c r="U348" s="159" t="s">
        <v>1314</v>
      </c>
      <c r="V348" s="71" t="str">
        <f t="shared" ref="V348:V379" si="73">IFERROR(_xlfn.TEXTBEFORE(_xlfn.TEXTAFTER(U348,"Descrição do problema:&lt;/strong"),"&lt;/p&gt;"),_xlfn.TEXTAFTER(U348,"Descrição do problema:&lt;/strong"))</f>
        <v>&gt; Time financeiro. Boa tarde. Tudo bem?
Por favor, solicito a substituição das notas fiscais do cliente, para constar a informação:
PO: 6300412390
Notas para serem substituídas:
098362
098600
100080
100251
102274
102568
104130
104509
106740
106803
108389
108752
110344
110718
112946
113111
114880
115100
117146
117281
119439
119601
IMPORTANTE: Para as demais notas e</v>
      </c>
      <c r="W348" s="76" t="str">
        <f t="shared" si="68"/>
        <v>264761080</v>
      </c>
      <c r="X348" s="77"/>
      <c r="Y348" s="78" t="str">
        <f t="shared" si="69"/>
        <v>Aberto</v>
      </c>
      <c r="Z348" s="78">
        <f t="shared" ca="1" si="70"/>
        <v>31</v>
      </c>
      <c r="AA348" s="78">
        <f t="shared" ca="1" si="71"/>
        <v>31.00348</v>
      </c>
      <c r="AB348" s="2" t="str">
        <f t="shared" si="72"/>
        <v>Interno</v>
      </c>
    </row>
    <row r="349" spans="1:28" ht="15.5" hidden="1" x14ac:dyDescent="0.35">
      <c r="A349" s="1"/>
      <c r="B349" s="67" t="s">
        <v>50</v>
      </c>
      <c r="C349" s="70" t="str">
        <f>VLOOKUP(I:I,'Referencias '!H:I,2,0)</f>
        <v>Atendimento Administrativo e Suporte</v>
      </c>
      <c r="D349" s="159">
        <v>26448888</v>
      </c>
      <c r="E349" s="159" t="s">
        <v>1315</v>
      </c>
      <c r="F349" s="156" t="s">
        <v>1316</v>
      </c>
      <c r="G349" s="72" t="s">
        <v>1317</v>
      </c>
      <c r="H349" s="72" t="s">
        <v>1318</v>
      </c>
      <c r="I349" s="70" t="s">
        <v>1220</v>
      </c>
      <c r="J349" s="72"/>
      <c r="K349" s="72"/>
      <c r="L349" s="152" t="s">
        <v>5</v>
      </c>
      <c r="M349" s="73" t="s">
        <v>238</v>
      </c>
      <c r="N349" s="159" t="s">
        <v>1319</v>
      </c>
      <c r="O349" s="155">
        <v>46258</v>
      </c>
      <c r="P349" s="153">
        <v>46259</v>
      </c>
      <c r="Q349" s="75" t="str">
        <f t="shared" si="67"/>
        <v>ago/2026</v>
      </c>
      <c r="R349" s="159" t="s">
        <v>313</v>
      </c>
      <c r="S349" s="159" t="s">
        <v>1320</v>
      </c>
      <c r="T349" s="159" t="s">
        <v>327</v>
      </c>
      <c r="U349" s="159"/>
      <c r="V349" s="71" t="e">
        <f t="shared" si="73"/>
        <v>#N/A</v>
      </c>
      <c r="W349" s="76" t="str">
        <f t="shared" si="68"/>
        <v>2644888826404867</v>
      </c>
      <c r="X349" s="77"/>
      <c r="Y349" s="78" t="str">
        <f t="shared" si="69"/>
        <v>Aberto</v>
      </c>
      <c r="Z349" s="78">
        <f t="shared" ca="1" si="70"/>
        <v>32</v>
      </c>
      <c r="AA349" s="78">
        <f t="shared" ca="1" si="71"/>
        <v>32.003489999999999</v>
      </c>
      <c r="AB349" s="2" t="str">
        <f t="shared" si="72"/>
        <v>Externo</v>
      </c>
    </row>
    <row r="350" spans="1:28" ht="15.5" hidden="1" x14ac:dyDescent="0.35">
      <c r="A350" s="1"/>
      <c r="B350" s="67" t="s">
        <v>17</v>
      </c>
      <c r="C350" s="70" t="s">
        <v>39</v>
      </c>
      <c r="D350" s="159">
        <v>26446053</v>
      </c>
      <c r="E350" s="159" t="s">
        <v>1149</v>
      </c>
      <c r="F350" s="156" t="s">
        <v>1321</v>
      </c>
      <c r="G350" s="72" t="str">
        <f>VLOOKUP(H:H,'Referencias '!B:C,2,0)</f>
        <v>BRASILSEG COMPANHIA DE SEGUROS</v>
      </c>
      <c r="H350" s="72" t="str">
        <f t="shared" ref="H350:H367" si="74">TRIM(_xlfn.TEXTBEFORE(_xlfn.TEXTAFTER(U350,"CNPJ/CPF:&lt;/strong&gt;"),"&lt;/p&gt;"))</f>
        <v>28.196.889/0001-43</v>
      </c>
      <c r="I350" s="70" t="s">
        <v>1322</v>
      </c>
      <c r="J350" s="72"/>
      <c r="K350" s="72"/>
      <c r="L350" s="152" t="s">
        <v>5</v>
      </c>
      <c r="M350" s="73" t="s">
        <v>238</v>
      </c>
      <c r="N350" s="159" t="s">
        <v>457</v>
      </c>
      <c r="O350" s="155">
        <v>46258</v>
      </c>
      <c r="P350" s="153">
        <v>46259</v>
      </c>
      <c r="Q350" s="75" t="str">
        <f t="shared" si="67"/>
        <v>ago/2026</v>
      </c>
      <c r="R350" s="159" t="s">
        <v>313</v>
      </c>
      <c r="S350" s="159" t="s">
        <v>298</v>
      </c>
      <c r="T350" s="159" t="s">
        <v>1323</v>
      </c>
      <c r="U350" s="159" t="s">
        <v>1324</v>
      </c>
      <c r="V350" s="71" t="str">
        <f t="shared" si="73"/>
        <v>&gt; Boa tarde time, 
Assinamos novo termo de adesão com a BrasilSeg 28.196.889/0001-43, devido ao contrato anterior ser do modelo antigo. 
Observem que houve reajuste de preços e minimos mensais. 
Segue a oportunidade no salesforce:
https://braspag.lightning.force.com/lightning/r/Opportunity/006Np00001cIci0IAC/view
Qualquer duvida avise</v>
      </c>
      <c r="W350" s="76" t="str">
        <f t="shared" si="68"/>
        <v>264460530</v>
      </c>
      <c r="X350" s="77"/>
      <c r="Y350" s="78" t="str">
        <f t="shared" si="69"/>
        <v>Aberto</v>
      </c>
      <c r="Z350" s="78">
        <f t="shared" ca="1" si="70"/>
        <v>32</v>
      </c>
      <c r="AA350" s="78">
        <f t="shared" ca="1" si="71"/>
        <v>32.003500000000003</v>
      </c>
      <c r="AB350" s="2" t="str">
        <f t="shared" si="72"/>
        <v>Interno</v>
      </c>
    </row>
    <row r="351" spans="1:28" ht="15.5" hidden="1" x14ac:dyDescent="0.35">
      <c r="A351" s="1"/>
      <c r="B351" s="67" t="s">
        <v>50</v>
      </c>
      <c r="C351" s="152" t="s">
        <v>37</v>
      </c>
      <c r="D351" s="159">
        <v>26443578</v>
      </c>
      <c r="E351" s="159" t="s">
        <v>1149</v>
      </c>
      <c r="F351" s="156" t="s">
        <v>1325</v>
      </c>
      <c r="G351" s="156" t="str">
        <f>VLOOKUP(H:H,'Referencias '!B:C,2,0)</f>
        <v>CENTER MEGA COMERCIO DE MATERIAIS PARA CONSTRUCAO LTDA</v>
      </c>
      <c r="H351" s="156" t="str">
        <f t="shared" si="74"/>
        <v>05.164.667/0001-43</v>
      </c>
      <c r="I351" s="152" t="s">
        <v>1309</v>
      </c>
      <c r="J351" s="156"/>
      <c r="K351" s="156" t="s">
        <v>677</v>
      </c>
      <c r="L351" s="70" t="s">
        <v>70</v>
      </c>
      <c r="M351" s="157" t="s">
        <v>238</v>
      </c>
      <c r="N351" s="159" t="s">
        <v>1326</v>
      </c>
      <c r="O351" s="155">
        <v>46258</v>
      </c>
      <c r="P351" s="153">
        <v>46259</v>
      </c>
      <c r="Q351" s="158" t="str">
        <f t="shared" si="67"/>
        <v>ago/2026</v>
      </c>
      <c r="R351" s="159" t="s">
        <v>313</v>
      </c>
      <c r="S351" s="159" t="s">
        <v>1327</v>
      </c>
      <c r="T351" s="159" t="s">
        <v>1328</v>
      </c>
      <c r="U351" s="159" t="s">
        <v>1329</v>
      </c>
      <c r="V351" s="159" t="str">
        <f t="shared" si="73"/>
        <v>&gt; Estamos com uma cobrança duplcada em nosso banco. 
Nós recebemos por email a 119965 a qual realizamos o incluimento do pagamento porém o nosso financeiro contastou a cobrança duplicada da nota 2119965 e precisamos que ela seja retirada do banco</v>
      </c>
      <c r="W351" s="160" t="str">
        <f t="shared" si="68"/>
        <v>264435780</v>
      </c>
      <c r="X351" s="77">
        <v>46279</v>
      </c>
      <c r="Y351" s="78" t="str">
        <f t="shared" si="69"/>
        <v>Encerrado</v>
      </c>
      <c r="Z351" s="78">
        <f t="shared" ca="1" si="70"/>
        <v>21</v>
      </c>
      <c r="AA351" s="78" t="str">
        <f t="shared" si="71"/>
        <v/>
      </c>
      <c r="AB351" s="2" t="str">
        <f t="shared" si="72"/>
        <v>Externo</v>
      </c>
    </row>
    <row r="352" spans="1:28" ht="15.5" hidden="1" x14ac:dyDescent="0.35">
      <c r="A352" s="1"/>
      <c r="B352" s="67" t="s">
        <v>50</v>
      </c>
      <c r="C352" s="70" t="str">
        <f>VLOOKUP(I:I,'Referencias '!H:I,2,0)</f>
        <v>Cobrança e Contestação</v>
      </c>
      <c r="D352" s="159">
        <v>26431641</v>
      </c>
      <c r="E352" s="159" t="s">
        <v>1149</v>
      </c>
      <c r="F352" s="156" t="s">
        <v>1330</v>
      </c>
      <c r="G352" s="72" t="str">
        <f>VLOOKUP(H:H,'Referencias '!B:C,2,0)</f>
        <v>PNEUBRAS COMERCIO DE PNEUS LTDA</v>
      </c>
      <c r="H352" s="72" t="str">
        <f t="shared" si="74"/>
        <v>08.678.386/0001-05</v>
      </c>
      <c r="I352" s="70" t="s">
        <v>287</v>
      </c>
      <c r="J352" s="72"/>
      <c r="K352" s="72"/>
      <c r="L352" s="152" t="s">
        <v>5</v>
      </c>
      <c r="M352" s="73" t="s">
        <v>238</v>
      </c>
      <c r="N352" s="159" t="s">
        <v>1331</v>
      </c>
      <c r="O352" s="155">
        <v>46258</v>
      </c>
      <c r="P352" s="153">
        <v>46258</v>
      </c>
      <c r="Q352" s="75" t="str">
        <f t="shared" si="67"/>
        <v>ago/2026</v>
      </c>
      <c r="R352" s="159" t="s">
        <v>313</v>
      </c>
      <c r="S352" s="159" t="s">
        <v>1332</v>
      </c>
      <c r="T352" s="159" t="s">
        <v>412</v>
      </c>
      <c r="U352" s="159" t="s">
        <v>1333</v>
      </c>
      <c r="V352" s="71" t="str">
        <f t="shared" si="73"/>
        <v>&gt; Boa tarde, 
Está cobrando da fatura da Pneubras a despesa &amp;quot;ANALISE MANUAL EXPRESSA&amp;quot;
01/07/2026 a 31/07/2026: 133 - R$ 1.368,57
01/06/2026 a 30/06/2026: 62 - R$ 637,98
do que se trata essa analise manual, quem solicita?  quem autorizou? veio essa cobrança alta e precisamos validar se a cobrança foi ind</v>
      </c>
      <c r="W352" s="76" t="str">
        <f t="shared" si="68"/>
        <v>264316410</v>
      </c>
      <c r="X352" s="77"/>
      <c r="Y352" s="78" t="str">
        <f t="shared" si="69"/>
        <v>Aberto</v>
      </c>
      <c r="Z352" s="78">
        <f t="shared" ca="1" si="70"/>
        <v>32</v>
      </c>
      <c r="AA352" s="78">
        <f t="shared" ca="1" si="71"/>
        <v>32.003520000000002</v>
      </c>
      <c r="AB352" s="2" t="str">
        <f t="shared" si="72"/>
        <v>Externo</v>
      </c>
    </row>
    <row r="353" spans="1:28" ht="15.5" hidden="1" x14ac:dyDescent="0.35">
      <c r="A353" s="1"/>
      <c r="B353" s="67" t="s">
        <v>50</v>
      </c>
      <c r="C353" s="70" t="str">
        <f>VLOOKUP(I:I,'Referencias '!H:I,2,0)</f>
        <v>Cancelamento e Reemissão de Nota Fiscal</v>
      </c>
      <c r="D353" s="159">
        <v>26428781</v>
      </c>
      <c r="E353" s="159" t="s">
        <v>1149</v>
      </c>
      <c r="F353" s="156" t="s">
        <v>1334</v>
      </c>
      <c r="G353" s="72" t="str">
        <f>VLOOKUP(H:H,'Referencias '!B:C,2,0)</f>
        <v>EVENTPLACE SOLUCOES DIGITAIS LTDA</v>
      </c>
      <c r="H353" s="72" t="str">
        <f t="shared" si="74"/>
        <v>26.335.362/0001-27</v>
      </c>
      <c r="I353" s="70" t="s">
        <v>143</v>
      </c>
      <c r="J353" s="72"/>
      <c r="K353" s="72"/>
      <c r="L353" s="152" t="s">
        <v>5</v>
      </c>
      <c r="M353" s="73" t="s">
        <v>238</v>
      </c>
      <c r="N353" s="159" t="s">
        <v>1335</v>
      </c>
      <c r="O353" s="155">
        <v>46258</v>
      </c>
      <c r="P353" s="153">
        <v>46258</v>
      </c>
      <c r="Q353" s="75" t="str">
        <f t="shared" si="67"/>
        <v>ago/2026</v>
      </c>
      <c r="R353" s="159" t="s">
        <v>313</v>
      </c>
      <c r="S353" s="159" t="s">
        <v>302</v>
      </c>
      <c r="T353" s="159" t="s">
        <v>327</v>
      </c>
      <c r="U353" s="159" t="s">
        <v>1336</v>
      </c>
      <c r="V353" s="71" t="str">
        <f t="shared" si="73"/>
        <v>&gt; Pessoal, boa tarde. Tudo bem?
As notas do cliente: 26335362000127
PRECISAM ser canceladas. o chamado que tinha sido aberto: 25501912, não foi encaminhado para o financeiro.
Não foi desvio comercial.
Em anexo, segue novamente o DA para cancelamento.</v>
      </c>
      <c r="W353" s="76" t="str">
        <f t="shared" si="68"/>
        <v>264287810</v>
      </c>
      <c r="X353" s="77"/>
      <c r="Y353" s="78" t="str">
        <f t="shared" si="69"/>
        <v>Aberto</v>
      </c>
      <c r="Z353" s="78">
        <f t="shared" ca="1" si="70"/>
        <v>32</v>
      </c>
      <c r="AA353" s="78">
        <f t="shared" ca="1" si="71"/>
        <v>32.003529999999998</v>
      </c>
      <c r="AB353" s="2" t="str">
        <f t="shared" si="72"/>
        <v>Interno</v>
      </c>
    </row>
    <row r="354" spans="1:28" ht="15.5" hidden="1" x14ac:dyDescent="0.35">
      <c r="A354" s="1"/>
      <c r="B354" s="67" t="s">
        <v>50</v>
      </c>
      <c r="C354" s="70" t="s">
        <v>44</v>
      </c>
      <c r="D354" s="159">
        <v>26416830</v>
      </c>
      <c r="E354" s="159" t="s">
        <v>1149</v>
      </c>
      <c r="F354" s="156" t="s">
        <v>1337</v>
      </c>
      <c r="G354" s="72" t="str">
        <f>VLOOKUP(H:H,'Referencias '!B:C,2,0)</f>
        <v>PAGUEVELOZ INSTITUICAO DE PAGAMENTO LTDA</v>
      </c>
      <c r="H354" s="72" t="str">
        <f t="shared" si="74"/>
        <v>03.816.413/0001-37</v>
      </c>
      <c r="I354" s="70" t="s">
        <v>1338</v>
      </c>
      <c r="J354" s="72"/>
      <c r="K354" s="72"/>
      <c r="L354" s="152" t="s">
        <v>5</v>
      </c>
      <c r="M354" s="73" t="s">
        <v>238</v>
      </c>
      <c r="N354" s="159" t="s">
        <v>571</v>
      </c>
      <c r="O354" s="155">
        <v>46258</v>
      </c>
      <c r="P354" s="153">
        <v>46258</v>
      </c>
      <c r="Q354" s="75" t="str">
        <f t="shared" si="67"/>
        <v>ago/2026</v>
      </c>
      <c r="R354" s="159" t="s">
        <v>313</v>
      </c>
      <c r="S354" s="159" t="s">
        <v>302</v>
      </c>
      <c r="T354" s="159" t="s">
        <v>327</v>
      </c>
      <c r="U354" s="159" t="s">
        <v>1339</v>
      </c>
      <c r="V354" s="71" t="str">
        <f t="shared" si="73"/>
        <v>&gt; Pessoal, boa tarde.
O cliente precisa que na nota fiscal:63191
Conste o NR° DA PO:97873921 
Por favor, podem corrigir?</v>
      </c>
      <c r="W354" s="76" t="str">
        <f t="shared" si="68"/>
        <v>264168300</v>
      </c>
      <c r="X354" s="77"/>
      <c r="Y354" s="78" t="str">
        <f t="shared" si="69"/>
        <v>Aberto</v>
      </c>
      <c r="Z354" s="78">
        <f t="shared" ca="1" si="70"/>
        <v>32</v>
      </c>
      <c r="AA354" s="78">
        <f t="shared" ca="1" si="71"/>
        <v>32.003540000000001</v>
      </c>
      <c r="AB354" s="2" t="str">
        <f t="shared" si="72"/>
        <v>Interno</v>
      </c>
    </row>
    <row r="355" spans="1:28" ht="15.5" hidden="1" x14ac:dyDescent="0.35">
      <c r="A355" s="1"/>
      <c r="B355" s="67" t="s">
        <v>50</v>
      </c>
      <c r="C355" s="70" t="str">
        <f>VLOOKUP(I:I,'Referencias '!H:I,2,0)</f>
        <v>Cancelamento e Reemissão de Nota Fiscal</v>
      </c>
      <c r="D355" s="159">
        <v>26415900</v>
      </c>
      <c r="E355" s="159" t="s">
        <v>1149</v>
      </c>
      <c r="F355" s="156" t="s">
        <v>1340</v>
      </c>
      <c r="G355" s="72" t="str">
        <f>VLOOKUP(H:H,'Referencias '!B:C,2,0)</f>
        <v>MV INFORMATICA NORDESTE LTDA</v>
      </c>
      <c r="H355" s="72" t="str">
        <f t="shared" si="74"/>
        <v>92.306.257/0007-80</v>
      </c>
      <c r="I355" s="70" t="s">
        <v>143</v>
      </c>
      <c r="J355" s="72"/>
      <c r="K355" s="72"/>
      <c r="L355" s="70" t="s">
        <v>70</v>
      </c>
      <c r="M355" s="73" t="s">
        <v>238</v>
      </c>
      <c r="N355" s="159" t="s">
        <v>1341</v>
      </c>
      <c r="O355" s="155">
        <v>46258</v>
      </c>
      <c r="P355" s="153">
        <v>46258</v>
      </c>
      <c r="Q355" s="75" t="str">
        <f t="shared" si="67"/>
        <v>ago/2026</v>
      </c>
      <c r="R355" s="159" t="s">
        <v>313</v>
      </c>
      <c r="S355" s="159" t="s">
        <v>302</v>
      </c>
      <c r="T355" s="159" t="s">
        <v>327</v>
      </c>
      <c r="U355" s="159" t="s">
        <v>1342</v>
      </c>
      <c r="V355" s="71" t="str">
        <f t="shared" si="73"/>
        <v>&gt; Prezados, boa tarde. Tudo bem?
Por favor cancelar as notas emitidas para esse cliente.
Conforme firmado em contrato, o vencimento era para 90 dias após assinatura.</v>
      </c>
      <c r="W355" s="76" t="str">
        <f t="shared" si="68"/>
        <v>264159000</v>
      </c>
      <c r="X355" s="77">
        <v>46261</v>
      </c>
      <c r="Y355" s="78" t="str">
        <f t="shared" si="69"/>
        <v>Encerrado</v>
      </c>
      <c r="Z355" s="78">
        <f t="shared" ca="1" si="70"/>
        <v>3</v>
      </c>
      <c r="AA355" s="78" t="str">
        <f t="shared" si="71"/>
        <v/>
      </c>
      <c r="AB355" s="2" t="str">
        <f t="shared" si="72"/>
        <v>Interno</v>
      </c>
    </row>
    <row r="356" spans="1:28" ht="15.5" hidden="1" x14ac:dyDescent="0.35">
      <c r="A356" s="1"/>
      <c r="B356" s="67" t="s">
        <v>50</v>
      </c>
      <c r="C356" s="70" t="str">
        <f>VLOOKUP(I:I,'Referencias '!H:I,2,0)</f>
        <v>Cancelamento e Reemissão de Nota Fiscal</v>
      </c>
      <c r="D356" s="159">
        <v>26412747</v>
      </c>
      <c r="E356" s="159" t="s">
        <v>1149</v>
      </c>
      <c r="F356" s="156" t="s">
        <v>1343</v>
      </c>
      <c r="G356" s="72" t="s">
        <v>1344</v>
      </c>
      <c r="H356" s="72" t="str">
        <f t="shared" si="74"/>
        <v>27.932.734/0001-65</v>
      </c>
      <c r="I356" s="70" t="s">
        <v>143</v>
      </c>
      <c r="J356" s="72"/>
      <c r="K356" s="72"/>
      <c r="L356" s="152" t="s">
        <v>70</v>
      </c>
      <c r="M356" s="73" t="s">
        <v>238</v>
      </c>
      <c r="N356" s="159" t="s">
        <v>1345</v>
      </c>
      <c r="O356" s="155">
        <v>46258</v>
      </c>
      <c r="P356" s="153">
        <v>46258</v>
      </c>
      <c r="Q356" s="75" t="str">
        <f t="shared" si="67"/>
        <v>ago/2026</v>
      </c>
      <c r="R356" s="159" t="s">
        <v>313</v>
      </c>
      <c r="S356" s="159" t="s">
        <v>1346</v>
      </c>
      <c r="T356" s="159" t="s">
        <v>1344</v>
      </c>
      <c r="U356" s="159" t="s">
        <v>1347</v>
      </c>
      <c r="V356" s="71" t="str">
        <f t="shared" si="73"/>
        <v>&gt; Time financeiro, boa tarde. Tudo bem?
Favor cancelar toas as notas fiscais desse cliente. 
Em anexo DA comercial.</v>
      </c>
      <c r="W356" s="76" t="str">
        <f t="shared" si="68"/>
        <v>264127470</v>
      </c>
      <c r="X356" s="77">
        <v>46288</v>
      </c>
      <c r="Y356" s="78" t="str">
        <f t="shared" si="69"/>
        <v>Encerrado</v>
      </c>
      <c r="Z356" s="78">
        <f t="shared" ca="1" si="70"/>
        <v>30</v>
      </c>
      <c r="AA356" s="78" t="str">
        <f t="shared" si="71"/>
        <v/>
      </c>
      <c r="AB356" s="2" t="str">
        <f t="shared" si="72"/>
        <v>Interno</v>
      </c>
    </row>
    <row r="357" spans="1:28" ht="15.5" hidden="1" x14ac:dyDescent="0.35">
      <c r="A357" s="1"/>
      <c r="B357" s="67" t="s">
        <v>50</v>
      </c>
      <c r="C357" s="70" t="str">
        <f>VLOOKUP(I:I,'Referencias '!H:I,2,0)</f>
        <v>Cancelamento e Reemissão de Nota Fiscal</v>
      </c>
      <c r="D357" s="159">
        <v>26412296</v>
      </c>
      <c r="E357" s="159" t="s">
        <v>1149</v>
      </c>
      <c r="F357" s="156" t="s">
        <v>1348</v>
      </c>
      <c r="G357" s="72" t="s">
        <v>1344</v>
      </c>
      <c r="H357" s="72" t="str">
        <f t="shared" si="74"/>
        <v>27.932.734/0001-65</v>
      </c>
      <c r="I357" s="70" t="s">
        <v>143</v>
      </c>
      <c r="J357" s="72" t="s">
        <v>1349</v>
      </c>
      <c r="K357" s="72"/>
      <c r="L357" s="70" t="s">
        <v>70</v>
      </c>
      <c r="M357" s="73" t="s">
        <v>238</v>
      </c>
      <c r="N357" s="159" t="s">
        <v>1350</v>
      </c>
      <c r="O357" s="155">
        <v>46258</v>
      </c>
      <c r="P357" s="153">
        <v>46258</v>
      </c>
      <c r="Q357" s="75" t="str">
        <f t="shared" si="67"/>
        <v>ago/2026</v>
      </c>
      <c r="R357" s="159" t="s">
        <v>313</v>
      </c>
      <c r="S357" s="159" t="s">
        <v>302</v>
      </c>
      <c r="T357" s="159" t="s">
        <v>1344</v>
      </c>
      <c r="U357" s="159" t="s">
        <v>1351</v>
      </c>
      <c r="V357" s="71" t="str">
        <f t="shared" si="73"/>
        <v>&gt; Time financeiro, boa tarde. Tudo bem?
Favor cancelar toas as notas fiscais desse cliente. 
Em anexo DA comercial.</v>
      </c>
      <c r="W357" s="76" t="str">
        <f t="shared" si="68"/>
        <v>264122960</v>
      </c>
      <c r="X357" s="77">
        <v>46261</v>
      </c>
      <c r="Y357" s="78" t="str">
        <f t="shared" si="69"/>
        <v>Encerrado</v>
      </c>
      <c r="Z357" s="78">
        <f t="shared" ca="1" si="70"/>
        <v>3</v>
      </c>
      <c r="AA357" s="78" t="str">
        <f t="shared" si="71"/>
        <v/>
      </c>
      <c r="AB357" s="2" t="str">
        <f t="shared" si="72"/>
        <v>Interno</v>
      </c>
    </row>
    <row r="358" spans="1:28" ht="15.5" hidden="1" x14ac:dyDescent="0.35">
      <c r="A358" s="1"/>
      <c r="B358" s="67" t="s">
        <v>50</v>
      </c>
      <c r="C358" s="70" t="str">
        <f>VLOOKUP(I:I,'Referencias '!H:I,2,0)</f>
        <v>Faturamento e Obrigações Fiscais</v>
      </c>
      <c r="D358" s="159">
        <v>26742015</v>
      </c>
      <c r="E358" s="159" t="s">
        <v>1149</v>
      </c>
      <c r="F358" s="156" t="s">
        <v>1352</v>
      </c>
      <c r="G358" s="72" t="str">
        <f>VLOOKUP(H:H,'Referencias '!B:C,2,0)</f>
        <v>GUEDES &amp; PAIXAO LTDA</v>
      </c>
      <c r="H358" s="72" t="str">
        <f t="shared" si="74"/>
        <v>16.928.871/0036-30</v>
      </c>
      <c r="I358" s="70" t="s">
        <v>1161</v>
      </c>
      <c r="J358" s="72"/>
      <c r="K358" s="72"/>
      <c r="L358" s="70" t="s">
        <v>70</v>
      </c>
      <c r="M358" s="73" t="s">
        <v>238</v>
      </c>
      <c r="N358" s="159" t="s">
        <v>1353</v>
      </c>
      <c r="O358" s="155">
        <v>46266</v>
      </c>
      <c r="P358" s="153">
        <v>46266</v>
      </c>
      <c r="Q358" s="75" t="str">
        <f t="shared" si="67"/>
        <v>set/2026</v>
      </c>
      <c r="R358" s="159" t="s">
        <v>313</v>
      </c>
      <c r="S358" s="159" t="s">
        <v>856</v>
      </c>
      <c r="T358" s="159" t="s">
        <v>363</v>
      </c>
      <c r="U358" s="159" t="s">
        <v>1354</v>
      </c>
      <c r="V358" s="71" t="str">
        <f t="shared" si="73"/>
        <v>&gt; Gentileza solicito o envio da nota fiscal da qual o boleto venceu dia 28/08/2026 e não recebemos por e-mail,consegue me ajudar?</v>
      </c>
      <c r="W358" s="76" t="str">
        <f t="shared" si="68"/>
        <v>267420150</v>
      </c>
      <c r="X358" s="77">
        <v>46267</v>
      </c>
      <c r="Y358" s="78" t="str">
        <f t="shared" si="69"/>
        <v>Encerrado</v>
      </c>
      <c r="Z358" s="78">
        <f t="shared" ca="1" si="70"/>
        <v>1</v>
      </c>
      <c r="AA358" s="78" t="str">
        <f t="shared" si="71"/>
        <v/>
      </c>
      <c r="AB358" s="2" t="str">
        <f t="shared" si="72"/>
        <v>Externo</v>
      </c>
    </row>
    <row r="359" spans="1:28" ht="15.5" hidden="1" x14ac:dyDescent="0.35">
      <c r="A359" s="1"/>
      <c r="B359" s="67" t="s">
        <v>14</v>
      </c>
      <c r="C359" s="70" t="str">
        <f>VLOOKUP(I:I,'Referencias '!H:I,2,0)</f>
        <v>Contratos, Comercial e Cadastro</v>
      </c>
      <c r="D359" s="159">
        <v>26731758</v>
      </c>
      <c r="E359" s="159" t="s">
        <v>1149</v>
      </c>
      <c r="F359" s="156" t="s">
        <v>1355</v>
      </c>
      <c r="G359" s="72" t="str">
        <f>VLOOKUP(H:H,'Referencias '!B:C,2,0)</f>
        <v>TELEXPERTS TELECOMUNICACOES S.A</v>
      </c>
      <c r="H359" s="72" t="str">
        <f t="shared" si="74"/>
        <v>07.625.852/0001-13</v>
      </c>
      <c r="I359" s="70" t="s">
        <v>355</v>
      </c>
      <c r="J359" s="72"/>
      <c r="K359" s="72"/>
      <c r="L359" s="152" t="s">
        <v>70</v>
      </c>
      <c r="M359" s="73" t="s">
        <v>238</v>
      </c>
      <c r="N359" s="159" t="s">
        <v>592</v>
      </c>
      <c r="O359" s="155">
        <v>46266</v>
      </c>
      <c r="P359" s="153">
        <v>46266</v>
      </c>
      <c r="Q359" s="75" t="str">
        <f t="shared" si="67"/>
        <v>set/2026</v>
      </c>
      <c r="R359" s="159" t="s">
        <v>313</v>
      </c>
      <c r="S359" s="159" t="s">
        <v>362</v>
      </c>
      <c r="T359" s="159" t="s">
        <v>1356</v>
      </c>
      <c r="U359" s="159" t="s">
        <v>1357</v>
      </c>
      <c r="V359" s="71" t="str">
        <f t="shared" si="73"/>
        <v>&gt; Favor efetuar o congelamento por 90 dias dos boletos emitidos e qualquer serviço do cliente TELEXPERTS TELECOMUNICACOES S.A. 
Contrato de congelamento está em anexo.</v>
      </c>
      <c r="W359" s="76" t="str">
        <f t="shared" si="68"/>
        <v>267317580</v>
      </c>
      <c r="X359" s="77">
        <v>46280</v>
      </c>
      <c r="Y359" s="78" t="str">
        <f t="shared" si="69"/>
        <v>Encerrado</v>
      </c>
      <c r="Z359" s="78">
        <f t="shared" ca="1" si="70"/>
        <v>14</v>
      </c>
      <c r="AA359" s="78" t="str">
        <f t="shared" si="71"/>
        <v/>
      </c>
      <c r="AB359" s="2" t="str">
        <f t="shared" si="72"/>
        <v>Interno</v>
      </c>
    </row>
    <row r="360" spans="1:28" ht="15.5" hidden="1" x14ac:dyDescent="0.35">
      <c r="A360" s="1"/>
      <c r="B360" s="67" t="s">
        <v>14</v>
      </c>
      <c r="C360" s="70" t="str">
        <f>VLOOKUP(I:I,'Referencias '!H:I,2,0)</f>
        <v>Atendimento Administrativo e Suporte</v>
      </c>
      <c r="D360" s="159">
        <v>26710998</v>
      </c>
      <c r="E360" s="159" t="s">
        <v>1149</v>
      </c>
      <c r="F360" s="156" t="s">
        <v>1358</v>
      </c>
      <c r="G360" s="72" t="str">
        <f>VLOOKUP(H:H,'Referencias '!B:C,2,0)</f>
        <v>INOVE ONLINE LTDA</v>
      </c>
      <c r="H360" s="72" t="str">
        <f t="shared" si="74"/>
        <v>59.515.022/0001-37</v>
      </c>
      <c r="I360" s="70" t="s">
        <v>1220</v>
      </c>
      <c r="J360" s="72"/>
      <c r="K360" s="72"/>
      <c r="L360" s="152" t="s">
        <v>5</v>
      </c>
      <c r="M360" s="73" t="s">
        <v>238</v>
      </c>
      <c r="N360" s="159" t="s">
        <v>1138</v>
      </c>
      <c r="O360" s="155">
        <v>46265</v>
      </c>
      <c r="P360" s="153">
        <v>46265</v>
      </c>
      <c r="Q360" s="75" t="str">
        <f t="shared" si="67"/>
        <v>ago/2026</v>
      </c>
      <c r="R360" s="159" t="s">
        <v>313</v>
      </c>
      <c r="S360" s="159" t="s">
        <v>1139</v>
      </c>
      <c r="T360" s="159" t="s">
        <v>1140</v>
      </c>
      <c r="U360" s="159" t="s">
        <v>1359</v>
      </c>
      <c r="V360" s="71" t="str">
        <f t="shared" si="73"/>
        <v>&gt; Quando contratei os serviços da Braspag, fui atendido pela Giulia, que me informou que a solução de 3DS seria compatível com o gateway que utilizo, o Safra. Essa compatibilidade também constava na documentação apresentada.
No entanto, durante o processo de integração, identificamos que o 3DS não era compatível com o Safra e, portanto, não seria possível utilizar ess</v>
      </c>
      <c r="W360" s="76" t="str">
        <f t="shared" si="68"/>
        <v>267109980</v>
      </c>
      <c r="X360" s="77"/>
      <c r="Y360" s="78" t="str">
        <f t="shared" si="69"/>
        <v>Aberto</v>
      </c>
      <c r="Z360" s="78">
        <f t="shared" ca="1" si="70"/>
        <v>25</v>
      </c>
      <c r="AA360" s="78">
        <f t="shared" ca="1" si="71"/>
        <v>25.003599999999999</v>
      </c>
      <c r="AB360" s="2" t="str">
        <f t="shared" si="72"/>
        <v>Externo</v>
      </c>
    </row>
    <row r="361" spans="1:28" ht="15.5" hidden="1" x14ac:dyDescent="0.35">
      <c r="A361" s="1"/>
      <c r="B361" s="67" t="s">
        <v>17</v>
      </c>
      <c r="C361" s="70" t="s">
        <v>39</v>
      </c>
      <c r="D361" s="159">
        <v>26564108</v>
      </c>
      <c r="E361" s="159" t="s">
        <v>1149</v>
      </c>
      <c r="F361" s="156" t="s">
        <v>1402</v>
      </c>
      <c r="G361" s="72" t="str">
        <f>VLOOKUP(H:H,'Referencias '!B:C,2,0)</f>
        <v>METROPOLITAN LIFE SEGUROS E PREVIDENCIA PRIVADA SA</v>
      </c>
      <c r="H361" s="72" t="str">
        <f t="shared" si="74"/>
        <v>02.102.498/0001-29</v>
      </c>
      <c r="I361" s="70" t="s">
        <v>1322</v>
      </c>
      <c r="J361" s="72"/>
      <c r="K361" s="72"/>
      <c r="L361" s="152" t="s">
        <v>5</v>
      </c>
      <c r="M361" s="73" t="s">
        <v>238</v>
      </c>
      <c r="N361" s="159" t="s">
        <v>296</v>
      </c>
      <c r="O361" s="155">
        <v>46260</v>
      </c>
      <c r="P361" s="153">
        <v>46261</v>
      </c>
      <c r="Q361" s="75" t="str">
        <f t="shared" si="67"/>
        <v>ago/2026</v>
      </c>
      <c r="R361" s="159" t="s">
        <v>313</v>
      </c>
      <c r="S361" s="159" t="s">
        <v>298</v>
      </c>
      <c r="T361" s="159" t="s">
        <v>1403</v>
      </c>
      <c r="U361" s="159" t="s">
        <v>1404</v>
      </c>
      <c r="V361" s="71" t="str">
        <f t="shared" si="73"/>
        <v>&gt; Boa tarde time financeiro. 
O cliente Metropolitan Life - CNPJ 02.102.498/0001-29 passou por renovação contratual e teve reajuste de preços e de minimo mensal. 
Por gentileza atualizar as cobranças para as novas condições ainda no mês de Agosto, se possível. 
o contrato tem vigência a partir de 01.08.2026
Obrigada! :)</v>
      </c>
      <c r="W361" s="76" t="str">
        <f t="shared" si="68"/>
        <v>265641080</v>
      </c>
      <c r="X361" s="77"/>
      <c r="Y361" s="78" t="str">
        <f t="shared" si="69"/>
        <v>Aberto</v>
      </c>
      <c r="Z361" s="78">
        <f t="shared" ca="1" si="70"/>
        <v>30</v>
      </c>
      <c r="AA361" s="78">
        <f t="shared" ca="1" si="71"/>
        <v>30.003609999999998</v>
      </c>
      <c r="AB361" s="2" t="str">
        <f t="shared" si="72"/>
        <v>Interno</v>
      </c>
    </row>
    <row r="362" spans="1:28" ht="15.5" hidden="1" x14ac:dyDescent="0.35">
      <c r="A362" s="1"/>
      <c r="B362" s="67" t="s">
        <v>50</v>
      </c>
      <c r="C362" s="70" t="str">
        <f>VLOOKUP(I:I,'Referencias '!H:I,2,0)</f>
        <v>Pagamentos, Boletos e Recebimentos</v>
      </c>
      <c r="D362" s="159">
        <v>26691392</v>
      </c>
      <c r="E362" s="159" t="s">
        <v>1149</v>
      </c>
      <c r="F362" s="156" t="s">
        <v>1365</v>
      </c>
      <c r="G362" s="72" t="str">
        <f>VLOOKUP(H:H,'Referencias '!B:C,2,0)</f>
        <v>EMBRACON ADMINISTRADORA DE CONSORCIO LTDA</v>
      </c>
      <c r="H362" s="72" t="str">
        <f t="shared" si="74"/>
        <v>58.113.812/0001-23</v>
      </c>
      <c r="I362" s="70" t="s">
        <v>273</v>
      </c>
      <c r="J362" s="72"/>
      <c r="K362" s="72"/>
      <c r="L362" s="70" t="s">
        <v>70</v>
      </c>
      <c r="M362" s="73" t="s">
        <v>238</v>
      </c>
      <c r="N362" s="159" t="s">
        <v>1366</v>
      </c>
      <c r="O362" s="155">
        <v>46265</v>
      </c>
      <c r="P362" s="153">
        <v>46265</v>
      </c>
      <c r="Q362" s="75" t="str">
        <f t="shared" si="67"/>
        <v>ago/2026</v>
      </c>
      <c r="R362" s="159" t="s">
        <v>313</v>
      </c>
      <c r="S362" s="159" t="s">
        <v>1367</v>
      </c>
      <c r="T362" s="159" t="s">
        <v>1368</v>
      </c>
      <c r="U362" s="159" t="s">
        <v>1369</v>
      </c>
      <c r="V362" s="71" t="str">
        <f t="shared" si="73"/>
        <v>&gt; Não recebemos, nota fiscal e boleto para pagamento Braspag vencimento 12/09/2026
Tomador Embracon CNPJ:58.113.812/0001-23</v>
      </c>
      <c r="W362" s="76" t="str">
        <f t="shared" si="68"/>
        <v>266913920</v>
      </c>
      <c r="X362" s="77">
        <v>46267</v>
      </c>
      <c r="Y362" s="78" t="str">
        <f t="shared" si="69"/>
        <v>Encerrado</v>
      </c>
      <c r="Z362" s="78">
        <f t="shared" ca="1" si="70"/>
        <v>2</v>
      </c>
      <c r="AA362" s="78" t="str">
        <f t="shared" si="71"/>
        <v/>
      </c>
      <c r="AB362" s="2" t="str">
        <f t="shared" si="72"/>
        <v>Externo</v>
      </c>
    </row>
    <row r="363" spans="1:28" ht="15.5" hidden="1" x14ac:dyDescent="0.35">
      <c r="A363" s="1"/>
      <c r="B363" s="67" t="s">
        <v>16</v>
      </c>
      <c r="C363" s="70" t="str">
        <f>VLOOKUP(I:I,'Referencias '!H:I,2,0)</f>
        <v>Cobrança e Contestação</v>
      </c>
      <c r="D363" s="159">
        <v>26665865</v>
      </c>
      <c r="E363" s="159" t="s">
        <v>1149</v>
      </c>
      <c r="F363" s="156" t="s">
        <v>1370</v>
      </c>
      <c r="G363" s="72" t="str">
        <f>VLOOKUP(H:H,'Referencias '!B:C,2,0)</f>
        <v>CLAUDINO S A LOJAS DE DEPARTAMENTOS</v>
      </c>
      <c r="H363" s="72" t="str">
        <f t="shared" si="74"/>
        <v>06.862.627/0001-38</v>
      </c>
      <c r="I363" s="70" t="s">
        <v>287</v>
      </c>
      <c r="J363" s="72"/>
      <c r="K363" s="72"/>
      <c r="L363" s="152" t="s">
        <v>5</v>
      </c>
      <c r="M363" s="73" t="s">
        <v>238</v>
      </c>
      <c r="N363" s="159" t="s">
        <v>1371</v>
      </c>
      <c r="O363" s="155">
        <v>46262</v>
      </c>
      <c r="P363" s="153">
        <v>46265</v>
      </c>
      <c r="Q363" s="75" t="str">
        <f t="shared" si="67"/>
        <v>ago/2026</v>
      </c>
      <c r="R363" s="159" t="s">
        <v>313</v>
      </c>
      <c r="S363" s="159" t="s">
        <v>1372</v>
      </c>
      <c r="T363" s="159" t="s">
        <v>1373</v>
      </c>
      <c r="U363" s="159" t="s">
        <v>1374</v>
      </c>
      <c r="V363" s="71" t="str">
        <f t="shared" si="73"/>
        <v>&gt; Gostaria que fosse revisado a fatura do 03 DS, pois em nossos registros existem apenas 3.129 registros, na nota fiscal existe um registro de 3.929, gerando assim uma diferença de 800 registros a mais na fatura.</v>
      </c>
      <c r="W363" s="76" t="str">
        <f t="shared" si="68"/>
        <v>266658650</v>
      </c>
      <c r="X363" s="77"/>
      <c r="Y363" s="78" t="str">
        <f t="shared" si="69"/>
        <v>Aberto</v>
      </c>
      <c r="Z363" s="78">
        <f t="shared" ca="1" si="70"/>
        <v>28</v>
      </c>
      <c r="AA363" s="78">
        <f t="shared" ca="1" si="71"/>
        <v>28.003630000000001</v>
      </c>
      <c r="AB363" s="2" t="str">
        <f t="shared" si="72"/>
        <v>Externo</v>
      </c>
    </row>
    <row r="364" spans="1:28" s="91" customFormat="1" ht="15.5" hidden="1" x14ac:dyDescent="0.35">
      <c r="A364" s="1"/>
      <c r="B364" s="67" t="s">
        <v>17</v>
      </c>
      <c r="C364" s="70" t="s">
        <v>44</v>
      </c>
      <c r="D364" s="159">
        <v>26532404</v>
      </c>
      <c r="E364" s="159" t="s">
        <v>1149</v>
      </c>
      <c r="F364" s="156" t="s">
        <v>1427</v>
      </c>
      <c r="G364" s="72" t="str">
        <f>VLOOKUP(H:H,'Referencias '!B:C,2,0)</f>
        <v>99 TECNOLOGIA LTDA</v>
      </c>
      <c r="H364" s="72" t="str">
        <f t="shared" si="74"/>
        <v>18.033.552/0001-61</v>
      </c>
      <c r="I364" s="70" t="s">
        <v>1428</v>
      </c>
      <c r="J364" s="72"/>
      <c r="K364" s="72"/>
      <c r="L364" s="152" t="s">
        <v>5</v>
      </c>
      <c r="M364" s="73" t="s">
        <v>238</v>
      </c>
      <c r="N364" s="159" t="s">
        <v>1429</v>
      </c>
      <c r="O364" s="155">
        <v>46260</v>
      </c>
      <c r="P364" s="153">
        <v>46260</v>
      </c>
      <c r="Q364" s="75" t="str">
        <f t="shared" si="67"/>
        <v>ago/2026</v>
      </c>
      <c r="R364" s="159" t="s">
        <v>313</v>
      </c>
      <c r="S364" s="159" t="s">
        <v>302</v>
      </c>
      <c r="T364" s="159" t="s">
        <v>898</v>
      </c>
      <c r="U364" s="159" t="s">
        <v>1430</v>
      </c>
      <c r="V364" s="71" t="str">
        <f t="shared" si="73"/>
        <v>&gt; Prezados, boa tarde. Tudo bem?
Favor realizar a carta de correção das notas fiscais, precisa constar os seguintes números de PO:
Nota Fiscal	PO
115456	POl202605270076
116117	POl202608250009
117565	POl202608250009
119886	POl202608250009</v>
      </c>
      <c r="W364" s="76" t="str">
        <f t="shared" si="68"/>
        <v>265324040</v>
      </c>
      <c r="X364" s="77"/>
      <c r="Y364" s="78" t="str">
        <f t="shared" si="69"/>
        <v>Aberto</v>
      </c>
      <c r="Z364" s="78">
        <f t="shared" ca="1" si="70"/>
        <v>30</v>
      </c>
      <c r="AA364" s="78">
        <f t="shared" ca="1" si="71"/>
        <v>30.003640000000001</v>
      </c>
      <c r="AB364" s="2" t="str">
        <f t="shared" si="72"/>
        <v>Interno</v>
      </c>
    </row>
    <row r="365" spans="1:28" ht="15.5" hidden="1" x14ac:dyDescent="0.35">
      <c r="A365" s="1"/>
      <c r="B365" s="67" t="s">
        <v>17</v>
      </c>
      <c r="C365" s="70" t="str">
        <f>VLOOKUP(I:I,'Referencias '!H:I,2,0)</f>
        <v>Contratos, Comercial e Cadastro</v>
      </c>
      <c r="D365" s="159">
        <v>26657987</v>
      </c>
      <c r="E365" s="159" t="s">
        <v>1149</v>
      </c>
      <c r="F365" s="156" t="s">
        <v>1379</v>
      </c>
      <c r="G365" s="72" t="str">
        <f>VLOOKUP(H:H,'Referencias '!B:C,2,0)</f>
        <v>MAZZAROPI HOTEIS E SERVICOS LTDA</v>
      </c>
      <c r="H365" s="72" t="str">
        <f t="shared" si="74"/>
        <v>55.395.735/0001-53</v>
      </c>
      <c r="I365" s="70" t="s">
        <v>355</v>
      </c>
      <c r="J365" s="72"/>
      <c r="K365" s="72"/>
      <c r="L365" s="152" t="s">
        <v>70</v>
      </c>
      <c r="M365" s="73" t="s">
        <v>238</v>
      </c>
      <c r="N365" s="159" t="s">
        <v>1380</v>
      </c>
      <c r="O365" s="155">
        <v>46262</v>
      </c>
      <c r="P365" s="153">
        <v>46262</v>
      </c>
      <c r="Q365" s="75" t="str">
        <f t="shared" si="67"/>
        <v>ago/2026</v>
      </c>
      <c r="R365" s="159" t="s">
        <v>313</v>
      </c>
      <c r="S365" s="159" t="s">
        <v>1381</v>
      </c>
      <c r="T365" s="159" t="s">
        <v>1382</v>
      </c>
      <c r="U365" s="159" t="s">
        <v>1383</v>
      </c>
      <c r="V365" s="71" t="str">
        <f t="shared" si="73"/>
        <v>&gt; Time, boa tarde. Tudo bem?
Abrindo este chamado para seguir com o congelamento de cobranças do antifraude Cybersource (plano Advanced), nos meses de Julho, Agosto e Setembro, conforme acordado previamente com o cliente. Podem providenciar, por gentileza? Obrigada.</v>
      </c>
      <c r="W365" s="76" t="str">
        <f t="shared" si="68"/>
        <v>266579870</v>
      </c>
      <c r="X365" s="77">
        <v>46281</v>
      </c>
      <c r="Y365" s="78" t="str">
        <f t="shared" si="69"/>
        <v>Encerrado</v>
      </c>
      <c r="Z365" s="78">
        <f t="shared" ca="1" si="70"/>
        <v>19</v>
      </c>
      <c r="AA365" s="78" t="str">
        <f t="shared" si="71"/>
        <v/>
      </c>
      <c r="AB365" s="2" t="str">
        <f t="shared" si="72"/>
        <v>Interno</v>
      </c>
    </row>
    <row r="366" spans="1:28" ht="15.5" hidden="1" x14ac:dyDescent="0.35">
      <c r="A366" s="1"/>
      <c r="B366" s="67" t="s">
        <v>14</v>
      </c>
      <c r="C366" s="70" t="str">
        <f>VLOOKUP(I:I,'Referencias '!H:I,2,0)</f>
        <v>Pagamentos, Boletos e Recebimentos</v>
      </c>
      <c r="D366" s="159">
        <v>26647622</v>
      </c>
      <c r="E366" s="159" t="s">
        <v>1149</v>
      </c>
      <c r="F366" s="156" t="s">
        <v>1384</v>
      </c>
      <c r="G366" s="72" t="str">
        <f>VLOOKUP(H:H,'Referencias '!B:C,2,0)</f>
        <v>BEACH PARK HOTEIS E TURISMO S/A</v>
      </c>
      <c r="H366" s="72" t="str">
        <f t="shared" si="74"/>
        <v>11.805.397/0001-05</v>
      </c>
      <c r="I366" s="70" t="s">
        <v>871</v>
      </c>
      <c r="J366" s="72"/>
      <c r="K366" s="72"/>
      <c r="L366" s="152" t="s">
        <v>5</v>
      </c>
      <c r="M366" s="73" t="s">
        <v>238</v>
      </c>
      <c r="N366" s="159" t="s">
        <v>1385</v>
      </c>
      <c r="O366" s="155">
        <v>46262</v>
      </c>
      <c r="P366" s="153">
        <v>46262</v>
      </c>
      <c r="Q366" s="75" t="str">
        <f t="shared" si="67"/>
        <v>ago/2026</v>
      </c>
      <c r="R366" s="159" t="s">
        <v>313</v>
      </c>
      <c r="S366" s="159" t="s">
        <v>1386</v>
      </c>
      <c r="T366" s="159" t="s">
        <v>1387</v>
      </c>
      <c r="U366" s="159" t="s">
        <v>1388</v>
      </c>
      <c r="V366" s="71" t="str">
        <f t="shared" si="73"/>
        <v>&gt; Prezados, boa tarde!
Gostaríamos de tirar uma dúvida referente ao cadastro de domicílio bancário junto à Braspag. É possível alterar o domicílio bancário de um CNPJ específico apenas para as transações via Pix?
Poderiam nos auxiliar com essa questão?
Desde já, agradeço e fico no aguardo.</v>
      </c>
      <c r="W366" s="76" t="str">
        <f t="shared" si="68"/>
        <v>266476220</v>
      </c>
      <c r="X366" s="77"/>
      <c r="Y366" s="78" t="str">
        <f t="shared" si="69"/>
        <v>Aberto</v>
      </c>
      <c r="Z366" s="78">
        <f t="shared" ca="1" si="70"/>
        <v>28</v>
      </c>
      <c r="AA366" s="78">
        <f t="shared" ca="1" si="71"/>
        <v>28.00366</v>
      </c>
      <c r="AB366" s="2" t="str">
        <f t="shared" si="72"/>
        <v>Externo</v>
      </c>
    </row>
    <row r="367" spans="1:28" ht="15.5" hidden="1" x14ac:dyDescent="0.35">
      <c r="A367" s="1"/>
      <c r="B367" s="67" t="s">
        <v>50</v>
      </c>
      <c r="C367" s="70" t="str">
        <f>VLOOKUP(I:I,'Referencias '!H:I,2,0)</f>
        <v>Faturamento e Obrigações Fiscais</v>
      </c>
      <c r="D367" s="159">
        <v>26634599</v>
      </c>
      <c r="E367" s="159" t="s">
        <v>1149</v>
      </c>
      <c r="F367" s="156" t="s">
        <v>1389</v>
      </c>
      <c r="G367" s="72" t="str">
        <f>VLOOKUP(H:H,'Referencias '!B:C,2,0)</f>
        <v>GUEDES &amp; PAIXAO LTDA</v>
      </c>
      <c r="H367" s="72" t="str">
        <f t="shared" si="74"/>
        <v>16.928.871/0036-30</v>
      </c>
      <c r="I367" s="70" t="s">
        <v>1161</v>
      </c>
      <c r="J367" s="72"/>
      <c r="K367" s="72"/>
      <c r="L367" s="70" t="s">
        <v>70</v>
      </c>
      <c r="M367" s="73" t="s">
        <v>238</v>
      </c>
      <c r="N367" s="159" t="s">
        <v>1390</v>
      </c>
      <c r="O367" s="155">
        <v>46262</v>
      </c>
      <c r="P367" s="153">
        <v>46262</v>
      </c>
      <c r="Q367" s="75" t="str">
        <f t="shared" si="67"/>
        <v>ago/2026</v>
      </c>
      <c r="R367" s="159" t="s">
        <v>313</v>
      </c>
      <c r="S367" s="159" t="s">
        <v>856</v>
      </c>
      <c r="T367" s="159" t="s">
        <v>363</v>
      </c>
      <c r="U367" s="159" t="s">
        <v>1391</v>
      </c>
      <c r="V367" s="71" t="str">
        <f t="shared" si="73"/>
        <v>&gt; Bom dia! Tenho um boleto de número 1120428 no valor de R$6.224,74 vencendo hoje 28/08/2026 que não recebi a NF por e-mail. Poderia me encaminhar a segunda via da NF e informar do que se refere esse serviço?</v>
      </c>
      <c r="W367" s="76" t="str">
        <f t="shared" si="68"/>
        <v>266345990</v>
      </c>
      <c r="X367" s="77">
        <v>46267</v>
      </c>
      <c r="Y367" s="78" t="str">
        <f t="shared" si="69"/>
        <v>Encerrado</v>
      </c>
      <c r="Z367" s="78">
        <f t="shared" ca="1" si="70"/>
        <v>5</v>
      </c>
      <c r="AA367" s="78" t="str">
        <f t="shared" si="71"/>
        <v/>
      </c>
      <c r="AB367" s="2" t="str">
        <f t="shared" si="72"/>
        <v>Externo</v>
      </c>
    </row>
    <row r="368" spans="1:28" ht="15.5" hidden="1" x14ac:dyDescent="0.35">
      <c r="A368" s="1"/>
      <c r="B368" s="67" t="s">
        <v>50</v>
      </c>
      <c r="C368" s="70" t="str">
        <f>VLOOKUP(I:I,'Referencias '!H:I,2,0)</f>
        <v>Pagamentos, Boletos e Recebimentos</v>
      </c>
      <c r="D368" s="159">
        <v>26580429</v>
      </c>
      <c r="E368" s="159" t="s">
        <v>1149</v>
      </c>
      <c r="F368" s="156" t="s">
        <v>1392</v>
      </c>
      <c r="G368" s="72" t="s">
        <v>1393</v>
      </c>
      <c r="H368" s="72" t="s">
        <v>1394</v>
      </c>
      <c r="I368" s="70" t="s">
        <v>273</v>
      </c>
      <c r="J368" s="72"/>
      <c r="K368" s="72"/>
      <c r="L368" s="152" t="s">
        <v>70</v>
      </c>
      <c r="M368" s="73" t="s">
        <v>238</v>
      </c>
      <c r="N368" s="159" t="s">
        <v>1066</v>
      </c>
      <c r="O368" s="155">
        <v>46261</v>
      </c>
      <c r="P368" s="153">
        <v>46261</v>
      </c>
      <c r="Q368" s="75" t="str">
        <f t="shared" si="67"/>
        <v>ago/2026</v>
      </c>
      <c r="R368" s="159" t="s">
        <v>313</v>
      </c>
      <c r="S368" s="159" t="s">
        <v>1067</v>
      </c>
      <c r="T368" s="159" t="s">
        <v>327</v>
      </c>
      <c r="U368" s="159" t="s">
        <v>1395</v>
      </c>
      <c r="V368" s="71" t="str">
        <f t="shared" si="73"/>
        <v>&gt; Gostaria de saber se a nota fiscal referente ao mes de agosto foi enviado para pagamento, visto que o e-mail priscila.farias@momentum.com.br, nao recebeu ate o momento.</v>
      </c>
      <c r="W368" s="76" t="str">
        <f t="shared" si="68"/>
        <v>265804290</v>
      </c>
      <c r="X368" s="77">
        <f>P368</f>
        <v>46261</v>
      </c>
      <c r="Y368" s="78" t="str">
        <f t="shared" si="69"/>
        <v>Encerrado</v>
      </c>
      <c r="Z368" s="78">
        <f t="shared" ca="1" si="70"/>
        <v>0</v>
      </c>
      <c r="AA368" s="78" t="str">
        <f t="shared" si="71"/>
        <v/>
      </c>
      <c r="AB368" s="2" t="str">
        <f t="shared" si="72"/>
        <v>Externo</v>
      </c>
    </row>
    <row r="369" spans="1:28" ht="15.5" hidden="1" x14ac:dyDescent="0.35">
      <c r="A369" s="1"/>
      <c r="B369" s="67" t="s">
        <v>17</v>
      </c>
      <c r="C369" s="70" t="s">
        <v>35</v>
      </c>
      <c r="D369" s="159">
        <v>26577703</v>
      </c>
      <c r="E369" s="159" t="s">
        <v>1149</v>
      </c>
      <c r="F369" s="156" t="s">
        <v>1396</v>
      </c>
      <c r="G369" s="72" t="s">
        <v>1397</v>
      </c>
      <c r="H369" s="72" t="str">
        <f>TRIM(_xlfn.TEXTBEFORE(_xlfn.TEXTAFTER(U369,"CNPJ/CPF:&lt;/strong&gt;"),"&lt;/p&gt;"))</f>
        <v>36.148.685/0001-65</v>
      </c>
      <c r="I369" s="70" t="s">
        <v>1398</v>
      </c>
      <c r="J369" s="72"/>
      <c r="K369" s="72"/>
      <c r="L369" s="152" t="s">
        <v>5</v>
      </c>
      <c r="M369" s="73" t="s">
        <v>238</v>
      </c>
      <c r="N369" s="159" t="s">
        <v>1399</v>
      </c>
      <c r="O369" s="155">
        <v>46261</v>
      </c>
      <c r="P369" s="153">
        <v>46261</v>
      </c>
      <c r="Q369" s="75" t="str">
        <f t="shared" si="67"/>
        <v>ago/2026</v>
      </c>
      <c r="R369" s="159" t="s">
        <v>313</v>
      </c>
      <c r="S369" s="159" t="s">
        <v>1400</v>
      </c>
      <c r="T369" s="159" t="s">
        <v>1090</v>
      </c>
      <c r="U369" s="159" t="s">
        <v>1401</v>
      </c>
      <c r="V369" s="71" t="str">
        <f t="shared" si="73"/>
        <v>&gt;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v>
      </c>
      <c r="W369" s="76" t="str">
        <f t="shared" si="68"/>
        <v>265777030</v>
      </c>
      <c r="X369" s="77"/>
      <c r="Y369" s="78" t="str">
        <f t="shared" si="69"/>
        <v>Aberto</v>
      </c>
      <c r="Z369" s="78">
        <f t="shared" ca="1" si="70"/>
        <v>29</v>
      </c>
      <c r="AA369" s="78">
        <f t="shared" ca="1" si="71"/>
        <v>29.003689999999999</v>
      </c>
      <c r="AB369" s="2" t="str">
        <f t="shared" si="72"/>
        <v>Externo</v>
      </c>
    </row>
    <row r="370" spans="1:28" ht="15.5" hidden="1" x14ac:dyDescent="0.35">
      <c r="A370" s="1"/>
      <c r="B370" s="67" t="s">
        <v>17</v>
      </c>
      <c r="C370" s="152" t="str">
        <f>VLOOKUP(I:I,'Referencias '!H:I,2,0)</f>
        <v>Cobrança e Contestação</v>
      </c>
      <c r="D370" s="159">
        <v>26664094</v>
      </c>
      <c r="E370" s="159" t="s">
        <v>1149</v>
      </c>
      <c r="F370" s="156" t="s">
        <v>1375</v>
      </c>
      <c r="G370" s="156" t="str">
        <f>VLOOKUP(H:H,'Referencias '!B:C,2,0)</f>
        <v>PRUDENTIAL DO BRASIL SEGUROS S.A.</v>
      </c>
      <c r="H370" s="156" t="str">
        <f>TRIM(_xlfn.TEXTBEFORE(_xlfn.TEXTAFTER(U370,"CNPJ/CPF:&lt;/strong&gt;"),"&lt;/p&gt;"))</f>
        <v>21.986.074/0001-19</v>
      </c>
      <c r="I370" s="152" t="s">
        <v>287</v>
      </c>
      <c r="J370" s="156"/>
      <c r="K370" s="156" t="s">
        <v>1376</v>
      </c>
      <c r="L370" s="152" t="s">
        <v>213</v>
      </c>
      <c r="M370" s="157" t="s">
        <v>387</v>
      </c>
      <c r="N370" s="159" t="s">
        <v>305</v>
      </c>
      <c r="O370" s="155">
        <v>46262</v>
      </c>
      <c r="P370" s="153">
        <v>46262</v>
      </c>
      <c r="Q370" s="158" t="str">
        <f t="shared" si="67"/>
        <v>ago/2026</v>
      </c>
      <c r="R370" s="159" t="s">
        <v>313</v>
      </c>
      <c r="S370" s="159" t="s">
        <v>306</v>
      </c>
      <c r="T370" s="159" t="s">
        <v>1377</v>
      </c>
      <c r="U370" s="159" t="s">
        <v>1378</v>
      </c>
      <c r="V370" s="159" t="str">
        <f t="shared" si="73"/>
        <v>&gt; Boa tarde, pessoal! Tudo bem?
O time da Prudential entrou em contato conosco com uma dúvida em relação ao volume cobrado pelo serviço Cartão Protegido.
O ponto que chamou a atenção do cliente é que a volumetria desse serviço está praticamente o dobro da volumetria de Pagador.
Para entendermos melhor o cenário, encaminhei ao time da Incubadora, que acompanha a operação, um exemplo de nota fiscal para validação da volumetria cobrada. No retorno recebido, eles informaram que o volume registrado na NF é o dobro do do volu</v>
      </c>
      <c r="W370" s="160" t="str">
        <f t="shared" si="68"/>
        <v>266640940</v>
      </c>
      <c r="X370" s="77"/>
      <c r="Y370" s="161" t="str">
        <f t="shared" si="69"/>
        <v>Aberto</v>
      </c>
      <c r="Z370" s="161">
        <f t="shared" ca="1" si="70"/>
        <v>28</v>
      </c>
      <c r="AA370" s="161">
        <f t="shared" ca="1" si="71"/>
        <v>28.003699999999998</v>
      </c>
      <c r="AB370" s="2" t="str">
        <f t="shared" si="72"/>
        <v>Interno</v>
      </c>
    </row>
    <row r="371" spans="1:28" ht="15.5" hidden="1" x14ac:dyDescent="0.35">
      <c r="A371" s="1"/>
      <c r="B371" s="67" t="s">
        <v>50</v>
      </c>
      <c r="C371" s="70" t="s">
        <v>37</v>
      </c>
      <c r="D371" s="159">
        <v>26564013</v>
      </c>
      <c r="E371" s="159" t="s">
        <v>1149</v>
      </c>
      <c r="F371" s="156" t="s">
        <v>1405</v>
      </c>
      <c r="G371" s="72" t="str">
        <f>VLOOKUP(H:H,'Referencias '!B:C,2,0)</f>
        <v>BELENUS LTDA</v>
      </c>
      <c r="H371" s="72" t="str">
        <f>TRIM(_xlfn.TEXTBEFORE(_xlfn.TEXTAFTER(U371,"CNPJ/CPF:&lt;/strong&gt;"),"&lt;/p&gt;"))</f>
        <v>05.151.518/0001-40</v>
      </c>
      <c r="I371" s="70" t="s">
        <v>1309</v>
      </c>
      <c r="J371" s="72"/>
      <c r="K371" s="72"/>
      <c r="L371" s="152" t="s">
        <v>70</v>
      </c>
      <c r="M371" s="73" t="s">
        <v>238</v>
      </c>
      <c r="N371" s="159" t="s">
        <v>1406</v>
      </c>
      <c r="O371" s="155">
        <v>46260</v>
      </c>
      <c r="P371" s="153">
        <v>46261</v>
      </c>
      <c r="Q371" s="75" t="str">
        <f t="shared" si="67"/>
        <v>ago/2026</v>
      </c>
      <c r="R371" s="159" t="s">
        <v>313</v>
      </c>
      <c r="S371" s="159" t="s">
        <v>270</v>
      </c>
      <c r="T371" s="159" t="s">
        <v>1407</v>
      </c>
      <c r="U371" s="159" t="s">
        <v>1408</v>
      </c>
      <c r="V371" s="71" t="str">
        <f t="shared" si="73"/>
        <v>&gt; Olá, time. Tudo bem?
A Belenus recebeu um boleto duplicado neste mês de Agosto em relação as cobranças de Julho.
Eles estão com 2 boletos no DDA, informei para pagarem o boleto: 02119955 e gostaria de pedir a baixa da cobrança do outro boleto que é indevido!
Obrigada.</v>
      </c>
      <c r="W371" s="76" t="str">
        <f t="shared" si="68"/>
        <v>265640130</v>
      </c>
      <c r="X371" s="77">
        <v>46280</v>
      </c>
      <c r="Y371" s="78" t="str">
        <f t="shared" si="69"/>
        <v>Encerrado</v>
      </c>
      <c r="Z371" s="78">
        <f t="shared" ca="1" si="70"/>
        <v>20</v>
      </c>
      <c r="AA371" s="78" t="str">
        <f t="shared" si="71"/>
        <v/>
      </c>
      <c r="AB371" s="2" t="str">
        <f t="shared" si="72"/>
        <v>Interno</v>
      </c>
    </row>
    <row r="372" spans="1:28" ht="15.5" hidden="1" x14ac:dyDescent="0.35">
      <c r="A372" s="1"/>
      <c r="B372" s="67" t="s">
        <v>16</v>
      </c>
      <c r="C372" s="70" t="str">
        <f>VLOOKUP(I:I,'Referencias '!H:I,2,0)</f>
        <v>Cancelamento e Reemissão de Nota Fiscal</v>
      </c>
      <c r="D372" s="159">
        <v>26550195</v>
      </c>
      <c r="E372" s="159" t="s">
        <v>1409</v>
      </c>
      <c r="F372" s="156" t="s">
        <v>1410</v>
      </c>
      <c r="G372" s="72" t="s">
        <v>1411</v>
      </c>
      <c r="H372" s="72" t="s">
        <v>1412</v>
      </c>
      <c r="I372" s="70" t="s">
        <v>1413</v>
      </c>
      <c r="J372" s="72"/>
      <c r="K372" s="72"/>
      <c r="L372" s="152" t="s">
        <v>5</v>
      </c>
      <c r="M372" s="73" t="s">
        <v>238</v>
      </c>
      <c r="N372" s="159" t="s">
        <v>1414</v>
      </c>
      <c r="O372" s="155">
        <v>46260</v>
      </c>
      <c r="P372" s="153">
        <v>46260</v>
      </c>
      <c r="Q372" s="75" t="str">
        <f t="shared" si="67"/>
        <v>ago/2026</v>
      </c>
      <c r="R372" s="159" t="s">
        <v>313</v>
      </c>
      <c r="S372" s="159" t="s">
        <v>1415</v>
      </c>
      <c r="T372" s="159" t="s">
        <v>327</v>
      </c>
      <c r="U372" s="159"/>
      <c r="V372" s="71" t="e">
        <f t="shared" si="73"/>
        <v>#N/A</v>
      </c>
      <c r="W372" s="76" t="str">
        <f t="shared" si="68"/>
        <v>2655019523313315</v>
      </c>
      <c r="X372" s="77"/>
      <c r="Y372" s="78" t="str">
        <f t="shared" si="69"/>
        <v>Aberto</v>
      </c>
      <c r="Z372" s="78">
        <f t="shared" ca="1" si="70"/>
        <v>30</v>
      </c>
      <c r="AA372" s="78">
        <f t="shared" ca="1" si="71"/>
        <v>30.003720000000001</v>
      </c>
      <c r="AB372" s="2" t="str">
        <f t="shared" si="72"/>
        <v>Interno</v>
      </c>
    </row>
    <row r="373" spans="1:28" ht="15.5" hidden="1" x14ac:dyDescent="0.35">
      <c r="A373" s="1"/>
      <c r="B373" s="67" t="s">
        <v>50</v>
      </c>
      <c r="C373" s="70" t="str">
        <f>VLOOKUP(I:I,'Referencias '!H:I,2,0)</f>
        <v>Pagamentos, Boletos e Recebimentos</v>
      </c>
      <c r="D373" s="159">
        <v>26540518</v>
      </c>
      <c r="E373" s="159" t="s">
        <v>1149</v>
      </c>
      <c r="F373" s="156" t="s">
        <v>1416</v>
      </c>
      <c r="G373" s="72" t="str">
        <f>VLOOKUP(H:H,'Referencias '!B:C,2,0)</f>
        <v>BRASILPLAST EMBALAGENS E DESCARTAVEIS LTDA</v>
      </c>
      <c r="H373" s="72" t="str">
        <f t="shared" ref="H373:H403" si="75">TRIM(_xlfn.TEXTBEFORE(_xlfn.TEXTAFTER(U373,"CNPJ/CPF:&lt;/strong&gt;"),"&lt;/p&gt;"))</f>
        <v>02.771.903/0001-00</v>
      </c>
      <c r="I373" s="70" t="s">
        <v>834</v>
      </c>
      <c r="J373" s="72"/>
      <c r="K373" s="72"/>
      <c r="L373" s="70" t="s">
        <v>70</v>
      </c>
      <c r="M373" s="73" t="s">
        <v>238</v>
      </c>
      <c r="N373" s="159" t="s">
        <v>1417</v>
      </c>
      <c r="O373" s="155">
        <v>46260</v>
      </c>
      <c r="P373" s="153">
        <v>46262</v>
      </c>
      <c r="Q373" s="75" t="str">
        <f t="shared" si="67"/>
        <v>ago/2026</v>
      </c>
      <c r="R373" s="159" t="s">
        <v>1418</v>
      </c>
      <c r="S373" s="159" t="s">
        <v>1419</v>
      </c>
      <c r="T373" s="159" t="s">
        <v>1420</v>
      </c>
      <c r="U373" s="159" t="s">
        <v>1421</v>
      </c>
      <c r="V373" s="71" t="str">
        <f t="shared" si="73"/>
        <v>&gt; boleto duplicado da NF 0119985</v>
      </c>
      <c r="W373" s="76" t="str">
        <f t="shared" si="68"/>
        <v>265405180</v>
      </c>
      <c r="X373" s="77">
        <v>46267</v>
      </c>
      <c r="Y373" s="78" t="str">
        <f t="shared" si="69"/>
        <v>Encerrado</v>
      </c>
      <c r="Z373" s="78">
        <f t="shared" ca="1" si="70"/>
        <v>7</v>
      </c>
      <c r="AA373" s="78" t="str">
        <f t="shared" si="71"/>
        <v/>
      </c>
      <c r="AB373" s="2" t="str">
        <f t="shared" si="72"/>
        <v>Externo</v>
      </c>
    </row>
    <row r="374" spans="1:28" ht="15.5" hidden="1" x14ac:dyDescent="0.35">
      <c r="A374" s="1"/>
      <c r="B374" s="67" t="s">
        <v>50</v>
      </c>
      <c r="C374" s="70" t="str">
        <f>VLOOKUP(I:I,'Referencias '!H:I,2,0)</f>
        <v>Pagamentos, Boletos e Recebimentos</v>
      </c>
      <c r="D374" s="159">
        <v>26533107</v>
      </c>
      <c r="E374" s="159" t="s">
        <v>1149</v>
      </c>
      <c r="F374" s="156" t="s">
        <v>1422</v>
      </c>
      <c r="G374" s="72" t="str">
        <f>VLOOKUP(H:H,'Referencias '!B:C,2,0)</f>
        <v>VIVA GESTAO E ADMINISTRACAO DE PROPRIEDADES IMOBILIARIAS S.A.</v>
      </c>
      <c r="H374" s="72" t="str">
        <f t="shared" si="75"/>
        <v>49.944.686/0001-68</v>
      </c>
      <c r="I374" s="70" t="s">
        <v>834</v>
      </c>
      <c r="J374" s="72"/>
      <c r="K374" s="72"/>
      <c r="L374" s="70" t="s">
        <v>70</v>
      </c>
      <c r="M374" s="73" t="s">
        <v>238</v>
      </c>
      <c r="N374" s="159" t="s">
        <v>1423</v>
      </c>
      <c r="O374" s="155">
        <v>46260</v>
      </c>
      <c r="P374" s="153">
        <v>46260</v>
      </c>
      <c r="Q374" s="75" t="str">
        <f t="shared" si="67"/>
        <v>ago/2026</v>
      </c>
      <c r="R374" s="159" t="s">
        <v>313</v>
      </c>
      <c r="S374" s="159" t="s">
        <v>1424</v>
      </c>
      <c r="T374" s="159" t="s">
        <v>1425</v>
      </c>
      <c r="U374" s="159" t="s">
        <v>1426</v>
      </c>
      <c r="V374" s="71" t="str">
        <f t="shared" si="73"/>
        <v>&gt; ola!
gostaria de todos os boletos pendentes atualizados para pagamento, principalmente referente a NF 117684</v>
      </c>
      <c r="W374" s="76" t="str">
        <f t="shared" si="68"/>
        <v>265331070</v>
      </c>
      <c r="X374" s="77">
        <v>46267</v>
      </c>
      <c r="Y374" s="78" t="str">
        <f t="shared" si="69"/>
        <v>Encerrado</v>
      </c>
      <c r="Z374" s="78">
        <f t="shared" ca="1" si="70"/>
        <v>7</v>
      </c>
      <c r="AA374" s="78" t="str">
        <f t="shared" si="71"/>
        <v/>
      </c>
      <c r="AB374" s="2" t="str">
        <f t="shared" si="72"/>
        <v>Externo</v>
      </c>
    </row>
    <row r="375" spans="1:28" ht="15.5" hidden="1" x14ac:dyDescent="0.35">
      <c r="A375" s="1"/>
      <c r="B375" s="67" t="s">
        <v>17</v>
      </c>
      <c r="C375" s="70" t="str">
        <f>VLOOKUP(I:I,'Referencias '!H:I,2,0)</f>
        <v>Contratos, Comercial e Cadastro</v>
      </c>
      <c r="D375" s="159">
        <v>26697827</v>
      </c>
      <c r="E375" s="159" t="s">
        <v>1149</v>
      </c>
      <c r="F375" s="156" t="s">
        <v>1360</v>
      </c>
      <c r="G375" s="72" t="str">
        <f>VLOOKUP(H:H,'Referencias '!B:C,2,0)</f>
        <v>SDM COMERCIALIZADORA DE PRODUTOS ORGANICOS LTDA</v>
      </c>
      <c r="H375" s="72" t="str">
        <f t="shared" si="75"/>
        <v>15.428.902/0001-09</v>
      </c>
      <c r="I375" s="70" t="s">
        <v>253</v>
      </c>
      <c r="J375" s="72"/>
      <c r="K375" s="72"/>
      <c r="L375" s="152" t="s">
        <v>5</v>
      </c>
      <c r="M375" s="73" t="s">
        <v>238</v>
      </c>
      <c r="N375" s="159" t="s">
        <v>1361</v>
      </c>
      <c r="O375" s="155">
        <v>46265</v>
      </c>
      <c r="P375" s="153">
        <v>46265</v>
      </c>
      <c r="Q375" s="75" t="str">
        <f t="shared" si="67"/>
        <v>ago/2026</v>
      </c>
      <c r="R375" s="159" t="s">
        <v>313</v>
      </c>
      <c r="S375" s="159" t="s">
        <v>1362</v>
      </c>
      <c r="T375" s="159" t="s">
        <v>1363</v>
      </c>
      <c r="U375" s="159" t="s">
        <v>1364</v>
      </c>
      <c r="V375" s="71" t="str">
        <f t="shared" si="73"/>
        <v>&gt; Bom dia,
Encerramos nossas atividades no inicio de julho.
Eu gostaria de solicitar o cancelamento do serviço, e verificar se conseguem algum abatimento nas notas fiscais emitidas em 28/08.
Favor verificar também se houve uma solicitação de cancelamento anterior, pois pedimos para o nosso funcionário realizar o cancelamento, antes de ser desligado da empresa.
Aguardo retor</v>
      </c>
      <c r="W375" s="76" t="str">
        <f t="shared" si="68"/>
        <v>266978270</v>
      </c>
      <c r="X375" s="77"/>
      <c r="Y375" s="78" t="str">
        <f t="shared" si="69"/>
        <v>Aberto</v>
      </c>
      <c r="Z375" s="78">
        <f t="shared" ca="1" si="70"/>
        <v>25</v>
      </c>
      <c r="AA375" s="78">
        <f t="shared" ca="1" si="71"/>
        <v>25.00375</v>
      </c>
      <c r="AB375" s="2" t="str">
        <f t="shared" si="72"/>
        <v>Externo</v>
      </c>
    </row>
    <row r="376" spans="1:28" s="102" customFormat="1" ht="15.5" hidden="1" x14ac:dyDescent="0.35">
      <c r="A376" s="1"/>
      <c r="B376" s="162" t="s">
        <v>50</v>
      </c>
      <c r="C376" s="152" t="s">
        <v>37</v>
      </c>
      <c r="D376" s="159">
        <v>26529756</v>
      </c>
      <c r="E376" s="159" t="s">
        <v>1149</v>
      </c>
      <c r="F376" s="156" t="s">
        <v>1431</v>
      </c>
      <c r="G376" s="156" t="str">
        <f>VLOOKUP(H:H,'Referencias '!B:C,2,0)</f>
        <v>COVABRA SUPERMERCADOS LTDA</v>
      </c>
      <c r="H376" s="156" t="str">
        <f t="shared" si="75"/>
        <v>61.233.151/0005-08</v>
      </c>
      <c r="I376" s="152" t="s">
        <v>1309</v>
      </c>
      <c r="J376" s="156"/>
      <c r="K376" s="156"/>
      <c r="L376" s="152" t="s">
        <v>5</v>
      </c>
      <c r="M376" s="157" t="s">
        <v>238</v>
      </c>
      <c r="N376" s="159" t="s">
        <v>334</v>
      </c>
      <c r="O376" s="155">
        <v>46260</v>
      </c>
      <c r="P376" s="153">
        <v>46260</v>
      </c>
      <c r="Q376" s="158" t="str">
        <f t="shared" si="67"/>
        <v>ago/2026</v>
      </c>
      <c r="R376" s="159" t="s">
        <v>313</v>
      </c>
      <c r="S376" s="159" t="s">
        <v>302</v>
      </c>
      <c r="T376" s="159" t="s">
        <v>271</v>
      </c>
      <c r="U376" s="159" t="s">
        <v>1432</v>
      </c>
      <c r="V376" s="159" t="str">
        <f t="shared" si="73"/>
        <v>&gt; Time financeiro, bom dia. Tudo bem?
Por favor eu preciso de um levantamento de TODOS os pagamentos do ano de 2023 do cliente covabra para a Stelo.
Motivo do pedido: A empresa alega que pagou para a Stelo no ano de 2023 o total de R$ 54.563,59. 
Então eu preciso dessa conciliação para ter ume reunião com a cliente. Em anexo, segue base da cliente.</v>
      </c>
      <c r="W376" s="160" t="str">
        <f t="shared" si="68"/>
        <v>265297560</v>
      </c>
      <c r="X376" s="77"/>
      <c r="Y376" s="161" t="str">
        <f t="shared" si="69"/>
        <v>Aberto</v>
      </c>
      <c r="Z376" s="161">
        <f t="shared" ca="1" si="70"/>
        <v>30</v>
      </c>
      <c r="AA376" s="161">
        <f t="shared" ca="1" si="71"/>
        <v>30.00376</v>
      </c>
      <c r="AB376" s="2" t="str">
        <f t="shared" si="72"/>
        <v>Interno</v>
      </c>
    </row>
    <row r="377" spans="1:28" ht="15.5" hidden="1" x14ac:dyDescent="0.35">
      <c r="A377" s="1"/>
      <c r="B377" s="67" t="s">
        <v>14</v>
      </c>
      <c r="C377" s="70" t="s">
        <v>37</v>
      </c>
      <c r="D377" s="159">
        <v>26528907</v>
      </c>
      <c r="E377" s="159" t="s">
        <v>1149</v>
      </c>
      <c r="F377" s="156" t="s">
        <v>1433</v>
      </c>
      <c r="G377" s="72" t="str">
        <f>VLOOKUP(H:H,'Referencias '!B:C,2,0)</f>
        <v>DENTAL MACEIO LTDA</v>
      </c>
      <c r="H377" s="72" t="str">
        <f t="shared" si="75"/>
        <v>24.166.332/0001-09</v>
      </c>
      <c r="I377" s="70" t="s">
        <v>1309</v>
      </c>
      <c r="J377" s="72"/>
      <c r="K377" s="72"/>
      <c r="L377" s="152" t="s">
        <v>5</v>
      </c>
      <c r="M377" s="73" t="s">
        <v>238</v>
      </c>
      <c r="N377" s="159" t="s">
        <v>1434</v>
      </c>
      <c r="O377" s="155">
        <v>46260</v>
      </c>
      <c r="P377" s="153">
        <v>46260</v>
      </c>
      <c r="Q377" s="75" t="str">
        <f t="shared" si="67"/>
        <v>ago/2026</v>
      </c>
      <c r="R377" s="159" t="s">
        <v>313</v>
      </c>
      <c r="S377" s="159" t="s">
        <v>1435</v>
      </c>
      <c r="T377" s="159" t="s">
        <v>1436</v>
      </c>
      <c r="U377" s="159" t="s">
        <v>1437</v>
      </c>
      <c r="V377" s="71" t="str">
        <f t="shared" si="73"/>
        <v>&gt;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v>
      </c>
      <c r="W377" s="76" t="str">
        <f t="shared" si="68"/>
        <v>265289070</v>
      </c>
      <c r="X377" s="77"/>
      <c r="Y377" s="78" t="str">
        <f t="shared" si="69"/>
        <v>Aberto</v>
      </c>
      <c r="Z377" s="78">
        <f t="shared" ca="1" si="70"/>
        <v>30</v>
      </c>
      <c r="AA377" s="78">
        <f t="shared" ca="1" si="71"/>
        <v>30.003769999999999</v>
      </c>
      <c r="AB377" s="2" t="str">
        <f t="shared" si="72"/>
        <v>Externo</v>
      </c>
    </row>
    <row r="378" spans="1:28" ht="15.5" hidden="1" x14ac:dyDescent="0.35">
      <c r="A378" s="1"/>
      <c r="B378" s="67" t="s">
        <v>50</v>
      </c>
      <c r="C378" s="70" t="s">
        <v>37</v>
      </c>
      <c r="D378" s="159">
        <v>26520449</v>
      </c>
      <c r="E378" s="159" t="s">
        <v>1149</v>
      </c>
      <c r="F378" s="156" t="s">
        <v>1438</v>
      </c>
      <c r="G378" s="72" t="str">
        <f>VLOOKUP(H:H,'Referencias '!B:C,2,0)</f>
        <v>CENTER MEGA COMERCIO DE MATERIAIS PARA CONSTRUCAO LTDA</v>
      </c>
      <c r="H378" s="72" t="str">
        <f t="shared" si="75"/>
        <v>05.164.667/0001-43</v>
      </c>
      <c r="I378" s="70" t="s">
        <v>1309</v>
      </c>
      <c r="J378" s="72"/>
      <c r="K378" s="72"/>
      <c r="L378" s="152" t="s">
        <v>70</v>
      </c>
      <c r="M378" s="73" t="s">
        <v>238</v>
      </c>
      <c r="N378" s="159" t="s">
        <v>1439</v>
      </c>
      <c r="O378" s="155">
        <v>46260</v>
      </c>
      <c r="P378" s="153">
        <v>46260</v>
      </c>
      <c r="Q378" s="75" t="str">
        <f t="shared" si="67"/>
        <v>ago/2026</v>
      </c>
      <c r="R378" s="159" t="s">
        <v>313</v>
      </c>
      <c r="S378" s="159" t="s">
        <v>1440</v>
      </c>
      <c r="T378" s="159" t="s">
        <v>327</v>
      </c>
      <c r="U378" s="159" t="s">
        <v>1441</v>
      </c>
      <c r="V378" s="71" t="str">
        <f t="shared" si="73"/>
        <v>&gt; Bom dia, recebemos uma cobrança duplicata do mês de Julho.
Vinheram 2 boletos com o mesmo valor e numeração diferente. 
1) 02119965 
2) 01119965
Efetuamos o pagamento de um e queremos que o outro seja excluído dado cobrança duplicada e indevida.
Aguardo retorno.
Abraços.</v>
      </c>
      <c r="W378" s="76" t="str">
        <f t="shared" si="68"/>
        <v>265204490</v>
      </c>
      <c r="X378" s="77">
        <v>46280</v>
      </c>
      <c r="Y378" s="78" t="str">
        <f t="shared" si="69"/>
        <v>Encerrado</v>
      </c>
      <c r="Z378" s="78">
        <f t="shared" ca="1" si="70"/>
        <v>20</v>
      </c>
      <c r="AA378" s="78" t="str">
        <f t="shared" si="71"/>
        <v/>
      </c>
      <c r="AB378" s="2" t="str">
        <f t="shared" si="72"/>
        <v>Externo</v>
      </c>
    </row>
    <row r="379" spans="1:28" ht="15.5" hidden="1" x14ac:dyDescent="0.35">
      <c r="A379" s="1"/>
      <c r="B379" s="67" t="s">
        <v>17</v>
      </c>
      <c r="C379" s="70" t="s">
        <v>44</v>
      </c>
      <c r="D379" s="159">
        <v>26519885</v>
      </c>
      <c r="E379" s="159" t="s">
        <v>1149</v>
      </c>
      <c r="F379" s="156" t="s">
        <v>1442</v>
      </c>
      <c r="G379" s="72" t="str">
        <f>VLOOKUP(H:H,'Referencias '!B:C,2,0)</f>
        <v>CENTER MEGA COMERCIO DE MATERIAIS PARA CONSTRUCAO LTDA</v>
      </c>
      <c r="H379" s="72" t="str">
        <f t="shared" si="75"/>
        <v>05.164.667/0007-39</v>
      </c>
      <c r="I379" s="70" t="s">
        <v>1338</v>
      </c>
      <c r="J379" s="72"/>
      <c r="K379" s="72"/>
      <c r="L379" s="70" t="s">
        <v>70</v>
      </c>
      <c r="M379" s="73" t="s">
        <v>238</v>
      </c>
      <c r="N379" s="159" t="s">
        <v>1443</v>
      </c>
      <c r="O379" s="155">
        <v>46260</v>
      </c>
      <c r="P379" s="153">
        <v>46260</v>
      </c>
      <c r="Q379" s="75" t="str">
        <f t="shared" si="67"/>
        <v>ago/2026</v>
      </c>
      <c r="R379" s="159" t="s">
        <v>313</v>
      </c>
      <c r="S379" s="159" t="s">
        <v>270</v>
      </c>
      <c r="T379" s="159" t="s">
        <v>1444</v>
      </c>
      <c r="U379" s="159" t="s">
        <v>1445</v>
      </c>
      <c r="V379" s="71" t="str">
        <f t="shared" si="73"/>
        <v>&gt; Bom dia, pessoal! Tudo bem? 
Recebemos a nota do mês de Julho e identificamos um erro no descritivo dos serviços. 
Passamos por um congelamento, e veio informando uma cobrança retroativa de junho que está correto, porém, em baixo veio descrito que teve 188 transações em Julho e cobrança pelo mínimo mensal.
Porém nosso site está desativado e não tivemos nenhuma t</v>
      </c>
      <c r="W379" s="76" t="str">
        <f t="shared" si="68"/>
        <v>265198850</v>
      </c>
      <c r="X379" s="77">
        <v>46279</v>
      </c>
      <c r="Y379" s="78" t="str">
        <f t="shared" si="69"/>
        <v>Encerrado</v>
      </c>
      <c r="Z379" s="78">
        <f t="shared" ca="1" si="70"/>
        <v>19</v>
      </c>
      <c r="AA379" s="78" t="str">
        <f t="shared" si="71"/>
        <v/>
      </c>
      <c r="AB379" s="2" t="str">
        <f t="shared" si="72"/>
        <v>Interno</v>
      </c>
    </row>
    <row r="380" spans="1:28" ht="15.5" hidden="1" x14ac:dyDescent="0.35">
      <c r="A380" s="1"/>
      <c r="B380" s="67" t="s">
        <v>50</v>
      </c>
      <c r="C380" s="70" t="s">
        <v>37</v>
      </c>
      <c r="D380" s="159">
        <v>26518139</v>
      </c>
      <c r="E380" s="159" t="s">
        <v>1149</v>
      </c>
      <c r="F380" s="156" t="s">
        <v>1446</v>
      </c>
      <c r="G380" s="72" t="str">
        <f>VLOOKUP(H:H,'Referencias '!B:C,2,0)</f>
        <v>CENTERSPORT ARTIGOS ESPORTIVOS LTDA</v>
      </c>
      <c r="H380" s="72" t="str">
        <f t="shared" si="75"/>
        <v>30.685.695/0001-53</v>
      </c>
      <c r="I380" s="70" t="s">
        <v>1309</v>
      </c>
      <c r="J380" s="72"/>
      <c r="K380" s="72"/>
      <c r="L380" s="152" t="s">
        <v>70</v>
      </c>
      <c r="M380" s="73" t="s">
        <v>238</v>
      </c>
      <c r="N380" s="159" t="s">
        <v>1447</v>
      </c>
      <c r="O380" s="155">
        <v>46260</v>
      </c>
      <c r="P380" s="153">
        <v>46260</v>
      </c>
      <c r="Q380" s="75" t="str">
        <f t="shared" si="67"/>
        <v>ago/2026</v>
      </c>
      <c r="R380" s="159" t="s">
        <v>313</v>
      </c>
      <c r="S380" s="159" t="s">
        <v>1448</v>
      </c>
      <c r="T380" s="159" t="s">
        <v>1449</v>
      </c>
      <c r="U380" s="159" t="s">
        <v>1450</v>
      </c>
      <c r="V380" s="71" t="str">
        <f t="shared" ref="V380:V403" si="76">IFERROR(_xlfn.TEXTBEFORE(_xlfn.TEXTAFTER(U380,"Descrição do problema:&lt;/strong"),"&lt;/p&gt;"),_xlfn.TEXTAFTER(U380,"Descrição do problema:&lt;/strong"))</f>
        <v>&gt; Bom dia!
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v>
      </c>
      <c r="W380" s="76" t="str">
        <f t="shared" si="68"/>
        <v>265181390</v>
      </c>
      <c r="X380" s="77">
        <v>46280</v>
      </c>
      <c r="Y380" s="78" t="str">
        <f t="shared" si="69"/>
        <v>Encerrado</v>
      </c>
      <c r="Z380" s="78">
        <f t="shared" ca="1" si="70"/>
        <v>20</v>
      </c>
      <c r="AA380" s="78" t="str">
        <f t="shared" si="71"/>
        <v/>
      </c>
      <c r="AB380" s="2" t="str">
        <f t="shared" si="72"/>
        <v>Externo</v>
      </c>
    </row>
    <row r="381" spans="1:28" ht="15.5" hidden="1" x14ac:dyDescent="0.35">
      <c r="A381" s="1"/>
      <c r="B381" s="67" t="s">
        <v>50</v>
      </c>
      <c r="C381" s="70" t="str">
        <f>VLOOKUP(I:I,'Referencias '!H:I,2,0)</f>
        <v>Contratos, Comercial e Cadastro</v>
      </c>
      <c r="D381" s="159">
        <v>26819219</v>
      </c>
      <c r="E381" s="159" t="s">
        <v>1149</v>
      </c>
      <c r="F381" s="156" t="s">
        <v>1451</v>
      </c>
      <c r="G381" s="72" t="str">
        <f>VLOOKUP(H:H,'Referencias '!B:C,2,0)</f>
        <v>ZION MOVELARIA LTDA</v>
      </c>
      <c r="H381" s="72" t="str">
        <f t="shared" si="75"/>
        <v>62.422.232/0001-95</v>
      </c>
      <c r="I381" s="70" t="s">
        <v>701</v>
      </c>
      <c r="J381" s="72"/>
      <c r="K381" s="72"/>
      <c r="L381" s="70" t="s">
        <v>70</v>
      </c>
      <c r="M381" s="73" t="s">
        <v>238</v>
      </c>
      <c r="N381" s="159" t="s">
        <v>1452</v>
      </c>
      <c r="O381" s="155">
        <v>46267</v>
      </c>
      <c r="P381" s="153">
        <v>46267</v>
      </c>
      <c r="Q381" s="75" t="str">
        <f t="shared" si="67"/>
        <v>set/2026</v>
      </c>
      <c r="R381" s="159" t="s">
        <v>313</v>
      </c>
      <c r="S381" s="159" t="s">
        <v>1453</v>
      </c>
      <c r="T381" s="159" t="s">
        <v>1454</v>
      </c>
      <c r="U381" s="159" t="s">
        <v>1455</v>
      </c>
      <c r="V381" s="71" t="str">
        <f t="shared" si="76"/>
        <v>&gt; Solicito, por gentileza, a alteração do endereço de e-mail atualmente cadastrado para o recebimento das cobranças da Cielo, para o seguinte endereço: financeiro@cadeirabossanova.com.br.
Solicito também, por gentileza, o reenvio do boleto que se encontra vencido, para que possamos realizar o pagamento.</v>
      </c>
      <c r="W381" s="76" t="str">
        <f t="shared" si="68"/>
        <v>268192190</v>
      </c>
      <c r="X381" s="77">
        <v>46269</v>
      </c>
      <c r="Y381" s="78" t="str">
        <f t="shared" si="69"/>
        <v>Encerrado</v>
      </c>
      <c r="Z381" s="78">
        <f t="shared" ca="1" si="70"/>
        <v>2</v>
      </c>
      <c r="AA381" s="78" t="str">
        <f t="shared" si="71"/>
        <v/>
      </c>
      <c r="AB381" s="2" t="str">
        <f t="shared" si="72"/>
        <v>Externo</v>
      </c>
    </row>
    <row r="382" spans="1:28" ht="15.5" hidden="1" x14ac:dyDescent="0.35">
      <c r="A382" s="1"/>
      <c r="B382" s="67" t="s">
        <v>17</v>
      </c>
      <c r="C382" s="70" t="str">
        <f>VLOOKUP(I:I,'Referencias '!H:I,2,0)</f>
        <v>Cancelamento e Reemissão de Nota Fiscal</v>
      </c>
      <c r="D382" s="159">
        <v>26797359</v>
      </c>
      <c r="E382" s="159" t="s">
        <v>1149</v>
      </c>
      <c r="F382" s="156" t="s">
        <v>1456</v>
      </c>
      <c r="G382" s="72" t="str">
        <f>VLOOKUP(H:H,'Referencias '!B:C,2,0)</f>
        <v>LUCAS CARVALHO DE MANCILHA</v>
      </c>
      <c r="H382" s="72" t="str">
        <f t="shared" si="75"/>
        <v>42.927.255/0001-44</v>
      </c>
      <c r="I382" s="70" t="s">
        <v>1413</v>
      </c>
      <c r="J382" s="72"/>
      <c r="K382" s="72"/>
      <c r="L382" s="152" t="s">
        <v>5</v>
      </c>
      <c r="M382" s="73" t="s">
        <v>238</v>
      </c>
      <c r="N382" s="159" t="s">
        <v>1457</v>
      </c>
      <c r="O382" s="155">
        <v>46267</v>
      </c>
      <c r="P382" s="153">
        <v>46267</v>
      </c>
      <c r="Q382" s="75" t="str">
        <f t="shared" si="67"/>
        <v>set/2026</v>
      </c>
      <c r="R382" s="159" t="s">
        <v>313</v>
      </c>
      <c r="S382" s="159" t="s">
        <v>302</v>
      </c>
      <c r="T382" s="159" t="s">
        <v>1458</v>
      </c>
      <c r="U382" s="159" t="s">
        <v>1459</v>
      </c>
      <c r="V382" s="71" t="str">
        <f t="shared" si="76"/>
        <v>&gt; Time financeiro, bom dia. Tudo bem?
Por gentileza cancelar as notas:121105 e 121498.
Motivo: Foi emitido com o período cheio, mas ó correto é cobrar proporcional seguindo a data de assinatura do contrato.
No contrato tem clausula que iriamos cobrar após 60 dias de assinatura. 
Por favor ajustar.</v>
      </c>
      <c r="W382" s="76" t="str">
        <f t="shared" si="68"/>
        <v>267973590</v>
      </c>
      <c r="X382" s="77"/>
      <c r="Y382" s="78" t="str">
        <f t="shared" si="69"/>
        <v>Aberto</v>
      </c>
      <c r="Z382" s="78">
        <f t="shared" ca="1" si="70"/>
        <v>23</v>
      </c>
      <c r="AA382" s="78">
        <f t="shared" ca="1" si="71"/>
        <v>23.003820000000001</v>
      </c>
      <c r="AB382" s="2" t="str">
        <f t="shared" si="72"/>
        <v>Interno</v>
      </c>
    </row>
    <row r="383" spans="1:28" ht="15.5" hidden="1" x14ac:dyDescent="0.35">
      <c r="A383" s="1"/>
      <c r="B383" s="67" t="s">
        <v>17</v>
      </c>
      <c r="C383" s="70" t="str">
        <f>VLOOKUP(I:I,'Referencias '!H:I,2,0)</f>
        <v>Cancelamento e Reemissão de Nota Fiscal</v>
      </c>
      <c r="D383" s="159">
        <v>27143366</v>
      </c>
      <c r="E383" s="159" t="s">
        <v>1149</v>
      </c>
      <c r="F383" s="156" t="s">
        <v>1460</v>
      </c>
      <c r="G383" s="72" t="s">
        <v>1461</v>
      </c>
      <c r="H383" s="72" t="str">
        <f t="shared" si="75"/>
        <v>03.720.882/0003-10</v>
      </c>
      <c r="I383" s="70" t="s">
        <v>1413</v>
      </c>
      <c r="J383" s="72"/>
      <c r="K383" s="72"/>
      <c r="L383" s="70" t="s">
        <v>70</v>
      </c>
      <c r="M383" s="73" t="s">
        <v>238</v>
      </c>
      <c r="N383" s="159" t="s">
        <v>1462</v>
      </c>
      <c r="O383" s="155">
        <v>46275</v>
      </c>
      <c r="P383" s="153">
        <v>46276</v>
      </c>
      <c r="Q383" s="75" t="str">
        <f t="shared" si="67"/>
        <v>set/2026</v>
      </c>
      <c r="R383" s="159" t="s">
        <v>313</v>
      </c>
      <c r="S383" s="159" t="s">
        <v>302</v>
      </c>
      <c r="T383" s="159" t="s">
        <v>1463</v>
      </c>
      <c r="U383" s="159" t="s">
        <v>1464</v>
      </c>
      <c r="V383" s="71" t="str">
        <f t="shared" si="76"/>
        <v>&gt; Time financeiro, boa tarde. Tudo bem?
Por favor esclarecer o motivo de termos emitido as notas fiscal:056329, 057900 e 066386
, uma vez que o cancelamento ocorreu em 17/08/2023 18:05</v>
      </c>
      <c r="W383" s="76" t="str">
        <f t="shared" si="68"/>
        <v>271433660</v>
      </c>
      <c r="X383" s="77">
        <v>46279</v>
      </c>
      <c r="Y383" s="78" t="str">
        <f t="shared" si="69"/>
        <v>Encerrado</v>
      </c>
      <c r="Z383" s="78">
        <f t="shared" ca="1" si="70"/>
        <v>4</v>
      </c>
      <c r="AA383" s="78" t="str">
        <f t="shared" si="71"/>
        <v/>
      </c>
      <c r="AB383" s="2" t="str">
        <f t="shared" si="72"/>
        <v>Interno</v>
      </c>
    </row>
    <row r="384" spans="1:28" ht="15.5" hidden="1" x14ac:dyDescent="0.35">
      <c r="A384" s="1"/>
      <c r="B384" s="67" t="s">
        <v>50</v>
      </c>
      <c r="C384" s="70" t="s">
        <v>39</v>
      </c>
      <c r="D384" s="159">
        <v>27130737</v>
      </c>
      <c r="E384" s="159" t="s">
        <v>1149</v>
      </c>
      <c r="F384" s="156" t="s">
        <v>1465</v>
      </c>
      <c r="G384" s="72" t="str">
        <f>VLOOKUP(H:H,'Referencias '!B:C,2,0)</f>
        <v>TAUSTE SUPERMERCADOS LTDA</v>
      </c>
      <c r="H384" s="72" t="str">
        <f t="shared" si="75"/>
        <v>65.897.910/0009-11</v>
      </c>
      <c r="I384" s="70" t="s">
        <v>1466</v>
      </c>
      <c r="J384" s="72"/>
      <c r="K384" s="72"/>
      <c r="L384" s="70" t="s">
        <v>70</v>
      </c>
      <c r="M384" s="73" t="s">
        <v>238</v>
      </c>
      <c r="N384" s="159" t="s">
        <v>1467</v>
      </c>
      <c r="O384" s="155">
        <v>46275</v>
      </c>
      <c r="P384" s="153">
        <v>46275</v>
      </c>
      <c r="Q384" s="75" t="str">
        <f t="shared" si="67"/>
        <v>set/2026</v>
      </c>
      <c r="R384" s="159" t="s">
        <v>313</v>
      </c>
      <c r="S384" s="159" t="s">
        <v>1468</v>
      </c>
      <c r="T384" s="159" t="s">
        <v>1469</v>
      </c>
      <c r="U384" s="159" t="s">
        <v>1470</v>
      </c>
      <c r="V384" s="71" t="str">
        <f t="shared" si="76"/>
        <v>&gt; TAUSTE SUPERMERCADOS LTDA
CNPJ: 65.897.9100/009-11
Normalmente, realizamos a entrada das notas fiscais e boletos do  “Cartão Protegido” e “Pagador” em nossa contabilidade nos últimos dias do mês. Porém, estamos passando por uma troca de sistema e, excepcionalmente, só conseguiremos realizar os lançamentos a partir do dia 01/10.
Dessa forma, gostaria</v>
      </c>
      <c r="W384" s="76" t="str">
        <f t="shared" si="68"/>
        <v>271307370</v>
      </c>
      <c r="X384" s="77">
        <v>46276</v>
      </c>
      <c r="Y384" s="78" t="str">
        <f t="shared" si="69"/>
        <v>Encerrado</v>
      </c>
      <c r="Z384" s="78">
        <f t="shared" ca="1" si="70"/>
        <v>1</v>
      </c>
      <c r="AA384" s="78" t="str">
        <f t="shared" si="71"/>
        <v/>
      </c>
      <c r="AB384" s="2" t="str">
        <f t="shared" si="72"/>
        <v>Externo</v>
      </c>
    </row>
    <row r="385" spans="1:28" ht="15.5" hidden="1" x14ac:dyDescent="0.35">
      <c r="A385" s="1"/>
      <c r="B385" s="67" t="s">
        <v>17</v>
      </c>
      <c r="C385" s="70" t="str">
        <f>VLOOKUP(I:I,'Referencias '!H:I,2,0)</f>
        <v>Cancelamento e Reemissão de Nota Fiscal</v>
      </c>
      <c r="D385" s="159">
        <v>27115064</v>
      </c>
      <c r="E385" s="159" t="s">
        <v>1149</v>
      </c>
      <c r="F385" s="156" t="s">
        <v>1471</v>
      </c>
      <c r="G385" s="72" t="str">
        <f>VLOOKUP(H:H,'Referencias '!B:C,2,0)</f>
        <v>DENTAL S. SEBASTIAO LTDA</v>
      </c>
      <c r="H385" s="72" t="str">
        <f t="shared" si="75"/>
        <v>09.228.091/0001-91</v>
      </c>
      <c r="I385" s="70" t="s">
        <v>1472</v>
      </c>
      <c r="J385" s="72"/>
      <c r="K385" s="72"/>
      <c r="L385" s="152" t="s">
        <v>70</v>
      </c>
      <c r="M385" s="73" t="s">
        <v>238</v>
      </c>
      <c r="N385" s="159" t="s">
        <v>1473</v>
      </c>
      <c r="O385" s="155">
        <v>46275</v>
      </c>
      <c r="P385" s="153">
        <v>46275</v>
      </c>
      <c r="Q385" s="75" t="str">
        <f t="shared" si="67"/>
        <v>set/2026</v>
      </c>
      <c r="R385" s="159" t="s">
        <v>313</v>
      </c>
      <c r="S385" s="159" t="s">
        <v>393</v>
      </c>
      <c r="T385" s="159" t="s">
        <v>327</v>
      </c>
      <c r="U385" s="159" t="s">
        <v>1474</v>
      </c>
      <c r="V385" s="71" t="str">
        <f t="shared" si="76"/>
        <v>&gt; Olá prezados, espero que estejam bem!
Abrimos um chamado ( 27029761) para o cancelamento do contrato do cliente acima. O time ja efetuou o cancelamento , porém temos o DA para a NÃO cobrança da multa contratual e o cancelamento da NF 
( 117702) do setup sem cobrança. Podem seguir com os próximos passos por gentileza?
Agradeço desde já a ajuda!</v>
      </c>
      <c r="W385" s="76" t="str">
        <f t="shared" si="68"/>
        <v>271150640</v>
      </c>
      <c r="X385" s="77">
        <v>46282</v>
      </c>
      <c r="Y385" s="78" t="str">
        <f t="shared" si="69"/>
        <v>Encerrado</v>
      </c>
      <c r="Z385" s="78">
        <f t="shared" ca="1" si="70"/>
        <v>7</v>
      </c>
      <c r="AA385" s="78" t="str">
        <f t="shared" si="71"/>
        <v/>
      </c>
      <c r="AB385" s="2" t="str">
        <f t="shared" si="72"/>
        <v>Interno</v>
      </c>
    </row>
    <row r="386" spans="1:28" ht="15.5" hidden="1" x14ac:dyDescent="0.35">
      <c r="A386" s="1"/>
      <c r="B386" s="67" t="s">
        <v>50</v>
      </c>
      <c r="C386" s="70" t="s">
        <v>37</v>
      </c>
      <c r="D386" s="159">
        <v>27071506</v>
      </c>
      <c r="E386" s="159" t="s">
        <v>1149</v>
      </c>
      <c r="F386" s="156" t="s">
        <v>1475</v>
      </c>
      <c r="G386" s="72" t="str">
        <f>VLOOKUP(H:H,'Referencias '!B:C,2,0)</f>
        <v>AMC TEXTIL LTDA</v>
      </c>
      <c r="H386" s="72" t="str">
        <f t="shared" si="75"/>
        <v>75.364.570/0007-55</v>
      </c>
      <c r="I386" s="70" t="s">
        <v>1476</v>
      </c>
      <c r="J386" s="72"/>
      <c r="K386" s="72"/>
      <c r="L386" s="70" t="s">
        <v>70</v>
      </c>
      <c r="M386" s="73" t="s">
        <v>238</v>
      </c>
      <c r="N386" s="159" t="s">
        <v>1477</v>
      </c>
      <c r="O386" s="155">
        <v>46274</v>
      </c>
      <c r="P386" s="153">
        <v>46274</v>
      </c>
      <c r="Q386" s="75" t="str">
        <f t="shared" si="67"/>
        <v>set/2026</v>
      </c>
      <c r="R386" s="159" t="s">
        <v>313</v>
      </c>
      <c r="S386" s="159" t="s">
        <v>1478</v>
      </c>
      <c r="T386" s="159" t="s">
        <v>1479</v>
      </c>
      <c r="U386" s="159" t="s">
        <v>1480</v>
      </c>
      <c r="V386" s="71" t="str">
        <f t="shared" si="76"/>
        <v>&gt; Boa tarde
estamos com um boleto em aberto no valor de 6761,com vencimento para o dia 15/09. numero do documento 2122082 gostaria de saber se e devido?pois ate agora não recebemos nenhuma nota</v>
      </c>
      <c r="W386" s="76" t="str">
        <f t="shared" si="68"/>
        <v>270715060</v>
      </c>
      <c r="X386" s="77">
        <v>46276</v>
      </c>
      <c r="Y386" s="78" t="str">
        <f t="shared" si="69"/>
        <v>Encerrado</v>
      </c>
      <c r="Z386" s="78">
        <f t="shared" ca="1" si="70"/>
        <v>2</v>
      </c>
      <c r="AA386" s="78" t="str">
        <f t="shared" si="71"/>
        <v/>
      </c>
      <c r="AB386" s="2" t="str">
        <f t="shared" si="72"/>
        <v>Externo</v>
      </c>
    </row>
    <row r="387" spans="1:28" s="102" customFormat="1" ht="15.5" hidden="1" x14ac:dyDescent="0.35">
      <c r="A387" s="1"/>
      <c r="B387" s="162" t="s">
        <v>14</v>
      </c>
      <c r="C387" s="152" t="s">
        <v>35</v>
      </c>
      <c r="D387" s="159">
        <v>27052744</v>
      </c>
      <c r="E387" s="159" t="s">
        <v>1149</v>
      </c>
      <c r="F387" s="156" t="s">
        <v>1481</v>
      </c>
      <c r="G387" s="156" t="str">
        <f>VLOOKUP(H:H,'Referencias '!B:C,2,0)</f>
        <v>MV INFORMATICA NORDESTE LTDA</v>
      </c>
      <c r="H387" s="156" t="str">
        <f t="shared" si="75"/>
        <v>92.306.257/0007-80</v>
      </c>
      <c r="I387" s="152" t="s">
        <v>4713</v>
      </c>
      <c r="J387" s="156"/>
      <c r="K387" s="156"/>
      <c r="L387" s="152" t="s">
        <v>5</v>
      </c>
      <c r="M387" s="157" t="s">
        <v>238</v>
      </c>
      <c r="N387" s="159" t="s">
        <v>1341</v>
      </c>
      <c r="O387" s="155">
        <v>46274</v>
      </c>
      <c r="P387" s="153">
        <v>46274</v>
      </c>
      <c r="Q387" s="158" t="str">
        <f t="shared" si="67"/>
        <v>set/2026</v>
      </c>
      <c r="R387" s="159" t="s">
        <v>313</v>
      </c>
      <c r="S387" s="159" t="s">
        <v>302</v>
      </c>
      <c r="T387" s="159" t="s">
        <v>327</v>
      </c>
      <c r="U387" s="159" t="s">
        <v>1482</v>
      </c>
      <c r="V387" s="159" t="str">
        <f t="shared" si="76"/>
        <v>&gt; Financeiro, bom dia. Tudo bem?
Estou abrindo outro chamado, pois a tratativa do chamado:26415900, está &amp;quot;errada&amp;quot;.
está em contrato que o cliente tinha 90 dias para integrar e somente esse período iriamos cobrar as faturas (mínimo mensal), sendo assim as notas de junho e julho são indevidas.
Só podemos cobrar a partir de 13/08/2026.
Segue DA financeiro em anexo e partes do contrato que evidência.</v>
      </c>
      <c r="W387" s="76" t="str">
        <f t="shared" si="68"/>
        <v>270527440</v>
      </c>
      <c r="X387" s="77"/>
      <c r="Y387" s="161" t="str">
        <f t="shared" si="69"/>
        <v>Aberto</v>
      </c>
      <c r="Z387" s="161">
        <f t="shared" ca="1" si="70"/>
        <v>16</v>
      </c>
      <c r="AA387" s="161">
        <f t="shared" ca="1" si="71"/>
        <v>16.003869999999999</v>
      </c>
      <c r="AB387" s="2" t="str">
        <f t="shared" si="72"/>
        <v>Interno</v>
      </c>
    </row>
    <row r="388" spans="1:28" s="102" customFormat="1" ht="15.5" hidden="1" x14ac:dyDescent="0.35">
      <c r="A388" s="1"/>
      <c r="B388" s="162" t="s">
        <v>50</v>
      </c>
      <c r="C388" s="152" t="s">
        <v>43</v>
      </c>
      <c r="D388" s="159">
        <v>27004487</v>
      </c>
      <c r="E388" s="159" t="s">
        <v>1149</v>
      </c>
      <c r="F388" s="156" t="s">
        <v>1483</v>
      </c>
      <c r="G388" s="156" t="str">
        <f>VLOOKUP(H:H,'Referencias '!B:C,2,0)</f>
        <v>BMP UTILIDADES DOMESTICAS S.A.</v>
      </c>
      <c r="H388" s="156" t="str">
        <f t="shared" si="75"/>
        <v>12.356.100/0039-07</v>
      </c>
      <c r="I388" s="152" t="s">
        <v>4712</v>
      </c>
      <c r="J388" s="156"/>
      <c r="K388" s="156"/>
      <c r="L388" s="152" t="s">
        <v>5</v>
      </c>
      <c r="M388" s="157" t="s">
        <v>238</v>
      </c>
      <c r="N388" s="159" t="s">
        <v>1484</v>
      </c>
      <c r="O388" s="155">
        <v>46273</v>
      </c>
      <c r="P388" s="153">
        <v>46274</v>
      </c>
      <c r="Q388" s="158" t="str">
        <f t="shared" si="67"/>
        <v>set/2026</v>
      </c>
      <c r="R388" s="159" t="s">
        <v>313</v>
      </c>
      <c r="S388" s="159" t="s">
        <v>1485</v>
      </c>
      <c r="T388" s="159" t="s">
        <v>1486</v>
      </c>
      <c r="U388" s="159" t="s">
        <v>1487</v>
      </c>
      <c r="V388" s="159" t="str">
        <f t="shared" si="76"/>
        <v>&gt; Em relação á Braspag, gostaria de tirar uma dúvida em relação às transações que foram enviadas na nota fiscal nº 0122166.
Poderiam, por gentileza, verificar se as transações relacionadas a essa nota estão corretas e se os valores lançados estão de acordo</v>
      </c>
      <c r="W388" s="76" t="str">
        <f t="shared" si="68"/>
        <v>270044870</v>
      </c>
      <c r="X388" s="77"/>
      <c r="Y388" s="161" t="str">
        <f t="shared" si="69"/>
        <v>Aberto</v>
      </c>
      <c r="Z388" s="161">
        <f t="shared" ca="1" si="70"/>
        <v>17</v>
      </c>
      <c r="AA388" s="161">
        <f t="shared" ca="1" si="71"/>
        <v>17.003879999999999</v>
      </c>
      <c r="AB388" s="2" t="str">
        <f t="shared" si="72"/>
        <v>Externo</v>
      </c>
    </row>
    <row r="389" spans="1:28" ht="15.5" hidden="1" x14ac:dyDescent="0.35">
      <c r="A389" s="1"/>
      <c r="B389" s="67" t="s">
        <v>50</v>
      </c>
      <c r="C389" s="152" t="str">
        <f>VLOOKUP(I:I,'Referencias '!H:I,2,0)</f>
        <v>Cancelamento e Reemissão de Nota Fiscal</v>
      </c>
      <c r="D389" s="159">
        <v>26988914</v>
      </c>
      <c r="E389" s="159" t="s">
        <v>1149</v>
      </c>
      <c r="F389" s="156" t="s">
        <v>1488</v>
      </c>
      <c r="G389" s="156" t="s">
        <v>1489</v>
      </c>
      <c r="H389" s="156" t="str">
        <f t="shared" si="75"/>
        <v>16.590.234/0020-39</v>
      </c>
      <c r="I389" s="70" t="s">
        <v>1472</v>
      </c>
      <c r="J389" s="72"/>
      <c r="K389" s="72"/>
      <c r="L389" s="152" t="s">
        <v>70</v>
      </c>
      <c r="M389" s="73" t="s">
        <v>238</v>
      </c>
      <c r="N389" s="159" t="s">
        <v>1490</v>
      </c>
      <c r="O389" s="155">
        <v>46273</v>
      </c>
      <c r="P389" s="153">
        <v>46273</v>
      </c>
      <c r="Q389" s="75" t="str">
        <f t="shared" si="67"/>
        <v>set/2026</v>
      </c>
      <c r="R389" s="159" t="s">
        <v>313</v>
      </c>
      <c r="S389" s="159" t="s">
        <v>302</v>
      </c>
      <c r="T389" s="159" t="s">
        <v>1491</v>
      </c>
      <c r="U389" s="159" t="s">
        <v>1492</v>
      </c>
      <c r="V389" s="71" t="str">
        <f t="shared" si="76"/>
        <v>&gt; Time financeiro, bom dia. Tudo bem?
Por favor, preciso que todas as notas para o grupo AREZZO:
16590234000176
47570781000113
16590234002039
Sejam canceladas e emitam 5 notas notas fiscais (dividindo o valor inteiro da soma da nota fiscal).
Em anexo, possui já o DA comercial e financeiro.</v>
      </c>
      <c r="W389" s="76" t="str">
        <f t="shared" si="68"/>
        <v>269889140</v>
      </c>
      <c r="X389" s="77">
        <v>46286</v>
      </c>
      <c r="Y389" s="78" t="str">
        <f t="shared" si="69"/>
        <v>Encerrado</v>
      </c>
      <c r="Z389" s="78">
        <f t="shared" ca="1" si="70"/>
        <v>13</v>
      </c>
      <c r="AA389" s="78" t="str">
        <f t="shared" si="71"/>
        <v/>
      </c>
      <c r="AB389" s="2" t="str">
        <f t="shared" si="72"/>
        <v>Interno</v>
      </c>
    </row>
    <row r="390" spans="1:28" ht="15.5" hidden="1" x14ac:dyDescent="0.35">
      <c r="A390" s="1"/>
      <c r="B390" s="67" t="s">
        <v>50</v>
      </c>
      <c r="C390" s="70" t="str">
        <f>VLOOKUP(I:I,'Referencias '!H:I,2,0)</f>
        <v>Cancelamento e Reemissão de Nota Fiscal</v>
      </c>
      <c r="D390" s="159">
        <v>26895066</v>
      </c>
      <c r="E390" s="159" t="s">
        <v>1149</v>
      </c>
      <c r="F390" s="156" t="s">
        <v>1493</v>
      </c>
      <c r="G390" s="72" t="s">
        <v>1494</v>
      </c>
      <c r="H390" s="72" t="str">
        <f t="shared" si="75"/>
        <v>00.489.050/0001-84</v>
      </c>
      <c r="I390" s="70" t="s">
        <v>1472</v>
      </c>
      <c r="J390" s="72"/>
      <c r="K390" s="72"/>
      <c r="L390" s="152" t="s">
        <v>213</v>
      </c>
      <c r="M390" s="73" t="s">
        <v>238</v>
      </c>
      <c r="N390" s="159" t="s">
        <v>1495</v>
      </c>
      <c r="O390" s="155">
        <v>46268</v>
      </c>
      <c r="P390" s="153">
        <v>46268</v>
      </c>
      <c r="Q390" s="75" t="str">
        <f t="shared" si="67"/>
        <v>set/2026</v>
      </c>
      <c r="R390" s="159" t="s">
        <v>313</v>
      </c>
      <c r="S390" s="159" t="s">
        <v>302</v>
      </c>
      <c r="T390" s="159" t="s">
        <v>327</v>
      </c>
      <c r="U390" s="159" t="s">
        <v>1496</v>
      </c>
      <c r="V390" s="71" t="str">
        <f t="shared" si="76"/>
        <v>&gt; Time financeiro, boa tarde. Tudo bem?
Por gentileza, apesar de na descrição constar apenas um CNPJ, o cancelamento são dois CNPJS (se trata do mesmo cliente).
Conforme DA em anexo, preciso que cancele todas as notas dos clientes:
00489050000184
00489050000265</v>
      </c>
      <c r="W390" s="76" t="str">
        <f t="shared" si="68"/>
        <v>268950660</v>
      </c>
      <c r="X390" s="77"/>
      <c r="Y390" s="78" t="str">
        <f t="shared" si="69"/>
        <v>Aberto</v>
      </c>
      <c r="Z390" s="78">
        <f t="shared" ca="1" si="70"/>
        <v>22</v>
      </c>
      <c r="AA390" s="78">
        <f t="shared" ca="1" si="71"/>
        <v>22.003900000000002</v>
      </c>
      <c r="AB390" s="2" t="str">
        <f t="shared" si="72"/>
        <v>Interno</v>
      </c>
    </row>
    <row r="391" spans="1:28" ht="15.5" hidden="1" x14ac:dyDescent="0.35">
      <c r="A391" s="1"/>
      <c r="B391" s="67" t="s">
        <v>50</v>
      </c>
      <c r="C391" s="70" t="s">
        <v>35</v>
      </c>
      <c r="D391" s="159">
        <v>26858033</v>
      </c>
      <c r="E391" s="159" t="s">
        <v>1149</v>
      </c>
      <c r="F391" s="156" t="s">
        <v>1497</v>
      </c>
      <c r="G391" s="72" t="s">
        <v>1498</v>
      </c>
      <c r="H391" s="72" t="str">
        <f t="shared" si="75"/>
        <v>62.454.347/0001-61</v>
      </c>
      <c r="I391" s="70"/>
      <c r="J391" s="72"/>
      <c r="K391" s="72"/>
      <c r="L391" s="152" t="s">
        <v>5</v>
      </c>
      <c r="M391" s="73" t="s">
        <v>238</v>
      </c>
      <c r="N391" s="159" t="s">
        <v>1499</v>
      </c>
      <c r="O391" s="155">
        <v>46268</v>
      </c>
      <c r="P391" s="153">
        <v>46269</v>
      </c>
      <c r="Q391" s="75" t="str">
        <f t="shared" si="67"/>
        <v>set/2026</v>
      </c>
      <c r="R391" s="159" t="s">
        <v>313</v>
      </c>
      <c r="S391" s="159" t="s">
        <v>302</v>
      </c>
      <c r="T391" s="159" t="s">
        <v>1500</v>
      </c>
      <c r="U391" s="159" t="s">
        <v>1501</v>
      </c>
      <c r="V391" s="71" t="str">
        <f t="shared" si="76"/>
        <v>&gt; Pessoal, bom dia. Tudo bem?
Favor cancelar a nota fiscal de SETUP do cliente, área comercial não deu fechado ganho no SF, por isso não éramos para ter emitido a cobrança.
Não tenho o DA comercial. 
Poderiam verificar?
Por favor?</v>
      </c>
      <c r="W391" s="76" t="str">
        <f t="shared" si="68"/>
        <v>268580330</v>
      </c>
      <c r="X391" s="77"/>
      <c r="Y391" s="78" t="str">
        <f t="shared" si="69"/>
        <v>Aberto</v>
      </c>
      <c r="Z391" s="78">
        <f t="shared" ca="1" si="70"/>
        <v>22</v>
      </c>
      <c r="AA391" s="78">
        <f t="shared" ca="1" si="71"/>
        <v>22.003910000000001</v>
      </c>
      <c r="AB391" s="2" t="str">
        <f t="shared" si="72"/>
        <v>Interno</v>
      </c>
    </row>
    <row r="392" spans="1:28" ht="15.5" hidden="1" x14ac:dyDescent="0.35">
      <c r="A392" s="1"/>
      <c r="B392" s="67" t="s">
        <v>50</v>
      </c>
      <c r="C392" s="70" t="s">
        <v>43</v>
      </c>
      <c r="D392" s="159">
        <v>26802191</v>
      </c>
      <c r="E392" s="159" t="s">
        <v>1149</v>
      </c>
      <c r="F392" s="156" t="s">
        <v>1502</v>
      </c>
      <c r="G392" s="72" t="s">
        <v>1503</v>
      </c>
      <c r="H392" s="72" t="str">
        <f t="shared" si="75"/>
        <v>62.454.347/0001-61</v>
      </c>
      <c r="I392" s="70" t="s">
        <v>1504</v>
      </c>
      <c r="J392" s="72"/>
      <c r="K392" s="72"/>
      <c r="L392" s="152" t="s">
        <v>70</v>
      </c>
      <c r="M392" s="73" t="s">
        <v>238</v>
      </c>
      <c r="N392" s="159" t="s">
        <v>1505</v>
      </c>
      <c r="O392" s="155">
        <v>46267</v>
      </c>
      <c r="P392" s="153">
        <v>46268</v>
      </c>
      <c r="Q392" s="75" t="str">
        <f t="shared" si="67"/>
        <v>set/2026</v>
      </c>
      <c r="R392" s="159" t="s">
        <v>313</v>
      </c>
      <c r="S392" s="159" t="s">
        <v>1506</v>
      </c>
      <c r="T392" s="159" t="s">
        <v>327</v>
      </c>
      <c r="U392" s="159" t="s">
        <v>1507</v>
      </c>
      <c r="V392" s="71" t="str">
        <f t="shared" si="76"/>
        <v>&gt; bom dia , voces estao me mandando cobrancas e gerando cobrancas . Mas o suporte de voces nunca terminou meu cadastro nem minha integracao ja tentei varias vezes e eles nem se quer me respondem.
Cancelem todas as cobrancas em nosso nome ainda hoje ou entraremos com uma ação contra a cielo/braspag.
Tenho todos os prints de tentativa de contato aq</v>
      </c>
      <c r="W392" s="76" t="str">
        <f t="shared" si="68"/>
        <v>268021910</v>
      </c>
      <c r="X392" s="77">
        <v>46276</v>
      </c>
      <c r="Y392" s="78" t="str">
        <f t="shared" si="69"/>
        <v>Encerrado</v>
      </c>
      <c r="Z392" s="78">
        <f t="shared" ca="1" si="70"/>
        <v>9</v>
      </c>
      <c r="AA392" s="78" t="str">
        <f t="shared" si="71"/>
        <v/>
      </c>
      <c r="AB392" s="2" t="str">
        <f t="shared" si="72"/>
        <v>Externo</v>
      </c>
    </row>
    <row r="393" spans="1:28" ht="15.5" hidden="1" x14ac:dyDescent="0.35">
      <c r="A393" s="1"/>
      <c r="B393" s="67" t="s">
        <v>17</v>
      </c>
      <c r="C393" s="70" t="str">
        <f>VLOOKUP(I:I,'Referencias '!H:I,2,0)</f>
        <v>Cobrança e Contestação</v>
      </c>
      <c r="D393" s="159">
        <v>27241800</v>
      </c>
      <c r="E393" s="159" t="s">
        <v>1149</v>
      </c>
      <c r="F393" s="156" t="s">
        <v>4687</v>
      </c>
      <c r="G393" s="72" t="str">
        <f>VLOOKUP(H:H,'Referencias '!B:C,2,0)</f>
        <v>HOTEL GUMZ LTDA</v>
      </c>
      <c r="H393" s="72" t="str">
        <f t="shared" si="75"/>
        <v>83.115.048/0001-72</v>
      </c>
      <c r="I393" s="70" t="s">
        <v>287</v>
      </c>
      <c r="J393" s="72"/>
      <c r="K393" s="72"/>
      <c r="L393" s="152" t="s">
        <v>5</v>
      </c>
      <c r="M393" s="73" t="s">
        <v>238</v>
      </c>
      <c r="N393" s="159" t="s">
        <v>4692</v>
      </c>
      <c r="O393" s="155" t="s">
        <v>4696</v>
      </c>
      <c r="P393" s="153" t="s">
        <v>4696</v>
      </c>
      <c r="Q393" s="75" t="str">
        <f t="shared" si="67"/>
        <v>set/2026</v>
      </c>
      <c r="R393" s="159" t="s">
        <v>313</v>
      </c>
      <c r="S393" s="159" t="s">
        <v>4698</v>
      </c>
      <c r="T393" s="159" t="s">
        <v>327</v>
      </c>
      <c r="U393" s="159" t="s">
        <v>4702</v>
      </c>
      <c r="V393" s="71" t="str">
        <f t="shared" si="76"/>
        <v>&gt; Recebemos duas notas e dois boletos referentes ao Antifraude do período 01/08/2026 à 31/08/2026: NF 0122517 e NF 0122610. Precisamos que um seja cancelado e que nos informe qual ficará ativo para nosso financeiro saber qual deve pagar
Aproveitando o contato para verificar sobre outro assunto, atualmente temos contrato com vocês dois produtos diferentes: Gateway (Pa</v>
      </c>
      <c r="W393" s="76" t="str">
        <f t="shared" si="68"/>
        <v>272418000</v>
      </c>
      <c r="X393" s="77"/>
      <c r="Y393" s="78" t="str">
        <f t="shared" si="69"/>
        <v>Aberto</v>
      </c>
      <c r="Z393" s="78">
        <f t="shared" ca="1" si="70"/>
        <v>11</v>
      </c>
      <c r="AA393" s="78">
        <f t="shared" ca="1" si="71"/>
        <v>11.00393</v>
      </c>
      <c r="AB393" s="2" t="str">
        <f t="shared" si="72"/>
        <v>Externo</v>
      </c>
    </row>
    <row r="394" spans="1:28" ht="15.5" hidden="1" x14ac:dyDescent="0.35">
      <c r="A394" s="1"/>
      <c r="B394" s="67" t="s">
        <v>50</v>
      </c>
      <c r="C394" s="70" t="str">
        <f>VLOOKUP(I:I,'Referencias '!H:I,2,0)</f>
        <v>Pagamentos, Boletos e Recebimentos</v>
      </c>
      <c r="D394" s="159">
        <v>27220980</v>
      </c>
      <c r="E394" s="159" t="s">
        <v>1149</v>
      </c>
      <c r="F394" s="156" t="s">
        <v>4688</v>
      </c>
      <c r="G394" s="72" t="str">
        <f>VLOOKUP(H:H,'Referencias '!B:C,2,0)</f>
        <v>BUNGE ALIMENTOS S/A</v>
      </c>
      <c r="H394" s="72" t="str">
        <f t="shared" si="75"/>
        <v>84.046.101/0001-93</v>
      </c>
      <c r="I394" s="70" t="s">
        <v>4707</v>
      </c>
      <c r="J394" s="72"/>
      <c r="K394" s="72"/>
      <c r="L394" s="152" t="s">
        <v>70</v>
      </c>
      <c r="M394" s="73" t="s">
        <v>238</v>
      </c>
      <c r="N394" s="159" t="s">
        <v>4693</v>
      </c>
      <c r="O394" s="155" t="s">
        <v>4696</v>
      </c>
      <c r="P394" s="153" t="s">
        <v>4696</v>
      </c>
      <c r="Q394" s="75" t="str">
        <f t="shared" si="67"/>
        <v>set/2026</v>
      </c>
      <c r="R394" s="159" t="s">
        <v>313</v>
      </c>
      <c r="S394" s="159" t="s">
        <v>4699</v>
      </c>
      <c r="T394" s="159" t="s">
        <v>327</v>
      </c>
      <c r="U394" s="159" t="s">
        <v>4703</v>
      </c>
      <c r="V394" s="71" t="str">
        <f t="shared" si="76"/>
        <v>&gt; Solicito boleto atualizado da NF 120050, com vencimento para 18/09. 
Obrigada!</v>
      </c>
      <c r="W394" s="76" t="str">
        <f t="shared" si="68"/>
        <v>272209800</v>
      </c>
      <c r="X394" s="77">
        <v>46280</v>
      </c>
      <c r="Y394" s="78" t="str">
        <f t="shared" si="69"/>
        <v>Encerrado</v>
      </c>
      <c r="Z394" s="78">
        <f t="shared" ca="1" si="70"/>
        <v>1</v>
      </c>
      <c r="AA394" s="78" t="str">
        <f t="shared" si="71"/>
        <v/>
      </c>
      <c r="AB394" s="2" t="str">
        <f t="shared" si="72"/>
        <v>Externo</v>
      </c>
    </row>
    <row r="395" spans="1:28" ht="15.5" hidden="1" x14ac:dyDescent="0.35">
      <c r="A395" s="1"/>
      <c r="B395" s="67" t="s">
        <v>50</v>
      </c>
      <c r="C395" s="70" t="str">
        <f>VLOOKUP(I:I,'Referencias '!H:I,2,0)</f>
        <v>Contratos, Comercial e Cadastro</v>
      </c>
      <c r="D395" s="159">
        <v>27188919</v>
      </c>
      <c r="E395" s="159" t="s">
        <v>1149</v>
      </c>
      <c r="F395" s="156" t="s">
        <v>4689</v>
      </c>
      <c r="G395" s="72" t="str">
        <f>VLOOKUP(H:H,'Referencias '!B:C,2,0)</f>
        <v>CENTER MEGA COMERCIO DE MATERIAIS PARA CONSTRUCAO LTDA</v>
      </c>
      <c r="H395" s="72" t="str">
        <f t="shared" si="75"/>
        <v>05.164.667/0001-43</v>
      </c>
      <c r="I395" s="70" t="s">
        <v>4708</v>
      </c>
      <c r="J395" s="72"/>
      <c r="K395" s="72"/>
      <c r="L395" s="152" t="s">
        <v>70</v>
      </c>
      <c r="M395" s="73" t="s">
        <v>238</v>
      </c>
      <c r="N395" s="159" t="s">
        <v>4694</v>
      </c>
      <c r="O395" s="155" t="s">
        <v>4697</v>
      </c>
      <c r="P395" s="153" t="s">
        <v>4697</v>
      </c>
      <c r="Q395" s="75" t="str">
        <f t="shared" si="67"/>
        <v>set/2026</v>
      </c>
      <c r="R395" s="159" t="s">
        <v>313</v>
      </c>
      <c r="S395" s="159" t="s">
        <v>4700</v>
      </c>
      <c r="T395" s="159" t="s">
        <v>1328</v>
      </c>
      <c r="U395" s="159" t="s">
        <v>4704</v>
      </c>
      <c r="V395" s="71" t="str">
        <f t="shared" si="76"/>
        <v>&gt; FAVOR EXCLUIR DO ENVIO DE COBRANÇAS E O E-MAIL DANIEL.GUTIERRES@AGENCIAFG.COM.BR 
ele é da agencia desenvolvedora do site, não precisa receber as NFS de serviços do gatwey de pagamento</v>
      </c>
      <c r="W395" s="76" t="str">
        <f t="shared" si="68"/>
        <v>271889190</v>
      </c>
      <c r="X395" s="77">
        <v>46280</v>
      </c>
      <c r="Y395" s="78" t="str">
        <f t="shared" si="69"/>
        <v>Encerrado</v>
      </c>
      <c r="Z395" s="78">
        <f t="shared" ca="1" si="70"/>
        <v>4</v>
      </c>
      <c r="AA395" s="78" t="str">
        <f t="shared" si="71"/>
        <v/>
      </c>
      <c r="AB395" s="2" t="str">
        <f t="shared" si="72"/>
        <v>Externo</v>
      </c>
    </row>
    <row r="396" spans="1:28" ht="15.5" hidden="1" x14ac:dyDescent="0.35">
      <c r="A396" s="1"/>
      <c r="B396" s="67" t="s">
        <v>50</v>
      </c>
      <c r="C396" s="70" t="str">
        <f>VLOOKUP(I:I,'Referencias '!H:I,2,0)</f>
        <v>Cancelamento e Reemissão de Nota Fiscal</v>
      </c>
      <c r="D396" s="159">
        <v>27163544</v>
      </c>
      <c r="E396" s="159" t="s">
        <v>1149</v>
      </c>
      <c r="F396" s="156" t="s">
        <v>4690</v>
      </c>
      <c r="G396" s="72" t="str">
        <f>VLOOKUP(H:H,'Referencias '!B:C,2,0)</f>
        <v>DIMESUL - GESTAO IMOBILIARIA LTDA</v>
      </c>
      <c r="H396" s="72" t="str">
        <f t="shared" si="75"/>
        <v>87.927.661/0001-45</v>
      </c>
      <c r="I396" s="70" t="s">
        <v>4709</v>
      </c>
      <c r="J396" s="72"/>
      <c r="K396" s="72"/>
      <c r="L396" s="152" t="s">
        <v>70</v>
      </c>
      <c r="M396" s="73" t="s">
        <v>238</v>
      </c>
      <c r="N396" s="159" t="s">
        <v>305</v>
      </c>
      <c r="O396" s="155" t="s">
        <v>4697</v>
      </c>
      <c r="P396" s="153" t="s">
        <v>4697</v>
      </c>
      <c r="Q396" s="75" t="str">
        <f t="shared" si="67"/>
        <v>set/2026</v>
      </c>
      <c r="R396" s="159" t="s">
        <v>313</v>
      </c>
      <c r="S396" s="159" t="s">
        <v>306</v>
      </c>
      <c r="T396" s="159" t="s">
        <v>327</v>
      </c>
      <c r="U396" s="159" t="s">
        <v>4705</v>
      </c>
      <c r="V396" s="71" t="str">
        <f t="shared" si="76"/>
        <v>&gt; Conforme conversamos via Teams, ocorreu a emissão de NFs para a Panvel referente ao ganho de uma oportunidade de POC, o que não deveria ter acontecido
Por isso, vamos precisar seguir com o cancelamento das notas abaixo:
119782 e 121050</v>
      </c>
      <c r="W396" s="76" t="str">
        <f t="shared" si="68"/>
        <v>271635440</v>
      </c>
      <c r="X396" s="77">
        <v>46280</v>
      </c>
      <c r="Y396" s="78" t="str">
        <f t="shared" si="69"/>
        <v>Encerrado</v>
      </c>
      <c r="Z396" s="78">
        <f t="shared" ca="1" si="70"/>
        <v>4</v>
      </c>
      <c r="AA396" s="78" t="str">
        <f t="shared" si="71"/>
        <v/>
      </c>
      <c r="AB396" s="2" t="str">
        <f t="shared" si="72"/>
        <v>Interno</v>
      </c>
    </row>
    <row r="397" spans="1:28" ht="15.5" hidden="1" x14ac:dyDescent="0.35">
      <c r="A397" s="1"/>
      <c r="B397" s="67" t="s">
        <v>50</v>
      </c>
      <c r="C397" s="70" t="str">
        <f>VLOOKUP(I:I,'Referencias '!H:I,2,0)</f>
        <v>Pagamentos, Boletos e Recebimentos</v>
      </c>
      <c r="D397" s="159">
        <v>27159806</v>
      </c>
      <c r="E397" s="159" t="s">
        <v>1149</v>
      </c>
      <c r="F397" s="156" t="s">
        <v>4691</v>
      </c>
      <c r="G397" s="156" t="s">
        <v>4472</v>
      </c>
      <c r="H397" s="72" t="str">
        <f t="shared" si="75"/>
        <v>407.355.938-92</v>
      </c>
      <c r="I397" s="70" t="s">
        <v>1165</v>
      </c>
      <c r="J397" s="72"/>
      <c r="K397" s="72"/>
      <c r="L397" s="152" t="s">
        <v>70</v>
      </c>
      <c r="M397" s="73" t="s">
        <v>238</v>
      </c>
      <c r="N397" s="159" t="s">
        <v>4695</v>
      </c>
      <c r="O397" s="155" t="s">
        <v>4697</v>
      </c>
      <c r="P397" s="153" t="s">
        <v>4697</v>
      </c>
      <c r="Q397" s="75" t="str">
        <f t="shared" si="67"/>
        <v>set/2026</v>
      </c>
      <c r="R397" s="159" t="s">
        <v>313</v>
      </c>
      <c r="S397" s="159" t="s">
        <v>4701</v>
      </c>
      <c r="T397" s="159" t="s">
        <v>4472</v>
      </c>
      <c r="U397" s="159" t="s">
        <v>4706</v>
      </c>
      <c r="V397" s="71" t="str">
        <f t="shared" si="76"/>
        <v>&gt; Preciso prorrogar a data de vencimento do boleto referente a Nota fiscal: 121513</v>
      </c>
      <c r="W397" s="76" t="str">
        <f t="shared" si="68"/>
        <v>271598060</v>
      </c>
      <c r="X397" s="77">
        <v>46280</v>
      </c>
      <c r="Y397" s="78" t="str">
        <f t="shared" si="69"/>
        <v>Encerrado</v>
      </c>
      <c r="Z397" s="78">
        <f t="shared" ca="1" si="70"/>
        <v>4</v>
      </c>
      <c r="AA397" s="78" t="str">
        <f t="shared" si="71"/>
        <v/>
      </c>
      <c r="AB397" s="2" t="str">
        <f t="shared" si="72"/>
        <v>Externo</v>
      </c>
    </row>
    <row r="398" spans="1:28" ht="15.5" hidden="1" x14ac:dyDescent="0.35">
      <c r="A398" s="1"/>
      <c r="B398" s="162" t="s">
        <v>50</v>
      </c>
      <c r="C398" s="70" t="str">
        <f>VLOOKUP(I:I,'Referencias '!H:I,2,0)</f>
        <v>Pagamentos, Boletos e Recebimentos</v>
      </c>
      <c r="D398" s="159">
        <v>27383796</v>
      </c>
      <c r="E398" s="159" t="s">
        <v>1149</v>
      </c>
      <c r="F398" s="156" t="s">
        <v>4716</v>
      </c>
      <c r="G398" s="72" t="str">
        <f>VLOOKUP(H:H,'Referencias '!B:C,2,0)</f>
        <v>PAULISTA PRAIA HOTEL S/A</v>
      </c>
      <c r="H398" s="72" t="str">
        <f t="shared" si="75"/>
        <v>00.338.915/0001-01</v>
      </c>
      <c r="I398" s="70" t="s">
        <v>4707</v>
      </c>
      <c r="J398" s="156"/>
      <c r="K398" s="156"/>
      <c r="L398" s="152" t="s">
        <v>70</v>
      </c>
      <c r="M398" s="73" t="s">
        <v>238</v>
      </c>
      <c r="N398" s="159" t="s">
        <v>4723</v>
      </c>
      <c r="O398" s="155" t="s">
        <v>4728</v>
      </c>
      <c r="P398" s="153" t="s">
        <v>4728</v>
      </c>
      <c r="Q398" s="75" t="str">
        <f t="shared" si="67"/>
        <v>set/2026</v>
      </c>
      <c r="R398" s="159" t="s">
        <v>313</v>
      </c>
      <c r="S398" s="159" t="s">
        <v>4730</v>
      </c>
      <c r="T398" s="159" t="s">
        <v>4732</v>
      </c>
      <c r="U398" s="159" t="s">
        <v>4736</v>
      </c>
      <c r="V398" s="71" t="str">
        <f t="shared" si="76"/>
        <v>&gt; PRECISO DA PRORROGAÇÃO DO BOLETO QUE VENCEU DIA 12 DA NOTA FSICAL 0121808, POIS NÃO RECEBI NO E-MAIL. 
E POR FAVOR TIRAR O E-MAILs: julia.santana haysla.correia e adicionar o de rejane.santos@ponteshoteis.com.br</v>
      </c>
      <c r="W398" s="76" t="str">
        <f t="shared" si="68"/>
        <v>273837960</v>
      </c>
      <c r="X398" s="151">
        <v>46281</v>
      </c>
      <c r="Y398" s="78" t="str">
        <f t="shared" si="69"/>
        <v>Encerrado</v>
      </c>
      <c r="Z398" s="78">
        <f t="shared" ca="1" si="70"/>
        <v>0</v>
      </c>
      <c r="AA398" s="78" t="str">
        <f t="shared" si="71"/>
        <v/>
      </c>
      <c r="AB398" s="2" t="str">
        <f t="shared" si="72"/>
        <v>Externo</v>
      </c>
    </row>
    <row r="399" spans="1:28" ht="15.5" hidden="1" x14ac:dyDescent="0.35">
      <c r="A399" s="1"/>
      <c r="B399" s="162" t="s">
        <v>17</v>
      </c>
      <c r="C399" s="70" t="str">
        <f>VLOOKUP(I:I,'Referencias '!H:I,2,0)</f>
        <v>Cancelamento e Reemissão de Nota Fiscal</v>
      </c>
      <c r="D399" s="159">
        <v>27354721</v>
      </c>
      <c r="E399" s="159" t="s">
        <v>1149</v>
      </c>
      <c r="F399" s="156" t="s">
        <v>4717</v>
      </c>
      <c r="G399" s="72" t="str">
        <f>VLOOKUP(H:H,'Referencias '!B:C,2,0)</f>
        <v>SAVEGNAGO-SUPERMERCADOS LTDA</v>
      </c>
      <c r="H399" s="72" t="str">
        <f t="shared" si="75"/>
        <v>71.322.150/0001-60</v>
      </c>
      <c r="I399" s="152" t="s">
        <v>652</v>
      </c>
      <c r="J399" s="156"/>
      <c r="K399" s="156"/>
      <c r="L399" s="152" t="s">
        <v>70</v>
      </c>
      <c r="M399" s="73" t="s">
        <v>238</v>
      </c>
      <c r="N399" s="159" t="s">
        <v>351</v>
      </c>
      <c r="O399" s="155" t="s">
        <v>4728</v>
      </c>
      <c r="P399" s="153" t="s">
        <v>4728</v>
      </c>
      <c r="Q399" s="75" t="str">
        <f t="shared" si="67"/>
        <v>set/2026</v>
      </c>
      <c r="R399" s="159" t="s">
        <v>313</v>
      </c>
      <c r="S399" s="159" t="s">
        <v>352</v>
      </c>
      <c r="T399" s="159" t="s">
        <v>353</v>
      </c>
      <c r="U399" s="159" t="s">
        <v>4737</v>
      </c>
      <c r="V399" s="71" t="str">
        <f t="shared" si="76"/>
        <v>&gt; Devido às novas regras do nosso processo financeiro, solicitamos o alinhamento do faturamento da Cielo para garantir que os pagamentos ocorram dentro dos prazos previstos.
Precisamos que as Notas Fiscais sejam emitidas e encaminhadas considerando:
Prazo limite de recebimento até o dia 25 de cada mês;
Antecedência mínima de 10 dias entre a emissão da NF e a data de pagamento;
Pagamentos realizados nos dias 10, 20 e 30;
PO criada e aprovada antes da emissão da NF.
Atualmente recebemos faturamentos da Cielo em dois períodos do mês, o que t</v>
      </c>
      <c r="W399" s="76" t="str">
        <f t="shared" si="68"/>
        <v>273547210</v>
      </c>
      <c r="X399" s="77">
        <v>46281</v>
      </c>
      <c r="Y399" s="78" t="str">
        <f t="shared" si="69"/>
        <v>Encerrado</v>
      </c>
      <c r="Z399" s="78">
        <f t="shared" ca="1" si="70"/>
        <v>0</v>
      </c>
      <c r="AA399" s="78" t="str">
        <f t="shared" si="71"/>
        <v/>
      </c>
      <c r="AB399" s="2" t="str">
        <f t="shared" si="72"/>
        <v>Externo</v>
      </c>
    </row>
    <row r="400" spans="1:28" ht="15.5" hidden="1" x14ac:dyDescent="0.35">
      <c r="A400" s="1"/>
      <c r="B400" s="162" t="s">
        <v>50</v>
      </c>
      <c r="C400" s="70" t="str">
        <f>VLOOKUP(I:I,'Referencias '!H:I,2,0)</f>
        <v>Cobrança e Contestação</v>
      </c>
      <c r="D400" s="159">
        <v>27346722</v>
      </c>
      <c r="E400" s="159" t="s">
        <v>1149</v>
      </c>
      <c r="F400" s="156" t="s">
        <v>4718</v>
      </c>
      <c r="G400" s="72" t="str">
        <f>VLOOKUP(H:H,'Referencias '!B:C,2,0)</f>
        <v>AMC TEXTIL LTDA</v>
      </c>
      <c r="H400" s="72" t="str">
        <f t="shared" si="75"/>
        <v>75.364.570/0007-55</v>
      </c>
      <c r="I400" s="152" t="s">
        <v>287</v>
      </c>
      <c r="J400" s="156"/>
      <c r="K400" s="156"/>
      <c r="L400" s="152" t="s">
        <v>70</v>
      </c>
      <c r="M400" s="73" t="s">
        <v>238</v>
      </c>
      <c r="N400" s="159" t="s">
        <v>1477</v>
      </c>
      <c r="O400" s="155" t="s">
        <v>4728</v>
      </c>
      <c r="P400" s="153" t="s">
        <v>4728</v>
      </c>
      <c r="Q400" s="75" t="str">
        <f t="shared" si="67"/>
        <v>set/2026</v>
      </c>
      <c r="R400" s="159" t="s">
        <v>313</v>
      </c>
      <c r="S400" s="159" t="s">
        <v>1478</v>
      </c>
      <c r="T400" s="159" t="s">
        <v>1479</v>
      </c>
      <c r="U400" s="159" t="s">
        <v>4738</v>
      </c>
      <c r="V400" s="71" t="str">
        <f t="shared" si="76"/>
        <v>&gt; Bom dia
Gostaria de verificar sobre uma possivel duplicidade de um boleto.</v>
      </c>
      <c r="W400" s="76" t="str">
        <f t="shared" si="68"/>
        <v>273467220</v>
      </c>
      <c r="X400" s="151">
        <v>46283</v>
      </c>
      <c r="Y400" s="78" t="str">
        <f t="shared" si="69"/>
        <v>Encerrado</v>
      </c>
      <c r="Z400" s="78">
        <f t="shared" ca="1" si="70"/>
        <v>2</v>
      </c>
      <c r="AA400" s="78" t="str">
        <f t="shared" si="71"/>
        <v/>
      </c>
      <c r="AB400" s="2" t="str">
        <f t="shared" si="72"/>
        <v>Externo</v>
      </c>
    </row>
    <row r="401" spans="1:28" ht="15.5" x14ac:dyDescent="0.35">
      <c r="A401" s="1"/>
      <c r="B401" s="162" t="s">
        <v>14</v>
      </c>
      <c r="C401" s="70" t="str">
        <f>VLOOKUP(I:I,'Referencias '!H:I,2,0)</f>
        <v>Cancelamento e Reemissão de Nota Fiscal</v>
      </c>
      <c r="D401" s="159">
        <v>27339608</v>
      </c>
      <c r="E401" s="159" t="s">
        <v>1149</v>
      </c>
      <c r="F401" s="156" t="s">
        <v>4719</v>
      </c>
      <c r="G401" s="72" t="str">
        <f>VLOOKUP(H:H,'Referencias '!B:C,2,0)</f>
        <v>JARDIM DO ALCHYMIST RESTAURANTE LTDA</v>
      </c>
      <c r="H401" s="72" t="str">
        <f t="shared" si="75"/>
        <v>12.600.200/0001-64</v>
      </c>
      <c r="I401" s="152" t="s">
        <v>1413</v>
      </c>
      <c r="J401" s="156"/>
      <c r="K401" s="156"/>
      <c r="L401" s="152" t="s">
        <v>70</v>
      </c>
      <c r="M401" s="73" t="s">
        <v>238</v>
      </c>
      <c r="N401" s="159" t="s">
        <v>4724</v>
      </c>
      <c r="O401" s="155" t="s">
        <v>4729</v>
      </c>
      <c r="P401" s="153" t="s">
        <v>4728</v>
      </c>
      <c r="Q401" s="75" t="str">
        <f t="shared" si="67"/>
        <v>set/2026</v>
      </c>
      <c r="R401" s="159" t="s">
        <v>313</v>
      </c>
      <c r="S401" s="159" t="s">
        <v>393</v>
      </c>
      <c r="T401" s="159" t="s">
        <v>4733</v>
      </c>
      <c r="U401" s="159" t="s">
        <v>4739</v>
      </c>
      <c r="V401" s="71" t="str">
        <f t="shared" si="76"/>
        <v>&gt; Boa tarde, time, espero que estejam bem.
Este caso refere-se a um grupo composto pelos quatro CNPJs listados abaixo: 
JARDIM DO ALCHYMIST RESTAURANTE LTDA
CNPJ: 12.600.200/0001-64
ALCHYMIST LAGOA ENCANTADA LTDA
CNPJ: 40.195.401/0001-69
ALCHYMIST PREHISTORIC PARK LTDA
CNPJ: 22.913.185/0001-68
OCEAN JERI TAXI AEREO LTDA
CNPJ: 23.351.345/0001-95
Em anexo esta o DA para validação da não cobrança de multa referente aos 4 contratos e o cancelamento da nota de setup.
Segue abaix</v>
      </c>
      <c r="W401" s="76" t="str">
        <f t="shared" si="68"/>
        <v>273396080</v>
      </c>
      <c r="X401" s="77"/>
      <c r="Y401" s="78" t="str">
        <f t="shared" si="69"/>
        <v>Aberto</v>
      </c>
      <c r="Z401" s="78">
        <f t="shared" ca="1" si="70"/>
        <v>-46280</v>
      </c>
      <c r="AA401" s="78">
        <f t="shared" ca="1" si="71"/>
        <v>-46279.995990000003</v>
      </c>
      <c r="AB401" s="2" t="str">
        <f t="shared" si="72"/>
        <v>Interno</v>
      </c>
    </row>
    <row r="402" spans="1:28" ht="15.5" hidden="1" x14ac:dyDescent="0.35">
      <c r="A402" s="1"/>
      <c r="B402" s="67" t="s">
        <v>50</v>
      </c>
      <c r="C402" s="152" t="str">
        <f>VLOOKUP(I:I,'Referencias '!H:I,2,0)</f>
        <v>Cobrança e Contestação</v>
      </c>
      <c r="D402" s="159">
        <v>27324632</v>
      </c>
      <c r="E402" s="159" t="s">
        <v>1149</v>
      </c>
      <c r="F402" s="156" t="s">
        <v>4720</v>
      </c>
      <c r="G402" s="156" t="str">
        <f>VLOOKUP(H:H,'Referencias '!B:C,2,0)</f>
        <v>INSIDE SISTEMAS LTDA</v>
      </c>
      <c r="H402" s="72" t="str">
        <f t="shared" si="75"/>
        <v>05.623.256/0001-79</v>
      </c>
      <c r="I402" s="70" t="s">
        <v>287</v>
      </c>
      <c r="J402" s="72" t="s">
        <v>253</v>
      </c>
      <c r="K402" s="72"/>
      <c r="L402" s="152" t="s">
        <v>70</v>
      </c>
      <c r="M402" s="73" t="s">
        <v>238</v>
      </c>
      <c r="N402" s="159" t="s">
        <v>4725</v>
      </c>
      <c r="O402" s="155" t="s">
        <v>4729</v>
      </c>
      <c r="P402" s="153" t="s">
        <v>4729</v>
      </c>
      <c r="Q402" s="75" t="str">
        <f t="shared" si="67"/>
        <v>set/2026</v>
      </c>
      <c r="R402" s="159" t="s">
        <v>313</v>
      </c>
      <c r="S402" s="159" t="s">
        <v>1288</v>
      </c>
      <c r="T402" s="159" t="s">
        <v>1289</v>
      </c>
      <c r="U402" s="159" t="s">
        <v>4740</v>
      </c>
      <c r="V402" s="71" t="str">
        <f t="shared" si="76"/>
        <v>&gt; Prezados (as), boa tarde!
Gentileza, esclarecer ao que se refere a cobrança da NFS-e 0121228, emitida contra o CNPJ 05.623.256/0001-79.
Grata,
Lucila</v>
      </c>
      <c r="W402" s="76" t="str">
        <f t="shared" si="68"/>
        <v>273246320</v>
      </c>
      <c r="X402" s="77">
        <v>46283</v>
      </c>
      <c r="Y402" s="78" t="str">
        <f t="shared" si="69"/>
        <v>Encerrado</v>
      </c>
      <c r="Z402" s="78">
        <f t="shared" ca="1" si="70"/>
        <v>3</v>
      </c>
      <c r="AA402" s="78" t="str">
        <f t="shared" si="71"/>
        <v/>
      </c>
      <c r="AB402" s="2" t="str">
        <f t="shared" si="72"/>
        <v>Externo</v>
      </c>
    </row>
    <row r="403" spans="1:28" ht="15.5" hidden="1" x14ac:dyDescent="0.35">
      <c r="A403" s="1"/>
      <c r="B403" s="162" t="s">
        <v>17</v>
      </c>
      <c r="C403" s="70" t="str">
        <f>VLOOKUP(I:I,'Referencias '!H:I,2,0)</f>
        <v>Faturamento e Obrigações Fiscais</v>
      </c>
      <c r="D403" s="159">
        <v>27293593</v>
      </c>
      <c r="E403" s="159" t="s">
        <v>1149</v>
      </c>
      <c r="F403" s="156" t="s">
        <v>4721</v>
      </c>
      <c r="G403" s="156" t="s">
        <v>4734</v>
      </c>
      <c r="H403" s="72" t="str">
        <f t="shared" si="75"/>
        <v>15.912.466/0001-30</v>
      </c>
      <c r="I403" s="152" t="s">
        <v>4749</v>
      </c>
      <c r="J403" s="156"/>
      <c r="K403" s="156"/>
      <c r="L403" s="152" t="s">
        <v>5</v>
      </c>
      <c r="M403" s="73" t="s">
        <v>238</v>
      </c>
      <c r="N403" s="159" t="s">
        <v>4726</v>
      </c>
      <c r="O403" s="155" t="s">
        <v>4729</v>
      </c>
      <c r="P403" s="153" t="s">
        <v>4729</v>
      </c>
      <c r="Q403" s="75" t="str">
        <f t="shared" si="67"/>
        <v>set/2026</v>
      </c>
      <c r="R403" s="159" t="s">
        <v>313</v>
      </c>
      <c r="S403" s="159" t="s">
        <v>4731</v>
      </c>
      <c r="T403" s="159" t="s">
        <v>4734</v>
      </c>
      <c r="U403" s="159" t="s">
        <v>4741</v>
      </c>
      <c r="V403" s="71" t="str">
        <f t="shared" si="76"/>
        <v>&gt; Olá, bom dia
Poderiam nos encaminhar as NF's de Julho de 2024 e 2025 caso tenham disponivel?</v>
      </c>
      <c r="W403" s="76" t="str">
        <f t="shared" si="68"/>
        <v>272935930</v>
      </c>
      <c r="X403" s="77"/>
      <c r="Y403" s="78" t="str">
        <f t="shared" si="69"/>
        <v>Aberto</v>
      </c>
      <c r="Z403" s="78">
        <f t="shared" ca="1" si="70"/>
        <v>10</v>
      </c>
      <c r="AA403" s="78">
        <f t="shared" ca="1" si="71"/>
        <v>10.00403</v>
      </c>
      <c r="AB403" s="2" t="str">
        <f t="shared" si="72"/>
        <v>Externo</v>
      </c>
    </row>
    <row r="404" spans="1:28" ht="15.5" hidden="1" x14ac:dyDescent="0.35">
      <c r="A404" s="1"/>
      <c r="B404" s="162" t="s">
        <v>50</v>
      </c>
      <c r="C404" s="70" t="str">
        <f>VLOOKUP(I:I,'Referencias '!H:I,2,0)</f>
        <v>Cancelamento e Reemissão de Nota Fiscal</v>
      </c>
      <c r="D404" s="159">
        <v>27262060</v>
      </c>
      <c r="E404" s="159" t="s">
        <v>1149</v>
      </c>
      <c r="F404" s="156" t="s">
        <v>4722</v>
      </c>
      <c r="G404" s="156" t="s">
        <v>4735</v>
      </c>
      <c r="H404" s="72" t="str">
        <f t="shared" ref="H404" si="77">TRIM(_xlfn.TEXTBEFORE(_xlfn.TEXTAFTER(U404,"CNPJ/CPF:&lt;/strong&gt;"),"&lt;/p&gt;"))</f>
        <v>58.119.199/0001-51</v>
      </c>
      <c r="I404" s="152" t="s">
        <v>1413</v>
      </c>
      <c r="J404" s="156"/>
      <c r="K404" s="156"/>
      <c r="L404" s="152" t="s">
        <v>5</v>
      </c>
      <c r="M404" s="73" t="s">
        <v>238</v>
      </c>
      <c r="N404" s="159" t="s">
        <v>4727</v>
      </c>
      <c r="O404" s="155" t="s">
        <v>4696</v>
      </c>
      <c r="P404" s="153" t="s">
        <v>4729</v>
      </c>
      <c r="Q404" s="158" t="str">
        <f t="shared" si="67"/>
        <v>set/2026</v>
      </c>
      <c r="R404" s="159" t="s">
        <v>313</v>
      </c>
      <c r="S404" s="159" t="s">
        <v>298</v>
      </c>
      <c r="T404" s="159" t="s">
        <v>4735</v>
      </c>
      <c r="U404" s="159" t="s">
        <v>4742</v>
      </c>
      <c r="V404" s="71" t="str">
        <f t="shared" ref="V404" si="78">IFERROR(_xlfn.TEXTBEFORE(_xlfn.TEXTAFTER(U404,"Descrição do problema:&lt;/strong"),"&lt;/p&gt;"),_xlfn.TEXTAFTER(U404,"Descrição do problema:&lt;/strong"))</f>
        <v>&gt; Boa tarde, 
Conforme mencionado no Protocolo 2622413132142, agora que a Cessão Contratual foi executado, precisamos cancelar as NFs emitidas no CNPJ 58.119.199/0001-51 odontoprev e reemitir as NFs para Mediservice
Anexo segue o DA comercial para cancelamento das NFs Odontoprev e substituição das mesmas para MEdiservice (57.746.455/0013-01).
Fa</v>
      </c>
      <c r="W404" s="76" t="str">
        <f t="shared" ref="W404" si="79">_xlfn.CONCAT(D404:E404)</f>
        <v>272620600</v>
      </c>
      <c r="X404" s="77"/>
      <c r="Y404" s="78" t="str">
        <f t="shared" ref="Y404" si="80">IF(X404="","Aberto","Encerrado")</f>
        <v>Aberto</v>
      </c>
      <c r="Z404" s="78">
        <f t="shared" ref="Z404" ca="1" si="81">IF(OR(L404="PENDENTE",L404="EM ANDAMENTO",L404="PENDENTE APROVAÇÃO CANCELAMENTO NF"),TODAY()-O404,X404-O404)</f>
        <v>11</v>
      </c>
      <c r="AA404" s="78">
        <f t="shared" ref="AA404" ca="1" si="82">IF(Y404="Aberto",Z404+ROW()/100000,"")</f>
        <v>11.00404</v>
      </c>
      <c r="AB404" s="2" t="str">
        <f t="shared" ref="AB404" si="83">IF(ISNUMBER(FIND("@cielo.com.br",S404)),"Interno","Externo")</f>
        <v>Interno</v>
      </c>
    </row>
    <row r="405" spans="1:28" ht="15.5" hidden="1" x14ac:dyDescent="0.35">
      <c r="A405" s="1"/>
      <c r="B405" s="162" t="s">
        <v>17</v>
      </c>
      <c r="C405" s="152" t="str">
        <f>VLOOKUP(I:I,'Referencias '!H:I,2,0)</f>
        <v>Cancelamento e Reemissão de Nota Fiscal</v>
      </c>
      <c r="D405" s="159">
        <v>27391301</v>
      </c>
      <c r="E405" s="159" t="s">
        <v>1149</v>
      </c>
      <c r="F405" s="156" t="s">
        <v>4747</v>
      </c>
      <c r="G405" s="156" t="str">
        <f>VLOOKUP(H:H,'Referencias '!B:C,2,0)</f>
        <v>DBDC - DISTRIBUIDORA BRASILEIRA DE COSMETICOS E PARTICIPACOES LTDA</v>
      </c>
      <c r="H405" s="156" t="str">
        <f>TRIM(_xlfn.TEXTBEFORE(_xlfn.TEXTAFTER(U405,"CNPJ/CPF:&lt;/strong&gt;"),"&lt;/p&gt;"))</f>
        <v>36.148.685/0004-08</v>
      </c>
      <c r="I405" s="152" t="s">
        <v>1413</v>
      </c>
      <c r="J405" s="156"/>
      <c r="K405" s="156"/>
      <c r="L405" s="152" t="s">
        <v>70</v>
      </c>
      <c r="M405" s="157" t="s">
        <v>238</v>
      </c>
      <c r="N405" s="159" t="s">
        <v>774</v>
      </c>
      <c r="O405" s="155" t="s">
        <v>4728</v>
      </c>
      <c r="P405" s="153" t="s">
        <v>4728</v>
      </c>
      <c r="Q405" s="158" t="str">
        <f t="shared" si="67"/>
        <v>set/2026</v>
      </c>
      <c r="R405" s="159" t="s">
        <v>313</v>
      </c>
      <c r="S405" s="159" t="s">
        <v>302</v>
      </c>
      <c r="T405" s="159" t="s">
        <v>775</v>
      </c>
      <c r="U405" s="159" t="s">
        <v>4748</v>
      </c>
      <c r="V405" s="159" t="str">
        <f>IFERROR(_xlfn.TEXTBEFORE(_xlfn.TEXTAFTER(U405,"Descrição do problema:&lt;/strong"),"&lt;/p&gt;"),_xlfn.TEXTAFTER(U405,"Descrição do problema:&lt;/strong"))</f>
        <v>&gt; Prezados, favor cancelar as NFS do CNPJ:36148685000408
DA comercial em anexo.</v>
      </c>
      <c r="W405" s="160" t="str">
        <f>_xlfn.CONCAT(D405:E405)</f>
        <v>273913010</v>
      </c>
      <c r="X405" s="77">
        <v>46287</v>
      </c>
      <c r="Y405" s="161" t="str">
        <f>IF(X405="","Aberto","Encerrado")</f>
        <v>Encerrado</v>
      </c>
      <c r="Z405" s="161">
        <f ca="1">IF(OR(L405="PENDENTE",L405="EM ANDAMENTO",L405="PENDENTE APROVAÇÃO CANCELAMENTO NF"),TODAY()-O405,X405-O405)</f>
        <v>6</v>
      </c>
      <c r="AA405" s="161" t="str">
        <f>IF(Y405="Aberto",Z405+ROW()/100000,"")</f>
        <v/>
      </c>
      <c r="AB405" s="2" t="str">
        <f>IF(ISNUMBER(FIND("@cielo.com.br",S405)),"Interno","Externo")</f>
        <v>Interno</v>
      </c>
    </row>
    <row r="406" spans="1:28" ht="15.5" hidden="1" x14ac:dyDescent="0.35">
      <c r="A406" s="1"/>
      <c r="B406" s="162" t="s">
        <v>50</v>
      </c>
      <c r="C406" s="152" t="s">
        <v>36</v>
      </c>
      <c r="D406" s="159">
        <v>27490679</v>
      </c>
      <c r="E406" s="159" t="s">
        <v>1149</v>
      </c>
      <c r="F406" s="156" t="s">
        <v>4756</v>
      </c>
      <c r="G406" s="156" t="s">
        <v>4760</v>
      </c>
      <c r="H406" s="156" t="str">
        <f>TRIM(_xlfn.TEXTBEFORE(_xlfn.TEXTAFTER(U406,"CNPJ/CPF:&lt;/strong&gt;"),"&lt;/p&gt;"))</f>
        <v>45.543.915/0846-95</v>
      </c>
      <c r="I406" s="152" t="s">
        <v>4759</v>
      </c>
      <c r="J406" s="156"/>
      <c r="K406" s="156"/>
      <c r="L406" s="152" t="s">
        <v>5</v>
      </c>
      <c r="M406" s="157" t="s">
        <v>238</v>
      </c>
      <c r="N406" s="159" t="s">
        <v>249</v>
      </c>
      <c r="O406" s="155" t="s">
        <v>4757</v>
      </c>
      <c r="P406" s="153" t="s">
        <v>4757</v>
      </c>
      <c r="Q406" s="158" t="str">
        <f t="shared" si="67"/>
        <v>set/2026</v>
      </c>
      <c r="R406" s="159" t="s">
        <v>313</v>
      </c>
      <c r="S406" s="159" t="s">
        <v>250</v>
      </c>
      <c r="T406" s="159"/>
      <c r="U406" s="159" t="s">
        <v>4758</v>
      </c>
      <c r="V406" s="159" t="str">
        <f>IFERROR(_xlfn.TEXTBEFORE(_xlfn.TEXTAFTER(U406,"Descrição do problema:&lt;/strong"),"&lt;/p&gt;"),_xlfn.TEXTAFTER(U406,"Descrição do problema:&lt;/strong"))</f>
        <v xml:space="preserve">&gt; Olá,
Quanto à sua análise não vamos considerar o desconto aplicado de 2025 tendo em vista que já estamos com o ano fiscal encerrado. sendo assim somente vamos considerar este ano 2026 e analisando as quantidades e taxa do contrato atual o desconto para Maio e Junho será de R$ 4.652,38 e na fatura de julho deverá constar o ajuste com desconto 
</v>
      </c>
      <c r="W406" s="160" t="str">
        <f>_xlfn.CONCAT(D406:E406)</f>
        <v>274906790</v>
      </c>
      <c r="X406" s="77"/>
      <c r="Y406" s="161" t="str">
        <f>IF(X406="","Aberto","Encerrado")</f>
        <v>Aberto</v>
      </c>
      <c r="Z406" s="161">
        <f ca="1">IF(OR(L406="PENDENTE",L406="EM ANDAMENTO",L406="PENDENTE APROVAÇÃO CANCELAMENTO NF"),TODAY()-O406,X406-O406)</f>
        <v>7</v>
      </c>
      <c r="AA406" s="161">
        <f ca="1">IF(Y406="Aberto",Z406+ROW()/100000,"")</f>
        <v>7.00406</v>
      </c>
      <c r="AB406" s="2" t="str">
        <f>IF(ISNUMBER(FIND("@cielo.com.br",S406)),"Interno","Externo")</f>
        <v>Externo</v>
      </c>
    </row>
    <row r="407" spans="1:28" ht="15.5" hidden="1" x14ac:dyDescent="0.35">
      <c r="B407" s="162" t="s">
        <v>50</v>
      </c>
      <c r="C407" s="152" t="str">
        <f>VLOOKUP(I:I,'Referencias '!H:I,2,0)</f>
        <v>Cobrança e Contestação</v>
      </c>
      <c r="D407" s="159">
        <v>27689499</v>
      </c>
      <c r="E407" s="159" t="s">
        <v>1149</v>
      </c>
      <c r="F407" s="156" t="s">
        <v>4778</v>
      </c>
      <c r="G407" s="156" t="str">
        <f>VLOOKUP(H:H,'Referencias '!B:C,2,0)</f>
        <v>VAI DE PROMO VIAGENS E TURISMO LTDA</v>
      </c>
      <c r="H407" s="156" t="str">
        <f t="shared" ref="H407:H411" si="84">TRIM(_xlfn.TEXTBEFORE(_xlfn.TEXTAFTER(U407,"CNPJ/CPF:&lt;/strong&gt;"),"&lt;/p&gt;"))</f>
        <v>61.118.045/0001-50</v>
      </c>
      <c r="I407" s="152" t="s">
        <v>287</v>
      </c>
      <c r="J407" s="156"/>
      <c r="K407" s="156"/>
      <c r="L407" s="152" t="s">
        <v>70</v>
      </c>
      <c r="M407" s="157" t="s">
        <v>238</v>
      </c>
      <c r="N407" s="159" t="s">
        <v>269</v>
      </c>
      <c r="O407" s="155" t="s">
        <v>4786</v>
      </c>
      <c r="P407" s="153" t="s">
        <v>4786</v>
      </c>
      <c r="Q407" s="158" t="str">
        <f t="shared" ref="Q407:Q410" si="85">TEXT(O407,"mmm/aaaa")</f>
        <v>set/2026</v>
      </c>
      <c r="R407" s="159" t="s">
        <v>313</v>
      </c>
      <c r="S407" s="159" t="s">
        <v>270</v>
      </c>
      <c r="T407" s="159" t="s">
        <v>4789</v>
      </c>
      <c r="U407" s="159" t="s">
        <v>4794</v>
      </c>
      <c r="V407" s="159" t="str">
        <f t="shared" ref="V407:V411" si="86">IFERROR(_xlfn.TEXTBEFORE(_xlfn.TEXTAFTER(U407,"Descrição do problema:&lt;/strong"),"&lt;/p&gt;"),_xlfn.TEXTAFTER(U407,"Descrição do problema:&lt;/strong"))</f>
        <v>&gt; Boa tarde, time!
O cliente Julio da Amo Promo me procurou de forma muito integra informando que há uma estranheza e divergência nos números de transações do pagador, com o número bem abaixo do que deveria. Neste último mês de Agosto por exemplo, na nota fiscal do cliente foi cobrado do produto pagador 5.299 transações. Eu extrai o rel</v>
      </c>
      <c r="W407" s="160" t="str">
        <f t="shared" ref="W407:W411" si="87">_xlfn.CONCAT(D407:E407)</f>
        <v>276894990</v>
      </c>
      <c r="X407" s="77">
        <v>46289</v>
      </c>
      <c r="Y407" s="161" t="str">
        <f t="shared" ref="Y407:Y411" si="88">IF(X407="","Aberto","Encerrado")</f>
        <v>Encerrado</v>
      </c>
      <c r="Z407" s="161">
        <f t="shared" ref="Z407:Z411" ca="1" si="89">IF(OR(L407="PENDENTE",L407="EM ANDAMENTO",L407="PENDENTE APROVAÇÃO CANCELAMENTO NF"),TODAY()-O407,X407-O407)</f>
        <v>1</v>
      </c>
      <c r="AA407" s="161" t="str">
        <f t="shared" ref="AA407:AA411" si="90">IF(Y407="Aberto",Z407+ROW()/100000,"")</f>
        <v/>
      </c>
      <c r="AB407" s="2" t="str">
        <f t="shared" ref="AB407:AB411" si="91">IF(ISNUMBER(FIND("@cielo.com.br",S407)),"Interno","Externo")</f>
        <v>Interno</v>
      </c>
    </row>
    <row r="408" spans="1:28" ht="15.5" hidden="1" x14ac:dyDescent="0.35">
      <c r="B408" s="162" t="s">
        <v>50</v>
      </c>
      <c r="C408" s="152" t="str">
        <f>VLOOKUP(I:I,'Referencias '!H:I,2,0)</f>
        <v>Pagamentos, Boletos e Recebimentos</v>
      </c>
      <c r="D408" s="159">
        <v>27673252</v>
      </c>
      <c r="E408" s="159" t="s">
        <v>1149</v>
      </c>
      <c r="F408" s="156" t="s">
        <v>4779</v>
      </c>
      <c r="G408" s="156" t="str">
        <f>VLOOKUP(H:H,'Referencias '!B:C,2,0)</f>
        <v>G.B.STRAPASSON &amp; CIA LTDA</v>
      </c>
      <c r="H408" s="156" t="str">
        <f t="shared" si="84"/>
        <v>12.044.700/0019-96</v>
      </c>
      <c r="I408" s="152" t="s">
        <v>834</v>
      </c>
      <c r="J408" s="156"/>
      <c r="K408" s="156"/>
      <c r="L408" s="152" t="s">
        <v>5</v>
      </c>
      <c r="M408" s="157" t="s">
        <v>238</v>
      </c>
      <c r="N408" s="159" t="s">
        <v>4783</v>
      </c>
      <c r="O408" s="155" t="s">
        <v>4786</v>
      </c>
      <c r="P408" s="153" t="s">
        <v>4786</v>
      </c>
      <c r="Q408" s="158" t="str">
        <f t="shared" si="85"/>
        <v>set/2026</v>
      </c>
      <c r="R408" s="159" t="s">
        <v>313</v>
      </c>
      <c r="S408" s="159" t="s">
        <v>4790</v>
      </c>
      <c r="T408" s="159" t="s">
        <v>4791</v>
      </c>
      <c r="U408" s="159" t="s">
        <v>4795</v>
      </c>
      <c r="V408" s="159" t="str">
        <f t="shared" si="86"/>
        <v>&gt; Solicito por gentileza o ajuste no boleto para pagamento hoje sem juros, pois a pessoa qye recebe esteve de ferias e fiquei sem acesso ao boleto, tbm solicito a inclusão no email cau@farmaciasunipreco.com.br,para as proximas despesas.</v>
      </c>
      <c r="W408" s="160" t="str">
        <f t="shared" si="87"/>
        <v>276732520</v>
      </c>
      <c r="X408" s="77"/>
      <c r="Y408" s="161" t="str">
        <f t="shared" si="88"/>
        <v>Aberto</v>
      </c>
      <c r="Z408" s="161">
        <f t="shared" ca="1" si="89"/>
        <v>2</v>
      </c>
      <c r="AA408" s="161">
        <f t="shared" ca="1" si="90"/>
        <v>2.0040800000000001</v>
      </c>
      <c r="AB408" s="2" t="str">
        <f t="shared" si="91"/>
        <v>Externo</v>
      </c>
    </row>
    <row r="409" spans="1:28" ht="15.5" hidden="1" x14ac:dyDescent="0.35">
      <c r="B409" s="162" t="s">
        <v>17</v>
      </c>
      <c r="C409" s="152" t="str">
        <f>VLOOKUP(I:I,'Referencias '!H:I,2,0)</f>
        <v>Cobrança e Contestação</v>
      </c>
      <c r="D409" s="159">
        <v>27662077</v>
      </c>
      <c r="E409" s="159" t="s">
        <v>1149</v>
      </c>
      <c r="F409" s="156" t="s">
        <v>4780</v>
      </c>
      <c r="G409" s="156" t="str">
        <f>VLOOKUP(H:H,'Referencias '!B:C,2,0)</f>
        <v>CIA BEAL DE ALIMENTOS</v>
      </c>
      <c r="H409" s="156" t="str">
        <f t="shared" si="84"/>
        <v>78.116.670/0005-99</v>
      </c>
      <c r="I409" s="152" t="s">
        <v>287</v>
      </c>
      <c r="J409" s="156"/>
      <c r="K409" s="156"/>
      <c r="L409" s="152" t="s">
        <v>5</v>
      </c>
      <c r="M409" s="157" t="s">
        <v>238</v>
      </c>
      <c r="N409" s="159" t="s">
        <v>4784</v>
      </c>
      <c r="O409" s="155" t="s">
        <v>4786</v>
      </c>
      <c r="P409" s="153" t="s">
        <v>4786</v>
      </c>
      <c r="Q409" s="158" t="str">
        <f t="shared" si="85"/>
        <v>set/2026</v>
      </c>
      <c r="R409" s="159" t="s">
        <v>313</v>
      </c>
      <c r="S409" s="159" t="s">
        <v>4792</v>
      </c>
      <c r="T409" s="159" t="s">
        <v>4793</v>
      </c>
      <c r="U409" s="159" t="s">
        <v>4796</v>
      </c>
      <c r="V409" s="159" t="str">
        <f t="shared" si="86"/>
        <v>&gt; financeiro</v>
      </c>
      <c r="W409" s="160" t="str">
        <f t="shared" si="87"/>
        <v>276620770</v>
      </c>
      <c r="X409" s="77"/>
      <c r="Y409" s="161" t="str">
        <f t="shared" si="88"/>
        <v>Aberto</v>
      </c>
      <c r="Z409" s="161">
        <f t="shared" ca="1" si="89"/>
        <v>2</v>
      </c>
      <c r="AA409" s="161">
        <f t="shared" ca="1" si="90"/>
        <v>2.0040900000000001</v>
      </c>
      <c r="AB409" s="2" t="str">
        <f t="shared" si="91"/>
        <v>Externo</v>
      </c>
    </row>
    <row r="410" spans="1:28" ht="15.5" hidden="1" x14ac:dyDescent="0.35">
      <c r="B410" s="162" t="s">
        <v>50</v>
      </c>
      <c r="C410" s="152" t="str">
        <f>VLOOKUP(I:I,'Referencias '!H:I,2,0)</f>
        <v>Cancelamento e Reemissão de Nota Fiscal</v>
      </c>
      <c r="D410" s="159">
        <v>27608241</v>
      </c>
      <c r="E410" s="159" t="s">
        <v>1149</v>
      </c>
      <c r="F410" s="156" t="s">
        <v>4781</v>
      </c>
      <c r="G410" s="156" t="s">
        <v>4801</v>
      </c>
      <c r="H410" s="156" t="str">
        <f t="shared" si="84"/>
        <v>59.186.949/0001-70</v>
      </c>
      <c r="I410" s="152" t="s">
        <v>143</v>
      </c>
      <c r="J410" s="156"/>
      <c r="K410" s="156"/>
      <c r="L410" s="152" t="s">
        <v>5</v>
      </c>
      <c r="M410" s="157" t="s">
        <v>238</v>
      </c>
      <c r="N410" s="159" t="s">
        <v>4785</v>
      </c>
      <c r="O410" s="155" t="s">
        <v>4787</v>
      </c>
      <c r="P410" s="153" t="s">
        <v>4786</v>
      </c>
      <c r="Q410" s="158" t="str">
        <f t="shared" si="85"/>
        <v>set/2026</v>
      </c>
      <c r="R410" s="159" t="s">
        <v>313</v>
      </c>
      <c r="S410" s="159" t="s">
        <v>302</v>
      </c>
      <c r="T410" s="159" t="s">
        <v>327</v>
      </c>
      <c r="U410" s="159" t="s">
        <v>4797</v>
      </c>
      <c r="V410" s="159" t="str">
        <f t="shared" si="86"/>
        <v>&gt; Time financeiro, boa tarde. Tudo bem?
Por favor cancelar a nota de setup:122827
 e emitir uma nova no valor correto: R$ 3.346,00.
DA comercial em anexo.</v>
      </c>
      <c r="W410" s="160" t="str">
        <f t="shared" si="87"/>
        <v>276082410</v>
      </c>
      <c r="X410" s="77"/>
      <c r="Y410" s="161" t="str">
        <f t="shared" si="88"/>
        <v>Aberto</v>
      </c>
      <c r="Z410" s="161">
        <f t="shared" ca="1" si="89"/>
        <v>3</v>
      </c>
      <c r="AA410" s="161">
        <f t="shared" ca="1" si="90"/>
        <v>3.0041000000000002</v>
      </c>
      <c r="AB410" s="2" t="str">
        <f t="shared" si="91"/>
        <v>Interno</v>
      </c>
    </row>
    <row r="411" spans="1:28" ht="15.5" hidden="1" x14ac:dyDescent="0.35">
      <c r="B411" s="162" t="s">
        <v>14</v>
      </c>
      <c r="C411" s="152" t="str">
        <f>VLOOKUP(I:I,'Referencias '!H:I,2,0)</f>
        <v>Cobrança e Contestação</v>
      </c>
      <c r="D411" s="159">
        <v>27558945</v>
      </c>
      <c r="E411" s="159" t="s">
        <v>1149</v>
      </c>
      <c r="F411" s="156" t="s">
        <v>4782</v>
      </c>
      <c r="G411" s="156" t="str">
        <f>VLOOKUP(H:H,'Referencias '!B:C,2,0)</f>
        <v>POUSADA PORTO MARE LTDA</v>
      </c>
      <c r="H411" s="156" t="str">
        <f>TRIM(_xlfn.TEXTBEFORE(_xlfn.TEXTAFTER(U411,"CNPJ/CPF:&lt;/strong&gt;"),"&lt;/p&gt;"))</f>
        <v>08.071.439/0001-17</v>
      </c>
      <c r="I411" s="152" t="s">
        <v>287</v>
      </c>
      <c r="J411" s="156"/>
      <c r="K411" s="156"/>
      <c r="L411" s="152" t="s">
        <v>5</v>
      </c>
      <c r="M411" s="157" t="s">
        <v>238</v>
      </c>
      <c r="N411" s="159" t="s">
        <v>501</v>
      </c>
      <c r="O411" s="155" t="s">
        <v>4788</v>
      </c>
      <c r="P411" s="153" t="s">
        <v>4788</v>
      </c>
      <c r="Q411" s="158" t="str">
        <f>TEXT(O411,"mmm/aaaa")</f>
        <v>set/2026</v>
      </c>
      <c r="R411" s="159" t="s">
        <v>313</v>
      </c>
      <c r="S411" s="159" t="s">
        <v>502</v>
      </c>
      <c r="T411" s="159" t="s">
        <v>503</v>
      </c>
      <c r="U411" s="159" t="s">
        <v>4798</v>
      </c>
      <c r="V411" s="159" t="str">
        <f>IFERROR(_xlfn.TEXTBEFORE(_xlfn.TEXTAFTER(U411,"Descrição do problema:&lt;/strong"),"&lt;/p&gt;"),_xlfn.TEXTAFTER(U411,"Descrição do problema:&lt;/strong"))</f>
        <v>&gt; Certo, essa nota 100160 a gente não recebeu e nem entrou no DDA, realmente precisamos acertar.
Agora as notas 116040 e 115796 estão cobrando valores em duplicidade. Veja a descrição da nota 116040:
E agora a descrição da nota 115796:
 As duas foram pagas dia 26/06/2026. Na nota 116040 foi cobrado 188,00 das transações antifraude referente ao período de 01/05/2026 à 31/05/20</v>
      </c>
      <c r="W411" s="160" t="str">
        <f>_xlfn.CONCAT(D411:E411)</f>
        <v>275589450</v>
      </c>
      <c r="X411" s="77"/>
      <c r="Y411" s="161" t="str">
        <f>IF(X411="","Aberto","Encerrado")</f>
        <v>Aberto</v>
      </c>
      <c r="Z411" s="161">
        <f ca="1">IF(OR(L411="PENDENTE",L411="EM ANDAMENTO",L411="PENDENTE APROVAÇÃO CANCELAMENTO NF"),TODAY()-O411,X411-O411)</f>
        <v>4</v>
      </c>
      <c r="AA411" s="161">
        <f ca="1">IF(Y411="Aberto",Z411+ROW()/100000,"")</f>
        <v>4.0041099999999998</v>
      </c>
      <c r="AB411" s="2" t="str">
        <f>IF(ISNUMBER(FIND("@cielo.com.br",S411)),"Interno","Externo")</f>
        <v>Externo</v>
      </c>
    </row>
    <row r="412" spans="1:28" ht="15.5" hidden="1" x14ac:dyDescent="0.35">
      <c r="B412" s="162" t="s">
        <v>50</v>
      </c>
      <c r="C412" s="152" t="s">
        <v>36</v>
      </c>
      <c r="D412" s="159">
        <v>27749029</v>
      </c>
      <c r="E412" s="159" t="s">
        <v>1149</v>
      </c>
      <c r="F412" s="156" t="s">
        <v>4826</v>
      </c>
      <c r="G412" s="156" t="str">
        <f>VLOOKUP(H:H,'Referencias '!B:C,2,0)</f>
        <v>CENTER MEGA COMERCIO DE MATERIAIS PARA CONSTRUCAO LTDA</v>
      </c>
      <c r="H412" s="156" t="str">
        <f>TRIM(_xlfn.TEXTBEFORE(_xlfn.TEXTAFTER(U412,"CNPJ/CPF:&lt;/strong&gt;"),"&lt;/p&gt;"))</f>
        <v>05.164.667/0007-39</v>
      </c>
      <c r="I412" s="152" t="s">
        <v>4759</v>
      </c>
      <c r="J412" s="156"/>
      <c r="K412" s="156"/>
      <c r="L412" s="152" t="s">
        <v>5</v>
      </c>
      <c r="M412" s="157" t="s">
        <v>238</v>
      </c>
      <c r="N412" s="159" t="s">
        <v>269</v>
      </c>
      <c r="O412" s="155" t="s">
        <v>4828</v>
      </c>
      <c r="P412" s="153" t="s">
        <v>4828</v>
      </c>
      <c r="Q412" s="158" t="str">
        <f>TEXT(O412,"mmm/aaaa")</f>
        <v>set/2026</v>
      </c>
      <c r="R412" s="159" t="s">
        <v>313</v>
      </c>
      <c r="S412" s="159" t="s">
        <v>270</v>
      </c>
      <c r="T412" s="159" t="s">
        <v>4829</v>
      </c>
      <c r="U412" s="159" t="s">
        <v>4832</v>
      </c>
      <c r="V412" s="159" t="str">
        <f>IFERROR(_xlfn.TEXTBEFORE(_xlfn.TEXTAFTER(U412,"Descrição do problema:&lt;/strong"),"&lt;/p&gt;"),_xlfn.TEXTAFTER(U412,"Descrição do problema:&lt;/strong"))</f>
        <v>&gt; Boa tarde pessoal,
Precisamos de ajuda com o boleto pago, 0090018398
A nota é do mês passado e não pode ser lançada em outro mês. Além disso ela tem retenção.
favor cancelar e emitir uma nova NF
Obrigada!</v>
      </c>
      <c r="W412" s="160" t="str">
        <f>_xlfn.CONCAT(D412:E412)</f>
        <v>277490290</v>
      </c>
      <c r="X412" s="151"/>
      <c r="Y412" s="161" t="str">
        <f>IF(X412="","Aberto","Encerrado")</f>
        <v>Aberto</v>
      </c>
      <c r="Z412" s="161">
        <f ca="1">IF(OR(L412="PENDENTE",L412="EM ANDAMENTO",L412="PENDENTE APROVAÇÃO CANCELAMENTO NF"),TODAY()-O412,X412-O412)</f>
        <v>1</v>
      </c>
      <c r="AA412" s="161">
        <f ca="1">IF(Y412="Aberto",Z412+ROW()/100000,"")</f>
        <v>1.0041199999999999</v>
      </c>
      <c r="AB412" s="2" t="str">
        <f>IF(ISNUMBER(FIND("@cielo.com.br",S412)),"Interno","Externo")</f>
        <v>Interno</v>
      </c>
    </row>
    <row r="413" spans="1:28" ht="15.5" hidden="1" x14ac:dyDescent="0.35">
      <c r="B413" s="162" t="s">
        <v>14</v>
      </c>
      <c r="C413" s="152" t="s">
        <v>36</v>
      </c>
      <c r="D413" s="159">
        <v>27713605</v>
      </c>
      <c r="E413" s="159" t="s">
        <v>1149</v>
      </c>
      <c r="F413" s="156" t="s">
        <v>4827</v>
      </c>
      <c r="G413" s="156" t="e">
        <f>VLOOKUP(H:H,'Referencias '!B:C,2,0)</f>
        <v>#N/A</v>
      </c>
      <c r="H413" s="156" t="e">
        <f>TRIM(_xlfn.TEXTBEFORE(_xlfn.TEXTAFTER(U413,"CNPJ/CPF:&lt;/strong&gt;"),"&lt;/p&gt;"))</f>
        <v>#N/A</v>
      </c>
      <c r="I413" s="152" t="s">
        <v>4834</v>
      </c>
      <c r="J413" s="156"/>
      <c r="K413" s="156"/>
      <c r="L413" s="152" t="s">
        <v>5</v>
      </c>
      <c r="M413" s="157" t="s">
        <v>238</v>
      </c>
      <c r="N413" s="159" t="s">
        <v>580</v>
      </c>
      <c r="O413" s="155" t="s">
        <v>4828</v>
      </c>
      <c r="P413" s="153" t="s">
        <v>4830</v>
      </c>
      <c r="Q413" s="158" t="str">
        <f>TEXT(O413,"mmm/aaaa")</f>
        <v>set/2026</v>
      </c>
      <c r="R413" s="159" t="s">
        <v>313</v>
      </c>
      <c r="S413" s="159" t="s">
        <v>4831</v>
      </c>
      <c r="T413" s="159" t="s">
        <v>327</v>
      </c>
      <c r="U413" s="159" t="s">
        <v>4833</v>
      </c>
      <c r="V413" s="159" t="e">
        <f>IFERROR(_xlfn.TEXTBEFORE(_xlfn.TEXTAFTER(U413,"Descrição do problema:&lt;/strong"),"&lt;/p&gt;"),_xlfn.TEXTAFTER(U413,"Descrição do problema:&lt;/strong"))</f>
        <v>#N/A</v>
      </c>
      <c r="W413" s="160" t="str">
        <f>_xlfn.CONCAT(D413:E413)</f>
        <v>277136050</v>
      </c>
      <c r="X413" s="151"/>
      <c r="Y413" s="161" t="str">
        <f>IF(X413="","Aberto","Encerrado")</f>
        <v>Aberto</v>
      </c>
      <c r="Z413" s="161">
        <f ca="1">IF(OR(L413="PENDENTE",L413="EM ANDAMENTO",L413="PENDENTE APROVAÇÃO CANCELAMENTO NF"),TODAY()-O413,X413-O413)</f>
        <v>1</v>
      </c>
      <c r="AA413" s="161">
        <f ca="1">IF(Y413="Aberto",Z413+ROW()/100000,"")</f>
        <v>1.00413</v>
      </c>
      <c r="AB413" s="2" t="str">
        <f>IF(ISNUMBER(FIND("@cielo.com.br",S413)),"Interno","Externo")</f>
        <v>Externo</v>
      </c>
    </row>
  </sheetData>
  <autoFilter ref="A4:AB413" xr:uid="{00000000-0001-0000-0000-000000000000}">
    <filterColumn colId="1">
      <filters>
        <filter val="Emilly Maria"/>
      </filters>
    </filterColumn>
    <filterColumn colId="8">
      <filters>
        <filter val="Cancelamento de NF"/>
        <filter val="Cancelamento de NF / reemissão"/>
        <filter val="Cancelamento de Nota Fiscal"/>
        <filter val="Cancelamento de Nota Fiscal / Reemissão"/>
      </filters>
    </filterColumn>
    <filterColumn colId="11">
      <filters>
        <filter val="EM ANDAMENTO"/>
        <filter val="PENDENTE"/>
      </filters>
    </filterColumn>
  </autoFilter>
  <phoneticPr fontId="7" type="noConversion"/>
  <conditionalFormatting sqref="D1:D1048576">
    <cfRule type="duplicateValues" dxfId="12" priority="18"/>
  </conditionalFormatting>
  <conditionalFormatting sqref="D5:D413">
    <cfRule type="duplicateValues" dxfId="11" priority="20"/>
    <cfRule type="duplicateValues" dxfId="10" priority="34"/>
  </conditionalFormatting>
  <conditionalFormatting sqref="D291:D302">
    <cfRule type="duplicateValues" dxfId="9" priority="14"/>
  </conditionalFormatting>
  <conditionalFormatting sqref="K129">
    <cfRule type="cellIs" dxfId="8" priority="1" operator="equal">
      <formula>"EM ANDAMENTO"</formula>
    </cfRule>
    <cfRule type="cellIs" dxfId="7" priority="2" operator="equal">
      <formula>"FINALIZADO"</formula>
    </cfRule>
    <cfRule type="cellIs" dxfId="6" priority="3" operator="equal">
      <formula>"PENDENTE"</formula>
    </cfRule>
  </conditionalFormatting>
  <conditionalFormatting sqref="L5:L413">
    <cfRule type="cellIs" dxfId="5" priority="4" operator="equal">
      <formula>"EM ANDAMENTO"</formula>
    </cfRule>
    <cfRule type="cellIs" dxfId="4" priority="5" operator="equal">
      <formula>"FINALIZADO"</formula>
    </cfRule>
    <cfRule type="cellIs" dxfId="3" priority="6" operator="equal">
      <formula>"PENDENTE"</formula>
    </cfRule>
  </conditionalFormatting>
  <conditionalFormatting sqref="L1:M3 F2:K2 L347:M356 M358:M359 M361:M362 M364:M365 M367:M368 M370:M371 M373:M374 M376:M377 M379:M382 L381:M1048576">
    <cfRule type="cellIs" dxfId="2" priority="23" operator="equal">
      <formula>"FINALIZADO"</formula>
    </cfRule>
    <cfRule type="cellIs" dxfId="1" priority="24" operator="equal">
      <formula>"PENDENTE"</formula>
    </cfRule>
  </conditionalFormatting>
  <conditionalFormatting sqref="L1:M3 L347:M356 M358:M359 M361:M362 M364:M365 M367:M368 M370:M371 M373:M374 M376:M377 M379:M382 L381:M1048576">
    <cfRule type="cellIs" dxfId="0" priority="19" operator="equal">
      <formula>"EM ANDAMENTO"</formula>
    </cfRule>
  </conditionalFormatting>
  <pageMargins left="0.7" right="0.7" top="0.75" bottom="0.75" header="0.3" footer="0.3"/>
  <headerFooter>
    <oddFooter>&amp;R_x000D_&amp;1#&amp;"Aptos"&amp;10&amp;K000000 INFORMAÇÃO INTERNA</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BDF8-963D-4DA4-AEA0-15439FFA4B9E}">
  <dimension ref="A1:P2"/>
  <sheetViews>
    <sheetView workbookViewId="0">
      <selection activeCell="D1" sqref="D1"/>
    </sheetView>
  </sheetViews>
  <sheetFormatPr defaultColWidth="17.6328125" defaultRowHeight="14.5" x14ac:dyDescent="0.35"/>
  <cols>
    <col min="12" max="12" width="27.453125" bestFit="1" customWidth="1"/>
    <col min="14" max="14" width="20.08984375" customWidth="1"/>
    <col min="15" max="15" width="23.08984375" customWidth="1"/>
    <col min="16" max="16" width="27.08984375" customWidth="1"/>
  </cols>
  <sheetData>
    <row r="1" spans="1:16" ht="15" thickBot="1" x14ac:dyDescent="0.4">
      <c r="A1" s="116" t="s">
        <v>129</v>
      </c>
      <c r="B1" s="116" t="s">
        <v>124</v>
      </c>
      <c r="C1" s="116" t="s">
        <v>677</v>
      </c>
      <c r="D1" s="117" t="s">
        <v>4763</v>
      </c>
      <c r="E1" s="117" t="s">
        <v>4764</v>
      </c>
      <c r="F1" s="117" t="s">
        <v>4765</v>
      </c>
      <c r="G1" s="117" t="s">
        <v>4766</v>
      </c>
      <c r="H1" s="117" t="s">
        <v>4767</v>
      </c>
      <c r="I1" s="117" t="s">
        <v>4768</v>
      </c>
      <c r="J1" s="117" t="s">
        <v>4769</v>
      </c>
      <c r="K1" s="118" t="s">
        <v>4770</v>
      </c>
      <c r="L1" s="119" t="s">
        <v>4771</v>
      </c>
      <c r="M1" s="119" t="s">
        <v>130</v>
      </c>
      <c r="N1" s="119" t="s">
        <v>4772</v>
      </c>
      <c r="O1" s="119" t="s">
        <v>4773</v>
      </c>
      <c r="P1" s="119" t="s">
        <v>4774</v>
      </c>
    </row>
    <row r="2" spans="1:16" x14ac:dyDescent="0.35">
      <c r="N2" t="s">
        <v>4775</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5479-836C-4DF2-8795-9BF2BBF045DA}">
  <dimension ref="B1:I3617"/>
  <sheetViews>
    <sheetView workbookViewId="0">
      <selection activeCell="C1" sqref="C1"/>
    </sheetView>
  </sheetViews>
  <sheetFormatPr defaultRowHeight="14.5" x14ac:dyDescent="0.35"/>
  <cols>
    <col min="2" max="2" width="24.453125" style="55" customWidth="1"/>
    <col min="3" max="3" width="30.54296875" customWidth="1"/>
  </cols>
  <sheetData>
    <row r="1" spans="2:9" ht="17" thickBot="1" x14ac:dyDescent="0.4">
      <c r="B1" s="55" t="s">
        <v>221</v>
      </c>
      <c r="C1" t="s">
        <v>677</v>
      </c>
      <c r="H1" s="56" t="s">
        <v>1508</v>
      </c>
      <c r="I1" s="56" t="s">
        <v>1509</v>
      </c>
    </row>
    <row r="2" spans="2:9" ht="17" thickBot="1" x14ac:dyDescent="0.4">
      <c r="B2" s="55" t="s">
        <v>1510</v>
      </c>
      <c r="C2" t="s">
        <v>1511</v>
      </c>
      <c r="H2" s="57" t="s">
        <v>295</v>
      </c>
      <c r="I2" s="57" t="s">
        <v>44</v>
      </c>
    </row>
    <row r="3" spans="2:9" ht="17" thickBot="1" x14ac:dyDescent="0.4">
      <c r="B3" s="55" t="s">
        <v>1512</v>
      </c>
      <c r="C3" t="s">
        <v>1513</v>
      </c>
      <c r="H3" s="57" t="s">
        <v>143</v>
      </c>
      <c r="I3" s="57" t="s">
        <v>35</v>
      </c>
    </row>
    <row r="4" spans="2:9" ht="17" thickBot="1" x14ac:dyDescent="0.4">
      <c r="B4" s="55" t="s">
        <v>1512</v>
      </c>
      <c r="C4" t="s">
        <v>1513</v>
      </c>
      <c r="H4" s="57" t="s">
        <v>360</v>
      </c>
      <c r="I4" s="57" t="s">
        <v>35</v>
      </c>
    </row>
    <row r="5" spans="2:9" ht="17" thickBot="1" x14ac:dyDescent="0.4">
      <c r="B5" s="55" t="s">
        <v>1514</v>
      </c>
      <c r="C5" t="s">
        <v>1515</v>
      </c>
      <c r="H5" s="57" t="s">
        <v>323</v>
      </c>
      <c r="I5" s="57" t="s">
        <v>35</v>
      </c>
    </row>
    <row r="6" spans="2:9" ht="17" thickBot="1" x14ac:dyDescent="0.4">
      <c r="B6" s="55" t="s">
        <v>1514</v>
      </c>
      <c r="C6" t="s">
        <v>1515</v>
      </c>
      <c r="H6" s="57" t="s">
        <v>676</v>
      </c>
      <c r="I6" s="57" t="s">
        <v>35</v>
      </c>
    </row>
    <row r="7" spans="2:9" ht="17" thickBot="1" x14ac:dyDescent="0.4">
      <c r="B7" s="55" t="s">
        <v>1516</v>
      </c>
      <c r="C7" t="s">
        <v>1517</v>
      </c>
      <c r="H7" s="57" t="s">
        <v>627</v>
      </c>
      <c r="I7" s="57" t="s">
        <v>35</v>
      </c>
    </row>
    <row r="8" spans="2:9" ht="17" thickBot="1" x14ac:dyDescent="0.4">
      <c r="B8" s="55" t="s">
        <v>1518</v>
      </c>
      <c r="C8" t="s">
        <v>1519</v>
      </c>
      <c r="H8" s="57" t="s">
        <v>895</v>
      </c>
      <c r="I8" s="57" t="s">
        <v>35</v>
      </c>
    </row>
    <row r="9" spans="2:9" ht="17" thickBot="1" x14ac:dyDescent="0.4">
      <c r="B9" s="55" t="s">
        <v>1518</v>
      </c>
      <c r="C9" t="s">
        <v>1519</v>
      </c>
      <c r="H9" s="57" t="s">
        <v>609</v>
      </c>
      <c r="I9" s="57" t="s">
        <v>35</v>
      </c>
    </row>
    <row r="10" spans="2:9" ht="17" thickBot="1" x14ac:dyDescent="0.4">
      <c r="B10" s="55" t="s">
        <v>1520</v>
      </c>
      <c r="C10" t="s">
        <v>1521</v>
      </c>
      <c r="H10" s="57" t="s">
        <v>652</v>
      </c>
      <c r="I10" s="57" t="s">
        <v>35</v>
      </c>
    </row>
    <row r="11" spans="2:9" ht="17" thickBot="1" x14ac:dyDescent="0.4">
      <c r="B11" s="55" t="s">
        <v>1520</v>
      </c>
      <c r="C11" t="s">
        <v>1521</v>
      </c>
      <c r="H11" s="57" t="s">
        <v>1144</v>
      </c>
      <c r="I11" s="57" t="s">
        <v>35</v>
      </c>
    </row>
    <row r="12" spans="2:9" ht="17" thickBot="1" x14ac:dyDescent="0.4">
      <c r="B12" s="55" t="s">
        <v>1520</v>
      </c>
      <c r="C12" t="s">
        <v>1521</v>
      </c>
      <c r="H12" s="57" t="s">
        <v>287</v>
      </c>
      <c r="I12" s="57" t="s">
        <v>36</v>
      </c>
    </row>
    <row r="13" spans="2:9" ht="17" thickBot="1" x14ac:dyDescent="0.4">
      <c r="B13" s="55" t="s">
        <v>1520</v>
      </c>
      <c r="C13" t="s">
        <v>1521</v>
      </c>
      <c r="H13" s="57" t="s">
        <v>258</v>
      </c>
      <c r="I13" s="57" t="s">
        <v>36</v>
      </c>
    </row>
    <row r="14" spans="2:9" ht="17" thickBot="1" x14ac:dyDescent="0.4">
      <c r="B14" s="55" t="s">
        <v>1520</v>
      </c>
      <c r="C14" t="s">
        <v>1521</v>
      </c>
      <c r="H14" s="57" t="s">
        <v>237</v>
      </c>
      <c r="I14" s="57" t="s">
        <v>36</v>
      </c>
    </row>
    <row r="15" spans="2:9" ht="17" thickBot="1" x14ac:dyDescent="0.4">
      <c r="B15" s="55" t="s">
        <v>1522</v>
      </c>
      <c r="C15" t="s">
        <v>1523</v>
      </c>
      <c r="H15" s="57" t="s">
        <v>759</v>
      </c>
      <c r="I15" s="57" t="s">
        <v>36</v>
      </c>
    </row>
    <row r="16" spans="2:9" ht="17" thickBot="1" x14ac:dyDescent="0.4">
      <c r="B16" s="55" t="s">
        <v>1524</v>
      </c>
      <c r="C16" t="s">
        <v>1525</v>
      </c>
      <c r="H16" s="57" t="s">
        <v>715</v>
      </c>
      <c r="I16" s="57" t="s">
        <v>36</v>
      </c>
    </row>
    <row r="17" spans="2:9" ht="17" thickBot="1" x14ac:dyDescent="0.4">
      <c r="B17" s="55" t="s">
        <v>1526</v>
      </c>
      <c r="C17" t="s">
        <v>1527</v>
      </c>
      <c r="H17" s="57" t="s">
        <v>691</v>
      </c>
      <c r="I17" s="57" t="s">
        <v>36</v>
      </c>
    </row>
    <row r="18" spans="2:9" ht="17" thickBot="1" x14ac:dyDescent="0.4">
      <c r="B18" s="55" t="s">
        <v>1526</v>
      </c>
      <c r="C18" t="s">
        <v>1527</v>
      </c>
      <c r="H18" s="57" t="s">
        <v>268</v>
      </c>
      <c r="I18" s="57" t="s">
        <v>36</v>
      </c>
    </row>
    <row r="19" spans="2:9" ht="17" thickBot="1" x14ac:dyDescent="0.4">
      <c r="B19" s="55" t="s">
        <v>1526</v>
      </c>
      <c r="C19" t="s">
        <v>1527</v>
      </c>
      <c r="H19" s="57" t="s">
        <v>704</v>
      </c>
      <c r="I19" s="57" t="s">
        <v>36</v>
      </c>
    </row>
    <row r="20" spans="2:9" ht="17" thickBot="1" x14ac:dyDescent="0.4">
      <c r="B20" s="55" t="s">
        <v>1528</v>
      </c>
      <c r="C20" t="s">
        <v>1529</v>
      </c>
      <c r="H20" s="57" t="s">
        <v>1216</v>
      </c>
      <c r="I20" s="57" t="s">
        <v>36</v>
      </c>
    </row>
    <row r="21" spans="2:9" ht="17" thickBot="1" x14ac:dyDescent="0.4">
      <c r="B21" s="55" t="s">
        <v>1530</v>
      </c>
      <c r="C21" t="s">
        <v>1531</v>
      </c>
      <c r="H21" s="57" t="s">
        <v>748</v>
      </c>
      <c r="I21" s="57" t="s">
        <v>36</v>
      </c>
    </row>
    <row r="22" spans="2:9" ht="17" thickBot="1" x14ac:dyDescent="0.4">
      <c r="B22" s="55" t="s">
        <v>1530</v>
      </c>
      <c r="C22" t="s">
        <v>1531</v>
      </c>
      <c r="H22" s="57" t="s">
        <v>1193</v>
      </c>
      <c r="I22" s="57" t="s">
        <v>36</v>
      </c>
    </row>
    <row r="23" spans="2:9" ht="17" thickBot="1" x14ac:dyDescent="0.4">
      <c r="B23" s="55" t="s">
        <v>1530</v>
      </c>
      <c r="C23" t="s">
        <v>1531</v>
      </c>
      <c r="H23" s="57" t="s">
        <v>820</v>
      </c>
      <c r="I23" s="57" t="s">
        <v>36</v>
      </c>
    </row>
    <row r="24" spans="2:9" ht="17" thickBot="1" x14ac:dyDescent="0.4">
      <c r="B24" s="55" t="s">
        <v>1530</v>
      </c>
      <c r="C24" t="s">
        <v>1531</v>
      </c>
      <c r="H24" s="57" t="s">
        <v>273</v>
      </c>
      <c r="I24" s="57" t="s">
        <v>37</v>
      </c>
    </row>
    <row r="25" spans="2:9" ht="17" thickBot="1" x14ac:dyDescent="0.4">
      <c r="B25" s="55" t="s">
        <v>1532</v>
      </c>
      <c r="C25" t="s">
        <v>1533</v>
      </c>
      <c r="H25" s="57" t="s">
        <v>1198</v>
      </c>
      <c r="I25" s="57" t="s">
        <v>37</v>
      </c>
    </row>
    <row r="26" spans="2:9" ht="17" thickBot="1" x14ac:dyDescent="0.4">
      <c r="B26" s="55" t="s">
        <v>1534</v>
      </c>
      <c r="C26" t="s">
        <v>1535</v>
      </c>
      <c r="H26" s="57" t="s">
        <v>1165</v>
      </c>
      <c r="I26" s="57" t="s">
        <v>37</v>
      </c>
    </row>
    <row r="27" spans="2:9" ht="17" thickBot="1" x14ac:dyDescent="0.4">
      <c r="B27" s="55" t="s">
        <v>1534</v>
      </c>
      <c r="C27" t="s">
        <v>1535</v>
      </c>
      <c r="H27" s="57" t="s">
        <v>719</v>
      </c>
      <c r="I27" s="57" t="s">
        <v>37</v>
      </c>
    </row>
    <row r="28" spans="2:9" ht="17" thickBot="1" x14ac:dyDescent="0.4">
      <c r="B28" s="55" t="s">
        <v>1534</v>
      </c>
      <c r="C28" t="s">
        <v>1535</v>
      </c>
      <c r="H28" s="57" t="s">
        <v>406</v>
      </c>
      <c r="I28" s="57" t="s">
        <v>37</v>
      </c>
    </row>
    <row r="29" spans="2:9" ht="17" thickBot="1" x14ac:dyDescent="0.4">
      <c r="B29" s="55" t="s">
        <v>1536</v>
      </c>
      <c r="C29" t="s">
        <v>1537</v>
      </c>
      <c r="H29" s="57" t="s">
        <v>838</v>
      </c>
      <c r="I29" s="57" t="s">
        <v>37</v>
      </c>
    </row>
    <row r="30" spans="2:9" ht="17" thickBot="1" x14ac:dyDescent="0.4">
      <c r="B30" s="55" t="s">
        <v>1536</v>
      </c>
      <c r="C30" t="s">
        <v>1537</v>
      </c>
      <c r="H30" s="57" t="s">
        <v>729</v>
      </c>
      <c r="I30" s="57" t="s">
        <v>37</v>
      </c>
    </row>
    <row r="31" spans="2:9" ht="17" thickBot="1" x14ac:dyDescent="0.4">
      <c r="B31" s="55" t="s">
        <v>1536</v>
      </c>
      <c r="C31" t="s">
        <v>1537</v>
      </c>
      <c r="H31" s="57" t="s">
        <v>723</v>
      </c>
      <c r="I31" s="57" t="s">
        <v>37</v>
      </c>
    </row>
    <row r="32" spans="2:9" ht="17" thickBot="1" x14ac:dyDescent="0.4">
      <c r="B32" s="55" t="s">
        <v>1538</v>
      </c>
      <c r="C32" t="s">
        <v>1539</v>
      </c>
      <c r="H32" s="57" t="s">
        <v>694</v>
      </c>
      <c r="I32" s="57" t="s">
        <v>37</v>
      </c>
    </row>
    <row r="33" spans="2:9" ht="17" thickBot="1" x14ac:dyDescent="0.4">
      <c r="B33" s="55" t="s">
        <v>1538</v>
      </c>
      <c r="C33" t="s">
        <v>1539</v>
      </c>
      <c r="H33" s="57" t="s">
        <v>1142</v>
      </c>
      <c r="I33" s="57" t="s">
        <v>37</v>
      </c>
    </row>
    <row r="34" spans="2:9" ht="17" thickBot="1" x14ac:dyDescent="0.4">
      <c r="B34" s="55" t="s">
        <v>1540</v>
      </c>
      <c r="C34" t="s">
        <v>1541</v>
      </c>
      <c r="H34" s="57" t="s">
        <v>809</v>
      </c>
      <c r="I34" s="57" t="s">
        <v>37</v>
      </c>
    </row>
    <row r="35" spans="2:9" ht="17" thickBot="1" x14ac:dyDescent="0.4">
      <c r="B35" s="55" t="s">
        <v>1540</v>
      </c>
      <c r="C35" t="s">
        <v>1541</v>
      </c>
      <c r="H35" s="57" t="s">
        <v>1280</v>
      </c>
      <c r="I35" s="57" t="s">
        <v>37</v>
      </c>
    </row>
    <row r="36" spans="2:9" ht="17" thickBot="1" x14ac:dyDescent="0.4">
      <c r="B36" s="55" t="s">
        <v>1540</v>
      </c>
      <c r="C36" t="s">
        <v>1541</v>
      </c>
      <c r="H36" s="57" t="s">
        <v>1542</v>
      </c>
      <c r="I36" s="57" t="s">
        <v>37</v>
      </c>
    </row>
    <row r="37" spans="2:9" ht="17" thickBot="1" x14ac:dyDescent="0.4">
      <c r="B37" s="55" t="s">
        <v>1543</v>
      </c>
      <c r="C37" t="s">
        <v>1544</v>
      </c>
      <c r="H37" s="57" t="s">
        <v>1226</v>
      </c>
      <c r="I37" s="57" t="s">
        <v>37</v>
      </c>
    </row>
    <row r="38" spans="2:9" ht="17" thickBot="1" x14ac:dyDescent="0.4">
      <c r="B38" s="55" t="s">
        <v>1543</v>
      </c>
      <c r="C38" t="s">
        <v>1544</v>
      </c>
      <c r="H38" s="57" t="s">
        <v>871</v>
      </c>
      <c r="I38" s="57" t="s">
        <v>37</v>
      </c>
    </row>
    <row r="39" spans="2:9" ht="17" thickBot="1" x14ac:dyDescent="0.4">
      <c r="B39" s="55" t="s">
        <v>1545</v>
      </c>
      <c r="C39" t="s">
        <v>1546</v>
      </c>
      <c r="H39" s="57" t="s">
        <v>1097</v>
      </c>
      <c r="I39" s="57" t="s">
        <v>37</v>
      </c>
    </row>
    <row r="40" spans="2:9" ht="17" thickBot="1" x14ac:dyDescent="0.4">
      <c r="B40" s="55" t="s">
        <v>1545</v>
      </c>
      <c r="C40" t="s">
        <v>1546</v>
      </c>
      <c r="H40" s="57" t="s">
        <v>885</v>
      </c>
      <c r="I40" s="57" t="s">
        <v>37</v>
      </c>
    </row>
    <row r="41" spans="2:9" ht="17" thickBot="1" x14ac:dyDescent="0.4">
      <c r="B41" s="55" t="s">
        <v>1545</v>
      </c>
      <c r="C41" t="s">
        <v>1546</v>
      </c>
      <c r="H41" s="57" t="s">
        <v>1161</v>
      </c>
      <c r="I41" s="57" t="s">
        <v>44</v>
      </c>
    </row>
    <row r="42" spans="2:9" ht="17" thickBot="1" x14ac:dyDescent="0.4">
      <c r="B42" s="55" t="s">
        <v>1547</v>
      </c>
      <c r="C42" t="s">
        <v>1548</v>
      </c>
      <c r="H42" s="57" t="s">
        <v>1241</v>
      </c>
      <c r="I42" s="57" t="s">
        <v>44</v>
      </c>
    </row>
    <row r="43" spans="2:9" ht="17" thickBot="1" x14ac:dyDescent="0.4">
      <c r="B43" s="55" t="s">
        <v>1549</v>
      </c>
      <c r="C43" t="s">
        <v>1550</v>
      </c>
      <c r="H43" s="57" t="s">
        <v>709</v>
      </c>
      <c r="I43" s="57" t="s">
        <v>44</v>
      </c>
    </row>
    <row r="44" spans="2:9" ht="17" thickBot="1" x14ac:dyDescent="0.4">
      <c r="B44" s="55" t="s">
        <v>1551</v>
      </c>
      <c r="C44" t="s">
        <v>1552</v>
      </c>
      <c r="H44" s="57" t="s">
        <v>1176</v>
      </c>
      <c r="I44" s="57" t="s">
        <v>44</v>
      </c>
    </row>
    <row r="45" spans="2:9" ht="17" thickBot="1" x14ac:dyDescent="0.4">
      <c r="B45" s="55" t="s">
        <v>1553</v>
      </c>
      <c r="C45" t="s">
        <v>1554</v>
      </c>
      <c r="H45" s="57" t="s">
        <v>657</v>
      </c>
      <c r="I45" s="57" t="s">
        <v>44</v>
      </c>
    </row>
    <row r="46" spans="2:9" ht="17" thickBot="1" x14ac:dyDescent="0.4">
      <c r="B46" s="55" t="s">
        <v>1553</v>
      </c>
      <c r="C46" t="s">
        <v>1554</v>
      </c>
      <c r="H46" s="57" t="s">
        <v>316</v>
      </c>
      <c r="I46" s="57" t="s">
        <v>39</v>
      </c>
    </row>
    <row r="47" spans="2:9" ht="17" thickBot="1" x14ac:dyDescent="0.4">
      <c r="B47" s="55" t="s">
        <v>1553</v>
      </c>
      <c r="C47" t="s">
        <v>1554</v>
      </c>
      <c r="H47" s="57" t="s">
        <v>528</v>
      </c>
      <c r="I47" s="57" t="s">
        <v>39</v>
      </c>
    </row>
    <row r="48" spans="2:9" ht="17" thickBot="1" x14ac:dyDescent="0.4">
      <c r="B48" s="55" t="s">
        <v>1555</v>
      </c>
      <c r="C48" t="s">
        <v>1556</v>
      </c>
      <c r="H48" s="57" t="s">
        <v>486</v>
      </c>
      <c r="I48" s="57" t="s">
        <v>39</v>
      </c>
    </row>
    <row r="49" spans="2:9" ht="17" thickBot="1" x14ac:dyDescent="0.4">
      <c r="B49" s="55" t="s">
        <v>1555</v>
      </c>
      <c r="C49" t="s">
        <v>1556</v>
      </c>
      <c r="H49" s="57" t="s">
        <v>684</v>
      </c>
      <c r="I49" s="57" t="s">
        <v>39</v>
      </c>
    </row>
    <row r="50" spans="2:9" ht="17" thickBot="1" x14ac:dyDescent="0.4">
      <c r="B50" s="55" t="s">
        <v>1555</v>
      </c>
      <c r="C50" t="s">
        <v>1556</v>
      </c>
      <c r="H50" s="57" t="s">
        <v>355</v>
      </c>
      <c r="I50" s="57" t="s">
        <v>39</v>
      </c>
    </row>
    <row r="51" spans="2:9" ht="17" thickBot="1" x14ac:dyDescent="0.4">
      <c r="B51" s="55" t="s">
        <v>1557</v>
      </c>
      <c r="C51" t="s">
        <v>1558</v>
      </c>
      <c r="H51" s="57" t="s">
        <v>904</v>
      </c>
      <c r="I51" s="57" t="s">
        <v>39</v>
      </c>
    </row>
    <row r="52" spans="2:9" ht="17" thickBot="1" x14ac:dyDescent="0.4">
      <c r="B52" s="55" t="s">
        <v>1557</v>
      </c>
      <c r="C52" t="s">
        <v>1558</v>
      </c>
      <c r="H52" s="57" t="s">
        <v>1234</v>
      </c>
      <c r="I52" s="57" t="s">
        <v>39</v>
      </c>
    </row>
    <row r="53" spans="2:9" ht="17" thickBot="1" x14ac:dyDescent="0.4">
      <c r="B53" s="55" t="s">
        <v>1559</v>
      </c>
      <c r="C53" t="s">
        <v>1560</v>
      </c>
      <c r="H53" s="57" t="s">
        <v>701</v>
      </c>
      <c r="I53" s="57" t="s">
        <v>39</v>
      </c>
    </row>
    <row r="54" spans="2:9" ht="17" thickBot="1" x14ac:dyDescent="0.4">
      <c r="B54" s="55" t="s">
        <v>1559</v>
      </c>
      <c r="C54" t="s">
        <v>1560</v>
      </c>
      <c r="H54" s="57" t="s">
        <v>682</v>
      </c>
      <c r="I54" s="57" t="s">
        <v>39</v>
      </c>
    </row>
    <row r="55" spans="2:9" ht="17" thickBot="1" x14ac:dyDescent="0.4">
      <c r="B55" s="55" t="s">
        <v>1559</v>
      </c>
      <c r="C55" t="s">
        <v>1560</v>
      </c>
      <c r="H55" s="57" t="s">
        <v>1171</v>
      </c>
      <c r="I55" s="57" t="s">
        <v>39</v>
      </c>
    </row>
    <row r="56" spans="2:9" ht="17" thickBot="1" x14ac:dyDescent="0.4">
      <c r="B56" s="55" t="s">
        <v>1561</v>
      </c>
      <c r="C56" t="s">
        <v>1562</v>
      </c>
      <c r="H56" s="57" t="s">
        <v>1247</v>
      </c>
      <c r="I56" s="57" t="s">
        <v>39</v>
      </c>
    </row>
    <row r="57" spans="2:9" ht="17" thickBot="1" x14ac:dyDescent="0.4">
      <c r="B57" s="55" t="s">
        <v>1561</v>
      </c>
      <c r="C57" t="s">
        <v>1562</v>
      </c>
      <c r="H57" s="57" t="s">
        <v>854</v>
      </c>
      <c r="I57" s="57" t="s">
        <v>39</v>
      </c>
    </row>
    <row r="58" spans="2:9" ht="17" thickBot="1" x14ac:dyDescent="0.4">
      <c r="B58" s="55" t="s">
        <v>1563</v>
      </c>
      <c r="C58" t="s">
        <v>1564</v>
      </c>
      <c r="H58" s="57" t="s">
        <v>1262</v>
      </c>
      <c r="I58" s="57" t="s">
        <v>39</v>
      </c>
    </row>
    <row r="59" spans="2:9" ht="17" thickBot="1" x14ac:dyDescent="0.4">
      <c r="B59" s="55" t="s">
        <v>1565</v>
      </c>
      <c r="C59" t="s">
        <v>1566</v>
      </c>
      <c r="H59" s="57" t="s">
        <v>507</v>
      </c>
      <c r="I59" s="57" t="s">
        <v>43</v>
      </c>
    </row>
    <row r="60" spans="2:9" ht="17" thickBot="1" x14ac:dyDescent="0.4">
      <c r="B60" s="55" t="s">
        <v>1565</v>
      </c>
      <c r="C60" t="s">
        <v>1566</v>
      </c>
      <c r="H60" s="57" t="s">
        <v>718</v>
      </c>
      <c r="I60" s="57" t="s">
        <v>43</v>
      </c>
    </row>
    <row r="61" spans="2:9" ht="17" thickBot="1" x14ac:dyDescent="0.4">
      <c r="B61" s="55" t="s">
        <v>1567</v>
      </c>
      <c r="C61" t="s">
        <v>1568</v>
      </c>
      <c r="H61" s="57" t="s">
        <v>481</v>
      </c>
      <c r="I61" s="57" t="s">
        <v>43</v>
      </c>
    </row>
    <row r="62" spans="2:9" ht="17" thickBot="1" x14ac:dyDescent="0.4">
      <c r="B62" s="55" t="s">
        <v>1569</v>
      </c>
      <c r="C62" t="s">
        <v>1570</v>
      </c>
      <c r="H62" s="57" t="s">
        <v>939</v>
      </c>
      <c r="I62" s="57" t="s">
        <v>43</v>
      </c>
    </row>
    <row r="63" spans="2:9" ht="17" thickBot="1" x14ac:dyDescent="0.4">
      <c r="B63" s="55" t="s">
        <v>1571</v>
      </c>
      <c r="C63" t="s">
        <v>1572</v>
      </c>
      <c r="H63" s="57" t="s">
        <v>989</v>
      </c>
      <c r="I63" s="57" t="s">
        <v>43</v>
      </c>
    </row>
    <row r="64" spans="2:9" ht="17" thickBot="1" x14ac:dyDescent="0.4">
      <c r="B64" s="55" t="s">
        <v>1571</v>
      </c>
      <c r="C64" t="s">
        <v>1572</v>
      </c>
      <c r="H64" s="57" t="s">
        <v>1286</v>
      </c>
      <c r="I64" s="57" t="s">
        <v>43</v>
      </c>
    </row>
    <row r="65" spans="2:9" ht="17" thickBot="1" x14ac:dyDescent="0.4">
      <c r="B65" s="55" t="s">
        <v>1573</v>
      </c>
      <c r="C65" t="s">
        <v>1574</v>
      </c>
      <c r="H65" s="57" t="s">
        <v>1220</v>
      </c>
      <c r="I65" s="57" t="s">
        <v>43</v>
      </c>
    </row>
    <row r="66" spans="2:9" ht="17" thickBot="1" x14ac:dyDescent="0.4">
      <c r="B66" s="55" t="s">
        <v>1575</v>
      </c>
      <c r="C66" t="s">
        <v>1576</v>
      </c>
      <c r="H66" s="57" t="s">
        <v>346</v>
      </c>
      <c r="I66" s="57" t="s">
        <v>43</v>
      </c>
    </row>
    <row r="67" spans="2:9" ht="17" thickBot="1" x14ac:dyDescent="0.4">
      <c r="B67" s="55" t="s">
        <v>1575</v>
      </c>
      <c r="C67" t="s">
        <v>1576</v>
      </c>
      <c r="H67" s="57" t="s">
        <v>878</v>
      </c>
      <c r="I67" s="57" t="s">
        <v>43</v>
      </c>
    </row>
    <row r="68" spans="2:9" x14ac:dyDescent="0.35">
      <c r="B68" s="55" t="s">
        <v>1575</v>
      </c>
      <c r="C68" t="s">
        <v>1576</v>
      </c>
      <c r="H68" s="58" t="s">
        <v>253</v>
      </c>
      <c r="I68" s="58" t="s">
        <v>39</v>
      </c>
    </row>
    <row r="69" spans="2:9" x14ac:dyDescent="0.35">
      <c r="B69" s="55" t="s">
        <v>1577</v>
      </c>
      <c r="C69" t="s">
        <v>1578</v>
      </c>
      <c r="H69" s="58" t="s">
        <v>292</v>
      </c>
      <c r="I69" s="58" t="s">
        <v>39</v>
      </c>
    </row>
    <row r="70" spans="2:9" x14ac:dyDescent="0.35">
      <c r="B70" s="55" t="s">
        <v>1577</v>
      </c>
      <c r="C70" t="s">
        <v>1578</v>
      </c>
      <c r="H70" s="58" t="s">
        <v>312</v>
      </c>
      <c r="I70" s="58" t="s">
        <v>37</v>
      </c>
    </row>
    <row r="71" spans="2:9" x14ac:dyDescent="0.35">
      <c r="B71" s="55" t="s">
        <v>1577</v>
      </c>
      <c r="C71" t="s">
        <v>1578</v>
      </c>
      <c r="H71" s="58" t="s">
        <v>339</v>
      </c>
      <c r="I71" s="58" t="s">
        <v>43</v>
      </c>
    </row>
    <row r="72" spans="2:9" x14ac:dyDescent="0.35">
      <c r="B72" s="55" t="s">
        <v>1579</v>
      </c>
      <c r="C72" t="s">
        <v>1580</v>
      </c>
      <c r="H72" s="58" t="s">
        <v>365</v>
      </c>
      <c r="I72" s="58" t="s">
        <v>39</v>
      </c>
    </row>
    <row r="73" spans="2:9" x14ac:dyDescent="0.35">
      <c r="B73" s="55" t="s">
        <v>1579</v>
      </c>
      <c r="C73" t="s">
        <v>1580</v>
      </c>
      <c r="H73" s="58" t="s">
        <v>418</v>
      </c>
      <c r="I73" s="58" t="s">
        <v>39</v>
      </c>
    </row>
    <row r="74" spans="2:9" x14ac:dyDescent="0.35">
      <c r="B74" s="55" t="s">
        <v>1579</v>
      </c>
      <c r="C74" t="s">
        <v>1580</v>
      </c>
      <c r="H74" s="58" t="s">
        <v>496</v>
      </c>
      <c r="I74" s="58" t="s">
        <v>43</v>
      </c>
    </row>
    <row r="75" spans="2:9" x14ac:dyDescent="0.35">
      <c r="B75" s="55" t="s">
        <v>1581</v>
      </c>
      <c r="C75" t="s">
        <v>1582</v>
      </c>
      <c r="H75" s="58" t="s">
        <v>714</v>
      </c>
      <c r="I75" s="58" t="s">
        <v>37</v>
      </c>
    </row>
    <row r="76" spans="2:9" x14ac:dyDescent="0.35">
      <c r="B76" s="55" t="s">
        <v>1581</v>
      </c>
      <c r="C76" t="s">
        <v>1582</v>
      </c>
      <c r="H76" s="58" t="s">
        <v>726</v>
      </c>
      <c r="I76" s="58" t="s">
        <v>37</v>
      </c>
    </row>
    <row r="77" spans="2:9" x14ac:dyDescent="0.35">
      <c r="B77" s="55" t="s">
        <v>1581</v>
      </c>
      <c r="C77" t="s">
        <v>1582</v>
      </c>
      <c r="H77" s="58" t="s">
        <v>789</v>
      </c>
      <c r="I77" s="58" t="s">
        <v>39</v>
      </c>
    </row>
    <row r="78" spans="2:9" x14ac:dyDescent="0.35">
      <c r="B78" s="55" t="s">
        <v>1581</v>
      </c>
      <c r="C78" t="s">
        <v>1582</v>
      </c>
      <c r="H78" s="58" t="s">
        <v>826</v>
      </c>
      <c r="I78" s="58" t="s">
        <v>44</v>
      </c>
    </row>
    <row r="79" spans="2:9" x14ac:dyDescent="0.35">
      <c r="B79" s="55" t="s">
        <v>1581</v>
      </c>
      <c r="C79" t="s">
        <v>1582</v>
      </c>
      <c r="H79" s="58" t="s">
        <v>834</v>
      </c>
      <c r="I79" s="58" t="s">
        <v>37</v>
      </c>
    </row>
    <row r="80" spans="2:9" x14ac:dyDescent="0.35">
      <c r="B80" s="55" t="s">
        <v>1581</v>
      </c>
      <c r="C80" t="s">
        <v>1582</v>
      </c>
      <c r="H80" s="58" t="s">
        <v>860</v>
      </c>
      <c r="I80" s="58" t="s">
        <v>44</v>
      </c>
    </row>
    <row r="81" spans="2:9" x14ac:dyDescent="0.35">
      <c r="B81" s="55" t="s">
        <v>1581</v>
      </c>
      <c r="C81" t="s">
        <v>1582</v>
      </c>
      <c r="H81" s="58" t="s">
        <v>916</v>
      </c>
      <c r="I81" s="58" t="s">
        <v>39</v>
      </c>
    </row>
    <row r="82" spans="2:9" x14ac:dyDescent="0.35">
      <c r="B82" s="55" t="s">
        <v>1583</v>
      </c>
      <c r="C82" t="s">
        <v>1584</v>
      </c>
      <c r="H82" s="58" t="s">
        <v>1073</v>
      </c>
      <c r="I82" s="58" t="s">
        <v>36</v>
      </c>
    </row>
    <row r="83" spans="2:9" x14ac:dyDescent="0.35">
      <c r="B83" s="55" t="s">
        <v>1583</v>
      </c>
      <c r="C83" t="s">
        <v>1584</v>
      </c>
      <c r="H83" s="58" t="s">
        <v>1151</v>
      </c>
      <c r="I83" s="58" t="s">
        <v>35</v>
      </c>
    </row>
    <row r="84" spans="2:9" x14ac:dyDescent="0.35">
      <c r="B84" s="55" t="s">
        <v>1583</v>
      </c>
      <c r="C84" t="s">
        <v>1584</v>
      </c>
      <c r="H84" s="58" t="s">
        <v>1247</v>
      </c>
      <c r="I84" s="58" t="s">
        <v>39</v>
      </c>
    </row>
    <row r="85" spans="2:9" x14ac:dyDescent="0.35">
      <c r="B85" s="55" t="s">
        <v>1585</v>
      </c>
      <c r="C85" t="s">
        <v>1586</v>
      </c>
      <c r="H85" s="58" t="s">
        <v>1269</v>
      </c>
      <c r="I85" s="58" t="s">
        <v>37</v>
      </c>
    </row>
    <row r="86" spans="2:9" x14ac:dyDescent="0.35">
      <c r="B86" s="55" t="s">
        <v>1585</v>
      </c>
      <c r="C86" t="s">
        <v>1586</v>
      </c>
    </row>
    <row r="87" spans="2:9" x14ac:dyDescent="0.35">
      <c r="B87" s="55" t="s">
        <v>1587</v>
      </c>
      <c r="C87" t="s">
        <v>1588</v>
      </c>
    </row>
    <row r="88" spans="2:9" x14ac:dyDescent="0.35">
      <c r="B88" s="55" t="s">
        <v>1587</v>
      </c>
      <c r="C88" t="s">
        <v>1588</v>
      </c>
    </row>
    <row r="89" spans="2:9" x14ac:dyDescent="0.35">
      <c r="B89" s="55" t="s">
        <v>1587</v>
      </c>
      <c r="C89" t="s">
        <v>1588</v>
      </c>
    </row>
    <row r="90" spans="2:9" x14ac:dyDescent="0.35">
      <c r="B90" s="55" t="s">
        <v>1587</v>
      </c>
      <c r="C90" t="s">
        <v>1588</v>
      </c>
    </row>
    <row r="91" spans="2:9" x14ac:dyDescent="0.35">
      <c r="B91" s="55" t="s">
        <v>1589</v>
      </c>
      <c r="C91" t="s">
        <v>1590</v>
      </c>
    </row>
    <row r="92" spans="2:9" x14ac:dyDescent="0.35">
      <c r="B92" s="55" t="s">
        <v>1589</v>
      </c>
      <c r="C92" t="s">
        <v>1590</v>
      </c>
    </row>
    <row r="93" spans="2:9" x14ac:dyDescent="0.35">
      <c r="B93" s="55" t="s">
        <v>1591</v>
      </c>
      <c r="C93" t="s">
        <v>1592</v>
      </c>
    </row>
    <row r="94" spans="2:9" x14ac:dyDescent="0.35">
      <c r="B94" s="55" t="s">
        <v>1591</v>
      </c>
      <c r="C94" t="s">
        <v>1592</v>
      </c>
    </row>
    <row r="95" spans="2:9" x14ac:dyDescent="0.35">
      <c r="B95" s="55" t="s">
        <v>1591</v>
      </c>
      <c r="C95" t="s">
        <v>1592</v>
      </c>
    </row>
    <row r="96" spans="2:9" x14ac:dyDescent="0.35">
      <c r="B96" s="55" t="s">
        <v>1593</v>
      </c>
      <c r="C96" t="s">
        <v>1594</v>
      </c>
    </row>
    <row r="97" spans="2:3" x14ac:dyDescent="0.35">
      <c r="B97" s="55" t="s">
        <v>1593</v>
      </c>
      <c r="C97" t="s">
        <v>1594</v>
      </c>
    </row>
    <row r="98" spans="2:3" x14ac:dyDescent="0.35">
      <c r="B98" s="55" t="s">
        <v>1595</v>
      </c>
      <c r="C98" t="s">
        <v>1596</v>
      </c>
    </row>
    <row r="99" spans="2:3" x14ac:dyDescent="0.35">
      <c r="B99" s="55" t="s">
        <v>1595</v>
      </c>
      <c r="C99" t="s">
        <v>1596</v>
      </c>
    </row>
    <row r="100" spans="2:3" x14ac:dyDescent="0.35">
      <c r="B100" s="55" t="s">
        <v>1597</v>
      </c>
      <c r="C100" t="s">
        <v>1598</v>
      </c>
    </row>
    <row r="101" spans="2:3" x14ac:dyDescent="0.35">
      <c r="B101" s="55" t="s">
        <v>1597</v>
      </c>
      <c r="C101" t="s">
        <v>1598</v>
      </c>
    </row>
    <row r="102" spans="2:3" x14ac:dyDescent="0.35">
      <c r="B102" s="55" t="s">
        <v>1597</v>
      </c>
      <c r="C102" t="s">
        <v>1598</v>
      </c>
    </row>
    <row r="103" spans="2:3" x14ac:dyDescent="0.35">
      <c r="B103" s="55" t="s">
        <v>1597</v>
      </c>
      <c r="C103" t="s">
        <v>1598</v>
      </c>
    </row>
    <row r="104" spans="2:3" x14ac:dyDescent="0.35">
      <c r="B104" s="55" t="s">
        <v>1599</v>
      </c>
      <c r="C104" t="s">
        <v>1600</v>
      </c>
    </row>
    <row r="105" spans="2:3" x14ac:dyDescent="0.35">
      <c r="B105" s="55" t="s">
        <v>1599</v>
      </c>
      <c r="C105" t="s">
        <v>1600</v>
      </c>
    </row>
    <row r="106" spans="2:3" x14ac:dyDescent="0.35">
      <c r="B106" s="55" t="s">
        <v>1599</v>
      </c>
      <c r="C106" t="s">
        <v>1600</v>
      </c>
    </row>
    <row r="107" spans="2:3" x14ac:dyDescent="0.35">
      <c r="B107" s="55" t="s">
        <v>1599</v>
      </c>
      <c r="C107" t="s">
        <v>1600</v>
      </c>
    </row>
    <row r="108" spans="2:3" x14ac:dyDescent="0.35">
      <c r="B108" s="55" t="s">
        <v>1601</v>
      </c>
      <c r="C108" t="s">
        <v>1602</v>
      </c>
    </row>
    <row r="109" spans="2:3" x14ac:dyDescent="0.35">
      <c r="B109" s="55" t="s">
        <v>1601</v>
      </c>
      <c r="C109" t="s">
        <v>1602</v>
      </c>
    </row>
    <row r="110" spans="2:3" x14ac:dyDescent="0.35">
      <c r="B110" s="55" t="s">
        <v>1603</v>
      </c>
      <c r="C110" t="s">
        <v>1604</v>
      </c>
    </row>
    <row r="111" spans="2:3" x14ac:dyDescent="0.35">
      <c r="B111" s="55" t="s">
        <v>1603</v>
      </c>
      <c r="C111" t="s">
        <v>1604</v>
      </c>
    </row>
    <row r="112" spans="2:3" x14ac:dyDescent="0.35">
      <c r="B112" s="55" t="s">
        <v>1603</v>
      </c>
      <c r="C112" t="s">
        <v>1604</v>
      </c>
    </row>
    <row r="113" spans="2:3" x14ac:dyDescent="0.35">
      <c r="B113" s="55" t="s">
        <v>1603</v>
      </c>
      <c r="C113" t="s">
        <v>1604</v>
      </c>
    </row>
    <row r="114" spans="2:3" x14ac:dyDescent="0.35">
      <c r="B114" s="55" t="s">
        <v>1603</v>
      </c>
      <c r="C114" t="s">
        <v>1604</v>
      </c>
    </row>
    <row r="115" spans="2:3" x14ac:dyDescent="0.35">
      <c r="B115" s="55" t="s">
        <v>1605</v>
      </c>
      <c r="C115" t="s">
        <v>1606</v>
      </c>
    </row>
    <row r="116" spans="2:3" x14ac:dyDescent="0.35">
      <c r="B116" s="55" t="s">
        <v>1605</v>
      </c>
      <c r="C116" t="s">
        <v>1606</v>
      </c>
    </row>
    <row r="117" spans="2:3" x14ac:dyDescent="0.35">
      <c r="B117" s="55" t="s">
        <v>1607</v>
      </c>
      <c r="C117" t="s">
        <v>1608</v>
      </c>
    </row>
    <row r="118" spans="2:3" x14ac:dyDescent="0.35">
      <c r="B118" s="55" t="s">
        <v>1609</v>
      </c>
      <c r="C118" t="s">
        <v>1610</v>
      </c>
    </row>
    <row r="119" spans="2:3" x14ac:dyDescent="0.35">
      <c r="B119" s="55" t="s">
        <v>1609</v>
      </c>
      <c r="C119" t="s">
        <v>1610</v>
      </c>
    </row>
    <row r="120" spans="2:3" x14ac:dyDescent="0.35">
      <c r="B120" s="55" t="s">
        <v>1611</v>
      </c>
      <c r="C120" t="s">
        <v>1612</v>
      </c>
    </row>
    <row r="121" spans="2:3" x14ac:dyDescent="0.35">
      <c r="B121" s="55" t="s">
        <v>1611</v>
      </c>
      <c r="C121" t="s">
        <v>1612</v>
      </c>
    </row>
    <row r="122" spans="2:3" x14ac:dyDescent="0.35">
      <c r="B122" s="55" t="s">
        <v>1611</v>
      </c>
      <c r="C122" t="s">
        <v>1612</v>
      </c>
    </row>
    <row r="123" spans="2:3" x14ac:dyDescent="0.35">
      <c r="B123" s="55" t="s">
        <v>1613</v>
      </c>
      <c r="C123" t="s">
        <v>1614</v>
      </c>
    </row>
    <row r="124" spans="2:3" x14ac:dyDescent="0.35">
      <c r="B124" s="55" t="s">
        <v>1613</v>
      </c>
      <c r="C124" t="s">
        <v>1614</v>
      </c>
    </row>
    <row r="125" spans="2:3" x14ac:dyDescent="0.35">
      <c r="B125" s="55" t="s">
        <v>1615</v>
      </c>
      <c r="C125" t="s">
        <v>1616</v>
      </c>
    </row>
    <row r="126" spans="2:3" x14ac:dyDescent="0.35">
      <c r="B126" s="55" t="s">
        <v>1615</v>
      </c>
      <c r="C126" t="s">
        <v>1616</v>
      </c>
    </row>
    <row r="127" spans="2:3" x14ac:dyDescent="0.35">
      <c r="B127" s="55" t="s">
        <v>1615</v>
      </c>
      <c r="C127" t="s">
        <v>1616</v>
      </c>
    </row>
    <row r="128" spans="2:3" x14ac:dyDescent="0.35">
      <c r="B128" s="55" t="s">
        <v>1617</v>
      </c>
      <c r="C128" t="s">
        <v>1618</v>
      </c>
    </row>
    <row r="129" spans="2:3" x14ac:dyDescent="0.35">
      <c r="B129" s="55" t="s">
        <v>1619</v>
      </c>
      <c r="C129" t="s">
        <v>1620</v>
      </c>
    </row>
    <row r="130" spans="2:3" x14ac:dyDescent="0.35">
      <c r="B130" s="55" t="s">
        <v>1619</v>
      </c>
      <c r="C130" t="s">
        <v>1620</v>
      </c>
    </row>
    <row r="131" spans="2:3" x14ac:dyDescent="0.35">
      <c r="B131" s="55" t="s">
        <v>1619</v>
      </c>
      <c r="C131" t="s">
        <v>1620</v>
      </c>
    </row>
    <row r="132" spans="2:3" x14ac:dyDescent="0.35">
      <c r="B132" s="55" t="s">
        <v>1621</v>
      </c>
      <c r="C132" t="s">
        <v>1622</v>
      </c>
    </row>
    <row r="133" spans="2:3" x14ac:dyDescent="0.35">
      <c r="B133" s="55" t="s">
        <v>1621</v>
      </c>
      <c r="C133" t="s">
        <v>1622</v>
      </c>
    </row>
    <row r="134" spans="2:3" x14ac:dyDescent="0.35">
      <c r="B134" s="55" t="s">
        <v>1623</v>
      </c>
      <c r="C134" t="s">
        <v>1624</v>
      </c>
    </row>
    <row r="135" spans="2:3" x14ac:dyDescent="0.35">
      <c r="B135" s="55" t="s">
        <v>1623</v>
      </c>
      <c r="C135" t="s">
        <v>1624</v>
      </c>
    </row>
    <row r="136" spans="2:3" x14ac:dyDescent="0.35">
      <c r="B136" s="55" t="s">
        <v>1625</v>
      </c>
      <c r="C136" t="s">
        <v>1626</v>
      </c>
    </row>
    <row r="137" spans="2:3" x14ac:dyDescent="0.35">
      <c r="B137" s="55" t="s">
        <v>1627</v>
      </c>
      <c r="C137" t="s">
        <v>1628</v>
      </c>
    </row>
    <row r="138" spans="2:3" x14ac:dyDescent="0.35">
      <c r="B138" s="55" t="s">
        <v>1629</v>
      </c>
      <c r="C138" t="s">
        <v>1630</v>
      </c>
    </row>
    <row r="139" spans="2:3" x14ac:dyDescent="0.35">
      <c r="B139" s="55" t="s">
        <v>1629</v>
      </c>
      <c r="C139" t="s">
        <v>1630</v>
      </c>
    </row>
    <row r="140" spans="2:3" x14ac:dyDescent="0.35">
      <c r="B140" s="55" t="s">
        <v>1631</v>
      </c>
      <c r="C140" t="s">
        <v>1632</v>
      </c>
    </row>
    <row r="141" spans="2:3" x14ac:dyDescent="0.35">
      <c r="B141" s="55" t="s">
        <v>1633</v>
      </c>
      <c r="C141" t="s">
        <v>1632</v>
      </c>
    </row>
    <row r="142" spans="2:3" x14ac:dyDescent="0.35">
      <c r="B142" s="55" t="s">
        <v>1634</v>
      </c>
      <c r="C142" t="s">
        <v>1635</v>
      </c>
    </row>
    <row r="143" spans="2:3" x14ac:dyDescent="0.35">
      <c r="B143" s="55" t="s">
        <v>1636</v>
      </c>
      <c r="C143" t="s">
        <v>1637</v>
      </c>
    </row>
    <row r="144" spans="2:3" x14ac:dyDescent="0.35">
      <c r="B144" s="55" t="s">
        <v>1636</v>
      </c>
      <c r="C144" t="s">
        <v>1637</v>
      </c>
    </row>
    <row r="145" spans="2:3" x14ac:dyDescent="0.35">
      <c r="B145" s="55" t="s">
        <v>1638</v>
      </c>
      <c r="C145" t="s">
        <v>1639</v>
      </c>
    </row>
    <row r="146" spans="2:3" x14ac:dyDescent="0.35">
      <c r="B146" s="55" t="s">
        <v>1638</v>
      </c>
      <c r="C146" t="s">
        <v>1639</v>
      </c>
    </row>
    <row r="147" spans="2:3" x14ac:dyDescent="0.35">
      <c r="B147" s="55" t="s">
        <v>1638</v>
      </c>
      <c r="C147" t="s">
        <v>1639</v>
      </c>
    </row>
    <row r="148" spans="2:3" x14ac:dyDescent="0.35">
      <c r="B148" s="55" t="s">
        <v>1640</v>
      </c>
      <c r="C148" t="s">
        <v>1641</v>
      </c>
    </row>
    <row r="149" spans="2:3" x14ac:dyDescent="0.35">
      <c r="B149" s="55" t="s">
        <v>1640</v>
      </c>
      <c r="C149" t="s">
        <v>1641</v>
      </c>
    </row>
    <row r="150" spans="2:3" x14ac:dyDescent="0.35">
      <c r="B150" s="55" t="s">
        <v>1642</v>
      </c>
      <c r="C150" t="s">
        <v>1643</v>
      </c>
    </row>
    <row r="151" spans="2:3" x14ac:dyDescent="0.35">
      <c r="B151" s="55" t="s">
        <v>1644</v>
      </c>
      <c r="C151" t="s">
        <v>1645</v>
      </c>
    </row>
    <row r="152" spans="2:3" x14ac:dyDescent="0.35">
      <c r="B152" s="55" t="s">
        <v>1644</v>
      </c>
      <c r="C152" t="s">
        <v>1645</v>
      </c>
    </row>
    <row r="153" spans="2:3" x14ac:dyDescent="0.35">
      <c r="B153" s="55" t="s">
        <v>1646</v>
      </c>
      <c r="C153" t="s">
        <v>1647</v>
      </c>
    </row>
    <row r="154" spans="2:3" x14ac:dyDescent="0.35">
      <c r="B154" s="55" t="s">
        <v>1646</v>
      </c>
      <c r="C154" t="s">
        <v>1647</v>
      </c>
    </row>
    <row r="155" spans="2:3" x14ac:dyDescent="0.35">
      <c r="B155" s="55" t="s">
        <v>1646</v>
      </c>
      <c r="C155" t="s">
        <v>1647</v>
      </c>
    </row>
    <row r="156" spans="2:3" x14ac:dyDescent="0.35">
      <c r="B156" s="55" t="s">
        <v>1648</v>
      </c>
      <c r="C156" t="s">
        <v>1647</v>
      </c>
    </row>
    <row r="157" spans="2:3" x14ac:dyDescent="0.35">
      <c r="B157" s="55" t="s">
        <v>1648</v>
      </c>
      <c r="C157" t="s">
        <v>1647</v>
      </c>
    </row>
    <row r="158" spans="2:3" x14ac:dyDescent="0.35">
      <c r="B158" s="55" t="s">
        <v>1648</v>
      </c>
      <c r="C158" t="s">
        <v>1647</v>
      </c>
    </row>
    <row r="159" spans="2:3" x14ac:dyDescent="0.35">
      <c r="B159" s="55" t="s">
        <v>1649</v>
      </c>
      <c r="C159" t="s">
        <v>1650</v>
      </c>
    </row>
    <row r="160" spans="2:3" x14ac:dyDescent="0.35">
      <c r="B160" s="55" t="s">
        <v>1651</v>
      </c>
      <c r="C160" t="s">
        <v>1652</v>
      </c>
    </row>
    <row r="161" spans="2:3" x14ac:dyDescent="0.35">
      <c r="B161" s="55" t="s">
        <v>1653</v>
      </c>
      <c r="C161" t="s">
        <v>1654</v>
      </c>
    </row>
    <row r="162" spans="2:3" x14ac:dyDescent="0.35">
      <c r="B162" s="55" t="s">
        <v>1653</v>
      </c>
      <c r="C162" t="s">
        <v>1654</v>
      </c>
    </row>
    <row r="163" spans="2:3" x14ac:dyDescent="0.35">
      <c r="B163" s="55" t="s">
        <v>1653</v>
      </c>
      <c r="C163" t="s">
        <v>1654</v>
      </c>
    </row>
    <row r="164" spans="2:3" x14ac:dyDescent="0.35">
      <c r="B164" s="55" t="s">
        <v>1653</v>
      </c>
      <c r="C164" t="s">
        <v>1654</v>
      </c>
    </row>
    <row r="165" spans="2:3" x14ac:dyDescent="0.35">
      <c r="B165" s="55" t="s">
        <v>1653</v>
      </c>
      <c r="C165" t="s">
        <v>1654</v>
      </c>
    </row>
    <row r="166" spans="2:3" x14ac:dyDescent="0.35">
      <c r="B166" s="55" t="s">
        <v>1655</v>
      </c>
      <c r="C166" t="s">
        <v>1656</v>
      </c>
    </row>
    <row r="167" spans="2:3" x14ac:dyDescent="0.35">
      <c r="B167" s="55" t="s">
        <v>1657</v>
      </c>
      <c r="C167" t="s">
        <v>1658</v>
      </c>
    </row>
    <row r="168" spans="2:3" x14ac:dyDescent="0.35">
      <c r="B168" s="55" t="s">
        <v>1657</v>
      </c>
      <c r="C168" t="s">
        <v>1658</v>
      </c>
    </row>
    <row r="169" spans="2:3" x14ac:dyDescent="0.35">
      <c r="B169" s="55" t="s">
        <v>1659</v>
      </c>
      <c r="C169" t="s">
        <v>1660</v>
      </c>
    </row>
    <row r="170" spans="2:3" x14ac:dyDescent="0.35">
      <c r="B170" s="55" t="s">
        <v>1659</v>
      </c>
      <c r="C170" t="s">
        <v>1660</v>
      </c>
    </row>
    <row r="171" spans="2:3" x14ac:dyDescent="0.35">
      <c r="B171" s="55" t="s">
        <v>1661</v>
      </c>
      <c r="C171" t="s">
        <v>1662</v>
      </c>
    </row>
    <row r="172" spans="2:3" x14ac:dyDescent="0.35">
      <c r="B172" s="55" t="s">
        <v>1661</v>
      </c>
      <c r="C172" t="s">
        <v>1662</v>
      </c>
    </row>
    <row r="173" spans="2:3" x14ac:dyDescent="0.35">
      <c r="B173" s="55" t="s">
        <v>1663</v>
      </c>
      <c r="C173" t="s">
        <v>1664</v>
      </c>
    </row>
    <row r="174" spans="2:3" x14ac:dyDescent="0.35">
      <c r="B174" s="55" t="s">
        <v>1663</v>
      </c>
      <c r="C174" t="s">
        <v>1664</v>
      </c>
    </row>
    <row r="175" spans="2:3" x14ac:dyDescent="0.35">
      <c r="B175" s="55" t="s">
        <v>1663</v>
      </c>
      <c r="C175" t="s">
        <v>1664</v>
      </c>
    </row>
    <row r="176" spans="2:3" x14ac:dyDescent="0.35">
      <c r="B176" s="55" t="s">
        <v>1663</v>
      </c>
      <c r="C176" t="s">
        <v>1664</v>
      </c>
    </row>
    <row r="177" spans="2:3" x14ac:dyDescent="0.35">
      <c r="B177" s="55" t="s">
        <v>1665</v>
      </c>
      <c r="C177" t="s">
        <v>1666</v>
      </c>
    </row>
    <row r="178" spans="2:3" x14ac:dyDescent="0.35">
      <c r="B178" s="55" t="s">
        <v>1665</v>
      </c>
      <c r="C178" t="s">
        <v>1666</v>
      </c>
    </row>
    <row r="179" spans="2:3" x14ac:dyDescent="0.35">
      <c r="B179" s="55" t="s">
        <v>1665</v>
      </c>
      <c r="C179" t="s">
        <v>1666</v>
      </c>
    </row>
    <row r="180" spans="2:3" x14ac:dyDescent="0.35">
      <c r="B180" s="55" t="s">
        <v>1667</v>
      </c>
      <c r="C180" t="s">
        <v>1668</v>
      </c>
    </row>
    <row r="181" spans="2:3" x14ac:dyDescent="0.35">
      <c r="B181" s="55" t="s">
        <v>1669</v>
      </c>
      <c r="C181" t="s">
        <v>1670</v>
      </c>
    </row>
    <row r="182" spans="2:3" x14ac:dyDescent="0.35">
      <c r="B182" s="55" t="s">
        <v>1671</v>
      </c>
      <c r="C182" t="s">
        <v>1672</v>
      </c>
    </row>
    <row r="183" spans="2:3" x14ac:dyDescent="0.35">
      <c r="B183" s="55" t="s">
        <v>1673</v>
      </c>
      <c r="C183" t="s">
        <v>1674</v>
      </c>
    </row>
    <row r="184" spans="2:3" x14ac:dyDescent="0.35">
      <c r="B184" s="55" t="s">
        <v>1673</v>
      </c>
      <c r="C184" t="s">
        <v>1674</v>
      </c>
    </row>
    <row r="185" spans="2:3" x14ac:dyDescent="0.35">
      <c r="B185" s="55" t="s">
        <v>1673</v>
      </c>
      <c r="C185" t="s">
        <v>1674</v>
      </c>
    </row>
    <row r="186" spans="2:3" x14ac:dyDescent="0.35">
      <c r="B186" s="55" t="s">
        <v>1675</v>
      </c>
      <c r="C186" t="s">
        <v>1676</v>
      </c>
    </row>
    <row r="187" spans="2:3" x14ac:dyDescent="0.35">
      <c r="B187" s="55" t="s">
        <v>1677</v>
      </c>
      <c r="C187" t="s">
        <v>1678</v>
      </c>
    </row>
    <row r="188" spans="2:3" x14ac:dyDescent="0.35">
      <c r="B188" s="55" t="s">
        <v>1677</v>
      </c>
      <c r="C188" t="s">
        <v>1678</v>
      </c>
    </row>
    <row r="189" spans="2:3" x14ac:dyDescent="0.35">
      <c r="B189" s="55" t="s">
        <v>1677</v>
      </c>
      <c r="C189" t="s">
        <v>1678</v>
      </c>
    </row>
    <row r="190" spans="2:3" x14ac:dyDescent="0.35">
      <c r="B190" s="55" t="s">
        <v>1677</v>
      </c>
      <c r="C190" t="s">
        <v>1678</v>
      </c>
    </row>
    <row r="191" spans="2:3" x14ac:dyDescent="0.35">
      <c r="B191" s="55" t="s">
        <v>1679</v>
      </c>
      <c r="C191" t="s">
        <v>1680</v>
      </c>
    </row>
    <row r="192" spans="2:3" x14ac:dyDescent="0.35">
      <c r="B192" s="55" t="s">
        <v>1679</v>
      </c>
      <c r="C192" t="s">
        <v>1680</v>
      </c>
    </row>
    <row r="193" spans="2:3" x14ac:dyDescent="0.35">
      <c r="B193" s="55" t="s">
        <v>1679</v>
      </c>
      <c r="C193" t="s">
        <v>1680</v>
      </c>
    </row>
    <row r="194" spans="2:3" x14ac:dyDescent="0.35">
      <c r="B194" s="55" t="s">
        <v>1681</v>
      </c>
      <c r="C194" t="s">
        <v>1682</v>
      </c>
    </row>
    <row r="195" spans="2:3" x14ac:dyDescent="0.35">
      <c r="B195" s="55" t="s">
        <v>1683</v>
      </c>
      <c r="C195" t="s">
        <v>1684</v>
      </c>
    </row>
    <row r="196" spans="2:3" x14ac:dyDescent="0.35">
      <c r="B196" s="55" t="s">
        <v>1685</v>
      </c>
      <c r="C196" t="s">
        <v>1686</v>
      </c>
    </row>
    <row r="197" spans="2:3" x14ac:dyDescent="0.35">
      <c r="B197" s="55" t="s">
        <v>1685</v>
      </c>
      <c r="C197" t="s">
        <v>1686</v>
      </c>
    </row>
    <row r="198" spans="2:3" x14ac:dyDescent="0.35">
      <c r="B198" s="55" t="s">
        <v>1685</v>
      </c>
      <c r="C198" t="s">
        <v>1686</v>
      </c>
    </row>
    <row r="199" spans="2:3" x14ac:dyDescent="0.35">
      <c r="B199" s="55" t="s">
        <v>1685</v>
      </c>
      <c r="C199" t="s">
        <v>1686</v>
      </c>
    </row>
    <row r="200" spans="2:3" x14ac:dyDescent="0.35">
      <c r="B200" s="55" t="s">
        <v>1685</v>
      </c>
      <c r="C200" t="s">
        <v>1686</v>
      </c>
    </row>
    <row r="201" spans="2:3" x14ac:dyDescent="0.35">
      <c r="B201" s="55" t="s">
        <v>1685</v>
      </c>
      <c r="C201" t="s">
        <v>1686</v>
      </c>
    </row>
    <row r="202" spans="2:3" x14ac:dyDescent="0.35">
      <c r="B202" s="55" t="s">
        <v>1685</v>
      </c>
      <c r="C202" t="s">
        <v>1686</v>
      </c>
    </row>
    <row r="203" spans="2:3" x14ac:dyDescent="0.35">
      <c r="B203" s="55" t="s">
        <v>1687</v>
      </c>
      <c r="C203" t="s">
        <v>1688</v>
      </c>
    </row>
    <row r="204" spans="2:3" x14ac:dyDescent="0.35">
      <c r="B204" s="55" t="s">
        <v>1687</v>
      </c>
      <c r="C204" t="s">
        <v>1688</v>
      </c>
    </row>
    <row r="205" spans="2:3" x14ac:dyDescent="0.35">
      <c r="B205" s="55" t="s">
        <v>1687</v>
      </c>
      <c r="C205" t="s">
        <v>1688</v>
      </c>
    </row>
    <row r="206" spans="2:3" x14ac:dyDescent="0.35">
      <c r="B206" s="55" t="s">
        <v>1689</v>
      </c>
      <c r="C206" t="s">
        <v>1690</v>
      </c>
    </row>
    <row r="207" spans="2:3" x14ac:dyDescent="0.35">
      <c r="B207" s="55" t="s">
        <v>1689</v>
      </c>
      <c r="C207" t="s">
        <v>1690</v>
      </c>
    </row>
    <row r="208" spans="2:3" x14ac:dyDescent="0.35">
      <c r="B208" s="55" t="s">
        <v>1689</v>
      </c>
      <c r="C208" t="s">
        <v>1690</v>
      </c>
    </row>
    <row r="209" spans="2:3" x14ac:dyDescent="0.35">
      <c r="B209" s="55" t="s">
        <v>1691</v>
      </c>
      <c r="C209" t="s">
        <v>1692</v>
      </c>
    </row>
    <row r="210" spans="2:3" x14ac:dyDescent="0.35">
      <c r="B210" s="55" t="s">
        <v>1693</v>
      </c>
      <c r="C210" t="s">
        <v>1694</v>
      </c>
    </row>
    <row r="211" spans="2:3" x14ac:dyDescent="0.35">
      <c r="B211" s="55" t="s">
        <v>1695</v>
      </c>
      <c r="C211" t="s">
        <v>1696</v>
      </c>
    </row>
    <row r="212" spans="2:3" x14ac:dyDescent="0.35">
      <c r="B212" s="55" t="s">
        <v>1695</v>
      </c>
      <c r="C212" t="s">
        <v>1696</v>
      </c>
    </row>
    <row r="213" spans="2:3" x14ac:dyDescent="0.35">
      <c r="B213" s="55" t="s">
        <v>1697</v>
      </c>
      <c r="C213" t="s">
        <v>1698</v>
      </c>
    </row>
    <row r="214" spans="2:3" x14ac:dyDescent="0.35">
      <c r="B214" s="55" t="s">
        <v>1697</v>
      </c>
      <c r="C214" t="s">
        <v>1698</v>
      </c>
    </row>
    <row r="215" spans="2:3" x14ac:dyDescent="0.35">
      <c r="B215" s="55" t="s">
        <v>1697</v>
      </c>
      <c r="C215" t="s">
        <v>1698</v>
      </c>
    </row>
    <row r="216" spans="2:3" x14ac:dyDescent="0.35">
      <c r="B216" s="55" t="s">
        <v>1697</v>
      </c>
      <c r="C216" t="s">
        <v>1698</v>
      </c>
    </row>
    <row r="217" spans="2:3" x14ac:dyDescent="0.35">
      <c r="B217" s="55" t="s">
        <v>1699</v>
      </c>
      <c r="C217" t="s">
        <v>1700</v>
      </c>
    </row>
    <row r="218" spans="2:3" x14ac:dyDescent="0.35">
      <c r="B218" s="55" t="s">
        <v>1701</v>
      </c>
      <c r="C218" t="s">
        <v>1702</v>
      </c>
    </row>
    <row r="219" spans="2:3" x14ac:dyDescent="0.35">
      <c r="B219" s="55" t="s">
        <v>1703</v>
      </c>
      <c r="C219" t="s">
        <v>1704</v>
      </c>
    </row>
    <row r="220" spans="2:3" x14ac:dyDescent="0.35">
      <c r="B220" s="55" t="s">
        <v>1703</v>
      </c>
      <c r="C220" t="s">
        <v>1704</v>
      </c>
    </row>
    <row r="221" spans="2:3" x14ac:dyDescent="0.35">
      <c r="B221" s="55" t="s">
        <v>1705</v>
      </c>
      <c r="C221" t="s">
        <v>1706</v>
      </c>
    </row>
    <row r="222" spans="2:3" x14ac:dyDescent="0.35">
      <c r="B222" s="55" t="s">
        <v>1705</v>
      </c>
      <c r="C222" t="s">
        <v>1706</v>
      </c>
    </row>
    <row r="223" spans="2:3" x14ac:dyDescent="0.35">
      <c r="B223" s="55" t="s">
        <v>1707</v>
      </c>
      <c r="C223" t="s">
        <v>1708</v>
      </c>
    </row>
    <row r="224" spans="2:3" x14ac:dyDescent="0.35">
      <c r="B224" s="55" t="s">
        <v>1707</v>
      </c>
      <c r="C224" t="s">
        <v>1708</v>
      </c>
    </row>
    <row r="225" spans="2:3" x14ac:dyDescent="0.35">
      <c r="B225" s="55" t="s">
        <v>1709</v>
      </c>
      <c r="C225" t="s">
        <v>1710</v>
      </c>
    </row>
    <row r="226" spans="2:3" x14ac:dyDescent="0.35">
      <c r="B226" s="55" t="s">
        <v>1709</v>
      </c>
      <c r="C226" t="s">
        <v>1710</v>
      </c>
    </row>
    <row r="227" spans="2:3" x14ac:dyDescent="0.35">
      <c r="B227" s="55" t="s">
        <v>1711</v>
      </c>
      <c r="C227" t="s">
        <v>1712</v>
      </c>
    </row>
    <row r="228" spans="2:3" x14ac:dyDescent="0.35">
      <c r="B228" s="55" t="s">
        <v>1711</v>
      </c>
      <c r="C228" t="s">
        <v>1712</v>
      </c>
    </row>
    <row r="229" spans="2:3" x14ac:dyDescent="0.35">
      <c r="B229" s="55" t="s">
        <v>1713</v>
      </c>
      <c r="C229" t="s">
        <v>1714</v>
      </c>
    </row>
    <row r="230" spans="2:3" x14ac:dyDescent="0.35">
      <c r="B230" s="55" t="s">
        <v>1715</v>
      </c>
      <c r="C230" t="s">
        <v>1716</v>
      </c>
    </row>
    <row r="231" spans="2:3" x14ac:dyDescent="0.35">
      <c r="B231" s="55" t="s">
        <v>1715</v>
      </c>
      <c r="C231" t="s">
        <v>1716</v>
      </c>
    </row>
    <row r="232" spans="2:3" x14ac:dyDescent="0.35">
      <c r="B232" s="55" t="s">
        <v>1715</v>
      </c>
      <c r="C232" t="s">
        <v>1716</v>
      </c>
    </row>
    <row r="233" spans="2:3" x14ac:dyDescent="0.35">
      <c r="B233" s="55" t="s">
        <v>1717</v>
      </c>
      <c r="C233" t="s">
        <v>1718</v>
      </c>
    </row>
    <row r="234" spans="2:3" x14ac:dyDescent="0.35">
      <c r="B234" s="55" t="s">
        <v>1719</v>
      </c>
      <c r="C234" t="s">
        <v>1720</v>
      </c>
    </row>
    <row r="235" spans="2:3" x14ac:dyDescent="0.35">
      <c r="B235" s="55" t="s">
        <v>1721</v>
      </c>
      <c r="C235" t="s">
        <v>1722</v>
      </c>
    </row>
    <row r="236" spans="2:3" x14ac:dyDescent="0.35">
      <c r="B236" s="55" t="s">
        <v>1721</v>
      </c>
      <c r="C236" t="s">
        <v>1722</v>
      </c>
    </row>
    <row r="237" spans="2:3" x14ac:dyDescent="0.35">
      <c r="B237" s="55" t="s">
        <v>1721</v>
      </c>
      <c r="C237" t="s">
        <v>1722</v>
      </c>
    </row>
    <row r="238" spans="2:3" x14ac:dyDescent="0.35">
      <c r="B238" s="55" t="s">
        <v>1723</v>
      </c>
      <c r="C238" t="s">
        <v>1724</v>
      </c>
    </row>
    <row r="239" spans="2:3" x14ac:dyDescent="0.35">
      <c r="B239" s="55" t="s">
        <v>1723</v>
      </c>
      <c r="C239" t="s">
        <v>1724</v>
      </c>
    </row>
    <row r="240" spans="2:3" x14ac:dyDescent="0.35">
      <c r="B240" s="55" t="s">
        <v>1723</v>
      </c>
      <c r="C240" t="s">
        <v>1724</v>
      </c>
    </row>
    <row r="241" spans="2:3" x14ac:dyDescent="0.35">
      <c r="B241" s="55" t="s">
        <v>1723</v>
      </c>
      <c r="C241" t="s">
        <v>1724</v>
      </c>
    </row>
    <row r="242" spans="2:3" x14ac:dyDescent="0.35">
      <c r="B242" s="55" t="s">
        <v>1723</v>
      </c>
      <c r="C242" t="s">
        <v>1724</v>
      </c>
    </row>
    <row r="243" spans="2:3" x14ac:dyDescent="0.35">
      <c r="B243" s="55" t="s">
        <v>1725</v>
      </c>
      <c r="C243" t="s">
        <v>1726</v>
      </c>
    </row>
    <row r="244" spans="2:3" x14ac:dyDescent="0.35">
      <c r="B244" s="55" t="s">
        <v>1725</v>
      </c>
      <c r="C244" t="s">
        <v>1726</v>
      </c>
    </row>
    <row r="245" spans="2:3" x14ac:dyDescent="0.35">
      <c r="B245" s="55" t="s">
        <v>1727</v>
      </c>
      <c r="C245" t="s">
        <v>1728</v>
      </c>
    </row>
    <row r="246" spans="2:3" x14ac:dyDescent="0.35">
      <c r="B246" s="55" t="s">
        <v>1729</v>
      </c>
      <c r="C246" t="s">
        <v>1730</v>
      </c>
    </row>
    <row r="247" spans="2:3" x14ac:dyDescent="0.35">
      <c r="B247" s="55" t="s">
        <v>1731</v>
      </c>
      <c r="C247" t="s">
        <v>1732</v>
      </c>
    </row>
    <row r="248" spans="2:3" x14ac:dyDescent="0.35">
      <c r="B248" s="55" t="s">
        <v>1733</v>
      </c>
      <c r="C248" t="s">
        <v>1734</v>
      </c>
    </row>
    <row r="249" spans="2:3" x14ac:dyDescent="0.35">
      <c r="B249" s="55" t="s">
        <v>1735</v>
      </c>
      <c r="C249" t="s">
        <v>1736</v>
      </c>
    </row>
    <row r="250" spans="2:3" x14ac:dyDescent="0.35">
      <c r="B250" s="55" t="s">
        <v>1737</v>
      </c>
      <c r="C250" t="s">
        <v>1738</v>
      </c>
    </row>
    <row r="251" spans="2:3" x14ac:dyDescent="0.35">
      <c r="B251" s="55" t="s">
        <v>1739</v>
      </c>
      <c r="C251" t="s">
        <v>1740</v>
      </c>
    </row>
    <row r="252" spans="2:3" x14ac:dyDescent="0.35">
      <c r="B252" s="55" t="s">
        <v>1741</v>
      </c>
      <c r="C252" t="s">
        <v>1742</v>
      </c>
    </row>
    <row r="253" spans="2:3" x14ac:dyDescent="0.35">
      <c r="B253" s="55" t="s">
        <v>1741</v>
      </c>
      <c r="C253" t="s">
        <v>1742</v>
      </c>
    </row>
    <row r="254" spans="2:3" x14ac:dyDescent="0.35">
      <c r="B254" s="55" t="s">
        <v>1743</v>
      </c>
      <c r="C254" t="s">
        <v>1744</v>
      </c>
    </row>
    <row r="255" spans="2:3" x14ac:dyDescent="0.35">
      <c r="B255" s="55" t="s">
        <v>1743</v>
      </c>
      <c r="C255" t="s">
        <v>1744</v>
      </c>
    </row>
    <row r="256" spans="2:3" x14ac:dyDescent="0.35">
      <c r="B256" s="55" t="s">
        <v>1743</v>
      </c>
      <c r="C256" t="s">
        <v>1744</v>
      </c>
    </row>
    <row r="257" spans="2:3" x14ac:dyDescent="0.35">
      <c r="B257" s="55" t="s">
        <v>1745</v>
      </c>
      <c r="C257" t="s">
        <v>1746</v>
      </c>
    </row>
    <row r="258" spans="2:3" x14ac:dyDescent="0.35">
      <c r="B258" s="55" t="s">
        <v>1747</v>
      </c>
      <c r="C258" t="s">
        <v>1748</v>
      </c>
    </row>
    <row r="259" spans="2:3" x14ac:dyDescent="0.35">
      <c r="B259" s="55" t="s">
        <v>1749</v>
      </c>
      <c r="C259" t="s">
        <v>1750</v>
      </c>
    </row>
    <row r="260" spans="2:3" x14ac:dyDescent="0.35">
      <c r="B260" s="55" t="s">
        <v>1749</v>
      </c>
      <c r="C260" t="s">
        <v>1750</v>
      </c>
    </row>
    <row r="261" spans="2:3" x14ac:dyDescent="0.35">
      <c r="B261" s="55" t="s">
        <v>1751</v>
      </c>
      <c r="C261" t="s">
        <v>1752</v>
      </c>
    </row>
    <row r="262" spans="2:3" x14ac:dyDescent="0.35">
      <c r="B262" s="55" t="s">
        <v>1753</v>
      </c>
      <c r="C262" t="s">
        <v>1754</v>
      </c>
    </row>
    <row r="263" spans="2:3" x14ac:dyDescent="0.35">
      <c r="B263" s="55" t="s">
        <v>1755</v>
      </c>
      <c r="C263" t="s">
        <v>1756</v>
      </c>
    </row>
    <row r="264" spans="2:3" x14ac:dyDescent="0.35">
      <c r="B264" s="55" t="s">
        <v>1755</v>
      </c>
      <c r="C264" t="s">
        <v>1756</v>
      </c>
    </row>
    <row r="265" spans="2:3" x14ac:dyDescent="0.35">
      <c r="B265" s="55" t="s">
        <v>1757</v>
      </c>
      <c r="C265" t="s">
        <v>1758</v>
      </c>
    </row>
    <row r="266" spans="2:3" x14ac:dyDescent="0.35">
      <c r="B266" s="55" t="s">
        <v>1757</v>
      </c>
      <c r="C266" t="s">
        <v>1758</v>
      </c>
    </row>
    <row r="267" spans="2:3" x14ac:dyDescent="0.35">
      <c r="B267" s="55" t="s">
        <v>1759</v>
      </c>
      <c r="C267" t="s">
        <v>1760</v>
      </c>
    </row>
    <row r="268" spans="2:3" x14ac:dyDescent="0.35">
      <c r="B268" s="55" t="s">
        <v>1761</v>
      </c>
      <c r="C268" t="s">
        <v>1762</v>
      </c>
    </row>
    <row r="269" spans="2:3" x14ac:dyDescent="0.35">
      <c r="B269" s="55" t="s">
        <v>1763</v>
      </c>
      <c r="C269" t="s">
        <v>1764</v>
      </c>
    </row>
    <row r="270" spans="2:3" x14ac:dyDescent="0.35">
      <c r="B270" s="55" t="s">
        <v>1763</v>
      </c>
      <c r="C270" t="s">
        <v>1764</v>
      </c>
    </row>
    <row r="271" spans="2:3" x14ac:dyDescent="0.35">
      <c r="B271" s="55" t="s">
        <v>1765</v>
      </c>
      <c r="C271" t="s">
        <v>1764</v>
      </c>
    </row>
    <row r="272" spans="2:3" x14ac:dyDescent="0.35">
      <c r="B272" s="55" t="s">
        <v>1765</v>
      </c>
      <c r="C272" t="s">
        <v>1764</v>
      </c>
    </row>
    <row r="273" spans="2:3" x14ac:dyDescent="0.35">
      <c r="B273" s="55" t="s">
        <v>1766</v>
      </c>
      <c r="C273" t="s">
        <v>1764</v>
      </c>
    </row>
    <row r="274" spans="2:3" x14ac:dyDescent="0.35">
      <c r="B274" s="55" t="s">
        <v>1766</v>
      </c>
      <c r="C274" t="s">
        <v>1764</v>
      </c>
    </row>
    <row r="275" spans="2:3" x14ac:dyDescent="0.35">
      <c r="B275" s="55" t="s">
        <v>1767</v>
      </c>
      <c r="C275" t="s">
        <v>1764</v>
      </c>
    </row>
    <row r="276" spans="2:3" x14ac:dyDescent="0.35">
      <c r="B276" s="55" t="s">
        <v>1767</v>
      </c>
      <c r="C276" t="s">
        <v>1764</v>
      </c>
    </row>
    <row r="277" spans="2:3" x14ac:dyDescent="0.35">
      <c r="B277" s="55" t="s">
        <v>1768</v>
      </c>
      <c r="C277" t="s">
        <v>1764</v>
      </c>
    </row>
    <row r="278" spans="2:3" x14ac:dyDescent="0.35">
      <c r="B278" s="55" t="s">
        <v>1768</v>
      </c>
      <c r="C278" t="s">
        <v>1764</v>
      </c>
    </row>
    <row r="279" spans="2:3" x14ac:dyDescent="0.35">
      <c r="B279" s="55" t="s">
        <v>1769</v>
      </c>
      <c r="C279" t="s">
        <v>1764</v>
      </c>
    </row>
    <row r="280" spans="2:3" x14ac:dyDescent="0.35">
      <c r="B280" s="55" t="s">
        <v>1769</v>
      </c>
      <c r="C280" t="s">
        <v>1764</v>
      </c>
    </row>
    <row r="281" spans="2:3" x14ac:dyDescent="0.35">
      <c r="B281" s="55" t="s">
        <v>1770</v>
      </c>
      <c r="C281" t="s">
        <v>1764</v>
      </c>
    </row>
    <row r="282" spans="2:3" x14ac:dyDescent="0.35">
      <c r="B282" s="55" t="s">
        <v>1770</v>
      </c>
      <c r="C282" t="s">
        <v>1764</v>
      </c>
    </row>
    <row r="283" spans="2:3" x14ac:dyDescent="0.35">
      <c r="B283" s="55" t="s">
        <v>1771</v>
      </c>
      <c r="C283" t="s">
        <v>1772</v>
      </c>
    </row>
    <row r="284" spans="2:3" x14ac:dyDescent="0.35">
      <c r="B284" s="55" t="s">
        <v>1771</v>
      </c>
      <c r="C284" t="s">
        <v>1772</v>
      </c>
    </row>
    <row r="285" spans="2:3" x14ac:dyDescent="0.35">
      <c r="B285" s="55" t="s">
        <v>1771</v>
      </c>
      <c r="C285" t="s">
        <v>1772</v>
      </c>
    </row>
    <row r="286" spans="2:3" x14ac:dyDescent="0.35">
      <c r="B286" s="55" t="s">
        <v>1771</v>
      </c>
      <c r="C286" t="s">
        <v>1772</v>
      </c>
    </row>
    <row r="287" spans="2:3" x14ac:dyDescent="0.35">
      <c r="B287" s="55" t="s">
        <v>1771</v>
      </c>
      <c r="C287" t="s">
        <v>1772</v>
      </c>
    </row>
    <row r="288" spans="2:3" x14ac:dyDescent="0.35">
      <c r="B288" s="55" t="s">
        <v>1773</v>
      </c>
      <c r="C288" t="s">
        <v>1774</v>
      </c>
    </row>
    <row r="289" spans="2:3" x14ac:dyDescent="0.35">
      <c r="B289" s="55" t="s">
        <v>1773</v>
      </c>
      <c r="C289" t="s">
        <v>1774</v>
      </c>
    </row>
    <row r="290" spans="2:3" x14ac:dyDescent="0.35">
      <c r="B290" s="55" t="s">
        <v>1775</v>
      </c>
      <c r="C290" t="s">
        <v>1776</v>
      </c>
    </row>
    <row r="291" spans="2:3" x14ac:dyDescent="0.35">
      <c r="B291" s="55" t="s">
        <v>1775</v>
      </c>
      <c r="C291" t="s">
        <v>1776</v>
      </c>
    </row>
    <row r="292" spans="2:3" x14ac:dyDescent="0.35">
      <c r="B292" s="55" t="s">
        <v>1777</v>
      </c>
      <c r="C292" t="s">
        <v>1778</v>
      </c>
    </row>
    <row r="293" spans="2:3" x14ac:dyDescent="0.35">
      <c r="B293" s="55" t="s">
        <v>1779</v>
      </c>
      <c r="C293" t="s">
        <v>1778</v>
      </c>
    </row>
    <row r="294" spans="2:3" x14ac:dyDescent="0.35">
      <c r="B294" s="55" t="s">
        <v>1780</v>
      </c>
      <c r="C294" t="s">
        <v>1781</v>
      </c>
    </row>
    <row r="295" spans="2:3" x14ac:dyDescent="0.35">
      <c r="B295" s="55" t="s">
        <v>1780</v>
      </c>
      <c r="C295" t="s">
        <v>1781</v>
      </c>
    </row>
    <row r="296" spans="2:3" x14ac:dyDescent="0.35">
      <c r="B296" s="55" t="s">
        <v>1782</v>
      </c>
      <c r="C296" t="s">
        <v>1783</v>
      </c>
    </row>
    <row r="297" spans="2:3" x14ac:dyDescent="0.35">
      <c r="B297" s="55" t="s">
        <v>1782</v>
      </c>
      <c r="C297" t="s">
        <v>1783</v>
      </c>
    </row>
    <row r="298" spans="2:3" x14ac:dyDescent="0.35">
      <c r="B298" s="55" t="s">
        <v>1782</v>
      </c>
      <c r="C298" t="s">
        <v>1783</v>
      </c>
    </row>
    <row r="299" spans="2:3" x14ac:dyDescent="0.35">
      <c r="B299" s="55" t="s">
        <v>1782</v>
      </c>
      <c r="C299" t="s">
        <v>1783</v>
      </c>
    </row>
    <row r="300" spans="2:3" x14ac:dyDescent="0.35">
      <c r="B300" s="55" t="s">
        <v>1784</v>
      </c>
      <c r="C300" t="s">
        <v>1785</v>
      </c>
    </row>
    <row r="301" spans="2:3" x14ac:dyDescent="0.35">
      <c r="B301" s="55" t="s">
        <v>1784</v>
      </c>
      <c r="C301" t="s">
        <v>1785</v>
      </c>
    </row>
    <row r="302" spans="2:3" x14ac:dyDescent="0.35">
      <c r="B302" s="55" t="s">
        <v>1784</v>
      </c>
      <c r="C302" t="s">
        <v>1785</v>
      </c>
    </row>
    <row r="303" spans="2:3" x14ac:dyDescent="0.35">
      <c r="B303" s="55" t="s">
        <v>1786</v>
      </c>
      <c r="C303" t="s">
        <v>1787</v>
      </c>
    </row>
    <row r="304" spans="2:3" x14ac:dyDescent="0.35">
      <c r="B304" s="55" t="s">
        <v>1786</v>
      </c>
      <c r="C304" t="s">
        <v>1787</v>
      </c>
    </row>
    <row r="305" spans="2:3" x14ac:dyDescent="0.35">
      <c r="B305" s="55" t="s">
        <v>1786</v>
      </c>
      <c r="C305" t="s">
        <v>1787</v>
      </c>
    </row>
    <row r="306" spans="2:3" x14ac:dyDescent="0.35">
      <c r="B306" s="55" t="s">
        <v>1788</v>
      </c>
      <c r="C306" t="s">
        <v>1789</v>
      </c>
    </row>
    <row r="307" spans="2:3" x14ac:dyDescent="0.35">
      <c r="B307" s="55" t="s">
        <v>1790</v>
      </c>
      <c r="C307" t="s">
        <v>1791</v>
      </c>
    </row>
    <row r="308" spans="2:3" x14ac:dyDescent="0.35">
      <c r="B308" s="55" t="s">
        <v>1792</v>
      </c>
      <c r="C308" t="s">
        <v>1793</v>
      </c>
    </row>
    <row r="309" spans="2:3" x14ac:dyDescent="0.35">
      <c r="B309" s="55" t="s">
        <v>1792</v>
      </c>
      <c r="C309" t="s">
        <v>1793</v>
      </c>
    </row>
    <row r="310" spans="2:3" x14ac:dyDescent="0.35">
      <c r="B310" s="55" t="s">
        <v>1794</v>
      </c>
      <c r="C310" t="s">
        <v>1795</v>
      </c>
    </row>
    <row r="311" spans="2:3" x14ac:dyDescent="0.35">
      <c r="B311" s="55" t="s">
        <v>1794</v>
      </c>
      <c r="C311" t="s">
        <v>1795</v>
      </c>
    </row>
    <row r="312" spans="2:3" x14ac:dyDescent="0.35">
      <c r="B312" s="55" t="s">
        <v>1794</v>
      </c>
      <c r="C312" t="s">
        <v>1795</v>
      </c>
    </row>
    <row r="313" spans="2:3" x14ac:dyDescent="0.35">
      <c r="B313" s="55" t="s">
        <v>1796</v>
      </c>
      <c r="C313" t="s">
        <v>1797</v>
      </c>
    </row>
    <row r="314" spans="2:3" x14ac:dyDescent="0.35">
      <c r="B314" s="55" t="s">
        <v>1796</v>
      </c>
      <c r="C314" t="s">
        <v>1797</v>
      </c>
    </row>
    <row r="315" spans="2:3" x14ac:dyDescent="0.35">
      <c r="B315" s="55" t="s">
        <v>1798</v>
      </c>
      <c r="C315" t="s">
        <v>1799</v>
      </c>
    </row>
    <row r="316" spans="2:3" x14ac:dyDescent="0.35">
      <c r="B316" s="55" t="s">
        <v>1798</v>
      </c>
      <c r="C316" t="s">
        <v>1799</v>
      </c>
    </row>
    <row r="317" spans="2:3" x14ac:dyDescent="0.35">
      <c r="B317" s="55" t="s">
        <v>1798</v>
      </c>
      <c r="C317" t="s">
        <v>1799</v>
      </c>
    </row>
    <row r="318" spans="2:3" x14ac:dyDescent="0.35">
      <c r="B318" s="55" t="s">
        <v>1800</v>
      </c>
      <c r="C318" t="s">
        <v>1801</v>
      </c>
    </row>
    <row r="319" spans="2:3" x14ac:dyDescent="0.35">
      <c r="B319" s="55" t="s">
        <v>1800</v>
      </c>
      <c r="C319" t="s">
        <v>1801</v>
      </c>
    </row>
    <row r="320" spans="2:3" x14ac:dyDescent="0.35">
      <c r="B320" s="55" t="s">
        <v>1802</v>
      </c>
      <c r="C320" t="s">
        <v>1803</v>
      </c>
    </row>
    <row r="321" spans="2:3" x14ac:dyDescent="0.35">
      <c r="B321" s="55" t="s">
        <v>1802</v>
      </c>
      <c r="C321" t="s">
        <v>1803</v>
      </c>
    </row>
    <row r="322" spans="2:3" x14ac:dyDescent="0.35">
      <c r="B322" s="55" t="s">
        <v>1802</v>
      </c>
      <c r="C322" t="s">
        <v>1803</v>
      </c>
    </row>
    <row r="323" spans="2:3" x14ac:dyDescent="0.35">
      <c r="B323" s="55" t="s">
        <v>1804</v>
      </c>
      <c r="C323" t="s">
        <v>1805</v>
      </c>
    </row>
    <row r="324" spans="2:3" x14ac:dyDescent="0.35">
      <c r="B324" s="55" t="s">
        <v>1806</v>
      </c>
      <c r="C324" t="s">
        <v>1807</v>
      </c>
    </row>
    <row r="325" spans="2:3" x14ac:dyDescent="0.35">
      <c r="B325" s="55" t="s">
        <v>1806</v>
      </c>
      <c r="C325" t="s">
        <v>1807</v>
      </c>
    </row>
    <row r="326" spans="2:3" x14ac:dyDescent="0.35">
      <c r="B326" s="55" t="s">
        <v>1808</v>
      </c>
      <c r="C326" t="s">
        <v>1809</v>
      </c>
    </row>
    <row r="327" spans="2:3" x14ac:dyDescent="0.35">
      <c r="B327" s="55" t="s">
        <v>1808</v>
      </c>
      <c r="C327" t="s">
        <v>1809</v>
      </c>
    </row>
    <row r="328" spans="2:3" x14ac:dyDescent="0.35">
      <c r="B328" s="55" t="s">
        <v>1808</v>
      </c>
      <c r="C328" t="s">
        <v>1809</v>
      </c>
    </row>
    <row r="329" spans="2:3" x14ac:dyDescent="0.35">
      <c r="B329" s="55" t="s">
        <v>1810</v>
      </c>
      <c r="C329" t="s">
        <v>1811</v>
      </c>
    </row>
    <row r="330" spans="2:3" x14ac:dyDescent="0.35">
      <c r="B330" s="55" t="s">
        <v>1810</v>
      </c>
      <c r="C330" t="s">
        <v>1811</v>
      </c>
    </row>
    <row r="331" spans="2:3" x14ac:dyDescent="0.35">
      <c r="B331" s="55" t="s">
        <v>1810</v>
      </c>
      <c r="C331" t="s">
        <v>1811</v>
      </c>
    </row>
    <row r="332" spans="2:3" x14ac:dyDescent="0.35">
      <c r="B332" s="55" t="s">
        <v>1812</v>
      </c>
      <c r="C332" t="s">
        <v>1811</v>
      </c>
    </row>
    <row r="333" spans="2:3" x14ac:dyDescent="0.35">
      <c r="B333" s="55" t="s">
        <v>1812</v>
      </c>
      <c r="C333" t="s">
        <v>1811</v>
      </c>
    </row>
    <row r="334" spans="2:3" x14ac:dyDescent="0.35">
      <c r="B334" s="55" t="s">
        <v>1813</v>
      </c>
      <c r="C334" t="s">
        <v>1811</v>
      </c>
    </row>
    <row r="335" spans="2:3" x14ac:dyDescent="0.35">
      <c r="B335" s="55" t="s">
        <v>1813</v>
      </c>
      <c r="C335" t="s">
        <v>1811</v>
      </c>
    </row>
    <row r="336" spans="2:3" x14ac:dyDescent="0.35">
      <c r="B336" s="55" t="s">
        <v>1814</v>
      </c>
      <c r="C336" t="s">
        <v>1815</v>
      </c>
    </row>
    <row r="337" spans="2:3" x14ac:dyDescent="0.35">
      <c r="B337" s="55" t="s">
        <v>1816</v>
      </c>
      <c r="C337" t="s">
        <v>1817</v>
      </c>
    </row>
    <row r="338" spans="2:3" x14ac:dyDescent="0.35">
      <c r="B338" s="55" t="s">
        <v>1816</v>
      </c>
      <c r="C338" t="s">
        <v>1817</v>
      </c>
    </row>
    <row r="339" spans="2:3" x14ac:dyDescent="0.35">
      <c r="B339" s="55" t="s">
        <v>1818</v>
      </c>
      <c r="C339" t="s">
        <v>1819</v>
      </c>
    </row>
    <row r="340" spans="2:3" x14ac:dyDescent="0.35">
      <c r="B340" s="55" t="s">
        <v>1818</v>
      </c>
      <c r="C340" t="s">
        <v>1819</v>
      </c>
    </row>
    <row r="341" spans="2:3" x14ac:dyDescent="0.35">
      <c r="B341" s="55" t="s">
        <v>1820</v>
      </c>
      <c r="C341" t="s">
        <v>1821</v>
      </c>
    </row>
    <row r="342" spans="2:3" x14ac:dyDescent="0.35">
      <c r="B342" s="55" t="s">
        <v>1822</v>
      </c>
      <c r="C342" t="s">
        <v>1823</v>
      </c>
    </row>
    <row r="343" spans="2:3" x14ac:dyDescent="0.35">
      <c r="B343" s="55" t="s">
        <v>1822</v>
      </c>
      <c r="C343" t="s">
        <v>1823</v>
      </c>
    </row>
    <row r="344" spans="2:3" x14ac:dyDescent="0.35">
      <c r="B344" s="55" t="s">
        <v>1824</v>
      </c>
      <c r="C344" t="s">
        <v>1407</v>
      </c>
    </row>
    <row r="345" spans="2:3" x14ac:dyDescent="0.35">
      <c r="B345" s="55" t="s">
        <v>1824</v>
      </c>
      <c r="C345" t="s">
        <v>1407</v>
      </c>
    </row>
    <row r="346" spans="2:3" x14ac:dyDescent="0.35">
      <c r="B346" s="55" t="s">
        <v>1824</v>
      </c>
      <c r="C346" t="s">
        <v>1407</v>
      </c>
    </row>
    <row r="347" spans="2:3" x14ac:dyDescent="0.35">
      <c r="B347" s="55" t="s">
        <v>1824</v>
      </c>
      <c r="C347" t="s">
        <v>1407</v>
      </c>
    </row>
    <row r="348" spans="2:3" x14ac:dyDescent="0.35">
      <c r="B348" s="55" t="s">
        <v>1824</v>
      </c>
      <c r="C348" t="s">
        <v>1407</v>
      </c>
    </row>
    <row r="349" spans="2:3" x14ac:dyDescent="0.35">
      <c r="B349" s="55" t="s">
        <v>1824</v>
      </c>
      <c r="C349" t="s">
        <v>1407</v>
      </c>
    </row>
    <row r="350" spans="2:3" x14ac:dyDescent="0.35">
      <c r="B350" s="55" t="s">
        <v>1825</v>
      </c>
      <c r="C350" t="s">
        <v>1826</v>
      </c>
    </row>
    <row r="351" spans="2:3" x14ac:dyDescent="0.35">
      <c r="B351" s="55" t="s">
        <v>1825</v>
      </c>
      <c r="C351" t="s">
        <v>1826</v>
      </c>
    </row>
    <row r="352" spans="2:3" x14ac:dyDescent="0.35">
      <c r="B352" s="55" t="s">
        <v>1827</v>
      </c>
      <c r="C352" t="s">
        <v>1828</v>
      </c>
    </row>
    <row r="353" spans="2:3" x14ac:dyDescent="0.35">
      <c r="B353" s="55" t="s">
        <v>1829</v>
      </c>
      <c r="C353" t="s">
        <v>1830</v>
      </c>
    </row>
    <row r="354" spans="2:3" x14ac:dyDescent="0.35">
      <c r="B354" s="55" t="s">
        <v>1829</v>
      </c>
      <c r="C354" t="s">
        <v>1830</v>
      </c>
    </row>
    <row r="355" spans="2:3" x14ac:dyDescent="0.35">
      <c r="B355" s="55" t="s">
        <v>1829</v>
      </c>
      <c r="C355" t="s">
        <v>1830</v>
      </c>
    </row>
    <row r="356" spans="2:3" x14ac:dyDescent="0.35">
      <c r="B356" s="55" t="s">
        <v>1831</v>
      </c>
      <c r="C356" t="s">
        <v>1832</v>
      </c>
    </row>
    <row r="357" spans="2:3" x14ac:dyDescent="0.35">
      <c r="B357" s="55" t="s">
        <v>1831</v>
      </c>
      <c r="C357" t="s">
        <v>1832</v>
      </c>
    </row>
    <row r="358" spans="2:3" x14ac:dyDescent="0.35">
      <c r="B358" s="55" t="s">
        <v>1831</v>
      </c>
      <c r="C358" t="s">
        <v>1832</v>
      </c>
    </row>
    <row r="359" spans="2:3" x14ac:dyDescent="0.35">
      <c r="B359" s="55" t="s">
        <v>1833</v>
      </c>
      <c r="C359" t="s">
        <v>1834</v>
      </c>
    </row>
    <row r="360" spans="2:3" x14ac:dyDescent="0.35">
      <c r="B360" s="55" t="s">
        <v>1833</v>
      </c>
      <c r="C360" t="s">
        <v>1834</v>
      </c>
    </row>
    <row r="361" spans="2:3" x14ac:dyDescent="0.35">
      <c r="B361" s="55" t="s">
        <v>1833</v>
      </c>
      <c r="C361" t="s">
        <v>1834</v>
      </c>
    </row>
    <row r="362" spans="2:3" x14ac:dyDescent="0.35">
      <c r="B362" s="55" t="s">
        <v>1835</v>
      </c>
      <c r="C362" t="s">
        <v>1834</v>
      </c>
    </row>
    <row r="363" spans="2:3" x14ac:dyDescent="0.35">
      <c r="B363" s="55" t="s">
        <v>1835</v>
      </c>
      <c r="C363" t="s">
        <v>1834</v>
      </c>
    </row>
    <row r="364" spans="2:3" x14ac:dyDescent="0.35">
      <c r="B364" s="55" t="s">
        <v>1835</v>
      </c>
      <c r="C364" t="s">
        <v>1834</v>
      </c>
    </row>
    <row r="365" spans="2:3" x14ac:dyDescent="0.35">
      <c r="B365" s="55" t="s">
        <v>1836</v>
      </c>
      <c r="C365" t="s">
        <v>1837</v>
      </c>
    </row>
    <row r="366" spans="2:3" x14ac:dyDescent="0.35">
      <c r="B366" s="55" t="s">
        <v>1836</v>
      </c>
      <c r="C366" t="s">
        <v>1837</v>
      </c>
    </row>
    <row r="367" spans="2:3" x14ac:dyDescent="0.35">
      <c r="B367" s="55" t="s">
        <v>1838</v>
      </c>
      <c r="C367" t="s">
        <v>1839</v>
      </c>
    </row>
    <row r="368" spans="2:3" x14ac:dyDescent="0.35">
      <c r="B368" s="55" t="s">
        <v>1840</v>
      </c>
      <c r="C368" t="s">
        <v>1841</v>
      </c>
    </row>
    <row r="369" spans="2:3" x14ac:dyDescent="0.35">
      <c r="B369" s="55" t="s">
        <v>1842</v>
      </c>
      <c r="C369" t="s">
        <v>1843</v>
      </c>
    </row>
    <row r="370" spans="2:3" x14ac:dyDescent="0.35">
      <c r="B370" s="55" t="s">
        <v>1842</v>
      </c>
      <c r="C370" t="s">
        <v>1843</v>
      </c>
    </row>
    <row r="371" spans="2:3" x14ac:dyDescent="0.35">
      <c r="B371" s="55" t="s">
        <v>1844</v>
      </c>
      <c r="C371" t="s">
        <v>1845</v>
      </c>
    </row>
    <row r="372" spans="2:3" x14ac:dyDescent="0.35">
      <c r="B372" s="55" t="s">
        <v>1844</v>
      </c>
      <c r="C372" t="s">
        <v>1845</v>
      </c>
    </row>
    <row r="373" spans="2:3" x14ac:dyDescent="0.35">
      <c r="B373" s="55" t="s">
        <v>1844</v>
      </c>
      <c r="C373" t="s">
        <v>1845</v>
      </c>
    </row>
    <row r="374" spans="2:3" x14ac:dyDescent="0.35">
      <c r="B374" s="55" t="s">
        <v>1846</v>
      </c>
      <c r="C374" t="s">
        <v>1847</v>
      </c>
    </row>
    <row r="375" spans="2:3" x14ac:dyDescent="0.35">
      <c r="B375" s="55" t="s">
        <v>1846</v>
      </c>
      <c r="C375" t="s">
        <v>1847</v>
      </c>
    </row>
    <row r="376" spans="2:3" x14ac:dyDescent="0.35">
      <c r="B376" s="55" t="s">
        <v>1848</v>
      </c>
      <c r="C376" t="s">
        <v>1849</v>
      </c>
    </row>
    <row r="377" spans="2:3" x14ac:dyDescent="0.35">
      <c r="B377" s="55" t="s">
        <v>1850</v>
      </c>
      <c r="C377" t="s">
        <v>1851</v>
      </c>
    </row>
    <row r="378" spans="2:3" x14ac:dyDescent="0.35">
      <c r="B378" s="55" t="s">
        <v>1852</v>
      </c>
      <c r="C378" t="s">
        <v>1853</v>
      </c>
    </row>
    <row r="379" spans="2:3" x14ac:dyDescent="0.35">
      <c r="B379" s="55" t="s">
        <v>1852</v>
      </c>
      <c r="C379" t="s">
        <v>1853</v>
      </c>
    </row>
    <row r="380" spans="2:3" x14ac:dyDescent="0.35">
      <c r="B380" s="55" t="s">
        <v>1852</v>
      </c>
      <c r="C380" t="s">
        <v>1853</v>
      </c>
    </row>
    <row r="381" spans="2:3" x14ac:dyDescent="0.35">
      <c r="B381" s="55" t="s">
        <v>1854</v>
      </c>
      <c r="C381" t="s">
        <v>1853</v>
      </c>
    </row>
    <row r="382" spans="2:3" x14ac:dyDescent="0.35">
      <c r="B382" s="55" t="s">
        <v>1854</v>
      </c>
      <c r="C382" t="s">
        <v>1853</v>
      </c>
    </row>
    <row r="383" spans="2:3" x14ac:dyDescent="0.35">
      <c r="B383" s="55" t="s">
        <v>1854</v>
      </c>
      <c r="C383" t="s">
        <v>1853</v>
      </c>
    </row>
    <row r="384" spans="2:3" x14ac:dyDescent="0.35">
      <c r="B384" s="55" t="s">
        <v>1855</v>
      </c>
      <c r="C384" t="s">
        <v>1856</v>
      </c>
    </row>
    <row r="385" spans="2:3" x14ac:dyDescent="0.35">
      <c r="B385" s="55" t="s">
        <v>1855</v>
      </c>
      <c r="C385" t="s">
        <v>1856</v>
      </c>
    </row>
    <row r="386" spans="2:3" x14ac:dyDescent="0.35">
      <c r="B386" s="55" t="s">
        <v>1855</v>
      </c>
      <c r="C386" t="s">
        <v>1856</v>
      </c>
    </row>
    <row r="387" spans="2:3" x14ac:dyDescent="0.35">
      <c r="B387" s="55" t="s">
        <v>1857</v>
      </c>
      <c r="C387" t="s">
        <v>1858</v>
      </c>
    </row>
    <row r="388" spans="2:3" x14ac:dyDescent="0.35">
      <c r="B388" s="55" t="s">
        <v>1859</v>
      </c>
      <c r="C388" t="s">
        <v>1860</v>
      </c>
    </row>
    <row r="389" spans="2:3" x14ac:dyDescent="0.35">
      <c r="B389" s="55" t="s">
        <v>1859</v>
      </c>
      <c r="C389" t="s">
        <v>1860</v>
      </c>
    </row>
    <row r="390" spans="2:3" x14ac:dyDescent="0.35">
      <c r="B390" s="55" t="s">
        <v>1859</v>
      </c>
      <c r="C390" t="s">
        <v>1860</v>
      </c>
    </row>
    <row r="391" spans="2:3" x14ac:dyDescent="0.35">
      <c r="B391" s="55" t="s">
        <v>1859</v>
      </c>
      <c r="C391" t="s">
        <v>1860</v>
      </c>
    </row>
    <row r="392" spans="2:3" x14ac:dyDescent="0.35">
      <c r="B392" s="55" t="s">
        <v>1861</v>
      </c>
      <c r="C392" t="s">
        <v>1862</v>
      </c>
    </row>
    <row r="393" spans="2:3" x14ac:dyDescent="0.35">
      <c r="B393" s="55" t="s">
        <v>1863</v>
      </c>
      <c r="C393" t="s">
        <v>1864</v>
      </c>
    </row>
    <row r="394" spans="2:3" x14ac:dyDescent="0.35">
      <c r="B394" s="55" t="s">
        <v>1865</v>
      </c>
      <c r="C394" t="s">
        <v>1866</v>
      </c>
    </row>
    <row r="395" spans="2:3" x14ac:dyDescent="0.35">
      <c r="B395" s="55" t="s">
        <v>1865</v>
      </c>
      <c r="C395" t="s">
        <v>1866</v>
      </c>
    </row>
    <row r="396" spans="2:3" x14ac:dyDescent="0.35">
      <c r="B396" s="55" t="s">
        <v>1867</v>
      </c>
      <c r="C396" t="s">
        <v>1868</v>
      </c>
    </row>
    <row r="397" spans="2:3" x14ac:dyDescent="0.35">
      <c r="B397" s="55" t="s">
        <v>1867</v>
      </c>
      <c r="C397" t="s">
        <v>1868</v>
      </c>
    </row>
    <row r="398" spans="2:3" x14ac:dyDescent="0.35">
      <c r="B398" s="55" t="s">
        <v>1867</v>
      </c>
      <c r="C398" t="s">
        <v>1868</v>
      </c>
    </row>
    <row r="399" spans="2:3" x14ac:dyDescent="0.35">
      <c r="B399" s="55" t="s">
        <v>1867</v>
      </c>
      <c r="C399" t="s">
        <v>1868</v>
      </c>
    </row>
    <row r="400" spans="2:3" x14ac:dyDescent="0.35">
      <c r="B400" s="55" t="s">
        <v>1869</v>
      </c>
      <c r="C400" t="s">
        <v>1870</v>
      </c>
    </row>
    <row r="401" spans="2:3" x14ac:dyDescent="0.35">
      <c r="B401" s="55" t="s">
        <v>1869</v>
      </c>
      <c r="C401" t="s">
        <v>1870</v>
      </c>
    </row>
    <row r="402" spans="2:3" x14ac:dyDescent="0.35">
      <c r="B402" s="55" t="s">
        <v>1869</v>
      </c>
      <c r="C402" t="s">
        <v>1870</v>
      </c>
    </row>
    <row r="403" spans="2:3" x14ac:dyDescent="0.35">
      <c r="B403" s="55" t="s">
        <v>1871</v>
      </c>
      <c r="C403" t="s">
        <v>1872</v>
      </c>
    </row>
    <row r="404" spans="2:3" x14ac:dyDescent="0.35">
      <c r="B404" s="55" t="s">
        <v>1871</v>
      </c>
      <c r="C404" t="s">
        <v>1872</v>
      </c>
    </row>
    <row r="405" spans="2:3" x14ac:dyDescent="0.35">
      <c r="B405" s="55" t="s">
        <v>1871</v>
      </c>
      <c r="C405" t="s">
        <v>1872</v>
      </c>
    </row>
    <row r="406" spans="2:3" x14ac:dyDescent="0.35">
      <c r="B406" s="55" t="s">
        <v>1873</v>
      </c>
      <c r="C406" t="s">
        <v>1874</v>
      </c>
    </row>
    <row r="407" spans="2:3" x14ac:dyDescent="0.35">
      <c r="B407" s="55" t="s">
        <v>1873</v>
      </c>
      <c r="C407" t="s">
        <v>1874</v>
      </c>
    </row>
    <row r="408" spans="2:3" x14ac:dyDescent="0.35">
      <c r="B408" s="55" t="s">
        <v>1875</v>
      </c>
      <c r="C408" t="s">
        <v>1876</v>
      </c>
    </row>
    <row r="409" spans="2:3" x14ac:dyDescent="0.35">
      <c r="B409" s="55" t="s">
        <v>1875</v>
      </c>
      <c r="C409" t="s">
        <v>1876</v>
      </c>
    </row>
    <row r="410" spans="2:3" x14ac:dyDescent="0.35">
      <c r="B410" s="55" t="s">
        <v>1875</v>
      </c>
      <c r="C410" t="s">
        <v>1876</v>
      </c>
    </row>
    <row r="411" spans="2:3" x14ac:dyDescent="0.35">
      <c r="B411" s="55" t="s">
        <v>1877</v>
      </c>
      <c r="C411" t="s">
        <v>1878</v>
      </c>
    </row>
    <row r="412" spans="2:3" x14ac:dyDescent="0.35">
      <c r="B412" s="55" t="s">
        <v>1877</v>
      </c>
      <c r="C412" t="s">
        <v>1878</v>
      </c>
    </row>
    <row r="413" spans="2:3" x14ac:dyDescent="0.35">
      <c r="B413" s="55" t="s">
        <v>1877</v>
      </c>
      <c r="C413" t="s">
        <v>1878</v>
      </c>
    </row>
    <row r="414" spans="2:3" x14ac:dyDescent="0.35">
      <c r="B414" s="55" t="s">
        <v>1877</v>
      </c>
      <c r="C414" t="s">
        <v>1878</v>
      </c>
    </row>
    <row r="415" spans="2:3" x14ac:dyDescent="0.35">
      <c r="B415" s="55" t="s">
        <v>1879</v>
      </c>
      <c r="C415" t="s">
        <v>1880</v>
      </c>
    </row>
    <row r="416" spans="2:3" x14ac:dyDescent="0.35">
      <c r="B416" s="55" t="s">
        <v>1879</v>
      </c>
      <c r="C416" t="s">
        <v>1880</v>
      </c>
    </row>
    <row r="417" spans="2:3" x14ac:dyDescent="0.35">
      <c r="B417" s="55" t="s">
        <v>1881</v>
      </c>
      <c r="C417" t="s">
        <v>1882</v>
      </c>
    </row>
    <row r="418" spans="2:3" x14ac:dyDescent="0.35">
      <c r="B418" s="55" t="s">
        <v>1883</v>
      </c>
      <c r="C418" t="s">
        <v>1884</v>
      </c>
    </row>
    <row r="419" spans="2:3" x14ac:dyDescent="0.35">
      <c r="B419" s="55" t="s">
        <v>1883</v>
      </c>
      <c r="C419" t="s">
        <v>1884</v>
      </c>
    </row>
    <row r="420" spans="2:3" x14ac:dyDescent="0.35">
      <c r="B420" s="55" t="s">
        <v>1885</v>
      </c>
      <c r="C420" t="s">
        <v>1886</v>
      </c>
    </row>
    <row r="421" spans="2:3" x14ac:dyDescent="0.35">
      <c r="B421" s="55" t="s">
        <v>1887</v>
      </c>
      <c r="C421" t="s">
        <v>1888</v>
      </c>
    </row>
    <row r="422" spans="2:3" x14ac:dyDescent="0.35">
      <c r="B422" s="55" t="s">
        <v>1889</v>
      </c>
      <c r="C422" t="s">
        <v>1890</v>
      </c>
    </row>
    <row r="423" spans="2:3" x14ac:dyDescent="0.35">
      <c r="B423" s="55" t="s">
        <v>1889</v>
      </c>
      <c r="C423" t="s">
        <v>1890</v>
      </c>
    </row>
    <row r="424" spans="2:3" x14ac:dyDescent="0.35">
      <c r="B424" s="55" t="s">
        <v>1891</v>
      </c>
      <c r="C424" t="s">
        <v>1892</v>
      </c>
    </row>
    <row r="425" spans="2:3" x14ac:dyDescent="0.35">
      <c r="B425" s="55" t="s">
        <v>1891</v>
      </c>
      <c r="C425" t="s">
        <v>1892</v>
      </c>
    </row>
    <row r="426" spans="2:3" x14ac:dyDescent="0.35">
      <c r="B426" s="55" t="s">
        <v>1893</v>
      </c>
      <c r="C426" t="s">
        <v>1894</v>
      </c>
    </row>
    <row r="427" spans="2:3" x14ac:dyDescent="0.35">
      <c r="B427" s="55" t="s">
        <v>1893</v>
      </c>
      <c r="C427" t="s">
        <v>1894</v>
      </c>
    </row>
    <row r="428" spans="2:3" x14ac:dyDescent="0.35">
      <c r="B428" s="55" t="s">
        <v>1895</v>
      </c>
      <c r="C428" t="s">
        <v>1896</v>
      </c>
    </row>
    <row r="429" spans="2:3" x14ac:dyDescent="0.35">
      <c r="B429" s="55" t="s">
        <v>1895</v>
      </c>
      <c r="C429" t="s">
        <v>1896</v>
      </c>
    </row>
    <row r="430" spans="2:3" x14ac:dyDescent="0.35">
      <c r="B430" s="55" t="s">
        <v>1897</v>
      </c>
      <c r="C430" t="s">
        <v>1898</v>
      </c>
    </row>
    <row r="431" spans="2:3" x14ac:dyDescent="0.35">
      <c r="B431" s="55" t="s">
        <v>1897</v>
      </c>
      <c r="C431" t="s">
        <v>1898</v>
      </c>
    </row>
    <row r="432" spans="2:3" x14ac:dyDescent="0.35">
      <c r="B432" s="55" t="s">
        <v>1897</v>
      </c>
      <c r="C432" t="s">
        <v>1898</v>
      </c>
    </row>
    <row r="433" spans="2:3" x14ac:dyDescent="0.35">
      <c r="B433" s="55" t="s">
        <v>1897</v>
      </c>
      <c r="C433" t="s">
        <v>1898</v>
      </c>
    </row>
    <row r="434" spans="2:3" x14ac:dyDescent="0.35">
      <c r="B434" s="55" t="s">
        <v>1897</v>
      </c>
      <c r="C434" t="s">
        <v>1898</v>
      </c>
    </row>
    <row r="435" spans="2:3" x14ac:dyDescent="0.35">
      <c r="B435" s="55" t="s">
        <v>1899</v>
      </c>
      <c r="C435" t="s">
        <v>1900</v>
      </c>
    </row>
    <row r="436" spans="2:3" x14ac:dyDescent="0.35">
      <c r="B436" s="55" t="s">
        <v>1901</v>
      </c>
      <c r="C436" t="s">
        <v>1902</v>
      </c>
    </row>
    <row r="437" spans="2:3" x14ac:dyDescent="0.35">
      <c r="B437" s="55" t="s">
        <v>1901</v>
      </c>
      <c r="C437" t="s">
        <v>1902</v>
      </c>
    </row>
    <row r="438" spans="2:3" x14ac:dyDescent="0.35">
      <c r="B438" s="55" t="s">
        <v>1903</v>
      </c>
      <c r="C438" t="s">
        <v>1904</v>
      </c>
    </row>
    <row r="439" spans="2:3" x14ac:dyDescent="0.35">
      <c r="B439" s="55" t="s">
        <v>1903</v>
      </c>
      <c r="C439" t="s">
        <v>1904</v>
      </c>
    </row>
    <row r="440" spans="2:3" x14ac:dyDescent="0.35">
      <c r="B440" s="55" t="s">
        <v>1903</v>
      </c>
      <c r="C440" t="s">
        <v>1904</v>
      </c>
    </row>
    <row r="441" spans="2:3" x14ac:dyDescent="0.35">
      <c r="B441" s="55" t="s">
        <v>1905</v>
      </c>
      <c r="C441" t="s">
        <v>1906</v>
      </c>
    </row>
    <row r="442" spans="2:3" x14ac:dyDescent="0.35">
      <c r="B442" s="55" t="s">
        <v>1905</v>
      </c>
      <c r="C442" t="s">
        <v>1906</v>
      </c>
    </row>
    <row r="443" spans="2:3" x14ac:dyDescent="0.35">
      <c r="B443" s="55" t="s">
        <v>1905</v>
      </c>
      <c r="C443" t="s">
        <v>1906</v>
      </c>
    </row>
    <row r="444" spans="2:3" x14ac:dyDescent="0.35">
      <c r="B444" s="55" t="s">
        <v>1907</v>
      </c>
      <c r="C444" t="s">
        <v>1908</v>
      </c>
    </row>
    <row r="445" spans="2:3" x14ac:dyDescent="0.35">
      <c r="B445" s="55" t="s">
        <v>1909</v>
      </c>
      <c r="C445" t="s">
        <v>1910</v>
      </c>
    </row>
    <row r="446" spans="2:3" x14ac:dyDescent="0.35">
      <c r="B446" s="55" t="s">
        <v>1909</v>
      </c>
      <c r="C446" t="s">
        <v>1910</v>
      </c>
    </row>
    <row r="447" spans="2:3" x14ac:dyDescent="0.35">
      <c r="B447" s="55" t="s">
        <v>1909</v>
      </c>
      <c r="C447" t="s">
        <v>1910</v>
      </c>
    </row>
    <row r="448" spans="2:3" x14ac:dyDescent="0.35">
      <c r="B448" s="55" t="s">
        <v>1911</v>
      </c>
      <c r="C448" t="s">
        <v>1912</v>
      </c>
    </row>
    <row r="449" spans="2:3" x14ac:dyDescent="0.35">
      <c r="B449" s="55" t="s">
        <v>1911</v>
      </c>
      <c r="C449" t="s">
        <v>1912</v>
      </c>
    </row>
    <row r="450" spans="2:3" x14ac:dyDescent="0.35">
      <c r="B450" s="55" t="s">
        <v>1913</v>
      </c>
      <c r="C450" t="s">
        <v>1914</v>
      </c>
    </row>
    <row r="451" spans="2:3" x14ac:dyDescent="0.35">
      <c r="B451" s="55" t="s">
        <v>1915</v>
      </c>
      <c r="C451" t="s">
        <v>1916</v>
      </c>
    </row>
    <row r="452" spans="2:3" x14ac:dyDescent="0.35">
      <c r="B452" s="55" t="s">
        <v>1915</v>
      </c>
      <c r="C452" t="s">
        <v>1916</v>
      </c>
    </row>
    <row r="453" spans="2:3" x14ac:dyDescent="0.35">
      <c r="B453" s="55" t="s">
        <v>1915</v>
      </c>
      <c r="C453" t="s">
        <v>1916</v>
      </c>
    </row>
    <row r="454" spans="2:3" x14ac:dyDescent="0.35">
      <c r="B454" s="55" t="s">
        <v>1915</v>
      </c>
      <c r="C454" t="s">
        <v>1916</v>
      </c>
    </row>
    <row r="455" spans="2:3" x14ac:dyDescent="0.35">
      <c r="B455" s="55" t="s">
        <v>1915</v>
      </c>
      <c r="C455" t="s">
        <v>1916</v>
      </c>
    </row>
    <row r="456" spans="2:3" x14ac:dyDescent="0.35">
      <c r="B456" s="55" t="s">
        <v>1917</v>
      </c>
      <c r="C456" t="s">
        <v>1918</v>
      </c>
    </row>
    <row r="457" spans="2:3" x14ac:dyDescent="0.35">
      <c r="B457" s="55" t="s">
        <v>1919</v>
      </c>
      <c r="C457" t="s">
        <v>1920</v>
      </c>
    </row>
    <row r="458" spans="2:3" x14ac:dyDescent="0.35">
      <c r="B458" s="55" t="s">
        <v>1921</v>
      </c>
      <c r="C458" t="s">
        <v>1922</v>
      </c>
    </row>
    <row r="459" spans="2:3" x14ac:dyDescent="0.35">
      <c r="B459" s="55" t="s">
        <v>1923</v>
      </c>
      <c r="C459" t="s">
        <v>1924</v>
      </c>
    </row>
    <row r="460" spans="2:3" x14ac:dyDescent="0.35">
      <c r="B460" s="55" t="s">
        <v>1923</v>
      </c>
      <c r="C460" t="s">
        <v>1924</v>
      </c>
    </row>
    <row r="461" spans="2:3" x14ac:dyDescent="0.35">
      <c r="B461" s="55" t="s">
        <v>1923</v>
      </c>
      <c r="C461" t="s">
        <v>1924</v>
      </c>
    </row>
    <row r="462" spans="2:3" x14ac:dyDescent="0.35">
      <c r="B462" s="55" t="s">
        <v>1923</v>
      </c>
      <c r="C462" t="s">
        <v>1924</v>
      </c>
    </row>
    <row r="463" spans="2:3" x14ac:dyDescent="0.35">
      <c r="B463" s="55" t="s">
        <v>1925</v>
      </c>
      <c r="C463" t="s">
        <v>1926</v>
      </c>
    </row>
    <row r="464" spans="2:3" x14ac:dyDescent="0.35">
      <c r="B464" s="55" t="s">
        <v>1927</v>
      </c>
      <c r="C464" t="s">
        <v>1928</v>
      </c>
    </row>
    <row r="465" spans="2:3" x14ac:dyDescent="0.35">
      <c r="B465" s="55" t="s">
        <v>1929</v>
      </c>
      <c r="C465" t="s">
        <v>1930</v>
      </c>
    </row>
    <row r="466" spans="2:3" x14ac:dyDescent="0.35">
      <c r="B466" s="55" t="s">
        <v>1931</v>
      </c>
      <c r="C466" t="s">
        <v>1932</v>
      </c>
    </row>
    <row r="467" spans="2:3" x14ac:dyDescent="0.35">
      <c r="B467" s="55" t="s">
        <v>1933</v>
      </c>
      <c r="C467" t="s">
        <v>1934</v>
      </c>
    </row>
    <row r="468" spans="2:3" x14ac:dyDescent="0.35">
      <c r="B468" s="55" t="s">
        <v>1933</v>
      </c>
      <c r="C468" t="s">
        <v>1934</v>
      </c>
    </row>
    <row r="469" spans="2:3" x14ac:dyDescent="0.35">
      <c r="B469" s="55" t="s">
        <v>1935</v>
      </c>
      <c r="C469" t="s">
        <v>1936</v>
      </c>
    </row>
    <row r="470" spans="2:3" x14ac:dyDescent="0.35">
      <c r="B470" s="55" t="s">
        <v>1935</v>
      </c>
      <c r="C470" t="s">
        <v>1936</v>
      </c>
    </row>
    <row r="471" spans="2:3" x14ac:dyDescent="0.35">
      <c r="B471" s="55" t="s">
        <v>1935</v>
      </c>
      <c r="C471" t="s">
        <v>1936</v>
      </c>
    </row>
    <row r="472" spans="2:3" x14ac:dyDescent="0.35">
      <c r="B472" s="55" t="s">
        <v>1937</v>
      </c>
      <c r="C472" t="s">
        <v>1938</v>
      </c>
    </row>
    <row r="473" spans="2:3" x14ac:dyDescent="0.35">
      <c r="B473" s="55" t="s">
        <v>1937</v>
      </c>
      <c r="C473" t="s">
        <v>1938</v>
      </c>
    </row>
    <row r="474" spans="2:3" x14ac:dyDescent="0.35">
      <c r="B474" s="55" t="s">
        <v>699</v>
      </c>
      <c r="C474" t="s">
        <v>1939</v>
      </c>
    </row>
    <row r="475" spans="2:3" x14ac:dyDescent="0.35">
      <c r="B475" s="55" t="s">
        <v>699</v>
      </c>
      <c r="C475" t="s">
        <v>1939</v>
      </c>
    </row>
    <row r="476" spans="2:3" x14ac:dyDescent="0.35">
      <c r="B476" s="55" t="s">
        <v>699</v>
      </c>
      <c r="C476" t="s">
        <v>1939</v>
      </c>
    </row>
    <row r="477" spans="2:3" x14ac:dyDescent="0.35">
      <c r="B477" s="55" t="s">
        <v>699</v>
      </c>
      <c r="C477" t="s">
        <v>1939</v>
      </c>
    </row>
    <row r="478" spans="2:3" x14ac:dyDescent="0.35">
      <c r="B478" s="55" t="s">
        <v>699</v>
      </c>
      <c r="C478" t="s">
        <v>1939</v>
      </c>
    </row>
    <row r="479" spans="2:3" x14ac:dyDescent="0.35">
      <c r="B479" s="55" t="s">
        <v>699</v>
      </c>
      <c r="C479" t="s">
        <v>1939</v>
      </c>
    </row>
    <row r="480" spans="2:3" x14ac:dyDescent="0.35">
      <c r="B480" s="55" t="s">
        <v>699</v>
      </c>
      <c r="C480" t="s">
        <v>1939</v>
      </c>
    </row>
    <row r="481" spans="2:3" x14ac:dyDescent="0.35">
      <c r="B481" s="55" t="s">
        <v>1940</v>
      </c>
      <c r="C481" t="s">
        <v>1941</v>
      </c>
    </row>
    <row r="482" spans="2:3" x14ac:dyDescent="0.35">
      <c r="B482" s="55" t="s">
        <v>1940</v>
      </c>
      <c r="C482" t="s">
        <v>1941</v>
      </c>
    </row>
    <row r="483" spans="2:3" x14ac:dyDescent="0.35">
      <c r="B483" s="55" t="s">
        <v>1942</v>
      </c>
      <c r="C483" t="s">
        <v>1943</v>
      </c>
    </row>
    <row r="484" spans="2:3" x14ac:dyDescent="0.35">
      <c r="B484" s="55" t="s">
        <v>1942</v>
      </c>
      <c r="C484" t="s">
        <v>1943</v>
      </c>
    </row>
    <row r="485" spans="2:3" x14ac:dyDescent="0.35">
      <c r="B485" s="55" t="s">
        <v>1942</v>
      </c>
      <c r="C485" t="s">
        <v>1943</v>
      </c>
    </row>
    <row r="486" spans="2:3" x14ac:dyDescent="0.35">
      <c r="B486" s="55" t="s">
        <v>1944</v>
      </c>
      <c r="C486" t="s">
        <v>1945</v>
      </c>
    </row>
    <row r="487" spans="2:3" x14ac:dyDescent="0.35">
      <c r="B487" s="55" t="s">
        <v>1944</v>
      </c>
      <c r="C487" t="s">
        <v>1945</v>
      </c>
    </row>
    <row r="488" spans="2:3" x14ac:dyDescent="0.35">
      <c r="B488" s="55" t="s">
        <v>1944</v>
      </c>
      <c r="C488" t="s">
        <v>1945</v>
      </c>
    </row>
    <row r="489" spans="2:3" x14ac:dyDescent="0.35">
      <c r="B489" s="55" t="s">
        <v>1946</v>
      </c>
      <c r="C489" t="s">
        <v>1947</v>
      </c>
    </row>
    <row r="490" spans="2:3" x14ac:dyDescent="0.35">
      <c r="B490" s="55" t="s">
        <v>1948</v>
      </c>
      <c r="C490" t="s">
        <v>1949</v>
      </c>
    </row>
    <row r="491" spans="2:3" x14ac:dyDescent="0.35">
      <c r="B491" s="55" t="s">
        <v>1948</v>
      </c>
      <c r="C491" t="s">
        <v>1949</v>
      </c>
    </row>
    <row r="492" spans="2:3" x14ac:dyDescent="0.35">
      <c r="B492" s="55" t="s">
        <v>1948</v>
      </c>
      <c r="C492" t="s">
        <v>1949</v>
      </c>
    </row>
    <row r="493" spans="2:3" x14ac:dyDescent="0.35">
      <c r="B493" s="55" t="s">
        <v>1950</v>
      </c>
      <c r="C493" t="s">
        <v>1951</v>
      </c>
    </row>
    <row r="494" spans="2:3" x14ac:dyDescent="0.35">
      <c r="B494" s="55" t="s">
        <v>1952</v>
      </c>
      <c r="C494" t="s">
        <v>1953</v>
      </c>
    </row>
    <row r="495" spans="2:3" x14ac:dyDescent="0.35">
      <c r="B495" s="55" t="s">
        <v>1954</v>
      </c>
      <c r="C495" t="s">
        <v>1955</v>
      </c>
    </row>
    <row r="496" spans="2:3" x14ac:dyDescent="0.35">
      <c r="B496" s="55" t="s">
        <v>1954</v>
      </c>
      <c r="C496" t="s">
        <v>1955</v>
      </c>
    </row>
    <row r="497" spans="2:3" x14ac:dyDescent="0.35">
      <c r="B497" s="55" t="s">
        <v>1954</v>
      </c>
      <c r="C497" t="s">
        <v>1955</v>
      </c>
    </row>
    <row r="498" spans="2:3" x14ac:dyDescent="0.35">
      <c r="B498" s="55" t="s">
        <v>1956</v>
      </c>
      <c r="C498" t="s">
        <v>1957</v>
      </c>
    </row>
    <row r="499" spans="2:3" x14ac:dyDescent="0.35">
      <c r="B499" s="55" t="s">
        <v>1956</v>
      </c>
      <c r="C499" t="s">
        <v>1957</v>
      </c>
    </row>
    <row r="500" spans="2:3" x14ac:dyDescent="0.35">
      <c r="B500" s="55" t="s">
        <v>1956</v>
      </c>
      <c r="C500" t="s">
        <v>1957</v>
      </c>
    </row>
    <row r="501" spans="2:3" x14ac:dyDescent="0.35">
      <c r="B501" s="55" t="s">
        <v>1956</v>
      </c>
      <c r="C501" t="s">
        <v>1957</v>
      </c>
    </row>
    <row r="502" spans="2:3" x14ac:dyDescent="0.35">
      <c r="B502" s="55" t="s">
        <v>1956</v>
      </c>
      <c r="C502" t="s">
        <v>1957</v>
      </c>
    </row>
    <row r="503" spans="2:3" x14ac:dyDescent="0.35">
      <c r="B503" s="55" t="s">
        <v>1958</v>
      </c>
      <c r="C503" t="s">
        <v>1959</v>
      </c>
    </row>
    <row r="504" spans="2:3" x14ac:dyDescent="0.35">
      <c r="B504" s="55" t="s">
        <v>1960</v>
      </c>
      <c r="C504" t="s">
        <v>1961</v>
      </c>
    </row>
    <row r="505" spans="2:3" x14ac:dyDescent="0.35">
      <c r="B505" s="55" t="s">
        <v>1962</v>
      </c>
      <c r="C505" t="s">
        <v>1963</v>
      </c>
    </row>
    <row r="506" spans="2:3" x14ac:dyDescent="0.35">
      <c r="B506" s="55" t="s">
        <v>1962</v>
      </c>
      <c r="C506" t="s">
        <v>1963</v>
      </c>
    </row>
    <row r="507" spans="2:3" x14ac:dyDescent="0.35">
      <c r="B507" s="55" t="s">
        <v>1964</v>
      </c>
      <c r="C507" t="s">
        <v>1965</v>
      </c>
    </row>
    <row r="508" spans="2:3" x14ac:dyDescent="0.35">
      <c r="B508" s="55" t="s">
        <v>1964</v>
      </c>
      <c r="C508" t="s">
        <v>1965</v>
      </c>
    </row>
    <row r="509" spans="2:3" x14ac:dyDescent="0.35">
      <c r="B509" s="55" t="s">
        <v>1964</v>
      </c>
      <c r="C509" t="s">
        <v>1965</v>
      </c>
    </row>
    <row r="510" spans="2:3" x14ac:dyDescent="0.35">
      <c r="B510" s="55" t="s">
        <v>1966</v>
      </c>
      <c r="C510" t="s">
        <v>1967</v>
      </c>
    </row>
    <row r="511" spans="2:3" x14ac:dyDescent="0.35">
      <c r="B511" s="55" t="s">
        <v>1968</v>
      </c>
      <c r="C511" t="s">
        <v>1969</v>
      </c>
    </row>
    <row r="512" spans="2:3" x14ac:dyDescent="0.35">
      <c r="B512" s="55" t="s">
        <v>1970</v>
      </c>
      <c r="C512" t="s">
        <v>1971</v>
      </c>
    </row>
    <row r="513" spans="2:3" x14ac:dyDescent="0.35">
      <c r="B513" s="55" t="s">
        <v>1972</v>
      </c>
      <c r="C513" t="s">
        <v>1973</v>
      </c>
    </row>
    <row r="514" spans="2:3" x14ac:dyDescent="0.35">
      <c r="B514" s="55" t="s">
        <v>1974</v>
      </c>
      <c r="C514" t="s">
        <v>1975</v>
      </c>
    </row>
    <row r="515" spans="2:3" x14ac:dyDescent="0.35">
      <c r="B515" s="55" t="s">
        <v>1976</v>
      </c>
      <c r="C515" t="s">
        <v>1977</v>
      </c>
    </row>
    <row r="516" spans="2:3" x14ac:dyDescent="0.35">
      <c r="B516" s="55" t="s">
        <v>1976</v>
      </c>
      <c r="C516" t="s">
        <v>1977</v>
      </c>
    </row>
    <row r="517" spans="2:3" x14ac:dyDescent="0.35">
      <c r="B517" s="55" t="s">
        <v>1978</v>
      </c>
      <c r="C517" t="s">
        <v>1979</v>
      </c>
    </row>
    <row r="518" spans="2:3" x14ac:dyDescent="0.35">
      <c r="B518" s="55" t="s">
        <v>1980</v>
      </c>
      <c r="C518" t="s">
        <v>1981</v>
      </c>
    </row>
    <row r="519" spans="2:3" x14ac:dyDescent="0.35">
      <c r="B519" s="55" t="s">
        <v>1982</v>
      </c>
      <c r="C519" t="s">
        <v>1983</v>
      </c>
    </row>
    <row r="520" spans="2:3" x14ac:dyDescent="0.35">
      <c r="B520" s="55" t="s">
        <v>1982</v>
      </c>
      <c r="C520" t="s">
        <v>1983</v>
      </c>
    </row>
    <row r="521" spans="2:3" x14ac:dyDescent="0.35">
      <c r="B521" s="55" t="s">
        <v>1982</v>
      </c>
      <c r="C521" t="s">
        <v>1983</v>
      </c>
    </row>
    <row r="522" spans="2:3" x14ac:dyDescent="0.35">
      <c r="B522" s="55" t="s">
        <v>1984</v>
      </c>
      <c r="C522" t="s">
        <v>1985</v>
      </c>
    </row>
    <row r="523" spans="2:3" x14ac:dyDescent="0.35">
      <c r="B523" s="55" t="s">
        <v>1984</v>
      </c>
      <c r="C523" t="s">
        <v>1985</v>
      </c>
    </row>
    <row r="524" spans="2:3" x14ac:dyDescent="0.35">
      <c r="B524" s="55" t="s">
        <v>1984</v>
      </c>
      <c r="C524" t="s">
        <v>1985</v>
      </c>
    </row>
    <row r="525" spans="2:3" x14ac:dyDescent="0.35">
      <c r="B525" s="55" t="s">
        <v>1984</v>
      </c>
      <c r="C525" t="s">
        <v>1985</v>
      </c>
    </row>
    <row r="526" spans="2:3" x14ac:dyDescent="0.35">
      <c r="B526" s="55" t="s">
        <v>1986</v>
      </c>
      <c r="C526" t="s">
        <v>1987</v>
      </c>
    </row>
    <row r="527" spans="2:3" x14ac:dyDescent="0.35">
      <c r="B527" s="55" t="s">
        <v>1988</v>
      </c>
      <c r="C527" t="s">
        <v>1987</v>
      </c>
    </row>
    <row r="528" spans="2:3" x14ac:dyDescent="0.35">
      <c r="B528" s="55" t="s">
        <v>1989</v>
      </c>
      <c r="C528" t="s">
        <v>1987</v>
      </c>
    </row>
    <row r="529" spans="2:3" x14ac:dyDescent="0.35">
      <c r="B529" s="55" t="s">
        <v>1990</v>
      </c>
      <c r="C529" t="s">
        <v>1987</v>
      </c>
    </row>
    <row r="530" spans="2:3" x14ac:dyDescent="0.35">
      <c r="B530" s="55" t="s">
        <v>1991</v>
      </c>
      <c r="C530" t="s">
        <v>1987</v>
      </c>
    </row>
    <row r="531" spans="2:3" x14ac:dyDescent="0.35">
      <c r="B531" s="55" t="s">
        <v>1992</v>
      </c>
      <c r="C531" t="s">
        <v>1987</v>
      </c>
    </row>
    <row r="532" spans="2:3" x14ac:dyDescent="0.35">
      <c r="B532" s="55" t="s">
        <v>1993</v>
      </c>
      <c r="C532" t="s">
        <v>1987</v>
      </c>
    </row>
    <row r="533" spans="2:3" x14ac:dyDescent="0.35">
      <c r="B533" s="55" t="s">
        <v>1994</v>
      </c>
      <c r="C533" t="s">
        <v>1987</v>
      </c>
    </row>
    <row r="534" spans="2:3" x14ac:dyDescent="0.35">
      <c r="B534" s="55" t="s">
        <v>1995</v>
      </c>
      <c r="C534" t="s">
        <v>1996</v>
      </c>
    </row>
    <row r="535" spans="2:3" x14ac:dyDescent="0.35">
      <c r="B535" s="55" t="s">
        <v>1997</v>
      </c>
      <c r="C535" t="s">
        <v>1998</v>
      </c>
    </row>
    <row r="536" spans="2:3" x14ac:dyDescent="0.35">
      <c r="B536" s="55" t="s">
        <v>1997</v>
      </c>
      <c r="C536" t="s">
        <v>1998</v>
      </c>
    </row>
    <row r="537" spans="2:3" x14ac:dyDescent="0.35">
      <c r="B537" s="55" t="s">
        <v>1997</v>
      </c>
      <c r="C537" t="s">
        <v>1998</v>
      </c>
    </row>
    <row r="538" spans="2:3" x14ac:dyDescent="0.35">
      <c r="B538" s="55" t="s">
        <v>1999</v>
      </c>
      <c r="C538" t="s">
        <v>2000</v>
      </c>
    </row>
    <row r="539" spans="2:3" x14ac:dyDescent="0.35">
      <c r="B539" s="55" t="s">
        <v>1999</v>
      </c>
      <c r="C539" t="s">
        <v>2000</v>
      </c>
    </row>
    <row r="540" spans="2:3" x14ac:dyDescent="0.35">
      <c r="B540" s="55" t="s">
        <v>1999</v>
      </c>
      <c r="C540" t="s">
        <v>2000</v>
      </c>
    </row>
    <row r="541" spans="2:3" x14ac:dyDescent="0.35">
      <c r="B541" s="55" t="s">
        <v>2001</v>
      </c>
      <c r="C541" t="s">
        <v>2002</v>
      </c>
    </row>
    <row r="542" spans="2:3" x14ac:dyDescent="0.35">
      <c r="B542" s="55" t="s">
        <v>2001</v>
      </c>
      <c r="C542" t="s">
        <v>2002</v>
      </c>
    </row>
    <row r="543" spans="2:3" x14ac:dyDescent="0.35">
      <c r="B543" s="55" t="s">
        <v>2001</v>
      </c>
      <c r="C543" t="s">
        <v>2002</v>
      </c>
    </row>
    <row r="544" spans="2:3" x14ac:dyDescent="0.35">
      <c r="B544" s="55" t="s">
        <v>2003</v>
      </c>
      <c r="C544" t="s">
        <v>2004</v>
      </c>
    </row>
    <row r="545" spans="2:3" x14ac:dyDescent="0.35">
      <c r="B545" s="55" t="s">
        <v>2003</v>
      </c>
      <c r="C545" t="s">
        <v>2004</v>
      </c>
    </row>
    <row r="546" spans="2:3" x14ac:dyDescent="0.35">
      <c r="B546" s="55" t="s">
        <v>2005</v>
      </c>
      <c r="C546" t="s">
        <v>2006</v>
      </c>
    </row>
    <row r="547" spans="2:3" x14ac:dyDescent="0.35">
      <c r="B547" s="55" t="s">
        <v>2005</v>
      </c>
      <c r="C547" t="s">
        <v>2006</v>
      </c>
    </row>
    <row r="548" spans="2:3" x14ac:dyDescent="0.35">
      <c r="B548" s="55" t="s">
        <v>2007</v>
      </c>
      <c r="C548" t="s">
        <v>2008</v>
      </c>
    </row>
    <row r="549" spans="2:3" x14ac:dyDescent="0.35">
      <c r="B549" s="55" t="s">
        <v>2007</v>
      </c>
      <c r="C549" t="s">
        <v>2008</v>
      </c>
    </row>
    <row r="550" spans="2:3" x14ac:dyDescent="0.35">
      <c r="B550" s="55" t="s">
        <v>2007</v>
      </c>
      <c r="C550" t="s">
        <v>2008</v>
      </c>
    </row>
    <row r="551" spans="2:3" x14ac:dyDescent="0.35">
      <c r="B551" s="55" t="s">
        <v>2009</v>
      </c>
      <c r="C551" t="s">
        <v>2010</v>
      </c>
    </row>
    <row r="552" spans="2:3" x14ac:dyDescent="0.35">
      <c r="B552" s="55" t="s">
        <v>2011</v>
      </c>
      <c r="C552" t="s">
        <v>2012</v>
      </c>
    </row>
    <row r="553" spans="2:3" x14ac:dyDescent="0.35">
      <c r="B553" s="55" t="s">
        <v>2013</v>
      </c>
      <c r="C553" t="s">
        <v>2014</v>
      </c>
    </row>
    <row r="554" spans="2:3" x14ac:dyDescent="0.35">
      <c r="B554" s="55" t="s">
        <v>2013</v>
      </c>
      <c r="C554" t="s">
        <v>2014</v>
      </c>
    </row>
    <row r="555" spans="2:3" x14ac:dyDescent="0.35">
      <c r="B555" s="55" t="s">
        <v>2015</v>
      </c>
      <c r="C555" t="s">
        <v>2016</v>
      </c>
    </row>
    <row r="556" spans="2:3" x14ac:dyDescent="0.35">
      <c r="B556" s="55" t="s">
        <v>2015</v>
      </c>
      <c r="C556" t="s">
        <v>2016</v>
      </c>
    </row>
    <row r="557" spans="2:3" x14ac:dyDescent="0.35">
      <c r="B557" s="55" t="s">
        <v>2017</v>
      </c>
      <c r="C557" t="s">
        <v>2018</v>
      </c>
    </row>
    <row r="558" spans="2:3" x14ac:dyDescent="0.35">
      <c r="B558" s="55" t="s">
        <v>2019</v>
      </c>
      <c r="C558" t="s">
        <v>2020</v>
      </c>
    </row>
    <row r="559" spans="2:3" x14ac:dyDescent="0.35">
      <c r="B559" s="55" t="s">
        <v>2019</v>
      </c>
      <c r="C559" t="s">
        <v>2020</v>
      </c>
    </row>
    <row r="560" spans="2:3" x14ac:dyDescent="0.35">
      <c r="B560" s="55" t="s">
        <v>2019</v>
      </c>
      <c r="C560" t="s">
        <v>2020</v>
      </c>
    </row>
    <row r="561" spans="2:3" x14ac:dyDescent="0.35">
      <c r="B561" s="55" t="s">
        <v>2021</v>
      </c>
      <c r="C561" t="s">
        <v>2022</v>
      </c>
    </row>
    <row r="562" spans="2:3" x14ac:dyDescent="0.35">
      <c r="B562" s="55" t="s">
        <v>2021</v>
      </c>
      <c r="C562" t="s">
        <v>2022</v>
      </c>
    </row>
    <row r="563" spans="2:3" x14ac:dyDescent="0.35">
      <c r="B563" s="55" t="s">
        <v>2021</v>
      </c>
      <c r="C563" t="s">
        <v>2022</v>
      </c>
    </row>
    <row r="564" spans="2:3" x14ac:dyDescent="0.35">
      <c r="B564" s="55" t="s">
        <v>2023</v>
      </c>
      <c r="C564" t="s">
        <v>2024</v>
      </c>
    </row>
    <row r="565" spans="2:3" x14ac:dyDescent="0.35">
      <c r="B565" s="55" t="s">
        <v>2025</v>
      </c>
      <c r="C565" t="s">
        <v>2026</v>
      </c>
    </row>
    <row r="566" spans="2:3" x14ac:dyDescent="0.35">
      <c r="B566" s="55" t="s">
        <v>2025</v>
      </c>
      <c r="C566" t="s">
        <v>2026</v>
      </c>
    </row>
    <row r="567" spans="2:3" x14ac:dyDescent="0.35">
      <c r="B567" s="55" t="s">
        <v>2025</v>
      </c>
      <c r="C567" t="s">
        <v>2026</v>
      </c>
    </row>
    <row r="568" spans="2:3" x14ac:dyDescent="0.35">
      <c r="B568" s="55" t="s">
        <v>2025</v>
      </c>
      <c r="C568" t="s">
        <v>2026</v>
      </c>
    </row>
    <row r="569" spans="2:3" x14ac:dyDescent="0.35">
      <c r="B569" s="55" t="s">
        <v>2025</v>
      </c>
      <c r="C569" t="s">
        <v>2026</v>
      </c>
    </row>
    <row r="570" spans="2:3" x14ac:dyDescent="0.35">
      <c r="B570" s="55" t="s">
        <v>2027</v>
      </c>
      <c r="C570" t="s">
        <v>2028</v>
      </c>
    </row>
    <row r="571" spans="2:3" x14ac:dyDescent="0.35">
      <c r="B571" s="55" t="s">
        <v>2027</v>
      </c>
      <c r="C571" t="s">
        <v>2028</v>
      </c>
    </row>
    <row r="572" spans="2:3" x14ac:dyDescent="0.35">
      <c r="B572" s="55" t="s">
        <v>2027</v>
      </c>
      <c r="C572" t="s">
        <v>2028</v>
      </c>
    </row>
    <row r="573" spans="2:3" x14ac:dyDescent="0.35">
      <c r="B573" s="55" t="s">
        <v>2029</v>
      </c>
      <c r="C573" t="s">
        <v>2030</v>
      </c>
    </row>
    <row r="574" spans="2:3" x14ac:dyDescent="0.35">
      <c r="B574" s="55" t="s">
        <v>2031</v>
      </c>
      <c r="C574" t="s">
        <v>2032</v>
      </c>
    </row>
    <row r="575" spans="2:3" x14ac:dyDescent="0.35">
      <c r="B575" s="55" t="s">
        <v>2033</v>
      </c>
      <c r="C575" t="s">
        <v>2034</v>
      </c>
    </row>
    <row r="576" spans="2:3" x14ac:dyDescent="0.35">
      <c r="B576" s="55" t="s">
        <v>2035</v>
      </c>
      <c r="C576" t="s">
        <v>2036</v>
      </c>
    </row>
    <row r="577" spans="2:3" x14ac:dyDescent="0.35">
      <c r="B577" s="55" t="s">
        <v>2035</v>
      </c>
      <c r="C577" t="s">
        <v>2036</v>
      </c>
    </row>
    <row r="578" spans="2:3" x14ac:dyDescent="0.35">
      <c r="B578" s="55" t="s">
        <v>2037</v>
      </c>
      <c r="C578" t="s">
        <v>2038</v>
      </c>
    </row>
    <row r="579" spans="2:3" x14ac:dyDescent="0.35">
      <c r="B579" s="55" t="s">
        <v>2037</v>
      </c>
      <c r="C579" t="s">
        <v>2038</v>
      </c>
    </row>
    <row r="580" spans="2:3" x14ac:dyDescent="0.35">
      <c r="B580" s="55" t="s">
        <v>2037</v>
      </c>
      <c r="C580" t="s">
        <v>2038</v>
      </c>
    </row>
    <row r="581" spans="2:3" x14ac:dyDescent="0.35">
      <c r="B581" s="55" t="s">
        <v>2039</v>
      </c>
      <c r="C581" t="s">
        <v>2040</v>
      </c>
    </row>
    <row r="582" spans="2:3" x14ac:dyDescent="0.35">
      <c r="B582" s="55" t="s">
        <v>2039</v>
      </c>
      <c r="C582" t="s">
        <v>2040</v>
      </c>
    </row>
    <row r="583" spans="2:3" x14ac:dyDescent="0.35">
      <c r="B583" s="55" t="s">
        <v>2041</v>
      </c>
      <c r="C583" t="s">
        <v>2042</v>
      </c>
    </row>
    <row r="584" spans="2:3" x14ac:dyDescent="0.35">
      <c r="B584" s="55" t="s">
        <v>2043</v>
      </c>
      <c r="C584" t="s">
        <v>2044</v>
      </c>
    </row>
    <row r="585" spans="2:3" x14ac:dyDescent="0.35">
      <c r="B585" s="55" t="s">
        <v>2043</v>
      </c>
      <c r="C585" t="s">
        <v>2044</v>
      </c>
    </row>
    <row r="586" spans="2:3" x14ac:dyDescent="0.35">
      <c r="B586" s="55" t="s">
        <v>2043</v>
      </c>
      <c r="C586" t="s">
        <v>2044</v>
      </c>
    </row>
    <row r="587" spans="2:3" x14ac:dyDescent="0.35">
      <c r="B587" s="55" t="s">
        <v>2045</v>
      </c>
      <c r="C587" t="s">
        <v>2046</v>
      </c>
    </row>
    <row r="588" spans="2:3" x14ac:dyDescent="0.35">
      <c r="B588" s="55" t="s">
        <v>2045</v>
      </c>
      <c r="C588" t="s">
        <v>2046</v>
      </c>
    </row>
    <row r="589" spans="2:3" x14ac:dyDescent="0.35">
      <c r="B589" s="55" t="s">
        <v>2045</v>
      </c>
      <c r="C589" t="s">
        <v>2046</v>
      </c>
    </row>
    <row r="590" spans="2:3" x14ac:dyDescent="0.35">
      <c r="B590" s="55" t="s">
        <v>2045</v>
      </c>
      <c r="C590" t="s">
        <v>2046</v>
      </c>
    </row>
    <row r="591" spans="2:3" x14ac:dyDescent="0.35">
      <c r="B591" s="55" t="s">
        <v>2047</v>
      </c>
      <c r="C591" t="s">
        <v>2048</v>
      </c>
    </row>
    <row r="592" spans="2:3" x14ac:dyDescent="0.35">
      <c r="B592" s="55" t="s">
        <v>2049</v>
      </c>
      <c r="C592" t="s">
        <v>2050</v>
      </c>
    </row>
    <row r="593" spans="2:3" x14ac:dyDescent="0.35">
      <c r="B593" s="55" t="s">
        <v>2049</v>
      </c>
      <c r="C593" t="s">
        <v>2050</v>
      </c>
    </row>
    <row r="594" spans="2:3" x14ac:dyDescent="0.35">
      <c r="B594" s="55" t="s">
        <v>2051</v>
      </c>
      <c r="C594" t="s">
        <v>2052</v>
      </c>
    </row>
    <row r="595" spans="2:3" x14ac:dyDescent="0.35">
      <c r="B595" s="55" t="s">
        <v>2053</v>
      </c>
      <c r="C595" t="s">
        <v>2054</v>
      </c>
    </row>
    <row r="596" spans="2:3" x14ac:dyDescent="0.35">
      <c r="B596" s="55" t="s">
        <v>2055</v>
      </c>
      <c r="C596" t="s">
        <v>2056</v>
      </c>
    </row>
    <row r="597" spans="2:3" x14ac:dyDescent="0.35">
      <c r="B597" s="55" t="s">
        <v>2055</v>
      </c>
      <c r="C597" t="s">
        <v>2056</v>
      </c>
    </row>
    <row r="598" spans="2:3" x14ac:dyDescent="0.35">
      <c r="B598" s="55" t="s">
        <v>2055</v>
      </c>
      <c r="C598" t="s">
        <v>2056</v>
      </c>
    </row>
    <row r="599" spans="2:3" x14ac:dyDescent="0.35">
      <c r="B599" s="55" t="s">
        <v>2057</v>
      </c>
      <c r="C599" t="s">
        <v>2058</v>
      </c>
    </row>
    <row r="600" spans="2:3" x14ac:dyDescent="0.35">
      <c r="B600" s="55" t="s">
        <v>2059</v>
      </c>
      <c r="C600" t="s">
        <v>2060</v>
      </c>
    </row>
    <row r="601" spans="2:3" x14ac:dyDescent="0.35">
      <c r="B601" s="55" t="s">
        <v>2061</v>
      </c>
      <c r="C601" t="s">
        <v>2062</v>
      </c>
    </row>
    <row r="602" spans="2:3" x14ac:dyDescent="0.35">
      <c r="B602" s="55" t="s">
        <v>2063</v>
      </c>
      <c r="C602" t="s">
        <v>2064</v>
      </c>
    </row>
    <row r="603" spans="2:3" x14ac:dyDescent="0.35">
      <c r="B603" s="55" t="s">
        <v>2063</v>
      </c>
      <c r="C603" t="s">
        <v>2064</v>
      </c>
    </row>
    <row r="604" spans="2:3" x14ac:dyDescent="0.35">
      <c r="B604" s="55" t="s">
        <v>2063</v>
      </c>
      <c r="C604" t="s">
        <v>2064</v>
      </c>
    </row>
    <row r="605" spans="2:3" x14ac:dyDescent="0.35">
      <c r="B605" s="55" t="s">
        <v>2065</v>
      </c>
      <c r="C605" t="s">
        <v>2066</v>
      </c>
    </row>
    <row r="606" spans="2:3" x14ac:dyDescent="0.35">
      <c r="B606" s="55" t="s">
        <v>2065</v>
      </c>
      <c r="C606" t="s">
        <v>2066</v>
      </c>
    </row>
    <row r="607" spans="2:3" x14ac:dyDescent="0.35">
      <c r="B607" s="55" t="s">
        <v>2067</v>
      </c>
      <c r="C607" t="s">
        <v>2068</v>
      </c>
    </row>
    <row r="608" spans="2:3" x14ac:dyDescent="0.35">
      <c r="B608" s="55" t="s">
        <v>2069</v>
      </c>
      <c r="C608" t="s">
        <v>2070</v>
      </c>
    </row>
    <row r="609" spans="2:3" x14ac:dyDescent="0.35">
      <c r="B609" s="55" t="s">
        <v>2069</v>
      </c>
      <c r="C609" t="s">
        <v>2070</v>
      </c>
    </row>
    <row r="610" spans="2:3" x14ac:dyDescent="0.35">
      <c r="B610" s="55" t="s">
        <v>2071</v>
      </c>
      <c r="C610" t="s">
        <v>2072</v>
      </c>
    </row>
    <row r="611" spans="2:3" x14ac:dyDescent="0.35">
      <c r="B611" s="55" t="s">
        <v>2071</v>
      </c>
      <c r="C611" t="s">
        <v>2072</v>
      </c>
    </row>
    <row r="612" spans="2:3" x14ac:dyDescent="0.35">
      <c r="B612" s="55" t="s">
        <v>2073</v>
      </c>
      <c r="C612" t="s">
        <v>2074</v>
      </c>
    </row>
    <row r="613" spans="2:3" x14ac:dyDescent="0.35">
      <c r="B613" s="55" t="s">
        <v>2073</v>
      </c>
      <c r="C613" t="s">
        <v>2074</v>
      </c>
    </row>
    <row r="614" spans="2:3" x14ac:dyDescent="0.35">
      <c r="B614" s="55" t="s">
        <v>2073</v>
      </c>
      <c r="C614" t="s">
        <v>2074</v>
      </c>
    </row>
    <row r="615" spans="2:3" x14ac:dyDescent="0.35">
      <c r="B615" s="55" t="s">
        <v>2073</v>
      </c>
      <c r="C615" t="s">
        <v>2074</v>
      </c>
    </row>
    <row r="616" spans="2:3" x14ac:dyDescent="0.35">
      <c r="B616" s="55" t="s">
        <v>2073</v>
      </c>
      <c r="C616" t="s">
        <v>2074</v>
      </c>
    </row>
    <row r="617" spans="2:3" x14ac:dyDescent="0.35">
      <c r="B617" s="55" t="s">
        <v>2075</v>
      </c>
      <c r="C617" t="s">
        <v>2076</v>
      </c>
    </row>
    <row r="618" spans="2:3" x14ac:dyDescent="0.35">
      <c r="B618" s="55" t="s">
        <v>2077</v>
      </c>
      <c r="C618" t="s">
        <v>2078</v>
      </c>
    </row>
    <row r="619" spans="2:3" x14ac:dyDescent="0.35">
      <c r="B619" s="55" t="s">
        <v>2079</v>
      </c>
      <c r="C619" t="s">
        <v>2080</v>
      </c>
    </row>
    <row r="620" spans="2:3" x14ac:dyDescent="0.35">
      <c r="B620" s="55" t="s">
        <v>2079</v>
      </c>
      <c r="C620" t="s">
        <v>2080</v>
      </c>
    </row>
    <row r="621" spans="2:3" x14ac:dyDescent="0.35">
      <c r="B621" s="55" t="s">
        <v>2081</v>
      </c>
      <c r="C621" t="s">
        <v>2082</v>
      </c>
    </row>
    <row r="622" spans="2:3" x14ac:dyDescent="0.35">
      <c r="B622" s="55" t="s">
        <v>2083</v>
      </c>
      <c r="C622" t="s">
        <v>2084</v>
      </c>
    </row>
    <row r="623" spans="2:3" x14ac:dyDescent="0.35">
      <c r="B623" s="55" t="s">
        <v>2085</v>
      </c>
      <c r="C623" t="s">
        <v>2086</v>
      </c>
    </row>
    <row r="624" spans="2:3" x14ac:dyDescent="0.35">
      <c r="B624" s="55" t="s">
        <v>2087</v>
      </c>
      <c r="C624" t="s">
        <v>2088</v>
      </c>
    </row>
    <row r="625" spans="2:3" x14ac:dyDescent="0.35">
      <c r="B625" s="55" t="s">
        <v>2087</v>
      </c>
      <c r="C625" t="s">
        <v>2088</v>
      </c>
    </row>
    <row r="626" spans="2:3" x14ac:dyDescent="0.35">
      <c r="B626" s="55" t="s">
        <v>2087</v>
      </c>
      <c r="C626" t="s">
        <v>2088</v>
      </c>
    </row>
    <row r="627" spans="2:3" x14ac:dyDescent="0.35">
      <c r="B627" s="55" t="s">
        <v>2089</v>
      </c>
      <c r="C627" t="s">
        <v>2090</v>
      </c>
    </row>
    <row r="628" spans="2:3" x14ac:dyDescent="0.35">
      <c r="B628" s="55" t="s">
        <v>2091</v>
      </c>
      <c r="C628" t="s">
        <v>2092</v>
      </c>
    </row>
    <row r="629" spans="2:3" x14ac:dyDescent="0.35">
      <c r="B629" s="55" t="s">
        <v>2093</v>
      </c>
      <c r="C629" t="s">
        <v>2094</v>
      </c>
    </row>
    <row r="630" spans="2:3" x14ac:dyDescent="0.35">
      <c r="B630" s="55" t="s">
        <v>2095</v>
      </c>
      <c r="C630" t="s">
        <v>2096</v>
      </c>
    </row>
    <row r="631" spans="2:3" x14ac:dyDescent="0.35">
      <c r="B631" s="55" t="s">
        <v>2095</v>
      </c>
      <c r="C631" t="s">
        <v>2096</v>
      </c>
    </row>
    <row r="632" spans="2:3" x14ac:dyDescent="0.35">
      <c r="B632" s="55" t="s">
        <v>2097</v>
      </c>
      <c r="C632" t="s">
        <v>2098</v>
      </c>
    </row>
    <row r="633" spans="2:3" x14ac:dyDescent="0.35">
      <c r="B633" s="55" t="s">
        <v>2099</v>
      </c>
      <c r="C633" t="s">
        <v>2100</v>
      </c>
    </row>
    <row r="634" spans="2:3" x14ac:dyDescent="0.35">
      <c r="B634" s="55" t="s">
        <v>2101</v>
      </c>
      <c r="C634" t="s">
        <v>2102</v>
      </c>
    </row>
    <row r="635" spans="2:3" x14ac:dyDescent="0.35">
      <c r="B635" s="55" t="s">
        <v>2103</v>
      </c>
      <c r="C635" t="s">
        <v>2104</v>
      </c>
    </row>
    <row r="636" spans="2:3" x14ac:dyDescent="0.35">
      <c r="B636" s="55" t="s">
        <v>2103</v>
      </c>
      <c r="C636" t="s">
        <v>2104</v>
      </c>
    </row>
    <row r="637" spans="2:3" x14ac:dyDescent="0.35">
      <c r="B637" s="55" t="s">
        <v>2105</v>
      </c>
      <c r="C637" t="s">
        <v>2106</v>
      </c>
    </row>
    <row r="638" spans="2:3" x14ac:dyDescent="0.35">
      <c r="B638" s="55" t="s">
        <v>2107</v>
      </c>
      <c r="C638" t="s">
        <v>2108</v>
      </c>
    </row>
    <row r="639" spans="2:3" x14ac:dyDescent="0.35">
      <c r="B639" s="55" t="s">
        <v>2107</v>
      </c>
      <c r="C639" t="s">
        <v>2108</v>
      </c>
    </row>
    <row r="640" spans="2:3" x14ac:dyDescent="0.35">
      <c r="B640" s="55" t="s">
        <v>2109</v>
      </c>
      <c r="C640" t="s">
        <v>2110</v>
      </c>
    </row>
    <row r="641" spans="2:3" x14ac:dyDescent="0.35">
      <c r="B641" s="55" t="s">
        <v>2109</v>
      </c>
      <c r="C641" t="s">
        <v>2110</v>
      </c>
    </row>
    <row r="642" spans="2:3" x14ac:dyDescent="0.35">
      <c r="B642" s="55" t="s">
        <v>2109</v>
      </c>
      <c r="C642" t="s">
        <v>2110</v>
      </c>
    </row>
    <row r="643" spans="2:3" x14ac:dyDescent="0.35">
      <c r="B643" s="55" t="s">
        <v>2109</v>
      </c>
      <c r="C643" t="s">
        <v>2110</v>
      </c>
    </row>
    <row r="644" spans="2:3" x14ac:dyDescent="0.35">
      <c r="B644" s="55" t="s">
        <v>2111</v>
      </c>
      <c r="C644" t="s">
        <v>2112</v>
      </c>
    </row>
    <row r="645" spans="2:3" x14ac:dyDescent="0.35">
      <c r="B645" s="55" t="s">
        <v>2113</v>
      </c>
      <c r="C645" t="s">
        <v>2114</v>
      </c>
    </row>
    <row r="646" spans="2:3" x14ac:dyDescent="0.35">
      <c r="B646" s="55" t="s">
        <v>2113</v>
      </c>
      <c r="C646" t="s">
        <v>2114</v>
      </c>
    </row>
    <row r="647" spans="2:3" x14ac:dyDescent="0.35">
      <c r="B647" s="55" t="s">
        <v>2113</v>
      </c>
      <c r="C647" t="s">
        <v>2114</v>
      </c>
    </row>
    <row r="648" spans="2:3" x14ac:dyDescent="0.35">
      <c r="B648" s="55" t="s">
        <v>2115</v>
      </c>
      <c r="C648" t="s">
        <v>2116</v>
      </c>
    </row>
    <row r="649" spans="2:3" x14ac:dyDescent="0.35">
      <c r="B649" s="55" t="s">
        <v>2115</v>
      </c>
      <c r="C649" t="s">
        <v>2116</v>
      </c>
    </row>
    <row r="650" spans="2:3" x14ac:dyDescent="0.35">
      <c r="B650" s="55" t="s">
        <v>2117</v>
      </c>
      <c r="C650" t="s">
        <v>2118</v>
      </c>
    </row>
    <row r="651" spans="2:3" x14ac:dyDescent="0.35">
      <c r="B651" s="55" t="s">
        <v>2117</v>
      </c>
      <c r="C651" t="s">
        <v>2118</v>
      </c>
    </row>
    <row r="652" spans="2:3" x14ac:dyDescent="0.35">
      <c r="B652" s="55" t="s">
        <v>2119</v>
      </c>
      <c r="C652" t="s">
        <v>2120</v>
      </c>
    </row>
    <row r="653" spans="2:3" x14ac:dyDescent="0.35">
      <c r="B653" s="55" t="s">
        <v>2119</v>
      </c>
      <c r="C653" t="s">
        <v>2120</v>
      </c>
    </row>
    <row r="654" spans="2:3" x14ac:dyDescent="0.35">
      <c r="B654" s="55" t="s">
        <v>2121</v>
      </c>
      <c r="C654" t="s">
        <v>2122</v>
      </c>
    </row>
    <row r="655" spans="2:3" x14ac:dyDescent="0.35">
      <c r="B655" s="55" t="s">
        <v>2121</v>
      </c>
      <c r="C655" t="s">
        <v>2122</v>
      </c>
    </row>
    <row r="656" spans="2:3" x14ac:dyDescent="0.35">
      <c r="B656" s="55" t="s">
        <v>2121</v>
      </c>
      <c r="C656" t="s">
        <v>2122</v>
      </c>
    </row>
    <row r="657" spans="2:3" x14ac:dyDescent="0.35">
      <c r="B657" s="55" t="s">
        <v>2123</v>
      </c>
      <c r="C657" t="s">
        <v>2124</v>
      </c>
    </row>
    <row r="658" spans="2:3" x14ac:dyDescent="0.35">
      <c r="B658" s="55" t="s">
        <v>2123</v>
      </c>
      <c r="C658" t="s">
        <v>2124</v>
      </c>
    </row>
    <row r="659" spans="2:3" x14ac:dyDescent="0.35">
      <c r="B659" s="55" t="s">
        <v>2123</v>
      </c>
      <c r="C659" t="s">
        <v>2124</v>
      </c>
    </row>
    <row r="660" spans="2:3" x14ac:dyDescent="0.35">
      <c r="B660" s="55" t="s">
        <v>2123</v>
      </c>
      <c r="C660" t="s">
        <v>2124</v>
      </c>
    </row>
    <row r="661" spans="2:3" x14ac:dyDescent="0.35">
      <c r="B661" s="55" t="s">
        <v>2125</v>
      </c>
      <c r="C661" t="s">
        <v>2126</v>
      </c>
    </row>
    <row r="662" spans="2:3" x14ac:dyDescent="0.35">
      <c r="B662" s="55" t="s">
        <v>2125</v>
      </c>
      <c r="C662" t="s">
        <v>2126</v>
      </c>
    </row>
    <row r="663" spans="2:3" x14ac:dyDescent="0.35">
      <c r="B663" s="55" t="s">
        <v>2127</v>
      </c>
      <c r="C663" t="s">
        <v>2128</v>
      </c>
    </row>
    <row r="664" spans="2:3" x14ac:dyDescent="0.35">
      <c r="B664" s="55" t="s">
        <v>2127</v>
      </c>
      <c r="C664" t="s">
        <v>2128</v>
      </c>
    </row>
    <row r="665" spans="2:3" x14ac:dyDescent="0.35">
      <c r="B665" s="55" t="s">
        <v>2127</v>
      </c>
      <c r="C665" t="s">
        <v>2128</v>
      </c>
    </row>
    <row r="666" spans="2:3" x14ac:dyDescent="0.35">
      <c r="B666" s="55" t="s">
        <v>2129</v>
      </c>
      <c r="C666" t="s">
        <v>2130</v>
      </c>
    </row>
    <row r="667" spans="2:3" x14ac:dyDescent="0.35">
      <c r="B667" s="55" t="s">
        <v>2131</v>
      </c>
      <c r="C667" t="s">
        <v>2132</v>
      </c>
    </row>
    <row r="668" spans="2:3" x14ac:dyDescent="0.35">
      <c r="B668" s="55" t="s">
        <v>2131</v>
      </c>
      <c r="C668" t="s">
        <v>2132</v>
      </c>
    </row>
    <row r="669" spans="2:3" x14ac:dyDescent="0.35">
      <c r="B669" s="55" t="s">
        <v>2131</v>
      </c>
      <c r="C669" t="s">
        <v>2132</v>
      </c>
    </row>
    <row r="670" spans="2:3" x14ac:dyDescent="0.35">
      <c r="B670" s="55" t="s">
        <v>2131</v>
      </c>
      <c r="C670" t="s">
        <v>2132</v>
      </c>
    </row>
    <row r="671" spans="2:3" x14ac:dyDescent="0.35">
      <c r="B671" s="55" t="s">
        <v>2133</v>
      </c>
      <c r="C671" t="s">
        <v>2134</v>
      </c>
    </row>
    <row r="672" spans="2:3" x14ac:dyDescent="0.35">
      <c r="B672" s="55" t="s">
        <v>2135</v>
      </c>
      <c r="C672" t="s">
        <v>2136</v>
      </c>
    </row>
    <row r="673" spans="2:3" x14ac:dyDescent="0.35">
      <c r="B673" s="55" t="s">
        <v>2137</v>
      </c>
      <c r="C673" t="s">
        <v>2138</v>
      </c>
    </row>
    <row r="674" spans="2:3" x14ac:dyDescent="0.35">
      <c r="B674" s="55" t="s">
        <v>2137</v>
      </c>
      <c r="C674" t="s">
        <v>2138</v>
      </c>
    </row>
    <row r="675" spans="2:3" x14ac:dyDescent="0.35">
      <c r="B675" s="55" t="s">
        <v>2137</v>
      </c>
      <c r="C675" t="s">
        <v>2138</v>
      </c>
    </row>
    <row r="676" spans="2:3" x14ac:dyDescent="0.35">
      <c r="B676" s="55" t="s">
        <v>2139</v>
      </c>
      <c r="C676" t="s">
        <v>2138</v>
      </c>
    </row>
    <row r="677" spans="2:3" x14ac:dyDescent="0.35">
      <c r="B677" s="55" t="s">
        <v>2139</v>
      </c>
      <c r="C677" t="s">
        <v>2138</v>
      </c>
    </row>
    <row r="678" spans="2:3" x14ac:dyDescent="0.35">
      <c r="B678" s="55" t="s">
        <v>2139</v>
      </c>
      <c r="C678" t="s">
        <v>2138</v>
      </c>
    </row>
    <row r="679" spans="2:3" x14ac:dyDescent="0.35">
      <c r="B679" s="55" t="s">
        <v>2140</v>
      </c>
      <c r="C679" t="s">
        <v>2141</v>
      </c>
    </row>
    <row r="680" spans="2:3" x14ac:dyDescent="0.35">
      <c r="B680" s="55" t="s">
        <v>2140</v>
      </c>
      <c r="C680" t="s">
        <v>2141</v>
      </c>
    </row>
    <row r="681" spans="2:3" x14ac:dyDescent="0.35">
      <c r="B681" s="55" t="s">
        <v>2142</v>
      </c>
      <c r="C681" t="s">
        <v>2143</v>
      </c>
    </row>
    <row r="682" spans="2:3" x14ac:dyDescent="0.35">
      <c r="B682" s="55" t="s">
        <v>2142</v>
      </c>
      <c r="C682" t="s">
        <v>2143</v>
      </c>
    </row>
    <row r="683" spans="2:3" x14ac:dyDescent="0.35">
      <c r="B683" s="55" t="s">
        <v>2144</v>
      </c>
      <c r="C683" t="s">
        <v>2145</v>
      </c>
    </row>
    <row r="684" spans="2:3" x14ac:dyDescent="0.35">
      <c r="B684" s="55" t="s">
        <v>2144</v>
      </c>
      <c r="C684" t="s">
        <v>2145</v>
      </c>
    </row>
    <row r="685" spans="2:3" x14ac:dyDescent="0.35">
      <c r="B685" s="55" t="s">
        <v>2144</v>
      </c>
      <c r="C685" t="s">
        <v>2145</v>
      </c>
    </row>
    <row r="686" spans="2:3" x14ac:dyDescent="0.35">
      <c r="B686" s="55" t="s">
        <v>2146</v>
      </c>
      <c r="C686" t="s">
        <v>2147</v>
      </c>
    </row>
    <row r="687" spans="2:3" x14ac:dyDescent="0.35">
      <c r="B687" s="55" t="s">
        <v>2146</v>
      </c>
      <c r="C687" t="s">
        <v>2147</v>
      </c>
    </row>
    <row r="688" spans="2:3" x14ac:dyDescent="0.35">
      <c r="B688" s="55" t="s">
        <v>2146</v>
      </c>
      <c r="C688" t="s">
        <v>2147</v>
      </c>
    </row>
    <row r="689" spans="2:3" x14ac:dyDescent="0.35">
      <c r="B689" s="55" t="s">
        <v>2148</v>
      </c>
      <c r="C689" t="s">
        <v>2149</v>
      </c>
    </row>
    <row r="690" spans="2:3" x14ac:dyDescent="0.35">
      <c r="B690" s="55" t="s">
        <v>2150</v>
      </c>
      <c r="C690" t="s">
        <v>2151</v>
      </c>
    </row>
    <row r="691" spans="2:3" x14ac:dyDescent="0.35">
      <c r="B691" s="55" t="s">
        <v>2150</v>
      </c>
      <c r="C691" t="s">
        <v>2151</v>
      </c>
    </row>
    <row r="692" spans="2:3" x14ac:dyDescent="0.35">
      <c r="B692" s="55" t="s">
        <v>2152</v>
      </c>
      <c r="C692" t="s">
        <v>2153</v>
      </c>
    </row>
    <row r="693" spans="2:3" x14ac:dyDescent="0.35">
      <c r="B693" s="55" t="s">
        <v>2154</v>
      </c>
      <c r="C693" t="s">
        <v>2155</v>
      </c>
    </row>
    <row r="694" spans="2:3" x14ac:dyDescent="0.35">
      <c r="B694" s="55" t="s">
        <v>2156</v>
      </c>
      <c r="C694" t="s">
        <v>2157</v>
      </c>
    </row>
    <row r="695" spans="2:3" x14ac:dyDescent="0.35">
      <c r="B695" s="55" t="s">
        <v>2156</v>
      </c>
      <c r="C695" t="s">
        <v>2157</v>
      </c>
    </row>
    <row r="696" spans="2:3" x14ac:dyDescent="0.35">
      <c r="B696" s="55" t="s">
        <v>2158</v>
      </c>
      <c r="C696" t="s">
        <v>2159</v>
      </c>
    </row>
    <row r="697" spans="2:3" x14ac:dyDescent="0.35">
      <c r="B697" s="55" t="s">
        <v>2158</v>
      </c>
      <c r="C697" t="s">
        <v>2159</v>
      </c>
    </row>
    <row r="698" spans="2:3" x14ac:dyDescent="0.35">
      <c r="B698" s="55" t="s">
        <v>2160</v>
      </c>
      <c r="C698" t="s">
        <v>2161</v>
      </c>
    </row>
    <row r="699" spans="2:3" x14ac:dyDescent="0.35">
      <c r="B699" s="55" t="s">
        <v>2162</v>
      </c>
      <c r="C699" t="s">
        <v>2163</v>
      </c>
    </row>
    <row r="700" spans="2:3" x14ac:dyDescent="0.35">
      <c r="B700" s="55" t="s">
        <v>2162</v>
      </c>
      <c r="C700" t="s">
        <v>2163</v>
      </c>
    </row>
    <row r="701" spans="2:3" x14ac:dyDescent="0.35">
      <c r="B701" s="55" t="s">
        <v>2162</v>
      </c>
      <c r="C701" t="s">
        <v>2163</v>
      </c>
    </row>
    <row r="702" spans="2:3" x14ac:dyDescent="0.35">
      <c r="B702" s="55" t="s">
        <v>2164</v>
      </c>
      <c r="C702" t="s">
        <v>2165</v>
      </c>
    </row>
    <row r="703" spans="2:3" x14ac:dyDescent="0.35">
      <c r="B703" s="55" t="s">
        <v>2166</v>
      </c>
      <c r="C703" t="s">
        <v>2167</v>
      </c>
    </row>
    <row r="704" spans="2:3" x14ac:dyDescent="0.35">
      <c r="B704" s="55" t="s">
        <v>2168</v>
      </c>
      <c r="C704" t="s">
        <v>2169</v>
      </c>
    </row>
    <row r="705" spans="2:3" x14ac:dyDescent="0.35">
      <c r="B705" s="55" t="s">
        <v>2170</v>
      </c>
      <c r="C705" t="s">
        <v>2171</v>
      </c>
    </row>
    <row r="706" spans="2:3" x14ac:dyDescent="0.35">
      <c r="B706" s="55" t="s">
        <v>2170</v>
      </c>
      <c r="C706" t="s">
        <v>2171</v>
      </c>
    </row>
    <row r="707" spans="2:3" x14ac:dyDescent="0.35">
      <c r="B707" s="55" t="s">
        <v>2172</v>
      </c>
      <c r="C707" t="s">
        <v>2173</v>
      </c>
    </row>
    <row r="708" spans="2:3" x14ac:dyDescent="0.35">
      <c r="B708" s="55" t="s">
        <v>2174</v>
      </c>
      <c r="C708" t="s">
        <v>2175</v>
      </c>
    </row>
    <row r="709" spans="2:3" x14ac:dyDescent="0.35">
      <c r="B709" s="55" t="s">
        <v>2174</v>
      </c>
      <c r="C709" t="s">
        <v>2175</v>
      </c>
    </row>
    <row r="710" spans="2:3" x14ac:dyDescent="0.35">
      <c r="B710" s="55" t="s">
        <v>2176</v>
      </c>
      <c r="C710" t="s">
        <v>2177</v>
      </c>
    </row>
    <row r="711" spans="2:3" x14ac:dyDescent="0.35">
      <c r="B711" s="55" t="s">
        <v>2178</v>
      </c>
      <c r="C711" t="s">
        <v>2179</v>
      </c>
    </row>
    <row r="712" spans="2:3" x14ac:dyDescent="0.35">
      <c r="B712" s="55" t="s">
        <v>2178</v>
      </c>
      <c r="C712" t="s">
        <v>2179</v>
      </c>
    </row>
    <row r="713" spans="2:3" x14ac:dyDescent="0.35">
      <c r="B713" s="55" t="s">
        <v>2178</v>
      </c>
      <c r="C713" t="s">
        <v>2179</v>
      </c>
    </row>
    <row r="714" spans="2:3" x14ac:dyDescent="0.35">
      <c r="B714" s="55" t="s">
        <v>2180</v>
      </c>
      <c r="C714" t="s">
        <v>2181</v>
      </c>
    </row>
    <row r="715" spans="2:3" x14ac:dyDescent="0.35">
      <c r="B715" s="55" t="s">
        <v>2180</v>
      </c>
      <c r="C715" t="s">
        <v>2181</v>
      </c>
    </row>
    <row r="716" spans="2:3" x14ac:dyDescent="0.35">
      <c r="B716" s="55" t="s">
        <v>2180</v>
      </c>
      <c r="C716" t="s">
        <v>2181</v>
      </c>
    </row>
    <row r="717" spans="2:3" x14ac:dyDescent="0.35">
      <c r="B717" s="55" t="s">
        <v>2182</v>
      </c>
      <c r="C717" t="s">
        <v>2183</v>
      </c>
    </row>
    <row r="718" spans="2:3" x14ac:dyDescent="0.35">
      <c r="B718" s="55" t="s">
        <v>2184</v>
      </c>
      <c r="C718" t="s">
        <v>2185</v>
      </c>
    </row>
    <row r="719" spans="2:3" x14ac:dyDescent="0.35">
      <c r="B719" s="55" t="s">
        <v>2186</v>
      </c>
      <c r="C719" t="s">
        <v>2187</v>
      </c>
    </row>
    <row r="720" spans="2:3" x14ac:dyDescent="0.35">
      <c r="B720" s="55" t="s">
        <v>2186</v>
      </c>
      <c r="C720" t="s">
        <v>2187</v>
      </c>
    </row>
    <row r="721" spans="2:3" x14ac:dyDescent="0.35">
      <c r="B721" s="55" t="s">
        <v>2186</v>
      </c>
      <c r="C721" t="s">
        <v>2187</v>
      </c>
    </row>
    <row r="722" spans="2:3" x14ac:dyDescent="0.35">
      <c r="B722" s="55" t="s">
        <v>2188</v>
      </c>
      <c r="C722" t="s">
        <v>2189</v>
      </c>
    </row>
    <row r="723" spans="2:3" x14ac:dyDescent="0.35">
      <c r="B723" s="55" t="s">
        <v>2190</v>
      </c>
      <c r="C723" t="s">
        <v>2191</v>
      </c>
    </row>
    <row r="724" spans="2:3" x14ac:dyDescent="0.35">
      <c r="B724" s="55" t="s">
        <v>2192</v>
      </c>
      <c r="C724" t="s">
        <v>2193</v>
      </c>
    </row>
    <row r="725" spans="2:3" x14ac:dyDescent="0.35">
      <c r="B725" s="55" t="s">
        <v>2192</v>
      </c>
      <c r="C725" t="s">
        <v>2193</v>
      </c>
    </row>
    <row r="726" spans="2:3" x14ac:dyDescent="0.35">
      <c r="B726" s="55" t="s">
        <v>2194</v>
      </c>
      <c r="C726" t="s">
        <v>2195</v>
      </c>
    </row>
    <row r="727" spans="2:3" x14ac:dyDescent="0.35">
      <c r="B727" s="55" t="s">
        <v>2194</v>
      </c>
      <c r="C727" t="s">
        <v>2195</v>
      </c>
    </row>
    <row r="728" spans="2:3" x14ac:dyDescent="0.35">
      <c r="B728" s="55" t="s">
        <v>2194</v>
      </c>
      <c r="C728" t="s">
        <v>2195</v>
      </c>
    </row>
    <row r="729" spans="2:3" x14ac:dyDescent="0.35">
      <c r="B729" s="55" t="s">
        <v>2196</v>
      </c>
      <c r="C729" t="s">
        <v>2197</v>
      </c>
    </row>
    <row r="730" spans="2:3" x14ac:dyDescent="0.35">
      <c r="B730" s="55" t="s">
        <v>2196</v>
      </c>
      <c r="C730" t="s">
        <v>2197</v>
      </c>
    </row>
    <row r="731" spans="2:3" x14ac:dyDescent="0.35">
      <c r="B731" s="55" t="s">
        <v>2198</v>
      </c>
      <c r="C731" t="s">
        <v>2199</v>
      </c>
    </row>
    <row r="732" spans="2:3" x14ac:dyDescent="0.35">
      <c r="B732" s="55" t="s">
        <v>2198</v>
      </c>
      <c r="C732" t="s">
        <v>2199</v>
      </c>
    </row>
    <row r="733" spans="2:3" x14ac:dyDescent="0.35">
      <c r="B733" s="55" t="s">
        <v>2198</v>
      </c>
      <c r="C733" t="s">
        <v>2199</v>
      </c>
    </row>
    <row r="734" spans="2:3" x14ac:dyDescent="0.35">
      <c r="B734" s="55" t="s">
        <v>2200</v>
      </c>
      <c r="C734" t="s">
        <v>2201</v>
      </c>
    </row>
    <row r="735" spans="2:3" x14ac:dyDescent="0.35">
      <c r="B735" s="55" t="s">
        <v>2200</v>
      </c>
      <c r="C735" t="s">
        <v>2201</v>
      </c>
    </row>
    <row r="736" spans="2:3" x14ac:dyDescent="0.35">
      <c r="B736" s="55" t="s">
        <v>2202</v>
      </c>
      <c r="C736" t="s">
        <v>2203</v>
      </c>
    </row>
    <row r="737" spans="2:3" x14ac:dyDescent="0.35">
      <c r="B737" s="55" t="s">
        <v>2204</v>
      </c>
      <c r="C737" t="s">
        <v>2205</v>
      </c>
    </row>
    <row r="738" spans="2:3" x14ac:dyDescent="0.35">
      <c r="B738" s="55" t="s">
        <v>2204</v>
      </c>
      <c r="C738" t="s">
        <v>2205</v>
      </c>
    </row>
    <row r="739" spans="2:3" x14ac:dyDescent="0.35">
      <c r="B739" s="55" t="s">
        <v>2204</v>
      </c>
      <c r="C739" t="s">
        <v>2205</v>
      </c>
    </row>
    <row r="740" spans="2:3" x14ac:dyDescent="0.35">
      <c r="B740" s="55" t="s">
        <v>2206</v>
      </c>
      <c r="C740" t="s">
        <v>2207</v>
      </c>
    </row>
    <row r="741" spans="2:3" x14ac:dyDescent="0.35">
      <c r="B741" s="55" t="s">
        <v>2208</v>
      </c>
      <c r="C741" t="s">
        <v>2209</v>
      </c>
    </row>
    <row r="742" spans="2:3" x14ac:dyDescent="0.35">
      <c r="B742" s="55" t="s">
        <v>2208</v>
      </c>
      <c r="C742" t="s">
        <v>2209</v>
      </c>
    </row>
    <row r="743" spans="2:3" x14ac:dyDescent="0.35">
      <c r="B743" s="55" t="s">
        <v>2208</v>
      </c>
      <c r="C743" t="s">
        <v>2209</v>
      </c>
    </row>
    <row r="744" spans="2:3" x14ac:dyDescent="0.35">
      <c r="B744" s="55" t="s">
        <v>2210</v>
      </c>
      <c r="C744" t="s">
        <v>2211</v>
      </c>
    </row>
    <row r="745" spans="2:3" x14ac:dyDescent="0.35">
      <c r="B745" s="55" t="s">
        <v>2212</v>
      </c>
      <c r="C745" t="s">
        <v>2213</v>
      </c>
    </row>
    <row r="746" spans="2:3" x14ac:dyDescent="0.35">
      <c r="B746" s="55" t="s">
        <v>2212</v>
      </c>
      <c r="C746" t="s">
        <v>2213</v>
      </c>
    </row>
    <row r="747" spans="2:3" x14ac:dyDescent="0.35">
      <c r="B747" s="55" t="s">
        <v>2214</v>
      </c>
      <c r="C747" t="s">
        <v>2215</v>
      </c>
    </row>
    <row r="748" spans="2:3" x14ac:dyDescent="0.35">
      <c r="B748" s="55" t="s">
        <v>2214</v>
      </c>
      <c r="C748" t="s">
        <v>2215</v>
      </c>
    </row>
    <row r="749" spans="2:3" x14ac:dyDescent="0.35">
      <c r="B749" s="55" t="s">
        <v>2216</v>
      </c>
      <c r="C749" t="s">
        <v>2215</v>
      </c>
    </row>
    <row r="750" spans="2:3" x14ac:dyDescent="0.35">
      <c r="B750" s="55" t="s">
        <v>2216</v>
      </c>
      <c r="C750" t="s">
        <v>2215</v>
      </c>
    </row>
    <row r="751" spans="2:3" x14ac:dyDescent="0.35">
      <c r="B751" s="55" t="s">
        <v>2217</v>
      </c>
      <c r="C751" t="s">
        <v>2215</v>
      </c>
    </row>
    <row r="752" spans="2:3" x14ac:dyDescent="0.35">
      <c r="B752" s="55" t="s">
        <v>2217</v>
      </c>
      <c r="C752" t="s">
        <v>2215</v>
      </c>
    </row>
    <row r="753" spans="2:3" x14ac:dyDescent="0.35">
      <c r="B753" s="55" t="s">
        <v>2218</v>
      </c>
      <c r="C753" t="s">
        <v>2215</v>
      </c>
    </row>
    <row r="754" spans="2:3" x14ac:dyDescent="0.35">
      <c r="B754" s="55" t="s">
        <v>2218</v>
      </c>
      <c r="C754" t="s">
        <v>2215</v>
      </c>
    </row>
    <row r="755" spans="2:3" x14ac:dyDescent="0.35">
      <c r="B755" s="55" t="s">
        <v>2219</v>
      </c>
      <c r="C755" t="s">
        <v>2215</v>
      </c>
    </row>
    <row r="756" spans="2:3" x14ac:dyDescent="0.35">
      <c r="B756" s="55" t="s">
        <v>2219</v>
      </c>
      <c r="C756" t="s">
        <v>2215</v>
      </c>
    </row>
    <row r="757" spans="2:3" x14ac:dyDescent="0.35">
      <c r="B757" s="55" t="s">
        <v>2220</v>
      </c>
      <c r="C757" t="s">
        <v>2215</v>
      </c>
    </row>
    <row r="758" spans="2:3" x14ac:dyDescent="0.35">
      <c r="B758" s="55" t="s">
        <v>2220</v>
      </c>
      <c r="C758" t="s">
        <v>2215</v>
      </c>
    </row>
    <row r="759" spans="2:3" x14ac:dyDescent="0.35">
      <c r="B759" s="55" t="s">
        <v>2221</v>
      </c>
      <c r="C759" t="s">
        <v>2215</v>
      </c>
    </row>
    <row r="760" spans="2:3" x14ac:dyDescent="0.35">
      <c r="B760" s="55" t="s">
        <v>2221</v>
      </c>
      <c r="C760" t="s">
        <v>2215</v>
      </c>
    </row>
    <row r="761" spans="2:3" x14ac:dyDescent="0.35">
      <c r="B761" s="55" t="s">
        <v>2222</v>
      </c>
      <c r="C761" t="s">
        <v>2215</v>
      </c>
    </row>
    <row r="762" spans="2:3" x14ac:dyDescent="0.35">
      <c r="B762" s="55" t="s">
        <v>2222</v>
      </c>
      <c r="C762" t="s">
        <v>2215</v>
      </c>
    </row>
    <row r="763" spans="2:3" x14ac:dyDescent="0.35">
      <c r="B763" s="55" t="s">
        <v>2223</v>
      </c>
      <c r="C763" t="s">
        <v>2224</v>
      </c>
    </row>
    <row r="764" spans="2:3" x14ac:dyDescent="0.35">
      <c r="B764" s="55" t="s">
        <v>2223</v>
      </c>
      <c r="C764" t="s">
        <v>2224</v>
      </c>
    </row>
    <row r="765" spans="2:3" x14ac:dyDescent="0.35">
      <c r="B765" s="55" t="s">
        <v>2223</v>
      </c>
      <c r="C765" t="s">
        <v>2224</v>
      </c>
    </row>
    <row r="766" spans="2:3" x14ac:dyDescent="0.35">
      <c r="B766" s="55" t="s">
        <v>2225</v>
      </c>
      <c r="C766" t="s">
        <v>2226</v>
      </c>
    </row>
    <row r="767" spans="2:3" x14ac:dyDescent="0.35">
      <c r="B767" s="55" t="s">
        <v>2225</v>
      </c>
      <c r="C767" t="s">
        <v>2226</v>
      </c>
    </row>
    <row r="768" spans="2:3" x14ac:dyDescent="0.35">
      <c r="B768" s="55" t="s">
        <v>2225</v>
      </c>
      <c r="C768" t="s">
        <v>2226</v>
      </c>
    </row>
    <row r="769" spans="2:3" x14ac:dyDescent="0.35">
      <c r="B769" s="55" t="s">
        <v>2227</v>
      </c>
      <c r="C769" t="s">
        <v>2228</v>
      </c>
    </row>
    <row r="770" spans="2:3" x14ac:dyDescent="0.35">
      <c r="B770" s="55" t="s">
        <v>2229</v>
      </c>
      <c r="C770" t="s">
        <v>2230</v>
      </c>
    </row>
    <row r="771" spans="2:3" x14ac:dyDescent="0.35">
      <c r="B771" s="55" t="s">
        <v>2231</v>
      </c>
      <c r="C771" t="s">
        <v>2232</v>
      </c>
    </row>
    <row r="772" spans="2:3" x14ac:dyDescent="0.35">
      <c r="B772" s="55" t="s">
        <v>2231</v>
      </c>
      <c r="C772" t="s">
        <v>2232</v>
      </c>
    </row>
    <row r="773" spans="2:3" x14ac:dyDescent="0.35">
      <c r="B773" s="55" t="s">
        <v>2233</v>
      </c>
      <c r="C773" t="s">
        <v>2234</v>
      </c>
    </row>
    <row r="774" spans="2:3" x14ac:dyDescent="0.35">
      <c r="B774" s="55" t="s">
        <v>2233</v>
      </c>
      <c r="C774" t="s">
        <v>2234</v>
      </c>
    </row>
    <row r="775" spans="2:3" x14ac:dyDescent="0.35">
      <c r="B775" s="55" t="s">
        <v>2233</v>
      </c>
      <c r="C775" t="s">
        <v>2234</v>
      </c>
    </row>
    <row r="776" spans="2:3" x14ac:dyDescent="0.35">
      <c r="B776" s="55" t="s">
        <v>2235</v>
      </c>
      <c r="C776" t="s">
        <v>2236</v>
      </c>
    </row>
    <row r="777" spans="2:3" x14ac:dyDescent="0.35">
      <c r="B777" s="55" t="s">
        <v>2235</v>
      </c>
      <c r="C777" t="s">
        <v>2236</v>
      </c>
    </row>
    <row r="778" spans="2:3" x14ac:dyDescent="0.35">
      <c r="B778" s="55" t="s">
        <v>2235</v>
      </c>
      <c r="C778" t="s">
        <v>2236</v>
      </c>
    </row>
    <row r="779" spans="2:3" x14ac:dyDescent="0.35">
      <c r="B779" s="55" t="s">
        <v>2237</v>
      </c>
      <c r="C779" t="s">
        <v>2238</v>
      </c>
    </row>
    <row r="780" spans="2:3" x14ac:dyDescent="0.35">
      <c r="B780" s="55" t="s">
        <v>2237</v>
      </c>
      <c r="C780" t="s">
        <v>2238</v>
      </c>
    </row>
    <row r="781" spans="2:3" x14ac:dyDescent="0.35">
      <c r="B781" s="55" t="s">
        <v>2239</v>
      </c>
      <c r="C781" t="s">
        <v>2240</v>
      </c>
    </row>
    <row r="782" spans="2:3" x14ac:dyDescent="0.35">
      <c r="B782" s="55" t="s">
        <v>2239</v>
      </c>
      <c r="C782" t="s">
        <v>2240</v>
      </c>
    </row>
    <row r="783" spans="2:3" x14ac:dyDescent="0.35">
      <c r="B783" s="55" t="s">
        <v>2241</v>
      </c>
      <c r="C783" t="s">
        <v>2242</v>
      </c>
    </row>
    <row r="784" spans="2:3" x14ac:dyDescent="0.35">
      <c r="B784" s="55" t="s">
        <v>2243</v>
      </c>
      <c r="C784" t="s">
        <v>2244</v>
      </c>
    </row>
    <row r="785" spans="2:3" x14ac:dyDescent="0.35">
      <c r="B785" s="55" t="s">
        <v>2245</v>
      </c>
      <c r="C785" t="s">
        <v>2246</v>
      </c>
    </row>
    <row r="786" spans="2:3" x14ac:dyDescent="0.35">
      <c r="B786" s="55" t="s">
        <v>2245</v>
      </c>
      <c r="C786" t="s">
        <v>2246</v>
      </c>
    </row>
    <row r="787" spans="2:3" x14ac:dyDescent="0.35">
      <c r="B787" s="55" t="s">
        <v>2247</v>
      </c>
      <c r="C787" t="s">
        <v>2248</v>
      </c>
    </row>
    <row r="788" spans="2:3" x14ac:dyDescent="0.35">
      <c r="B788" s="55" t="s">
        <v>2249</v>
      </c>
      <c r="C788" t="s">
        <v>2250</v>
      </c>
    </row>
    <row r="789" spans="2:3" x14ac:dyDescent="0.35">
      <c r="B789" s="55" t="s">
        <v>2249</v>
      </c>
      <c r="C789" t="s">
        <v>2250</v>
      </c>
    </row>
    <row r="790" spans="2:3" x14ac:dyDescent="0.35">
      <c r="B790" s="55" t="s">
        <v>2249</v>
      </c>
      <c r="C790" t="s">
        <v>2250</v>
      </c>
    </row>
    <row r="791" spans="2:3" x14ac:dyDescent="0.35">
      <c r="B791" s="55" t="s">
        <v>2251</v>
      </c>
      <c r="C791" t="s">
        <v>2252</v>
      </c>
    </row>
    <row r="792" spans="2:3" x14ac:dyDescent="0.35">
      <c r="B792" s="55" t="s">
        <v>2251</v>
      </c>
      <c r="C792" t="s">
        <v>2252</v>
      </c>
    </row>
    <row r="793" spans="2:3" x14ac:dyDescent="0.35">
      <c r="B793" s="55" t="s">
        <v>2251</v>
      </c>
      <c r="C793" t="s">
        <v>2252</v>
      </c>
    </row>
    <row r="794" spans="2:3" x14ac:dyDescent="0.35">
      <c r="B794" s="55" t="s">
        <v>2253</v>
      </c>
      <c r="C794" t="s">
        <v>2254</v>
      </c>
    </row>
    <row r="795" spans="2:3" x14ac:dyDescent="0.35">
      <c r="B795" s="55" t="s">
        <v>2255</v>
      </c>
      <c r="C795" t="s">
        <v>2256</v>
      </c>
    </row>
    <row r="796" spans="2:3" x14ac:dyDescent="0.35">
      <c r="B796" s="55" t="s">
        <v>2255</v>
      </c>
      <c r="C796" t="s">
        <v>2256</v>
      </c>
    </row>
    <row r="797" spans="2:3" x14ac:dyDescent="0.35">
      <c r="B797" s="55" t="s">
        <v>2257</v>
      </c>
      <c r="C797" t="s">
        <v>2258</v>
      </c>
    </row>
    <row r="798" spans="2:3" x14ac:dyDescent="0.35">
      <c r="B798" s="55" t="s">
        <v>2257</v>
      </c>
      <c r="C798" t="s">
        <v>2258</v>
      </c>
    </row>
    <row r="799" spans="2:3" x14ac:dyDescent="0.35">
      <c r="B799" s="55" t="s">
        <v>2257</v>
      </c>
      <c r="C799" t="s">
        <v>2258</v>
      </c>
    </row>
    <row r="800" spans="2:3" x14ac:dyDescent="0.35">
      <c r="B800" s="55" t="s">
        <v>2259</v>
      </c>
      <c r="C800" t="s">
        <v>2260</v>
      </c>
    </row>
    <row r="801" spans="2:3" x14ac:dyDescent="0.35">
      <c r="B801" s="55" t="s">
        <v>2259</v>
      </c>
      <c r="C801" t="s">
        <v>2260</v>
      </c>
    </row>
    <row r="802" spans="2:3" x14ac:dyDescent="0.35">
      <c r="B802" s="55" t="s">
        <v>2259</v>
      </c>
      <c r="C802" t="s">
        <v>2260</v>
      </c>
    </row>
    <row r="803" spans="2:3" x14ac:dyDescent="0.35">
      <c r="B803" s="55" t="s">
        <v>2261</v>
      </c>
      <c r="C803" t="s">
        <v>2262</v>
      </c>
    </row>
    <row r="804" spans="2:3" x14ac:dyDescent="0.35">
      <c r="B804" s="55" t="s">
        <v>2263</v>
      </c>
      <c r="C804" t="s">
        <v>2264</v>
      </c>
    </row>
    <row r="805" spans="2:3" x14ac:dyDescent="0.35">
      <c r="B805" s="55" t="s">
        <v>2263</v>
      </c>
      <c r="C805" t="s">
        <v>2264</v>
      </c>
    </row>
    <row r="806" spans="2:3" x14ac:dyDescent="0.35">
      <c r="B806" s="55" t="s">
        <v>2265</v>
      </c>
      <c r="C806" t="s">
        <v>2266</v>
      </c>
    </row>
    <row r="807" spans="2:3" x14ac:dyDescent="0.35">
      <c r="B807" s="55" t="s">
        <v>2265</v>
      </c>
      <c r="C807" t="s">
        <v>2266</v>
      </c>
    </row>
    <row r="808" spans="2:3" x14ac:dyDescent="0.35">
      <c r="B808" s="55" t="s">
        <v>2267</v>
      </c>
      <c r="C808" t="s">
        <v>2268</v>
      </c>
    </row>
    <row r="809" spans="2:3" x14ac:dyDescent="0.35">
      <c r="B809" s="55" t="s">
        <v>2267</v>
      </c>
      <c r="C809" t="s">
        <v>2268</v>
      </c>
    </row>
    <row r="810" spans="2:3" x14ac:dyDescent="0.35">
      <c r="B810" s="55" t="s">
        <v>2269</v>
      </c>
      <c r="C810" t="s">
        <v>2270</v>
      </c>
    </row>
    <row r="811" spans="2:3" x14ac:dyDescent="0.35">
      <c r="B811" s="55" t="s">
        <v>2269</v>
      </c>
      <c r="C811" t="s">
        <v>2270</v>
      </c>
    </row>
    <row r="812" spans="2:3" x14ac:dyDescent="0.35">
      <c r="B812" s="55" t="s">
        <v>2271</v>
      </c>
      <c r="C812" t="s">
        <v>2272</v>
      </c>
    </row>
    <row r="813" spans="2:3" x14ac:dyDescent="0.35">
      <c r="B813" s="55" t="s">
        <v>2271</v>
      </c>
      <c r="C813" t="s">
        <v>2272</v>
      </c>
    </row>
    <row r="814" spans="2:3" x14ac:dyDescent="0.35">
      <c r="B814" s="55" t="s">
        <v>2271</v>
      </c>
      <c r="C814" t="s">
        <v>2272</v>
      </c>
    </row>
    <row r="815" spans="2:3" x14ac:dyDescent="0.35">
      <c r="B815" s="55" t="s">
        <v>2273</v>
      </c>
      <c r="C815" t="s">
        <v>2274</v>
      </c>
    </row>
    <row r="816" spans="2:3" x14ac:dyDescent="0.35">
      <c r="B816" s="55" t="s">
        <v>2273</v>
      </c>
      <c r="C816" t="s">
        <v>2274</v>
      </c>
    </row>
    <row r="817" spans="2:3" x14ac:dyDescent="0.35">
      <c r="B817" s="55" t="s">
        <v>2275</v>
      </c>
      <c r="C817" t="s">
        <v>2276</v>
      </c>
    </row>
    <row r="818" spans="2:3" x14ac:dyDescent="0.35">
      <c r="B818" s="55" t="s">
        <v>2275</v>
      </c>
      <c r="C818" t="s">
        <v>2276</v>
      </c>
    </row>
    <row r="819" spans="2:3" x14ac:dyDescent="0.35">
      <c r="B819" s="55" t="s">
        <v>2275</v>
      </c>
      <c r="C819" t="s">
        <v>2276</v>
      </c>
    </row>
    <row r="820" spans="2:3" x14ac:dyDescent="0.35">
      <c r="B820" s="55" t="s">
        <v>2277</v>
      </c>
      <c r="C820" t="s">
        <v>2278</v>
      </c>
    </row>
    <row r="821" spans="2:3" x14ac:dyDescent="0.35">
      <c r="B821" s="55" t="s">
        <v>2277</v>
      </c>
      <c r="C821" t="s">
        <v>2278</v>
      </c>
    </row>
    <row r="822" spans="2:3" x14ac:dyDescent="0.35">
      <c r="B822" s="55" t="s">
        <v>2279</v>
      </c>
      <c r="C822" t="s">
        <v>2280</v>
      </c>
    </row>
    <row r="823" spans="2:3" x14ac:dyDescent="0.35">
      <c r="B823" s="55" t="s">
        <v>2279</v>
      </c>
      <c r="C823" t="s">
        <v>2280</v>
      </c>
    </row>
    <row r="824" spans="2:3" x14ac:dyDescent="0.35">
      <c r="B824" s="55" t="s">
        <v>2281</v>
      </c>
      <c r="C824" t="s">
        <v>2282</v>
      </c>
    </row>
    <row r="825" spans="2:3" x14ac:dyDescent="0.35">
      <c r="B825" s="55" t="s">
        <v>2281</v>
      </c>
      <c r="C825" t="s">
        <v>2282</v>
      </c>
    </row>
    <row r="826" spans="2:3" x14ac:dyDescent="0.35">
      <c r="B826" s="55" t="s">
        <v>2281</v>
      </c>
      <c r="C826" t="s">
        <v>2282</v>
      </c>
    </row>
    <row r="827" spans="2:3" x14ac:dyDescent="0.35">
      <c r="B827" s="55" t="s">
        <v>2283</v>
      </c>
      <c r="C827" t="s">
        <v>2284</v>
      </c>
    </row>
    <row r="828" spans="2:3" x14ac:dyDescent="0.35">
      <c r="B828" s="55" t="s">
        <v>2283</v>
      </c>
      <c r="C828" t="s">
        <v>2284</v>
      </c>
    </row>
    <row r="829" spans="2:3" x14ac:dyDescent="0.35">
      <c r="B829" s="55" t="s">
        <v>2283</v>
      </c>
      <c r="C829" t="s">
        <v>2284</v>
      </c>
    </row>
    <row r="830" spans="2:3" x14ac:dyDescent="0.35">
      <c r="B830" s="55" t="s">
        <v>2283</v>
      </c>
      <c r="C830" t="s">
        <v>2284</v>
      </c>
    </row>
    <row r="831" spans="2:3" x14ac:dyDescent="0.35">
      <c r="B831" s="55" t="s">
        <v>2283</v>
      </c>
      <c r="C831" t="s">
        <v>2284</v>
      </c>
    </row>
    <row r="832" spans="2:3" x14ac:dyDescent="0.35">
      <c r="B832" s="55" t="s">
        <v>2285</v>
      </c>
      <c r="C832" t="s">
        <v>2286</v>
      </c>
    </row>
    <row r="833" spans="2:3" x14ac:dyDescent="0.35">
      <c r="B833" s="55" t="s">
        <v>2285</v>
      </c>
      <c r="C833" t="s">
        <v>2286</v>
      </c>
    </row>
    <row r="834" spans="2:3" x14ac:dyDescent="0.35">
      <c r="B834" s="55" t="s">
        <v>2287</v>
      </c>
      <c r="C834" t="s">
        <v>2288</v>
      </c>
    </row>
    <row r="835" spans="2:3" x14ac:dyDescent="0.35">
      <c r="B835" s="55" t="s">
        <v>2287</v>
      </c>
      <c r="C835" t="s">
        <v>2288</v>
      </c>
    </row>
    <row r="836" spans="2:3" x14ac:dyDescent="0.35">
      <c r="B836" s="55" t="s">
        <v>2289</v>
      </c>
      <c r="C836" t="s">
        <v>2290</v>
      </c>
    </row>
    <row r="837" spans="2:3" x14ac:dyDescent="0.35">
      <c r="B837" s="55" t="s">
        <v>2289</v>
      </c>
      <c r="C837" t="s">
        <v>2290</v>
      </c>
    </row>
    <row r="838" spans="2:3" x14ac:dyDescent="0.35">
      <c r="B838" s="55" t="s">
        <v>2291</v>
      </c>
      <c r="C838" t="s">
        <v>2292</v>
      </c>
    </row>
    <row r="839" spans="2:3" x14ac:dyDescent="0.35">
      <c r="B839" s="55" t="s">
        <v>2291</v>
      </c>
      <c r="C839" t="s">
        <v>2292</v>
      </c>
    </row>
    <row r="840" spans="2:3" x14ac:dyDescent="0.35">
      <c r="B840" s="55" t="s">
        <v>2291</v>
      </c>
      <c r="C840" t="s">
        <v>2292</v>
      </c>
    </row>
    <row r="841" spans="2:3" x14ac:dyDescent="0.35">
      <c r="B841" s="55" t="s">
        <v>2293</v>
      </c>
      <c r="C841" t="s">
        <v>2294</v>
      </c>
    </row>
    <row r="842" spans="2:3" x14ac:dyDescent="0.35">
      <c r="B842" s="55" t="s">
        <v>2293</v>
      </c>
      <c r="C842" t="s">
        <v>2294</v>
      </c>
    </row>
    <row r="843" spans="2:3" x14ac:dyDescent="0.35">
      <c r="B843" s="55" t="s">
        <v>2293</v>
      </c>
      <c r="C843" t="s">
        <v>2294</v>
      </c>
    </row>
    <row r="844" spans="2:3" x14ac:dyDescent="0.35">
      <c r="B844" s="55" t="s">
        <v>2293</v>
      </c>
      <c r="C844" t="s">
        <v>2294</v>
      </c>
    </row>
    <row r="845" spans="2:3" x14ac:dyDescent="0.35">
      <c r="B845" s="55" t="s">
        <v>2295</v>
      </c>
      <c r="C845" t="s">
        <v>2296</v>
      </c>
    </row>
    <row r="846" spans="2:3" x14ac:dyDescent="0.35">
      <c r="B846" s="55" t="s">
        <v>2297</v>
      </c>
      <c r="C846" t="s">
        <v>2298</v>
      </c>
    </row>
    <row r="847" spans="2:3" x14ac:dyDescent="0.35">
      <c r="B847" s="55" t="s">
        <v>2297</v>
      </c>
      <c r="C847" t="s">
        <v>2298</v>
      </c>
    </row>
    <row r="848" spans="2:3" x14ac:dyDescent="0.35">
      <c r="B848" s="55" t="s">
        <v>2297</v>
      </c>
      <c r="C848" t="s">
        <v>2298</v>
      </c>
    </row>
    <row r="849" spans="2:3" x14ac:dyDescent="0.35">
      <c r="B849" s="55" t="s">
        <v>2297</v>
      </c>
      <c r="C849" t="s">
        <v>2298</v>
      </c>
    </row>
    <row r="850" spans="2:3" x14ac:dyDescent="0.35">
      <c r="B850" s="55" t="s">
        <v>2299</v>
      </c>
      <c r="C850" t="s">
        <v>2300</v>
      </c>
    </row>
    <row r="851" spans="2:3" x14ac:dyDescent="0.35">
      <c r="B851" s="55" t="s">
        <v>2301</v>
      </c>
      <c r="C851" t="s">
        <v>2302</v>
      </c>
    </row>
    <row r="852" spans="2:3" x14ac:dyDescent="0.35">
      <c r="B852" s="55" t="s">
        <v>2301</v>
      </c>
      <c r="C852" t="s">
        <v>2302</v>
      </c>
    </row>
    <row r="853" spans="2:3" x14ac:dyDescent="0.35">
      <c r="B853" s="55" t="s">
        <v>2301</v>
      </c>
      <c r="C853" t="s">
        <v>2302</v>
      </c>
    </row>
    <row r="854" spans="2:3" x14ac:dyDescent="0.35">
      <c r="B854" s="55" t="s">
        <v>2303</v>
      </c>
      <c r="C854" t="s">
        <v>2304</v>
      </c>
    </row>
    <row r="855" spans="2:3" x14ac:dyDescent="0.35">
      <c r="B855" s="55" t="s">
        <v>2303</v>
      </c>
      <c r="C855" t="s">
        <v>2304</v>
      </c>
    </row>
    <row r="856" spans="2:3" x14ac:dyDescent="0.35">
      <c r="B856" s="55" t="s">
        <v>2303</v>
      </c>
      <c r="C856" t="s">
        <v>2304</v>
      </c>
    </row>
    <row r="857" spans="2:3" x14ac:dyDescent="0.35">
      <c r="B857" s="55" t="s">
        <v>2305</v>
      </c>
      <c r="C857" t="s">
        <v>2306</v>
      </c>
    </row>
    <row r="858" spans="2:3" x14ac:dyDescent="0.35">
      <c r="B858" s="55" t="s">
        <v>2305</v>
      </c>
      <c r="C858" t="s">
        <v>2306</v>
      </c>
    </row>
    <row r="859" spans="2:3" x14ac:dyDescent="0.35">
      <c r="B859" s="55" t="s">
        <v>2305</v>
      </c>
      <c r="C859" t="s">
        <v>2306</v>
      </c>
    </row>
    <row r="860" spans="2:3" x14ac:dyDescent="0.35">
      <c r="B860" s="55" t="s">
        <v>2307</v>
      </c>
      <c r="C860" t="s">
        <v>2308</v>
      </c>
    </row>
    <row r="861" spans="2:3" x14ac:dyDescent="0.35">
      <c r="B861" s="55" t="s">
        <v>2309</v>
      </c>
      <c r="C861" t="s">
        <v>2310</v>
      </c>
    </row>
    <row r="862" spans="2:3" x14ac:dyDescent="0.35">
      <c r="B862" s="55" t="s">
        <v>2311</v>
      </c>
      <c r="C862" t="s">
        <v>2312</v>
      </c>
    </row>
    <row r="863" spans="2:3" x14ac:dyDescent="0.35">
      <c r="B863" s="55" t="s">
        <v>2313</v>
      </c>
      <c r="C863" t="s">
        <v>2314</v>
      </c>
    </row>
    <row r="864" spans="2:3" x14ac:dyDescent="0.35">
      <c r="B864" s="55" t="s">
        <v>2313</v>
      </c>
      <c r="C864" t="s">
        <v>2314</v>
      </c>
    </row>
    <row r="865" spans="2:3" x14ac:dyDescent="0.35">
      <c r="B865" s="55" t="s">
        <v>2315</v>
      </c>
      <c r="C865" t="s">
        <v>2316</v>
      </c>
    </row>
    <row r="866" spans="2:3" x14ac:dyDescent="0.35">
      <c r="B866" s="55" t="s">
        <v>2315</v>
      </c>
      <c r="C866" t="s">
        <v>2316</v>
      </c>
    </row>
    <row r="867" spans="2:3" x14ac:dyDescent="0.35">
      <c r="B867" s="55" t="s">
        <v>2315</v>
      </c>
      <c r="C867" t="s">
        <v>2316</v>
      </c>
    </row>
    <row r="868" spans="2:3" x14ac:dyDescent="0.35">
      <c r="B868" s="55" t="s">
        <v>2317</v>
      </c>
      <c r="C868" t="s">
        <v>2318</v>
      </c>
    </row>
    <row r="869" spans="2:3" x14ac:dyDescent="0.35">
      <c r="B869" s="55" t="s">
        <v>2319</v>
      </c>
      <c r="C869" t="s">
        <v>2320</v>
      </c>
    </row>
    <row r="870" spans="2:3" x14ac:dyDescent="0.35">
      <c r="B870" s="55" t="s">
        <v>2319</v>
      </c>
      <c r="C870" t="s">
        <v>2320</v>
      </c>
    </row>
    <row r="871" spans="2:3" x14ac:dyDescent="0.35">
      <c r="B871" s="55" t="s">
        <v>2321</v>
      </c>
      <c r="C871" t="s">
        <v>2322</v>
      </c>
    </row>
    <row r="872" spans="2:3" x14ac:dyDescent="0.35">
      <c r="B872" s="55" t="s">
        <v>2321</v>
      </c>
      <c r="C872" t="s">
        <v>2322</v>
      </c>
    </row>
    <row r="873" spans="2:3" x14ac:dyDescent="0.35">
      <c r="B873" s="55" t="s">
        <v>2321</v>
      </c>
      <c r="C873" t="s">
        <v>2322</v>
      </c>
    </row>
    <row r="874" spans="2:3" x14ac:dyDescent="0.35">
      <c r="B874" s="55" t="s">
        <v>2323</v>
      </c>
      <c r="C874" t="s">
        <v>2324</v>
      </c>
    </row>
    <row r="875" spans="2:3" x14ac:dyDescent="0.35">
      <c r="B875" s="55" t="s">
        <v>2323</v>
      </c>
      <c r="C875" t="s">
        <v>2324</v>
      </c>
    </row>
    <row r="876" spans="2:3" x14ac:dyDescent="0.35">
      <c r="B876" s="55" t="s">
        <v>2323</v>
      </c>
      <c r="C876" t="s">
        <v>2324</v>
      </c>
    </row>
    <row r="877" spans="2:3" x14ac:dyDescent="0.35">
      <c r="B877" s="55" t="s">
        <v>2325</v>
      </c>
      <c r="C877" t="s">
        <v>2326</v>
      </c>
    </row>
    <row r="878" spans="2:3" x14ac:dyDescent="0.35">
      <c r="B878" s="55" t="s">
        <v>2325</v>
      </c>
      <c r="C878" t="s">
        <v>2326</v>
      </c>
    </row>
    <row r="879" spans="2:3" x14ac:dyDescent="0.35">
      <c r="B879" s="55" t="s">
        <v>2325</v>
      </c>
      <c r="C879" t="s">
        <v>2326</v>
      </c>
    </row>
    <row r="880" spans="2:3" x14ac:dyDescent="0.35">
      <c r="B880" s="55" t="s">
        <v>2325</v>
      </c>
      <c r="C880" t="s">
        <v>2326</v>
      </c>
    </row>
    <row r="881" spans="2:3" x14ac:dyDescent="0.35">
      <c r="B881" s="55" t="s">
        <v>2327</v>
      </c>
      <c r="C881" t="s">
        <v>2328</v>
      </c>
    </row>
    <row r="882" spans="2:3" x14ac:dyDescent="0.35">
      <c r="B882" s="55" t="s">
        <v>2327</v>
      </c>
      <c r="C882" t="s">
        <v>2328</v>
      </c>
    </row>
    <row r="883" spans="2:3" x14ac:dyDescent="0.35">
      <c r="B883" s="55" t="s">
        <v>2329</v>
      </c>
      <c r="C883" t="s">
        <v>2330</v>
      </c>
    </row>
    <row r="884" spans="2:3" x14ac:dyDescent="0.35">
      <c r="B884" s="55" t="s">
        <v>2331</v>
      </c>
      <c r="C884" t="s">
        <v>2332</v>
      </c>
    </row>
    <row r="885" spans="2:3" x14ac:dyDescent="0.35">
      <c r="B885" s="55" t="s">
        <v>2331</v>
      </c>
      <c r="C885" t="s">
        <v>2332</v>
      </c>
    </row>
    <row r="886" spans="2:3" x14ac:dyDescent="0.35">
      <c r="B886" s="55" t="s">
        <v>2333</v>
      </c>
      <c r="C886" t="s">
        <v>2334</v>
      </c>
    </row>
    <row r="887" spans="2:3" x14ac:dyDescent="0.35">
      <c r="B887" s="55" t="s">
        <v>2333</v>
      </c>
      <c r="C887" t="s">
        <v>2334</v>
      </c>
    </row>
    <row r="888" spans="2:3" x14ac:dyDescent="0.35">
      <c r="B888" s="55" t="s">
        <v>2335</v>
      </c>
      <c r="C888" t="s">
        <v>2336</v>
      </c>
    </row>
    <row r="889" spans="2:3" x14ac:dyDescent="0.35">
      <c r="B889" s="55" t="s">
        <v>2335</v>
      </c>
      <c r="C889" t="s">
        <v>2336</v>
      </c>
    </row>
    <row r="890" spans="2:3" x14ac:dyDescent="0.35">
      <c r="B890" s="55" t="s">
        <v>2335</v>
      </c>
      <c r="C890" t="s">
        <v>2336</v>
      </c>
    </row>
    <row r="891" spans="2:3" x14ac:dyDescent="0.35">
      <c r="B891" s="55" t="s">
        <v>2335</v>
      </c>
      <c r="C891" t="s">
        <v>2336</v>
      </c>
    </row>
    <row r="892" spans="2:3" x14ac:dyDescent="0.35">
      <c r="B892" s="55" t="s">
        <v>2335</v>
      </c>
      <c r="C892" t="s">
        <v>2336</v>
      </c>
    </row>
    <row r="893" spans="2:3" x14ac:dyDescent="0.35">
      <c r="B893" s="55" t="s">
        <v>2337</v>
      </c>
      <c r="C893" t="s">
        <v>2338</v>
      </c>
    </row>
    <row r="894" spans="2:3" x14ac:dyDescent="0.35">
      <c r="B894" s="55" t="s">
        <v>2339</v>
      </c>
      <c r="C894" t="s">
        <v>2340</v>
      </c>
    </row>
    <row r="895" spans="2:3" x14ac:dyDescent="0.35">
      <c r="B895" s="55" t="s">
        <v>2341</v>
      </c>
      <c r="C895" t="s">
        <v>2342</v>
      </c>
    </row>
    <row r="896" spans="2:3" x14ac:dyDescent="0.35">
      <c r="B896" s="55" t="s">
        <v>2341</v>
      </c>
      <c r="C896" t="s">
        <v>2342</v>
      </c>
    </row>
    <row r="897" spans="2:3" x14ac:dyDescent="0.35">
      <c r="B897" s="55" t="s">
        <v>2341</v>
      </c>
      <c r="C897" t="s">
        <v>2342</v>
      </c>
    </row>
    <row r="898" spans="2:3" x14ac:dyDescent="0.35">
      <c r="B898" s="55" t="s">
        <v>2341</v>
      </c>
      <c r="C898" t="s">
        <v>2342</v>
      </c>
    </row>
    <row r="899" spans="2:3" x14ac:dyDescent="0.35">
      <c r="B899" s="55" t="s">
        <v>2343</v>
      </c>
      <c r="C899" t="s">
        <v>2344</v>
      </c>
    </row>
    <row r="900" spans="2:3" x14ac:dyDescent="0.35">
      <c r="B900" s="55" t="s">
        <v>2343</v>
      </c>
      <c r="C900" t="s">
        <v>2344</v>
      </c>
    </row>
    <row r="901" spans="2:3" x14ac:dyDescent="0.35">
      <c r="B901" s="55" t="s">
        <v>2343</v>
      </c>
      <c r="C901" t="s">
        <v>2344</v>
      </c>
    </row>
    <row r="902" spans="2:3" x14ac:dyDescent="0.35">
      <c r="B902" s="55" t="s">
        <v>2343</v>
      </c>
      <c r="C902" t="s">
        <v>2344</v>
      </c>
    </row>
    <row r="903" spans="2:3" x14ac:dyDescent="0.35">
      <c r="B903" s="55" t="s">
        <v>2345</v>
      </c>
      <c r="C903" t="s">
        <v>2346</v>
      </c>
    </row>
    <row r="904" spans="2:3" x14ac:dyDescent="0.35">
      <c r="B904" s="55" t="s">
        <v>2345</v>
      </c>
      <c r="C904" t="s">
        <v>2346</v>
      </c>
    </row>
    <row r="905" spans="2:3" x14ac:dyDescent="0.35">
      <c r="B905" s="55" t="s">
        <v>2347</v>
      </c>
      <c r="C905" t="s">
        <v>2348</v>
      </c>
    </row>
    <row r="906" spans="2:3" x14ac:dyDescent="0.35">
      <c r="B906" s="55" t="s">
        <v>2349</v>
      </c>
      <c r="C906" t="s">
        <v>2350</v>
      </c>
    </row>
    <row r="907" spans="2:3" x14ac:dyDescent="0.35">
      <c r="B907" s="55" t="s">
        <v>2351</v>
      </c>
      <c r="C907" t="s">
        <v>2352</v>
      </c>
    </row>
    <row r="908" spans="2:3" x14ac:dyDescent="0.35">
      <c r="B908" s="55" t="s">
        <v>2351</v>
      </c>
      <c r="C908" t="s">
        <v>2352</v>
      </c>
    </row>
    <row r="909" spans="2:3" x14ac:dyDescent="0.35">
      <c r="B909" s="55" t="s">
        <v>2353</v>
      </c>
      <c r="C909" t="s">
        <v>2354</v>
      </c>
    </row>
    <row r="910" spans="2:3" x14ac:dyDescent="0.35">
      <c r="B910" s="55" t="s">
        <v>2353</v>
      </c>
      <c r="C910" t="s">
        <v>2354</v>
      </c>
    </row>
    <row r="911" spans="2:3" x14ac:dyDescent="0.35">
      <c r="B911" s="55" t="s">
        <v>2355</v>
      </c>
      <c r="C911" t="s">
        <v>2356</v>
      </c>
    </row>
    <row r="912" spans="2:3" x14ac:dyDescent="0.35">
      <c r="B912" s="55" t="s">
        <v>2355</v>
      </c>
      <c r="C912" t="s">
        <v>2356</v>
      </c>
    </row>
    <row r="913" spans="2:3" x14ac:dyDescent="0.35">
      <c r="B913" s="55" t="s">
        <v>2357</v>
      </c>
      <c r="C913" t="s">
        <v>2358</v>
      </c>
    </row>
    <row r="914" spans="2:3" x14ac:dyDescent="0.35">
      <c r="B914" s="55" t="s">
        <v>2359</v>
      </c>
      <c r="C914" t="s">
        <v>2360</v>
      </c>
    </row>
    <row r="915" spans="2:3" x14ac:dyDescent="0.35">
      <c r="B915" s="55" t="s">
        <v>2361</v>
      </c>
      <c r="C915" t="s">
        <v>2362</v>
      </c>
    </row>
    <row r="916" spans="2:3" x14ac:dyDescent="0.35">
      <c r="B916" s="55" t="s">
        <v>2363</v>
      </c>
      <c r="C916" t="s">
        <v>2364</v>
      </c>
    </row>
    <row r="917" spans="2:3" x14ac:dyDescent="0.35">
      <c r="B917" s="55" t="s">
        <v>2363</v>
      </c>
      <c r="C917" t="s">
        <v>2364</v>
      </c>
    </row>
    <row r="918" spans="2:3" x14ac:dyDescent="0.35">
      <c r="B918" s="55" t="s">
        <v>2363</v>
      </c>
      <c r="C918" t="s">
        <v>2364</v>
      </c>
    </row>
    <row r="919" spans="2:3" x14ac:dyDescent="0.35">
      <c r="B919" s="55" t="s">
        <v>2365</v>
      </c>
      <c r="C919" t="s">
        <v>2366</v>
      </c>
    </row>
    <row r="920" spans="2:3" x14ac:dyDescent="0.35">
      <c r="B920" s="55" t="s">
        <v>2365</v>
      </c>
      <c r="C920" t="s">
        <v>2366</v>
      </c>
    </row>
    <row r="921" spans="2:3" x14ac:dyDescent="0.35">
      <c r="B921" s="55" t="s">
        <v>2367</v>
      </c>
      <c r="C921" t="s">
        <v>2368</v>
      </c>
    </row>
    <row r="922" spans="2:3" x14ac:dyDescent="0.35">
      <c r="B922" s="55" t="s">
        <v>2367</v>
      </c>
      <c r="C922" t="s">
        <v>2368</v>
      </c>
    </row>
    <row r="923" spans="2:3" x14ac:dyDescent="0.35">
      <c r="B923" s="55" t="s">
        <v>2369</v>
      </c>
      <c r="C923" t="s">
        <v>1283</v>
      </c>
    </row>
    <row r="924" spans="2:3" x14ac:dyDescent="0.35">
      <c r="B924" s="55" t="s">
        <v>2370</v>
      </c>
      <c r="C924" t="s">
        <v>2371</v>
      </c>
    </row>
    <row r="925" spans="2:3" x14ac:dyDescent="0.35">
      <c r="B925" s="55" t="s">
        <v>2370</v>
      </c>
      <c r="C925" t="s">
        <v>2371</v>
      </c>
    </row>
    <row r="926" spans="2:3" x14ac:dyDescent="0.35">
      <c r="B926" s="55" t="s">
        <v>2370</v>
      </c>
      <c r="C926" t="s">
        <v>2371</v>
      </c>
    </row>
    <row r="927" spans="2:3" x14ac:dyDescent="0.35">
      <c r="B927" s="55" t="s">
        <v>2372</v>
      </c>
      <c r="C927" t="s">
        <v>2373</v>
      </c>
    </row>
    <row r="928" spans="2:3" x14ac:dyDescent="0.35">
      <c r="B928" s="55" t="s">
        <v>2374</v>
      </c>
      <c r="C928" t="s">
        <v>2375</v>
      </c>
    </row>
    <row r="929" spans="2:3" x14ac:dyDescent="0.35">
      <c r="B929" s="55" t="s">
        <v>2376</v>
      </c>
      <c r="C929" t="s">
        <v>2377</v>
      </c>
    </row>
    <row r="930" spans="2:3" x14ac:dyDescent="0.35">
      <c r="B930" s="55" t="s">
        <v>2378</v>
      </c>
      <c r="C930" t="s">
        <v>2379</v>
      </c>
    </row>
    <row r="931" spans="2:3" x14ac:dyDescent="0.35">
      <c r="B931" s="55" t="s">
        <v>2378</v>
      </c>
      <c r="C931" t="s">
        <v>2379</v>
      </c>
    </row>
    <row r="932" spans="2:3" x14ac:dyDescent="0.35">
      <c r="B932" s="55" t="s">
        <v>2380</v>
      </c>
      <c r="C932" t="s">
        <v>2381</v>
      </c>
    </row>
    <row r="933" spans="2:3" x14ac:dyDescent="0.35">
      <c r="B933" s="55" t="s">
        <v>2382</v>
      </c>
      <c r="C933" t="s">
        <v>2383</v>
      </c>
    </row>
    <row r="934" spans="2:3" x14ac:dyDescent="0.35">
      <c r="B934" s="55" t="s">
        <v>2384</v>
      </c>
      <c r="C934" t="s">
        <v>1204</v>
      </c>
    </row>
    <row r="935" spans="2:3" x14ac:dyDescent="0.35">
      <c r="B935" s="55" t="s">
        <v>2385</v>
      </c>
      <c r="C935" t="s">
        <v>2386</v>
      </c>
    </row>
    <row r="936" spans="2:3" x14ac:dyDescent="0.35">
      <c r="B936" s="55" t="s">
        <v>2385</v>
      </c>
      <c r="C936" t="s">
        <v>2386</v>
      </c>
    </row>
    <row r="937" spans="2:3" x14ac:dyDescent="0.35">
      <c r="B937" s="55" t="s">
        <v>2385</v>
      </c>
      <c r="C937" t="s">
        <v>2386</v>
      </c>
    </row>
    <row r="938" spans="2:3" x14ac:dyDescent="0.35">
      <c r="B938" s="55" t="s">
        <v>2385</v>
      </c>
      <c r="C938" t="s">
        <v>2386</v>
      </c>
    </row>
    <row r="939" spans="2:3" x14ac:dyDescent="0.35">
      <c r="B939" s="55" t="s">
        <v>2387</v>
      </c>
      <c r="C939" t="s">
        <v>2388</v>
      </c>
    </row>
    <row r="940" spans="2:3" x14ac:dyDescent="0.35">
      <c r="B940" s="55" t="s">
        <v>2389</v>
      </c>
      <c r="C940" t="s">
        <v>2390</v>
      </c>
    </row>
    <row r="941" spans="2:3" x14ac:dyDescent="0.35">
      <c r="B941" s="55" t="s">
        <v>2389</v>
      </c>
      <c r="C941" t="s">
        <v>2390</v>
      </c>
    </row>
    <row r="942" spans="2:3" x14ac:dyDescent="0.35">
      <c r="B942" s="55" t="s">
        <v>2389</v>
      </c>
      <c r="C942" t="s">
        <v>2390</v>
      </c>
    </row>
    <row r="943" spans="2:3" x14ac:dyDescent="0.35">
      <c r="B943" s="55" t="s">
        <v>2391</v>
      </c>
      <c r="C943" t="s">
        <v>2392</v>
      </c>
    </row>
    <row r="944" spans="2:3" x14ac:dyDescent="0.35">
      <c r="B944" s="55" t="s">
        <v>2393</v>
      </c>
      <c r="C944" t="s">
        <v>2394</v>
      </c>
    </row>
    <row r="945" spans="2:3" x14ac:dyDescent="0.35">
      <c r="B945" s="55" t="s">
        <v>2393</v>
      </c>
      <c r="C945" t="s">
        <v>2394</v>
      </c>
    </row>
    <row r="946" spans="2:3" x14ac:dyDescent="0.35">
      <c r="B946" s="55" t="s">
        <v>2395</v>
      </c>
      <c r="C946" t="s">
        <v>2396</v>
      </c>
    </row>
    <row r="947" spans="2:3" x14ac:dyDescent="0.35">
      <c r="B947" s="55" t="s">
        <v>2397</v>
      </c>
      <c r="C947" t="s">
        <v>2398</v>
      </c>
    </row>
    <row r="948" spans="2:3" x14ac:dyDescent="0.35">
      <c r="B948" s="55" t="s">
        <v>2397</v>
      </c>
      <c r="C948" t="s">
        <v>2398</v>
      </c>
    </row>
    <row r="949" spans="2:3" x14ac:dyDescent="0.35">
      <c r="B949" s="55" t="s">
        <v>2399</v>
      </c>
      <c r="C949" t="s">
        <v>2400</v>
      </c>
    </row>
    <row r="950" spans="2:3" x14ac:dyDescent="0.35">
      <c r="B950" s="55" t="s">
        <v>2399</v>
      </c>
      <c r="C950" t="s">
        <v>2400</v>
      </c>
    </row>
    <row r="951" spans="2:3" x14ac:dyDescent="0.35">
      <c r="B951" s="55" t="s">
        <v>2401</v>
      </c>
      <c r="C951" t="s">
        <v>2402</v>
      </c>
    </row>
    <row r="952" spans="2:3" x14ac:dyDescent="0.35">
      <c r="B952" s="55" t="s">
        <v>2401</v>
      </c>
      <c r="C952" t="s">
        <v>2402</v>
      </c>
    </row>
    <row r="953" spans="2:3" x14ac:dyDescent="0.35">
      <c r="B953" s="55" t="s">
        <v>2403</v>
      </c>
      <c r="C953" t="s">
        <v>2404</v>
      </c>
    </row>
    <row r="954" spans="2:3" x14ac:dyDescent="0.35">
      <c r="B954" s="55" t="s">
        <v>2405</v>
      </c>
      <c r="C954" t="s">
        <v>2406</v>
      </c>
    </row>
    <row r="955" spans="2:3" x14ac:dyDescent="0.35">
      <c r="B955" s="55" t="s">
        <v>2407</v>
      </c>
      <c r="C955" t="s">
        <v>2408</v>
      </c>
    </row>
    <row r="956" spans="2:3" x14ac:dyDescent="0.35">
      <c r="B956" s="55" t="s">
        <v>2409</v>
      </c>
      <c r="C956" t="s">
        <v>2410</v>
      </c>
    </row>
    <row r="957" spans="2:3" x14ac:dyDescent="0.35">
      <c r="B957" s="55" t="s">
        <v>2409</v>
      </c>
      <c r="C957" t="s">
        <v>2410</v>
      </c>
    </row>
    <row r="958" spans="2:3" x14ac:dyDescent="0.35">
      <c r="B958" s="55" t="s">
        <v>2409</v>
      </c>
      <c r="C958" t="s">
        <v>2410</v>
      </c>
    </row>
    <row r="959" spans="2:3" x14ac:dyDescent="0.35">
      <c r="B959" s="55" t="s">
        <v>2409</v>
      </c>
      <c r="C959" t="s">
        <v>2410</v>
      </c>
    </row>
    <row r="960" spans="2:3" x14ac:dyDescent="0.35">
      <c r="B960" s="55" t="s">
        <v>2411</v>
      </c>
      <c r="C960" t="s">
        <v>2412</v>
      </c>
    </row>
    <row r="961" spans="2:3" x14ac:dyDescent="0.35">
      <c r="B961" s="55" t="s">
        <v>2413</v>
      </c>
      <c r="C961" t="s">
        <v>2414</v>
      </c>
    </row>
    <row r="962" spans="2:3" x14ac:dyDescent="0.35">
      <c r="B962" s="55" t="s">
        <v>2413</v>
      </c>
      <c r="C962" t="s">
        <v>2414</v>
      </c>
    </row>
    <row r="963" spans="2:3" x14ac:dyDescent="0.35">
      <c r="B963" s="55" t="s">
        <v>2413</v>
      </c>
      <c r="C963" t="s">
        <v>2414</v>
      </c>
    </row>
    <row r="964" spans="2:3" x14ac:dyDescent="0.35">
      <c r="B964" s="55" t="s">
        <v>2415</v>
      </c>
      <c r="C964" t="s">
        <v>2416</v>
      </c>
    </row>
    <row r="965" spans="2:3" x14ac:dyDescent="0.35">
      <c r="B965" s="55" t="s">
        <v>2415</v>
      </c>
      <c r="C965" t="s">
        <v>2416</v>
      </c>
    </row>
    <row r="966" spans="2:3" x14ac:dyDescent="0.35">
      <c r="B966" s="55" t="s">
        <v>2415</v>
      </c>
      <c r="C966" t="s">
        <v>2416</v>
      </c>
    </row>
    <row r="967" spans="2:3" x14ac:dyDescent="0.35">
      <c r="B967" s="55" t="s">
        <v>2415</v>
      </c>
      <c r="C967" t="s">
        <v>2416</v>
      </c>
    </row>
    <row r="968" spans="2:3" x14ac:dyDescent="0.35">
      <c r="B968" s="55" t="s">
        <v>2417</v>
      </c>
      <c r="C968" t="s">
        <v>2418</v>
      </c>
    </row>
    <row r="969" spans="2:3" x14ac:dyDescent="0.35">
      <c r="B969" s="55" t="s">
        <v>2419</v>
      </c>
      <c r="C969" t="s">
        <v>2420</v>
      </c>
    </row>
    <row r="970" spans="2:3" x14ac:dyDescent="0.35">
      <c r="B970" s="55" t="s">
        <v>2421</v>
      </c>
      <c r="C970" t="s">
        <v>2422</v>
      </c>
    </row>
    <row r="971" spans="2:3" x14ac:dyDescent="0.35">
      <c r="B971" s="55" t="s">
        <v>2423</v>
      </c>
      <c r="C971" t="s">
        <v>2424</v>
      </c>
    </row>
    <row r="972" spans="2:3" x14ac:dyDescent="0.35">
      <c r="B972" s="55" t="s">
        <v>2423</v>
      </c>
      <c r="C972" t="s">
        <v>2424</v>
      </c>
    </row>
    <row r="973" spans="2:3" x14ac:dyDescent="0.35">
      <c r="B973" s="55" t="s">
        <v>2423</v>
      </c>
      <c r="C973" t="s">
        <v>2424</v>
      </c>
    </row>
    <row r="974" spans="2:3" x14ac:dyDescent="0.35">
      <c r="B974" s="55" t="s">
        <v>2425</v>
      </c>
      <c r="C974" t="s">
        <v>2426</v>
      </c>
    </row>
    <row r="975" spans="2:3" x14ac:dyDescent="0.35">
      <c r="B975" s="55" t="s">
        <v>2427</v>
      </c>
      <c r="C975" t="s">
        <v>2428</v>
      </c>
    </row>
    <row r="976" spans="2:3" x14ac:dyDescent="0.35">
      <c r="B976" s="55" t="s">
        <v>2429</v>
      </c>
      <c r="C976" t="s">
        <v>2430</v>
      </c>
    </row>
    <row r="977" spans="2:3" x14ac:dyDescent="0.35">
      <c r="B977" s="55" t="s">
        <v>2429</v>
      </c>
      <c r="C977" t="s">
        <v>2430</v>
      </c>
    </row>
    <row r="978" spans="2:3" x14ac:dyDescent="0.35">
      <c r="B978" s="55" t="s">
        <v>2429</v>
      </c>
      <c r="C978" t="s">
        <v>2430</v>
      </c>
    </row>
    <row r="979" spans="2:3" x14ac:dyDescent="0.35">
      <c r="B979" s="55" t="s">
        <v>2431</v>
      </c>
      <c r="C979" t="s">
        <v>2432</v>
      </c>
    </row>
    <row r="980" spans="2:3" x14ac:dyDescent="0.35">
      <c r="B980" s="55" t="s">
        <v>2431</v>
      </c>
      <c r="C980" t="s">
        <v>2432</v>
      </c>
    </row>
    <row r="981" spans="2:3" x14ac:dyDescent="0.35">
      <c r="B981" s="55" t="s">
        <v>2431</v>
      </c>
      <c r="C981" t="s">
        <v>2432</v>
      </c>
    </row>
    <row r="982" spans="2:3" x14ac:dyDescent="0.35">
      <c r="B982" s="55" t="s">
        <v>2433</v>
      </c>
      <c r="C982" t="s">
        <v>2434</v>
      </c>
    </row>
    <row r="983" spans="2:3" x14ac:dyDescent="0.35">
      <c r="B983" s="55" t="s">
        <v>2433</v>
      </c>
      <c r="C983" t="s">
        <v>2434</v>
      </c>
    </row>
    <row r="984" spans="2:3" x14ac:dyDescent="0.35">
      <c r="B984" s="55" t="s">
        <v>2435</v>
      </c>
      <c r="C984" t="s">
        <v>2436</v>
      </c>
    </row>
    <row r="985" spans="2:3" x14ac:dyDescent="0.35">
      <c r="B985" s="55" t="s">
        <v>2435</v>
      </c>
      <c r="C985" t="s">
        <v>2436</v>
      </c>
    </row>
    <row r="986" spans="2:3" x14ac:dyDescent="0.35">
      <c r="B986" s="55" t="s">
        <v>2437</v>
      </c>
      <c r="C986" t="s">
        <v>2438</v>
      </c>
    </row>
    <row r="987" spans="2:3" x14ac:dyDescent="0.35">
      <c r="B987" s="55" t="s">
        <v>2439</v>
      </c>
      <c r="C987" t="s">
        <v>2440</v>
      </c>
    </row>
    <row r="988" spans="2:3" x14ac:dyDescent="0.35">
      <c r="B988" s="55" t="s">
        <v>2439</v>
      </c>
      <c r="C988" t="s">
        <v>2440</v>
      </c>
    </row>
    <row r="989" spans="2:3" x14ac:dyDescent="0.35">
      <c r="B989" s="55" t="s">
        <v>2439</v>
      </c>
      <c r="C989" t="s">
        <v>2440</v>
      </c>
    </row>
    <row r="990" spans="2:3" x14ac:dyDescent="0.35">
      <c r="B990" s="55" t="s">
        <v>2439</v>
      </c>
      <c r="C990" t="s">
        <v>2440</v>
      </c>
    </row>
    <row r="991" spans="2:3" x14ac:dyDescent="0.35">
      <c r="B991" s="55" t="s">
        <v>2441</v>
      </c>
      <c r="C991" t="s">
        <v>2442</v>
      </c>
    </row>
    <row r="992" spans="2:3" x14ac:dyDescent="0.35">
      <c r="B992" s="55" t="s">
        <v>2441</v>
      </c>
      <c r="C992" t="s">
        <v>2442</v>
      </c>
    </row>
    <row r="993" spans="2:3" x14ac:dyDescent="0.35">
      <c r="B993" s="55" t="s">
        <v>2443</v>
      </c>
      <c r="C993" t="s">
        <v>2444</v>
      </c>
    </row>
    <row r="994" spans="2:3" x14ac:dyDescent="0.35">
      <c r="B994" s="55" t="s">
        <v>2443</v>
      </c>
      <c r="C994" t="s">
        <v>2444</v>
      </c>
    </row>
    <row r="995" spans="2:3" x14ac:dyDescent="0.35">
      <c r="B995" s="55" t="s">
        <v>2443</v>
      </c>
      <c r="C995" t="s">
        <v>2444</v>
      </c>
    </row>
    <row r="996" spans="2:3" x14ac:dyDescent="0.35">
      <c r="B996" s="55" t="s">
        <v>2443</v>
      </c>
      <c r="C996" t="s">
        <v>2444</v>
      </c>
    </row>
    <row r="997" spans="2:3" x14ac:dyDescent="0.35">
      <c r="B997" s="55" t="s">
        <v>2443</v>
      </c>
      <c r="C997" t="s">
        <v>2444</v>
      </c>
    </row>
    <row r="998" spans="2:3" x14ac:dyDescent="0.35">
      <c r="B998" s="55" t="s">
        <v>2445</v>
      </c>
      <c r="C998" t="s">
        <v>2446</v>
      </c>
    </row>
    <row r="999" spans="2:3" x14ac:dyDescent="0.35">
      <c r="B999" s="55" t="s">
        <v>2445</v>
      </c>
      <c r="C999" t="s">
        <v>2446</v>
      </c>
    </row>
    <row r="1000" spans="2:3" x14ac:dyDescent="0.35">
      <c r="B1000" s="55" t="s">
        <v>2447</v>
      </c>
      <c r="C1000" t="s">
        <v>2448</v>
      </c>
    </row>
    <row r="1001" spans="2:3" x14ac:dyDescent="0.35">
      <c r="B1001" s="55" t="s">
        <v>2447</v>
      </c>
      <c r="C1001" t="s">
        <v>2448</v>
      </c>
    </row>
    <row r="1002" spans="2:3" x14ac:dyDescent="0.35">
      <c r="B1002" s="55" t="s">
        <v>2447</v>
      </c>
      <c r="C1002" t="s">
        <v>2448</v>
      </c>
    </row>
    <row r="1003" spans="2:3" x14ac:dyDescent="0.35">
      <c r="B1003" s="55" t="s">
        <v>2447</v>
      </c>
      <c r="C1003" t="s">
        <v>2448</v>
      </c>
    </row>
    <row r="1004" spans="2:3" x14ac:dyDescent="0.35">
      <c r="B1004" s="55" t="s">
        <v>2449</v>
      </c>
      <c r="C1004" t="s">
        <v>2450</v>
      </c>
    </row>
    <row r="1005" spans="2:3" x14ac:dyDescent="0.35">
      <c r="B1005" s="55" t="s">
        <v>2449</v>
      </c>
      <c r="C1005" t="s">
        <v>2450</v>
      </c>
    </row>
    <row r="1006" spans="2:3" x14ac:dyDescent="0.35">
      <c r="B1006" s="55" t="s">
        <v>2451</v>
      </c>
      <c r="C1006" t="s">
        <v>2452</v>
      </c>
    </row>
    <row r="1007" spans="2:3" x14ac:dyDescent="0.35">
      <c r="B1007" s="55" t="s">
        <v>2451</v>
      </c>
      <c r="C1007" t="s">
        <v>2452</v>
      </c>
    </row>
    <row r="1008" spans="2:3" x14ac:dyDescent="0.35">
      <c r="B1008" s="55" t="s">
        <v>2451</v>
      </c>
      <c r="C1008" t="s">
        <v>2452</v>
      </c>
    </row>
    <row r="1009" spans="2:3" x14ac:dyDescent="0.35">
      <c r="B1009" s="55" t="s">
        <v>2451</v>
      </c>
      <c r="C1009" t="s">
        <v>2452</v>
      </c>
    </row>
    <row r="1010" spans="2:3" x14ac:dyDescent="0.35">
      <c r="B1010" s="55" t="s">
        <v>2451</v>
      </c>
      <c r="C1010" t="s">
        <v>2452</v>
      </c>
    </row>
    <row r="1011" spans="2:3" x14ac:dyDescent="0.35">
      <c r="B1011" s="55" t="s">
        <v>2451</v>
      </c>
      <c r="C1011" t="s">
        <v>2452</v>
      </c>
    </row>
    <row r="1012" spans="2:3" x14ac:dyDescent="0.35">
      <c r="B1012" s="55" t="s">
        <v>2453</v>
      </c>
      <c r="C1012" t="s">
        <v>2454</v>
      </c>
    </row>
    <row r="1013" spans="2:3" x14ac:dyDescent="0.35">
      <c r="B1013" s="55" t="s">
        <v>2455</v>
      </c>
      <c r="C1013" t="s">
        <v>2456</v>
      </c>
    </row>
    <row r="1014" spans="2:3" x14ac:dyDescent="0.35">
      <c r="B1014" s="55" t="s">
        <v>2457</v>
      </c>
      <c r="C1014" t="s">
        <v>2458</v>
      </c>
    </row>
    <row r="1015" spans="2:3" x14ac:dyDescent="0.35">
      <c r="B1015" s="55" t="s">
        <v>2457</v>
      </c>
      <c r="C1015" t="s">
        <v>2458</v>
      </c>
    </row>
    <row r="1016" spans="2:3" x14ac:dyDescent="0.35">
      <c r="B1016" s="55" t="s">
        <v>2459</v>
      </c>
      <c r="C1016" t="s">
        <v>2460</v>
      </c>
    </row>
    <row r="1017" spans="2:3" x14ac:dyDescent="0.35">
      <c r="B1017" s="55" t="s">
        <v>2459</v>
      </c>
      <c r="C1017" t="s">
        <v>2460</v>
      </c>
    </row>
    <row r="1018" spans="2:3" x14ac:dyDescent="0.35">
      <c r="B1018" s="55" t="s">
        <v>2461</v>
      </c>
      <c r="C1018" t="s">
        <v>2462</v>
      </c>
    </row>
    <row r="1019" spans="2:3" x14ac:dyDescent="0.35">
      <c r="B1019" s="55" t="s">
        <v>2461</v>
      </c>
      <c r="C1019" t="s">
        <v>2462</v>
      </c>
    </row>
    <row r="1020" spans="2:3" x14ac:dyDescent="0.35">
      <c r="B1020" s="55" t="s">
        <v>2461</v>
      </c>
      <c r="C1020" t="s">
        <v>2462</v>
      </c>
    </row>
    <row r="1021" spans="2:3" x14ac:dyDescent="0.35">
      <c r="B1021" s="55" t="s">
        <v>2463</v>
      </c>
      <c r="C1021" t="s">
        <v>2464</v>
      </c>
    </row>
    <row r="1022" spans="2:3" x14ac:dyDescent="0.35">
      <c r="B1022" s="55" t="s">
        <v>2463</v>
      </c>
      <c r="C1022" t="s">
        <v>2464</v>
      </c>
    </row>
    <row r="1023" spans="2:3" x14ac:dyDescent="0.35">
      <c r="B1023" s="55" t="s">
        <v>2463</v>
      </c>
      <c r="C1023" t="s">
        <v>2464</v>
      </c>
    </row>
    <row r="1024" spans="2:3" x14ac:dyDescent="0.35">
      <c r="B1024" s="55" t="s">
        <v>2463</v>
      </c>
      <c r="C1024" t="s">
        <v>2464</v>
      </c>
    </row>
    <row r="1025" spans="2:3" x14ac:dyDescent="0.35">
      <c r="B1025" s="55" t="s">
        <v>2465</v>
      </c>
      <c r="C1025" t="s">
        <v>2466</v>
      </c>
    </row>
    <row r="1026" spans="2:3" x14ac:dyDescent="0.35">
      <c r="B1026" s="55" t="s">
        <v>2467</v>
      </c>
      <c r="C1026" t="s">
        <v>2468</v>
      </c>
    </row>
    <row r="1027" spans="2:3" x14ac:dyDescent="0.35">
      <c r="B1027" s="55" t="s">
        <v>2469</v>
      </c>
      <c r="C1027" t="s">
        <v>2470</v>
      </c>
    </row>
    <row r="1028" spans="2:3" x14ac:dyDescent="0.35">
      <c r="B1028" s="55" t="s">
        <v>2471</v>
      </c>
      <c r="C1028" t="s">
        <v>556</v>
      </c>
    </row>
    <row r="1029" spans="2:3" x14ac:dyDescent="0.35">
      <c r="B1029" s="55" t="s">
        <v>2472</v>
      </c>
      <c r="C1029" t="s">
        <v>2473</v>
      </c>
    </row>
    <row r="1030" spans="2:3" x14ac:dyDescent="0.35">
      <c r="B1030" s="55" t="s">
        <v>2474</v>
      </c>
      <c r="C1030" t="s">
        <v>2475</v>
      </c>
    </row>
    <row r="1031" spans="2:3" x14ac:dyDescent="0.35">
      <c r="B1031" s="55" t="s">
        <v>2476</v>
      </c>
      <c r="C1031" t="s">
        <v>2477</v>
      </c>
    </row>
    <row r="1032" spans="2:3" x14ac:dyDescent="0.35">
      <c r="B1032" s="55" t="s">
        <v>2476</v>
      </c>
      <c r="C1032" t="s">
        <v>2477</v>
      </c>
    </row>
    <row r="1033" spans="2:3" x14ac:dyDescent="0.35">
      <c r="B1033" s="55" t="s">
        <v>2476</v>
      </c>
      <c r="C1033" t="s">
        <v>2477</v>
      </c>
    </row>
    <row r="1034" spans="2:3" x14ac:dyDescent="0.35">
      <c r="B1034" s="55" t="s">
        <v>2478</v>
      </c>
      <c r="C1034" t="s">
        <v>2479</v>
      </c>
    </row>
    <row r="1035" spans="2:3" x14ac:dyDescent="0.35">
      <c r="B1035" s="55" t="s">
        <v>2478</v>
      </c>
      <c r="C1035" t="s">
        <v>2479</v>
      </c>
    </row>
    <row r="1036" spans="2:3" x14ac:dyDescent="0.35">
      <c r="B1036" s="55" t="s">
        <v>2480</v>
      </c>
      <c r="C1036" t="s">
        <v>2481</v>
      </c>
    </row>
    <row r="1037" spans="2:3" x14ac:dyDescent="0.35">
      <c r="B1037" s="55" t="s">
        <v>2482</v>
      </c>
      <c r="C1037" t="s">
        <v>2483</v>
      </c>
    </row>
    <row r="1038" spans="2:3" x14ac:dyDescent="0.35">
      <c r="B1038" s="55" t="s">
        <v>2482</v>
      </c>
      <c r="C1038" t="s">
        <v>2483</v>
      </c>
    </row>
    <row r="1039" spans="2:3" x14ac:dyDescent="0.35">
      <c r="B1039" s="55" t="s">
        <v>2484</v>
      </c>
      <c r="C1039" t="s">
        <v>2485</v>
      </c>
    </row>
    <row r="1040" spans="2:3" x14ac:dyDescent="0.35">
      <c r="B1040" s="55" t="s">
        <v>2484</v>
      </c>
      <c r="C1040" t="s">
        <v>2485</v>
      </c>
    </row>
    <row r="1041" spans="2:3" x14ac:dyDescent="0.35">
      <c r="B1041" s="55" t="s">
        <v>2484</v>
      </c>
      <c r="C1041" t="s">
        <v>2485</v>
      </c>
    </row>
    <row r="1042" spans="2:3" x14ac:dyDescent="0.35">
      <c r="B1042" s="55" t="s">
        <v>2486</v>
      </c>
      <c r="C1042" t="s">
        <v>2487</v>
      </c>
    </row>
    <row r="1043" spans="2:3" x14ac:dyDescent="0.35">
      <c r="B1043" s="55" t="s">
        <v>2488</v>
      </c>
      <c r="C1043" t="s">
        <v>2489</v>
      </c>
    </row>
    <row r="1044" spans="2:3" x14ac:dyDescent="0.35">
      <c r="B1044" s="55" t="s">
        <v>2488</v>
      </c>
      <c r="C1044" t="s">
        <v>2489</v>
      </c>
    </row>
    <row r="1045" spans="2:3" x14ac:dyDescent="0.35">
      <c r="B1045" s="55" t="s">
        <v>2490</v>
      </c>
      <c r="C1045" t="s">
        <v>2491</v>
      </c>
    </row>
    <row r="1046" spans="2:3" x14ac:dyDescent="0.35">
      <c r="B1046" s="55" t="s">
        <v>2490</v>
      </c>
      <c r="C1046" t="s">
        <v>2491</v>
      </c>
    </row>
    <row r="1047" spans="2:3" x14ac:dyDescent="0.35">
      <c r="B1047" s="55" t="s">
        <v>2492</v>
      </c>
      <c r="C1047" t="s">
        <v>2493</v>
      </c>
    </row>
    <row r="1048" spans="2:3" x14ac:dyDescent="0.35">
      <c r="B1048" s="55" t="s">
        <v>2492</v>
      </c>
      <c r="C1048" t="s">
        <v>2493</v>
      </c>
    </row>
    <row r="1049" spans="2:3" x14ac:dyDescent="0.35">
      <c r="B1049" s="55" t="s">
        <v>2494</v>
      </c>
      <c r="C1049" t="s">
        <v>2495</v>
      </c>
    </row>
    <row r="1050" spans="2:3" x14ac:dyDescent="0.35">
      <c r="B1050" s="55" t="s">
        <v>2494</v>
      </c>
      <c r="C1050" t="s">
        <v>2495</v>
      </c>
    </row>
    <row r="1051" spans="2:3" x14ac:dyDescent="0.35">
      <c r="B1051" s="55" t="s">
        <v>2496</v>
      </c>
      <c r="C1051" t="s">
        <v>2497</v>
      </c>
    </row>
    <row r="1052" spans="2:3" x14ac:dyDescent="0.35">
      <c r="B1052" s="55" t="s">
        <v>2498</v>
      </c>
      <c r="C1052" t="s">
        <v>2499</v>
      </c>
    </row>
    <row r="1053" spans="2:3" x14ac:dyDescent="0.35">
      <c r="B1053" s="55" t="s">
        <v>2498</v>
      </c>
      <c r="C1053" t="s">
        <v>2499</v>
      </c>
    </row>
    <row r="1054" spans="2:3" x14ac:dyDescent="0.35">
      <c r="B1054" s="55" t="s">
        <v>2498</v>
      </c>
      <c r="C1054" t="s">
        <v>2499</v>
      </c>
    </row>
    <row r="1055" spans="2:3" x14ac:dyDescent="0.35">
      <c r="B1055" s="55" t="s">
        <v>2500</v>
      </c>
      <c r="C1055" t="s">
        <v>2501</v>
      </c>
    </row>
    <row r="1056" spans="2:3" x14ac:dyDescent="0.35">
      <c r="B1056" s="55" t="s">
        <v>2500</v>
      </c>
      <c r="C1056" t="s">
        <v>2501</v>
      </c>
    </row>
    <row r="1057" spans="2:3" x14ac:dyDescent="0.35">
      <c r="B1057" s="55" t="s">
        <v>2502</v>
      </c>
      <c r="C1057" t="s">
        <v>2503</v>
      </c>
    </row>
    <row r="1058" spans="2:3" x14ac:dyDescent="0.35">
      <c r="B1058" s="55" t="s">
        <v>2502</v>
      </c>
      <c r="C1058" t="s">
        <v>2503</v>
      </c>
    </row>
    <row r="1059" spans="2:3" x14ac:dyDescent="0.35">
      <c r="B1059" s="55" t="s">
        <v>2502</v>
      </c>
      <c r="C1059" t="s">
        <v>2503</v>
      </c>
    </row>
    <row r="1060" spans="2:3" x14ac:dyDescent="0.35">
      <c r="B1060" s="55" t="s">
        <v>2502</v>
      </c>
      <c r="C1060" t="s">
        <v>2503</v>
      </c>
    </row>
    <row r="1061" spans="2:3" x14ac:dyDescent="0.35">
      <c r="B1061" s="55" t="s">
        <v>2504</v>
      </c>
      <c r="C1061" t="s">
        <v>2505</v>
      </c>
    </row>
    <row r="1062" spans="2:3" x14ac:dyDescent="0.35">
      <c r="B1062" s="55" t="s">
        <v>2506</v>
      </c>
      <c r="C1062" t="s">
        <v>2507</v>
      </c>
    </row>
    <row r="1063" spans="2:3" x14ac:dyDescent="0.35">
      <c r="B1063" s="55" t="s">
        <v>2508</v>
      </c>
      <c r="C1063" t="s">
        <v>2509</v>
      </c>
    </row>
    <row r="1064" spans="2:3" x14ac:dyDescent="0.35">
      <c r="B1064" s="55" t="s">
        <v>2510</v>
      </c>
      <c r="C1064" t="s">
        <v>2511</v>
      </c>
    </row>
    <row r="1065" spans="2:3" x14ac:dyDescent="0.35">
      <c r="B1065" s="55" t="s">
        <v>2512</v>
      </c>
      <c r="C1065" t="s">
        <v>2513</v>
      </c>
    </row>
    <row r="1066" spans="2:3" x14ac:dyDescent="0.35">
      <c r="B1066" s="55" t="s">
        <v>2514</v>
      </c>
      <c r="C1066" t="s">
        <v>2515</v>
      </c>
    </row>
    <row r="1067" spans="2:3" x14ac:dyDescent="0.35">
      <c r="B1067" s="55" t="s">
        <v>2516</v>
      </c>
      <c r="C1067" t="s">
        <v>2517</v>
      </c>
    </row>
    <row r="1068" spans="2:3" x14ac:dyDescent="0.35">
      <c r="B1068" s="55" t="s">
        <v>2518</v>
      </c>
      <c r="C1068" t="s">
        <v>2519</v>
      </c>
    </row>
    <row r="1069" spans="2:3" x14ac:dyDescent="0.35">
      <c r="B1069" s="55" t="s">
        <v>2520</v>
      </c>
      <c r="C1069" t="s">
        <v>2521</v>
      </c>
    </row>
    <row r="1070" spans="2:3" x14ac:dyDescent="0.35">
      <c r="B1070" s="55" t="s">
        <v>2522</v>
      </c>
      <c r="C1070" t="s">
        <v>2523</v>
      </c>
    </row>
    <row r="1071" spans="2:3" x14ac:dyDescent="0.35">
      <c r="B1071" s="55" t="s">
        <v>2524</v>
      </c>
      <c r="C1071" t="s">
        <v>2525</v>
      </c>
    </row>
    <row r="1072" spans="2:3" x14ac:dyDescent="0.35">
      <c r="B1072" s="55" t="s">
        <v>2524</v>
      </c>
      <c r="C1072" t="s">
        <v>2525</v>
      </c>
    </row>
    <row r="1073" spans="2:3" x14ac:dyDescent="0.35">
      <c r="B1073" s="55" t="s">
        <v>2526</v>
      </c>
      <c r="C1073" t="s">
        <v>2527</v>
      </c>
    </row>
    <row r="1074" spans="2:3" x14ac:dyDescent="0.35">
      <c r="B1074" s="55" t="s">
        <v>2526</v>
      </c>
      <c r="C1074" t="s">
        <v>2527</v>
      </c>
    </row>
    <row r="1075" spans="2:3" x14ac:dyDescent="0.35">
      <c r="B1075" s="55" t="s">
        <v>2528</v>
      </c>
      <c r="C1075" t="s">
        <v>2529</v>
      </c>
    </row>
    <row r="1076" spans="2:3" x14ac:dyDescent="0.35">
      <c r="B1076" s="55" t="s">
        <v>2530</v>
      </c>
      <c r="C1076" t="s">
        <v>2531</v>
      </c>
    </row>
    <row r="1077" spans="2:3" x14ac:dyDescent="0.35">
      <c r="B1077" s="55" t="s">
        <v>2530</v>
      </c>
      <c r="C1077" t="s">
        <v>2531</v>
      </c>
    </row>
    <row r="1078" spans="2:3" x14ac:dyDescent="0.35">
      <c r="B1078" s="55" t="s">
        <v>2530</v>
      </c>
      <c r="C1078" t="s">
        <v>2531</v>
      </c>
    </row>
    <row r="1079" spans="2:3" x14ac:dyDescent="0.35">
      <c r="B1079" s="55" t="s">
        <v>2532</v>
      </c>
      <c r="C1079" t="s">
        <v>2533</v>
      </c>
    </row>
    <row r="1080" spans="2:3" x14ac:dyDescent="0.35">
      <c r="B1080" s="55" t="s">
        <v>2532</v>
      </c>
      <c r="C1080" t="s">
        <v>2533</v>
      </c>
    </row>
    <row r="1081" spans="2:3" x14ac:dyDescent="0.35">
      <c r="B1081" s="55" t="s">
        <v>2532</v>
      </c>
      <c r="C1081" t="s">
        <v>2533</v>
      </c>
    </row>
    <row r="1082" spans="2:3" x14ac:dyDescent="0.35">
      <c r="B1082" s="55" t="s">
        <v>2534</v>
      </c>
      <c r="C1082" t="s">
        <v>2535</v>
      </c>
    </row>
    <row r="1083" spans="2:3" x14ac:dyDescent="0.35">
      <c r="B1083" s="55" t="s">
        <v>2536</v>
      </c>
      <c r="C1083" t="s">
        <v>2537</v>
      </c>
    </row>
    <row r="1084" spans="2:3" x14ac:dyDescent="0.35">
      <c r="B1084" s="55" t="s">
        <v>2538</v>
      </c>
      <c r="C1084" t="s">
        <v>2539</v>
      </c>
    </row>
    <row r="1085" spans="2:3" x14ac:dyDescent="0.35">
      <c r="B1085" s="55" t="s">
        <v>2540</v>
      </c>
      <c r="C1085" t="s">
        <v>2541</v>
      </c>
    </row>
    <row r="1086" spans="2:3" x14ac:dyDescent="0.35">
      <c r="B1086" s="55" t="s">
        <v>2542</v>
      </c>
      <c r="C1086" t="s">
        <v>2543</v>
      </c>
    </row>
    <row r="1087" spans="2:3" x14ac:dyDescent="0.35">
      <c r="B1087" s="55" t="s">
        <v>2542</v>
      </c>
      <c r="C1087" t="s">
        <v>2543</v>
      </c>
    </row>
    <row r="1088" spans="2:3" x14ac:dyDescent="0.35">
      <c r="B1088" s="55" t="s">
        <v>2544</v>
      </c>
      <c r="C1088" t="s">
        <v>2545</v>
      </c>
    </row>
    <row r="1089" spans="2:3" x14ac:dyDescent="0.35">
      <c r="B1089" s="55" t="s">
        <v>2544</v>
      </c>
      <c r="C1089" t="s">
        <v>2545</v>
      </c>
    </row>
    <row r="1090" spans="2:3" x14ac:dyDescent="0.35">
      <c r="B1090" s="55" t="s">
        <v>2546</v>
      </c>
      <c r="C1090" t="s">
        <v>2547</v>
      </c>
    </row>
    <row r="1091" spans="2:3" x14ac:dyDescent="0.35">
      <c r="B1091" s="55" t="s">
        <v>2546</v>
      </c>
      <c r="C1091" t="s">
        <v>2547</v>
      </c>
    </row>
    <row r="1092" spans="2:3" x14ac:dyDescent="0.35">
      <c r="B1092" s="55" t="s">
        <v>2546</v>
      </c>
      <c r="C1092" t="s">
        <v>2547</v>
      </c>
    </row>
    <row r="1093" spans="2:3" x14ac:dyDescent="0.35">
      <c r="B1093" s="55" t="s">
        <v>2546</v>
      </c>
      <c r="C1093" t="s">
        <v>2547</v>
      </c>
    </row>
    <row r="1094" spans="2:3" x14ac:dyDescent="0.35">
      <c r="B1094" s="55" t="s">
        <v>2548</v>
      </c>
      <c r="C1094" t="s">
        <v>2549</v>
      </c>
    </row>
    <row r="1095" spans="2:3" x14ac:dyDescent="0.35">
      <c r="B1095" s="55" t="s">
        <v>2550</v>
      </c>
      <c r="C1095" t="s">
        <v>2551</v>
      </c>
    </row>
    <row r="1096" spans="2:3" x14ac:dyDescent="0.35">
      <c r="B1096" s="55" t="s">
        <v>2552</v>
      </c>
      <c r="C1096" t="s">
        <v>2553</v>
      </c>
    </row>
    <row r="1097" spans="2:3" x14ac:dyDescent="0.35">
      <c r="B1097" s="55" t="s">
        <v>2554</v>
      </c>
      <c r="C1097" t="s">
        <v>2555</v>
      </c>
    </row>
    <row r="1098" spans="2:3" x14ac:dyDescent="0.35">
      <c r="B1098" s="55" t="s">
        <v>2554</v>
      </c>
      <c r="C1098" t="s">
        <v>2555</v>
      </c>
    </row>
    <row r="1099" spans="2:3" x14ac:dyDescent="0.35">
      <c r="B1099" s="55" t="s">
        <v>2554</v>
      </c>
      <c r="C1099" t="s">
        <v>2555</v>
      </c>
    </row>
    <row r="1100" spans="2:3" x14ac:dyDescent="0.35">
      <c r="B1100" s="55" t="s">
        <v>2556</v>
      </c>
      <c r="C1100" t="s">
        <v>2557</v>
      </c>
    </row>
    <row r="1101" spans="2:3" x14ac:dyDescent="0.35">
      <c r="B1101" s="55" t="s">
        <v>2556</v>
      </c>
      <c r="C1101" t="s">
        <v>2557</v>
      </c>
    </row>
    <row r="1102" spans="2:3" x14ac:dyDescent="0.35">
      <c r="B1102" s="55" t="s">
        <v>2558</v>
      </c>
      <c r="C1102" t="s">
        <v>2559</v>
      </c>
    </row>
    <row r="1103" spans="2:3" x14ac:dyDescent="0.35">
      <c r="B1103" s="55" t="s">
        <v>2558</v>
      </c>
      <c r="C1103" t="s">
        <v>2559</v>
      </c>
    </row>
    <row r="1104" spans="2:3" x14ac:dyDescent="0.35">
      <c r="B1104" s="55" t="s">
        <v>2560</v>
      </c>
      <c r="C1104" t="s">
        <v>2561</v>
      </c>
    </row>
    <row r="1105" spans="2:3" x14ac:dyDescent="0.35">
      <c r="B1105" s="55" t="s">
        <v>2560</v>
      </c>
      <c r="C1105" t="s">
        <v>2561</v>
      </c>
    </row>
    <row r="1106" spans="2:3" x14ac:dyDescent="0.35">
      <c r="B1106" s="55" t="s">
        <v>2562</v>
      </c>
      <c r="C1106" t="s">
        <v>2563</v>
      </c>
    </row>
    <row r="1107" spans="2:3" x14ac:dyDescent="0.35">
      <c r="B1107" s="55" t="s">
        <v>2562</v>
      </c>
      <c r="C1107" t="s">
        <v>2563</v>
      </c>
    </row>
    <row r="1108" spans="2:3" x14ac:dyDescent="0.35">
      <c r="B1108" s="55" t="s">
        <v>2562</v>
      </c>
      <c r="C1108" t="s">
        <v>2563</v>
      </c>
    </row>
    <row r="1109" spans="2:3" x14ac:dyDescent="0.35">
      <c r="B1109" s="55" t="s">
        <v>2564</v>
      </c>
      <c r="C1109" t="s">
        <v>2565</v>
      </c>
    </row>
    <row r="1110" spans="2:3" x14ac:dyDescent="0.35">
      <c r="B1110" s="55" t="s">
        <v>2564</v>
      </c>
      <c r="C1110" t="s">
        <v>2565</v>
      </c>
    </row>
    <row r="1111" spans="2:3" x14ac:dyDescent="0.35">
      <c r="B1111" s="55" t="s">
        <v>2566</v>
      </c>
      <c r="C1111" t="s">
        <v>2567</v>
      </c>
    </row>
    <row r="1112" spans="2:3" x14ac:dyDescent="0.35">
      <c r="B1112" s="55" t="s">
        <v>2566</v>
      </c>
      <c r="C1112" t="s">
        <v>2567</v>
      </c>
    </row>
    <row r="1113" spans="2:3" x14ac:dyDescent="0.35">
      <c r="B1113" s="55" t="s">
        <v>2568</v>
      </c>
      <c r="C1113" t="s">
        <v>2569</v>
      </c>
    </row>
    <row r="1114" spans="2:3" x14ac:dyDescent="0.35">
      <c r="B1114" s="55" t="s">
        <v>2570</v>
      </c>
      <c r="C1114" t="s">
        <v>2571</v>
      </c>
    </row>
    <row r="1115" spans="2:3" x14ac:dyDescent="0.35">
      <c r="B1115" s="55" t="s">
        <v>2570</v>
      </c>
      <c r="C1115" t="s">
        <v>2571</v>
      </c>
    </row>
    <row r="1116" spans="2:3" x14ac:dyDescent="0.35">
      <c r="B1116" s="55" t="s">
        <v>2570</v>
      </c>
      <c r="C1116" t="s">
        <v>2571</v>
      </c>
    </row>
    <row r="1117" spans="2:3" x14ac:dyDescent="0.35">
      <c r="B1117" s="55" t="s">
        <v>2570</v>
      </c>
      <c r="C1117" t="s">
        <v>2571</v>
      </c>
    </row>
    <row r="1118" spans="2:3" x14ac:dyDescent="0.35">
      <c r="B1118" s="55" t="s">
        <v>2572</v>
      </c>
      <c r="C1118" t="s">
        <v>2573</v>
      </c>
    </row>
    <row r="1119" spans="2:3" x14ac:dyDescent="0.35">
      <c r="B1119" s="55" t="s">
        <v>2574</v>
      </c>
      <c r="C1119" t="s">
        <v>2575</v>
      </c>
    </row>
    <row r="1120" spans="2:3" x14ac:dyDescent="0.35">
      <c r="B1120" s="55" t="s">
        <v>2576</v>
      </c>
      <c r="C1120" t="s">
        <v>2577</v>
      </c>
    </row>
    <row r="1121" spans="2:3" x14ac:dyDescent="0.35">
      <c r="B1121" s="55" t="s">
        <v>2578</v>
      </c>
      <c r="C1121" t="s">
        <v>2579</v>
      </c>
    </row>
    <row r="1122" spans="2:3" x14ac:dyDescent="0.35">
      <c r="B1122" s="55" t="s">
        <v>2578</v>
      </c>
      <c r="C1122" t="s">
        <v>2579</v>
      </c>
    </row>
    <row r="1123" spans="2:3" x14ac:dyDescent="0.35">
      <c r="B1123" s="55" t="s">
        <v>2578</v>
      </c>
      <c r="C1123" t="s">
        <v>2579</v>
      </c>
    </row>
    <row r="1124" spans="2:3" x14ac:dyDescent="0.35">
      <c r="B1124" s="55" t="s">
        <v>2580</v>
      </c>
      <c r="C1124" t="s">
        <v>888</v>
      </c>
    </row>
    <row r="1125" spans="2:3" x14ac:dyDescent="0.35">
      <c r="B1125" s="55" t="s">
        <v>2581</v>
      </c>
      <c r="C1125" t="s">
        <v>2582</v>
      </c>
    </row>
    <row r="1126" spans="2:3" x14ac:dyDescent="0.35">
      <c r="B1126" s="55" t="s">
        <v>2583</v>
      </c>
      <c r="C1126" t="s">
        <v>2584</v>
      </c>
    </row>
    <row r="1127" spans="2:3" x14ac:dyDescent="0.35">
      <c r="B1127" s="55" t="s">
        <v>2583</v>
      </c>
      <c r="C1127" t="s">
        <v>2584</v>
      </c>
    </row>
    <row r="1128" spans="2:3" x14ac:dyDescent="0.35">
      <c r="B1128" s="55" t="s">
        <v>2583</v>
      </c>
      <c r="C1128" t="s">
        <v>2584</v>
      </c>
    </row>
    <row r="1129" spans="2:3" x14ac:dyDescent="0.35">
      <c r="B1129" s="55" t="s">
        <v>2585</v>
      </c>
      <c r="C1129" t="s">
        <v>2586</v>
      </c>
    </row>
    <row r="1130" spans="2:3" x14ac:dyDescent="0.35">
      <c r="B1130" s="55" t="s">
        <v>2585</v>
      </c>
      <c r="C1130" t="s">
        <v>2586</v>
      </c>
    </row>
    <row r="1131" spans="2:3" x14ac:dyDescent="0.35">
      <c r="B1131" s="55" t="s">
        <v>2587</v>
      </c>
      <c r="C1131" t="s">
        <v>2588</v>
      </c>
    </row>
    <row r="1132" spans="2:3" x14ac:dyDescent="0.35">
      <c r="B1132" s="55" t="s">
        <v>2587</v>
      </c>
      <c r="C1132" t="s">
        <v>2588</v>
      </c>
    </row>
    <row r="1133" spans="2:3" x14ac:dyDescent="0.35">
      <c r="B1133" s="55" t="s">
        <v>2587</v>
      </c>
      <c r="C1133" t="s">
        <v>2588</v>
      </c>
    </row>
    <row r="1134" spans="2:3" x14ac:dyDescent="0.35">
      <c r="B1134" s="55" t="s">
        <v>2587</v>
      </c>
      <c r="C1134" t="s">
        <v>2588</v>
      </c>
    </row>
    <row r="1135" spans="2:3" x14ac:dyDescent="0.35">
      <c r="B1135" s="55" t="s">
        <v>2589</v>
      </c>
      <c r="C1135" t="s">
        <v>2590</v>
      </c>
    </row>
    <row r="1136" spans="2:3" x14ac:dyDescent="0.35">
      <c r="B1136" s="55" t="s">
        <v>2589</v>
      </c>
      <c r="C1136" t="s">
        <v>2590</v>
      </c>
    </row>
    <row r="1137" spans="2:3" x14ac:dyDescent="0.35">
      <c r="B1137" s="55" t="s">
        <v>2589</v>
      </c>
      <c r="C1137" t="s">
        <v>2590</v>
      </c>
    </row>
    <row r="1138" spans="2:3" x14ac:dyDescent="0.35">
      <c r="B1138" s="55" t="s">
        <v>2589</v>
      </c>
      <c r="C1138" t="s">
        <v>2590</v>
      </c>
    </row>
    <row r="1139" spans="2:3" x14ac:dyDescent="0.35">
      <c r="B1139" s="55" t="s">
        <v>2591</v>
      </c>
      <c r="C1139" t="s">
        <v>2592</v>
      </c>
    </row>
    <row r="1140" spans="2:3" x14ac:dyDescent="0.35">
      <c r="B1140" s="55" t="s">
        <v>2591</v>
      </c>
      <c r="C1140" t="s">
        <v>2592</v>
      </c>
    </row>
    <row r="1141" spans="2:3" x14ac:dyDescent="0.35">
      <c r="B1141" s="55" t="s">
        <v>2593</v>
      </c>
      <c r="C1141" t="s">
        <v>2594</v>
      </c>
    </row>
    <row r="1142" spans="2:3" x14ac:dyDescent="0.35">
      <c r="B1142" s="55" t="s">
        <v>2595</v>
      </c>
      <c r="C1142" t="s">
        <v>2596</v>
      </c>
    </row>
    <row r="1143" spans="2:3" x14ac:dyDescent="0.35">
      <c r="B1143" s="55" t="s">
        <v>2597</v>
      </c>
      <c r="C1143" t="s">
        <v>2598</v>
      </c>
    </row>
    <row r="1144" spans="2:3" x14ac:dyDescent="0.35">
      <c r="B1144" s="55" t="s">
        <v>2597</v>
      </c>
      <c r="C1144" t="s">
        <v>2598</v>
      </c>
    </row>
    <row r="1145" spans="2:3" x14ac:dyDescent="0.35">
      <c r="B1145" s="55" t="s">
        <v>2597</v>
      </c>
      <c r="C1145" t="s">
        <v>2598</v>
      </c>
    </row>
    <row r="1146" spans="2:3" x14ac:dyDescent="0.35">
      <c r="B1146" s="55" t="s">
        <v>2599</v>
      </c>
      <c r="C1146" t="s">
        <v>2600</v>
      </c>
    </row>
    <row r="1147" spans="2:3" x14ac:dyDescent="0.35">
      <c r="B1147" s="55" t="s">
        <v>2601</v>
      </c>
      <c r="C1147" t="s">
        <v>2602</v>
      </c>
    </row>
    <row r="1148" spans="2:3" x14ac:dyDescent="0.35">
      <c r="B1148" s="55" t="s">
        <v>2601</v>
      </c>
      <c r="C1148" t="s">
        <v>2602</v>
      </c>
    </row>
    <row r="1149" spans="2:3" x14ac:dyDescent="0.35">
      <c r="B1149" s="55" t="s">
        <v>2601</v>
      </c>
      <c r="C1149" t="s">
        <v>2602</v>
      </c>
    </row>
    <row r="1150" spans="2:3" x14ac:dyDescent="0.35">
      <c r="B1150" s="55" t="s">
        <v>2603</v>
      </c>
      <c r="C1150" t="s">
        <v>2604</v>
      </c>
    </row>
    <row r="1151" spans="2:3" x14ac:dyDescent="0.35">
      <c r="B1151" s="55" t="s">
        <v>2603</v>
      </c>
      <c r="C1151" t="s">
        <v>2604</v>
      </c>
    </row>
    <row r="1152" spans="2:3" x14ac:dyDescent="0.35">
      <c r="B1152" s="55" t="s">
        <v>2605</v>
      </c>
      <c r="C1152" t="s">
        <v>2606</v>
      </c>
    </row>
    <row r="1153" spans="2:3" x14ac:dyDescent="0.35">
      <c r="B1153" s="55" t="s">
        <v>2607</v>
      </c>
      <c r="C1153" t="s">
        <v>2608</v>
      </c>
    </row>
    <row r="1154" spans="2:3" x14ac:dyDescent="0.35">
      <c r="B1154" s="55" t="s">
        <v>2609</v>
      </c>
      <c r="C1154" t="s">
        <v>2610</v>
      </c>
    </row>
    <row r="1155" spans="2:3" x14ac:dyDescent="0.35">
      <c r="B1155" s="55" t="s">
        <v>2611</v>
      </c>
      <c r="C1155" t="s">
        <v>2612</v>
      </c>
    </row>
    <row r="1156" spans="2:3" x14ac:dyDescent="0.35">
      <c r="B1156" s="55" t="s">
        <v>2611</v>
      </c>
      <c r="C1156" t="s">
        <v>2612</v>
      </c>
    </row>
    <row r="1157" spans="2:3" x14ac:dyDescent="0.35">
      <c r="B1157" s="55" t="s">
        <v>2611</v>
      </c>
      <c r="C1157" t="s">
        <v>2612</v>
      </c>
    </row>
    <row r="1158" spans="2:3" x14ac:dyDescent="0.35">
      <c r="B1158" s="55" t="s">
        <v>2613</v>
      </c>
      <c r="C1158" t="s">
        <v>2614</v>
      </c>
    </row>
    <row r="1159" spans="2:3" x14ac:dyDescent="0.35">
      <c r="B1159" s="55" t="s">
        <v>2613</v>
      </c>
      <c r="C1159" t="s">
        <v>2614</v>
      </c>
    </row>
    <row r="1160" spans="2:3" x14ac:dyDescent="0.35">
      <c r="B1160" s="55" t="s">
        <v>2615</v>
      </c>
      <c r="C1160" t="s">
        <v>2616</v>
      </c>
    </row>
    <row r="1161" spans="2:3" x14ac:dyDescent="0.35">
      <c r="B1161" s="55" t="s">
        <v>2617</v>
      </c>
      <c r="C1161" t="s">
        <v>2618</v>
      </c>
    </row>
    <row r="1162" spans="2:3" x14ac:dyDescent="0.35">
      <c r="B1162" s="55" t="s">
        <v>2619</v>
      </c>
      <c r="C1162" t="s">
        <v>2620</v>
      </c>
    </row>
    <row r="1163" spans="2:3" x14ac:dyDescent="0.35">
      <c r="B1163" s="55" t="s">
        <v>2621</v>
      </c>
      <c r="C1163" t="s">
        <v>2622</v>
      </c>
    </row>
    <row r="1164" spans="2:3" x14ac:dyDescent="0.35">
      <c r="B1164" s="55" t="s">
        <v>2623</v>
      </c>
      <c r="C1164" t="s">
        <v>2624</v>
      </c>
    </row>
    <row r="1165" spans="2:3" x14ac:dyDescent="0.35">
      <c r="B1165" s="55" t="s">
        <v>2625</v>
      </c>
      <c r="C1165" t="s">
        <v>757</v>
      </c>
    </row>
    <row r="1166" spans="2:3" x14ac:dyDescent="0.35">
      <c r="B1166" s="55" t="s">
        <v>2625</v>
      </c>
      <c r="C1166" t="s">
        <v>757</v>
      </c>
    </row>
    <row r="1167" spans="2:3" x14ac:dyDescent="0.35">
      <c r="B1167" s="55" t="s">
        <v>2625</v>
      </c>
      <c r="C1167" t="s">
        <v>757</v>
      </c>
    </row>
    <row r="1168" spans="2:3" x14ac:dyDescent="0.35">
      <c r="B1168" s="55" t="s">
        <v>2626</v>
      </c>
      <c r="C1168" t="s">
        <v>2627</v>
      </c>
    </row>
    <row r="1169" spans="2:3" x14ac:dyDescent="0.35">
      <c r="B1169" s="55" t="s">
        <v>2626</v>
      </c>
      <c r="C1169" t="s">
        <v>2627</v>
      </c>
    </row>
    <row r="1170" spans="2:3" x14ac:dyDescent="0.35">
      <c r="B1170" s="55" t="s">
        <v>2626</v>
      </c>
      <c r="C1170" t="s">
        <v>2627</v>
      </c>
    </row>
    <row r="1171" spans="2:3" x14ac:dyDescent="0.35">
      <c r="B1171" s="55" t="s">
        <v>2628</v>
      </c>
      <c r="C1171" t="s">
        <v>2629</v>
      </c>
    </row>
    <row r="1172" spans="2:3" x14ac:dyDescent="0.35">
      <c r="B1172" s="55" t="s">
        <v>2628</v>
      </c>
      <c r="C1172" t="s">
        <v>2629</v>
      </c>
    </row>
    <row r="1173" spans="2:3" x14ac:dyDescent="0.35">
      <c r="B1173" s="55" t="s">
        <v>2628</v>
      </c>
      <c r="C1173" t="s">
        <v>2629</v>
      </c>
    </row>
    <row r="1174" spans="2:3" x14ac:dyDescent="0.35">
      <c r="B1174" s="55" t="s">
        <v>2630</v>
      </c>
      <c r="C1174" t="s">
        <v>2631</v>
      </c>
    </row>
    <row r="1175" spans="2:3" x14ac:dyDescent="0.35">
      <c r="B1175" s="55" t="s">
        <v>2630</v>
      </c>
      <c r="C1175" t="s">
        <v>2631</v>
      </c>
    </row>
    <row r="1176" spans="2:3" x14ac:dyDescent="0.35">
      <c r="B1176" s="55" t="s">
        <v>2630</v>
      </c>
      <c r="C1176" t="s">
        <v>2631</v>
      </c>
    </row>
    <row r="1177" spans="2:3" x14ac:dyDescent="0.35">
      <c r="B1177" s="55" t="s">
        <v>2632</v>
      </c>
      <c r="C1177" t="s">
        <v>2633</v>
      </c>
    </row>
    <row r="1178" spans="2:3" x14ac:dyDescent="0.35">
      <c r="B1178" s="55" t="s">
        <v>2632</v>
      </c>
      <c r="C1178" t="s">
        <v>2633</v>
      </c>
    </row>
    <row r="1179" spans="2:3" x14ac:dyDescent="0.35">
      <c r="B1179" s="55" t="s">
        <v>2634</v>
      </c>
      <c r="C1179" t="s">
        <v>2635</v>
      </c>
    </row>
    <row r="1180" spans="2:3" x14ac:dyDescent="0.35">
      <c r="B1180" s="55" t="s">
        <v>2636</v>
      </c>
      <c r="C1180" t="s">
        <v>2637</v>
      </c>
    </row>
    <row r="1181" spans="2:3" x14ac:dyDescent="0.35">
      <c r="B1181" s="55" t="s">
        <v>2638</v>
      </c>
      <c r="C1181" t="s">
        <v>2639</v>
      </c>
    </row>
    <row r="1182" spans="2:3" x14ac:dyDescent="0.35">
      <c r="B1182" s="55" t="s">
        <v>2640</v>
      </c>
      <c r="C1182" t="s">
        <v>2641</v>
      </c>
    </row>
    <row r="1183" spans="2:3" x14ac:dyDescent="0.35">
      <c r="B1183" s="55" t="s">
        <v>2640</v>
      </c>
      <c r="C1183" t="s">
        <v>2641</v>
      </c>
    </row>
    <row r="1184" spans="2:3" x14ac:dyDescent="0.35">
      <c r="B1184" s="55" t="s">
        <v>2642</v>
      </c>
      <c r="C1184" t="s">
        <v>2643</v>
      </c>
    </row>
    <row r="1185" spans="2:3" x14ac:dyDescent="0.35">
      <c r="B1185" s="55" t="s">
        <v>2644</v>
      </c>
      <c r="C1185" t="s">
        <v>2645</v>
      </c>
    </row>
    <row r="1186" spans="2:3" x14ac:dyDescent="0.35">
      <c r="B1186" s="55" t="s">
        <v>2646</v>
      </c>
      <c r="C1186" t="s">
        <v>2647</v>
      </c>
    </row>
    <row r="1187" spans="2:3" x14ac:dyDescent="0.35">
      <c r="B1187" s="55" t="s">
        <v>2648</v>
      </c>
      <c r="C1187" t="s">
        <v>2649</v>
      </c>
    </row>
    <row r="1188" spans="2:3" x14ac:dyDescent="0.35">
      <c r="B1188" s="55" t="s">
        <v>2650</v>
      </c>
      <c r="C1188" t="s">
        <v>2651</v>
      </c>
    </row>
    <row r="1189" spans="2:3" x14ac:dyDescent="0.35">
      <c r="B1189" s="55" t="s">
        <v>2650</v>
      </c>
      <c r="C1189" t="s">
        <v>2651</v>
      </c>
    </row>
    <row r="1190" spans="2:3" x14ac:dyDescent="0.35">
      <c r="B1190" s="55" t="s">
        <v>2650</v>
      </c>
      <c r="C1190" t="s">
        <v>2651</v>
      </c>
    </row>
    <row r="1191" spans="2:3" x14ac:dyDescent="0.35">
      <c r="B1191" s="55" t="s">
        <v>2650</v>
      </c>
      <c r="C1191" t="s">
        <v>2651</v>
      </c>
    </row>
    <row r="1192" spans="2:3" x14ac:dyDescent="0.35">
      <c r="B1192" s="55" t="s">
        <v>2652</v>
      </c>
      <c r="C1192" t="s">
        <v>2653</v>
      </c>
    </row>
    <row r="1193" spans="2:3" x14ac:dyDescent="0.35">
      <c r="B1193" s="55" t="s">
        <v>2652</v>
      </c>
      <c r="C1193" t="s">
        <v>2653</v>
      </c>
    </row>
    <row r="1194" spans="2:3" x14ac:dyDescent="0.35">
      <c r="B1194" s="55" t="s">
        <v>2652</v>
      </c>
      <c r="C1194" t="s">
        <v>2653</v>
      </c>
    </row>
    <row r="1195" spans="2:3" x14ac:dyDescent="0.35">
      <c r="B1195" s="55" t="s">
        <v>2652</v>
      </c>
      <c r="C1195" t="s">
        <v>2653</v>
      </c>
    </row>
    <row r="1196" spans="2:3" x14ac:dyDescent="0.35">
      <c r="B1196" s="55" t="s">
        <v>2652</v>
      </c>
      <c r="C1196" t="s">
        <v>2653</v>
      </c>
    </row>
    <row r="1197" spans="2:3" x14ac:dyDescent="0.35">
      <c r="B1197" s="55" t="s">
        <v>2654</v>
      </c>
      <c r="C1197" t="s">
        <v>2655</v>
      </c>
    </row>
    <row r="1198" spans="2:3" x14ac:dyDescent="0.35">
      <c r="B1198" s="55" t="s">
        <v>2654</v>
      </c>
      <c r="C1198" t="s">
        <v>2655</v>
      </c>
    </row>
    <row r="1199" spans="2:3" x14ac:dyDescent="0.35">
      <c r="B1199" s="55" t="s">
        <v>2654</v>
      </c>
      <c r="C1199" t="s">
        <v>2655</v>
      </c>
    </row>
    <row r="1200" spans="2:3" x14ac:dyDescent="0.35">
      <c r="B1200" s="55" t="s">
        <v>2654</v>
      </c>
      <c r="C1200" t="s">
        <v>2655</v>
      </c>
    </row>
    <row r="1201" spans="2:3" x14ac:dyDescent="0.35">
      <c r="B1201" s="55" t="s">
        <v>2654</v>
      </c>
      <c r="C1201" t="s">
        <v>2655</v>
      </c>
    </row>
    <row r="1202" spans="2:3" x14ac:dyDescent="0.35">
      <c r="B1202" s="55" t="s">
        <v>2654</v>
      </c>
      <c r="C1202" t="s">
        <v>2655</v>
      </c>
    </row>
    <row r="1203" spans="2:3" x14ac:dyDescent="0.35">
      <c r="B1203" s="55" t="s">
        <v>2656</v>
      </c>
      <c r="C1203" t="s">
        <v>2657</v>
      </c>
    </row>
    <row r="1204" spans="2:3" x14ac:dyDescent="0.35">
      <c r="B1204" s="55" t="s">
        <v>2656</v>
      </c>
      <c r="C1204" t="s">
        <v>2657</v>
      </c>
    </row>
    <row r="1205" spans="2:3" x14ac:dyDescent="0.35">
      <c r="B1205" s="55" t="s">
        <v>2656</v>
      </c>
      <c r="C1205" t="s">
        <v>2657</v>
      </c>
    </row>
    <row r="1206" spans="2:3" x14ac:dyDescent="0.35">
      <c r="B1206" s="55" t="s">
        <v>2658</v>
      </c>
      <c r="C1206" t="s">
        <v>2659</v>
      </c>
    </row>
    <row r="1207" spans="2:3" x14ac:dyDescent="0.35">
      <c r="B1207" s="55" t="s">
        <v>2660</v>
      </c>
      <c r="C1207" t="s">
        <v>2661</v>
      </c>
    </row>
    <row r="1208" spans="2:3" x14ac:dyDescent="0.35">
      <c r="B1208" s="55" t="s">
        <v>2662</v>
      </c>
      <c r="C1208" t="s">
        <v>2663</v>
      </c>
    </row>
    <row r="1209" spans="2:3" x14ac:dyDescent="0.35">
      <c r="B1209" s="55" t="s">
        <v>2662</v>
      </c>
      <c r="C1209" t="s">
        <v>2663</v>
      </c>
    </row>
    <row r="1210" spans="2:3" x14ac:dyDescent="0.35">
      <c r="B1210" s="55" t="s">
        <v>2662</v>
      </c>
      <c r="C1210" t="s">
        <v>2663</v>
      </c>
    </row>
    <row r="1211" spans="2:3" x14ac:dyDescent="0.35">
      <c r="B1211" s="55" t="s">
        <v>2662</v>
      </c>
      <c r="C1211" t="s">
        <v>2663</v>
      </c>
    </row>
    <row r="1212" spans="2:3" x14ac:dyDescent="0.35">
      <c r="B1212" s="55" t="s">
        <v>2664</v>
      </c>
      <c r="C1212" t="s">
        <v>2665</v>
      </c>
    </row>
    <row r="1213" spans="2:3" x14ac:dyDescent="0.35">
      <c r="B1213" s="55" t="s">
        <v>2664</v>
      </c>
      <c r="C1213" t="s">
        <v>2665</v>
      </c>
    </row>
    <row r="1214" spans="2:3" x14ac:dyDescent="0.35">
      <c r="B1214" s="55" t="s">
        <v>2664</v>
      </c>
      <c r="C1214" t="s">
        <v>2665</v>
      </c>
    </row>
    <row r="1215" spans="2:3" x14ac:dyDescent="0.35">
      <c r="B1215" s="55" t="s">
        <v>2666</v>
      </c>
      <c r="C1215" t="s">
        <v>2667</v>
      </c>
    </row>
    <row r="1216" spans="2:3" x14ac:dyDescent="0.35">
      <c r="B1216" s="55" t="s">
        <v>2666</v>
      </c>
      <c r="C1216" t="s">
        <v>2667</v>
      </c>
    </row>
    <row r="1217" spans="2:3" x14ac:dyDescent="0.35">
      <c r="B1217" s="55" t="s">
        <v>2668</v>
      </c>
      <c r="C1217" t="s">
        <v>2669</v>
      </c>
    </row>
    <row r="1218" spans="2:3" x14ac:dyDescent="0.35">
      <c r="B1218" s="55" t="s">
        <v>2670</v>
      </c>
      <c r="C1218" t="s">
        <v>2671</v>
      </c>
    </row>
    <row r="1219" spans="2:3" x14ac:dyDescent="0.35">
      <c r="B1219" s="55" t="s">
        <v>2670</v>
      </c>
      <c r="C1219" t="s">
        <v>2671</v>
      </c>
    </row>
    <row r="1220" spans="2:3" x14ac:dyDescent="0.35">
      <c r="B1220" s="55" t="s">
        <v>2670</v>
      </c>
      <c r="C1220" t="s">
        <v>2671</v>
      </c>
    </row>
    <row r="1221" spans="2:3" x14ac:dyDescent="0.35">
      <c r="B1221" s="55" t="s">
        <v>2672</v>
      </c>
      <c r="C1221" t="s">
        <v>2673</v>
      </c>
    </row>
    <row r="1222" spans="2:3" x14ac:dyDescent="0.35">
      <c r="B1222" s="55" t="s">
        <v>2674</v>
      </c>
      <c r="C1222" t="s">
        <v>2675</v>
      </c>
    </row>
    <row r="1223" spans="2:3" x14ac:dyDescent="0.35">
      <c r="B1223" s="55" t="s">
        <v>2676</v>
      </c>
      <c r="C1223" t="s">
        <v>2677</v>
      </c>
    </row>
    <row r="1224" spans="2:3" x14ac:dyDescent="0.35">
      <c r="B1224" s="55" t="s">
        <v>2678</v>
      </c>
      <c r="C1224" t="s">
        <v>2677</v>
      </c>
    </row>
    <row r="1225" spans="2:3" x14ac:dyDescent="0.35">
      <c r="B1225" s="55" t="s">
        <v>2678</v>
      </c>
      <c r="C1225" t="s">
        <v>2677</v>
      </c>
    </row>
    <row r="1226" spans="2:3" x14ac:dyDescent="0.35">
      <c r="B1226" s="55" t="s">
        <v>2678</v>
      </c>
      <c r="C1226" t="s">
        <v>2677</v>
      </c>
    </row>
    <row r="1227" spans="2:3" x14ac:dyDescent="0.35">
      <c r="B1227" s="55" t="s">
        <v>2679</v>
      </c>
      <c r="C1227" t="s">
        <v>2680</v>
      </c>
    </row>
    <row r="1228" spans="2:3" x14ac:dyDescent="0.35">
      <c r="B1228" s="55" t="s">
        <v>2679</v>
      </c>
      <c r="C1228" t="s">
        <v>2680</v>
      </c>
    </row>
    <row r="1229" spans="2:3" x14ac:dyDescent="0.35">
      <c r="B1229" s="55" t="s">
        <v>2681</v>
      </c>
      <c r="C1229" t="s">
        <v>2682</v>
      </c>
    </row>
    <row r="1230" spans="2:3" x14ac:dyDescent="0.35">
      <c r="B1230" s="55" t="s">
        <v>2681</v>
      </c>
      <c r="C1230" t="s">
        <v>2682</v>
      </c>
    </row>
    <row r="1231" spans="2:3" x14ac:dyDescent="0.35">
      <c r="B1231" s="55" t="s">
        <v>2681</v>
      </c>
      <c r="C1231" t="s">
        <v>2682</v>
      </c>
    </row>
    <row r="1232" spans="2:3" x14ac:dyDescent="0.35">
      <c r="B1232" s="55" t="s">
        <v>2683</v>
      </c>
      <c r="C1232" t="s">
        <v>2684</v>
      </c>
    </row>
    <row r="1233" spans="2:3" x14ac:dyDescent="0.35">
      <c r="B1233" s="55" t="s">
        <v>2685</v>
      </c>
      <c r="C1233" t="s">
        <v>2684</v>
      </c>
    </row>
    <row r="1234" spans="2:3" x14ac:dyDescent="0.35">
      <c r="B1234" s="55" t="s">
        <v>2685</v>
      </c>
      <c r="C1234" t="s">
        <v>2684</v>
      </c>
    </row>
    <row r="1235" spans="2:3" x14ac:dyDescent="0.35">
      <c r="B1235" s="55" t="s">
        <v>2686</v>
      </c>
      <c r="C1235" t="s">
        <v>2687</v>
      </c>
    </row>
    <row r="1236" spans="2:3" x14ac:dyDescent="0.35">
      <c r="B1236" s="55" t="s">
        <v>2686</v>
      </c>
      <c r="C1236" t="s">
        <v>2687</v>
      </c>
    </row>
    <row r="1237" spans="2:3" x14ac:dyDescent="0.35">
      <c r="B1237" s="55" t="s">
        <v>2686</v>
      </c>
      <c r="C1237" t="s">
        <v>2687</v>
      </c>
    </row>
    <row r="1238" spans="2:3" x14ac:dyDescent="0.35">
      <c r="B1238" s="55" t="s">
        <v>2688</v>
      </c>
      <c r="C1238" t="s">
        <v>2689</v>
      </c>
    </row>
    <row r="1239" spans="2:3" x14ac:dyDescent="0.35">
      <c r="B1239" s="55" t="s">
        <v>2688</v>
      </c>
      <c r="C1239" t="s">
        <v>2689</v>
      </c>
    </row>
    <row r="1240" spans="2:3" x14ac:dyDescent="0.35">
      <c r="B1240" s="55" t="s">
        <v>2690</v>
      </c>
      <c r="C1240" t="s">
        <v>2691</v>
      </c>
    </row>
    <row r="1241" spans="2:3" x14ac:dyDescent="0.35">
      <c r="B1241" s="55" t="s">
        <v>2692</v>
      </c>
      <c r="C1241" t="s">
        <v>2693</v>
      </c>
    </row>
    <row r="1242" spans="2:3" x14ac:dyDescent="0.35">
      <c r="B1242" s="55" t="s">
        <v>2692</v>
      </c>
      <c r="C1242" t="s">
        <v>2693</v>
      </c>
    </row>
    <row r="1243" spans="2:3" x14ac:dyDescent="0.35">
      <c r="B1243" s="55" t="s">
        <v>2694</v>
      </c>
      <c r="C1243" t="s">
        <v>2695</v>
      </c>
    </row>
    <row r="1244" spans="2:3" x14ac:dyDescent="0.35">
      <c r="B1244" s="55" t="s">
        <v>2696</v>
      </c>
      <c r="C1244" t="s">
        <v>2697</v>
      </c>
    </row>
    <row r="1245" spans="2:3" x14ac:dyDescent="0.35">
      <c r="B1245" s="55" t="s">
        <v>2698</v>
      </c>
      <c r="C1245" t="s">
        <v>2699</v>
      </c>
    </row>
    <row r="1246" spans="2:3" x14ac:dyDescent="0.35">
      <c r="B1246" s="55" t="s">
        <v>2700</v>
      </c>
      <c r="C1246" t="s">
        <v>2701</v>
      </c>
    </row>
    <row r="1247" spans="2:3" x14ac:dyDescent="0.35">
      <c r="B1247" s="55" t="s">
        <v>2700</v>
      </c>
      <c r="C1247" t="s">
        <v>2701</v>
      </c>
    </row>
    <row r="1248" spans="2:3" x14ac:dyDescent="0.35">
      <c r="B1248" s="55" t="s">
        <v>2700</v>
      </c>
      <c r="C1248" t="s">
        <v>2701</v>
      </c>
    </row>
    <row r="1249" spans="2:3" x14ac:dyDescent="0.35">
      <c r="B1249" s="55" t="s">
        <v>2702</v>
      </c>
      <c r="C1249" t="s">
        <v>2703</v>
      </c>
    </row>
    <row r="1250" spans="2:3" x14ac:dyDescent="0.35">
      <c r="B1250" s="55" t="s">
        <v>2702</v>
      </c>
      <c r="C1250" t="s">
        <v>2703</v>
      </c>
    </row>
    <row r="1251" spans="2:3" x14ac:dyDescent="0.35">
      <c r="B1251" s="55" t="s">
        <v>2702</v>
      </c>
      <c r="C1251" t="s">
        <v>2703</v>
      </c>
    </row>
    <row r="1252" spans="2:3" x14ac:dyDescent="0.35">
      <c r="B1252" s="55" t="s">
        <v>2704</v>
      </c>
      <c r="C1252" t="s">
        <v>2705</v>
      </c>
    </row>
    <row r="1253" spans="2:3" x14ac:dyDescent="0.35">
      <c r="B1253" s="55" t="s">
        <v>2706</v>
      </c>
      <c r="C1253" t="s">
        <v>2707</v>
      </c>
    </row>
    <row r="1254" spans="2:3" x14ac:dyDescent="0.35">
      <c r="B1254" s="55" t="s">
        <v>2706</v>
      </c>
      <c r="C1254" t="s">
        <v>2707</v>
      </c>
    </row>
    <row r="1255" spans="2:3" x14ac:dyDescent="0.35">
      <c r="B1255" s="55" t="s">
        <v>2708</v>
      </c>
      <c r="C1255" t="s">
        <v>2709</v>
      </c>
    </row>
    <row r="1256" spans="2:3" x14ac:dyDescent="0.35">
      <c r="B1256" s="55" t="s">
        <v>2710</v>
      </c>
      <c r="C1256" t="s">
        <v>2711</v>
      </c>
    </row>
    <row r="1257" spans="2:3" x14ac:dyDescent="0.35">
      <c r="B1257" s="55" t="s">
        <v>2710</v>
      </c>
      <c r="C1257" t="s">
        <v>2711</v>
      </c>
    </row>
    <row r="1258" spans="2:3" x14ac:dyDescent="0.35">
      <c r="B1258" s="55" t="s">
        <v>2710</v>
      </c>
      <c r="C1258" t="s">
        <v>2711</v>
      </c>
    </row>
    <row r="1259" spans="2:3" x14ac:dyDescent="0.35">
      <c r="B1259" s="55" t="s">
        <v>2712</v>
      </c>
      <c r="C1259" t="s">
        <v>2713</v>
      </c>
    </row>
    <row r="1260" spans="2:3" x14ac:dyDescent="0.35">
      <c r="B1260" s="55" t="s">
        <v>2714</v>
      </c>
      <c r="C1260" t="s">
        <v>2715</v>
      </c>
    </row>
    <row r="1261" spans="2:3" x14ac:dyDescent="0.35">
      <c r="B1261" s="55" t="s">
        <v>2716</v>
      </c>
      <c r="C1261" t="s">
        <v>2717</v>
      </c>
    </row>
    <row r="1262" spans="2:3" x14ac:dyDescent="0.35">
      <c r="B1262" s="55" t="s">
        <v>2718</v>
      </c>
      <c r="C1262" t="s">
        <v>2719</v>
      </c>
    </row>
    <row r="1263" spans="2:3" x14ac:dyDescent="0.35">
      <c r="B1263" s="55" t="s">
        <v>2718</v>
      </c>
      <c r="C1263" t="s">
        <v>2719</v>
      </c>
    </row>
    <row r="1264" spans="2:3" x14ac:dyDescent="0.35">
      <c r="B1264" s="55" t="s">
        <v>2720</v>
      </c>
      <c r="C1264" t="s">
        <v>2721</v>
      </c>
    </row>
    <row r="1265" spans="2:3" x14ac:dyDescent="0.35">
      <c r="B1265" s="55" t="s">
        <v>2720</v>
      </c>
      <c r="C1265" t="s">
        <v>2721</v>
      </c>
    </row>
    <row r="1266" spans="2:3" x14ac:dyDescent="0.35">
      <c r="B1266" s="55" t="s">
        <v>2722</v>
      </c>
      <c r="C1266" t="s">
        <v>2723</v>
      </c>
    </row>
    <row r="1267" spans="2:3" x14ac:dyDescent="0.35">
      <c r="B1267" s="55" t="s">
        <v>2722</v>
      </c>
      <c r="C1267" t="s">
        <v>2723</v>
      </c>
    </row>
    <row r="1268" spans="2:3" x14ac:dyDescent="0.35">
      <c r="B1268" s="55" t="s">
        <v>2724</v>
      </c>
      <c r="C1268" t="s">
        <v>2725</v>
      </c>
    </row>
    <row r="1269" spans="2:3" x14ac:dyDescent="0.35">
      <c r="B1269" s="55" t="s">
        <v>2724</v>
      </c>
      <c r="C1269" t="s">
        <v>2725</v>
      </c>
    </row>
    <row r="1270" spans="2:3" x14ac:dyDescent="0.35">
      <c r="B1270" s="55" t="s">
        <v>2724</v>
      </c>
      <c r="C1270" t="s">
        <v>2725</v>
      </c>
    </row>
    <row r="1271" spans="2:3" x14ac:dyDescent="0.35">
      <c r="B1271" s="55" t="s">
        <v>2726</v>
      </c>
      <c r="C1271" t="s">
        <v>2727</v>
      </c>
    </row>
    <row r="1272" spans="2:3" x14ac:dyDescent="0.35">
      <c r="B1272" s="55" t="s">
        <v>2726</v>
      </c>
      <c r="C1272" t="s">
        <v>2727</v>
      </c>
    </row>
    <row r="1273" spans="2:3" x14ac:dyDescent="0.35">
      <c r="B1273" s="55" t="s">
        <v>2726</v>
      </c>
      <c r="C1273" t="s">
        <v>2727</v>
      </c>
    </row>
    <row r="1274" spans="2:3" x14ac:dyDescent="0.35">
      <c r="B1274" s="55" t="s">
        <v>2726</v>
      </c>
      <c r="C1274" t="s">
        <v>2727</v>
      </c>
    </row>
    <row r="1275" spans="2:3" x14ac:dyDescent="0.35">
      <c r="B1275" s="55" t="s">
        <v>2726</v>
      </c>
      <c r="C1275" t="s">
        <v>2727</v>
      </c>
    </row>
    <row r="1276" spans="2:3" x14ac:dyDescent="0.35">
      <c r="B1276" s="55" t="s">
        <v>2728</v>
      </c>
      <c r="C1276" t="s">
        <v>2729</v>
      </c>
    </row>
    <row r="1277" spans="2:3" x14ac:dyDescent="0.35">
      <c r="B1277" s="55" t="s">
        <v>2728</v>
      </c>
      <c r="C1277" t="s">
        <v>2729</v>
      </c>
    </row>
    <row r="1278" spans="2:3" x14ac:dyDescent="0.35">
      <c r="B1278" s="55" t="s">
        <v>2730</v>
      </c>
      <c r="C1278" t="s">
        <v>2731</v>
      </c>
    </row>
    <row r="1279" spans="2:3" x14ac:dyDescent="0.35">
      <c r="B1279" s="55" t="s">
        <v>2732</v>
      </c>
      <c r="C1279" t="s">
        <v>2733</v>
      </c>
    </row>
    <row r="1280" spans="2:3" x14ac:dyDescent="0.35">
      <c r="B1280" s="55" t="s">
        <v>2732</v>
      </c>
      <c r="C1280" t="s">
        <v>2733</v>
      </c>
    </row>
    <row r="1281" spans="2:3" x14ac:dyDescent="0.35">
      <c r="B1281" s="55" t="s">
        <v>2732</v>
      </c>
      <c r="C1281" t="s">
        <v>2733</v>
      </c>
    </row>
    <row r="1282" spans="2:3" x14ac:dyDescent="0.35">
      <c r="B1282" s="55" t="s">
        <v>2734</v>
      </c>
      <c r="C1282" t="s">
        <v>2735</v>
      </c>
    </row>
    <row r="1283" spans="2:3" x14ac:dyDescent="0.35">
      <c r="B1283" s="55" t="s">
        <v>2736</v>
      </c>
      <c r="C1283" t="s">
        <v>2737</v>
      </c>
    </row>
    <row r="1284" spans="2:3" x14ac:dyDescent="0.35">
      <c r="B1284" s="55" t="s">
        <v>2738</v>
      </c>
      <c r="C1284" t="s">
        <v>2739</v>
      </c>
    </row>
    <row r="1285" spans="2:3" x14ac:dyDescent="0.35">
      <c r="B1285" s="55" t="s">
        <v>2738</v>
      </c>
      <c r="C1285" t="s">
        <v>2739</v>
      </c>
    </row>
    <row r="1286" spans="2:3" x14ac:dyDescent="0.35">
      <c r="B1286" s="55" t="s">
        <v>2740</v>
      </c>
      <c r="C1286" t="s">
        <v>2741</v>
      </c>
    </row>
    <row r="1287" spans="2:3" x14ac:dyDescent="0.35">
      <c r="B1287" s="55" t="s">
        <v>2742</v>
      </c>
      <c r="C1287" t="s">
        <v>2743</v>
      </c>
    </row>
    <row r="1288" spans="2:3" x14ac:dyDescent="0.35">
      <c r="B1288" s="55" t="s">
        <v>2744</v>
      </c>
      <c r="C1288" t="s">
        <v>2745</v>
      </c>
    </row>
    <row r="1289" spans="2:3" x14ac:dyDescent="0.35">
      <c r="B1289" s="55" t="s">
        <v>2746</v>
      </c>
      <c r="C1289" t="s">
        <v>2747</v>
      </c>
    </row>
    <row r="1290" spans="2:3" x14ac:dyDescent="0.35">
      <c r="B1290" s="55" t="s">
        <v>2746</v>
      </c>
      <c r="C1290" t="s">
        <v>2747</v>
      </c>
    </row>
    <row r="1291" spans="2:3" x14ac:dyDescent="0.35">
      <c r="B1291" s="55" t="s">
        <v>2748</v>
      </c>
      <c r="C1291" t="s">
        <v>2749</v>
      </c>
    </row>
    <row r="1292" spans="2:3" x14ac:dyDescent="0.35">
      <c r="B1292" s="55" t="s">
        <v>2750</v>
      </c>
      <c r="C1292" t="s">
        <v>2751</v>
      </c>
    </row>
    <row r="1293" spans="2:3" x14ac:dyDescent="0.35">
      <c r="B1293" s="55" t="s">
        <v>2750</v>
      </c>
      <c r="C1293" t="s">
        <v>2751</v>
      </c>
    </row>
    <row r="1294" spans="2:3" x14ac:dyDescent="0.35">
      <c r="B1294" s="55" t="s">
        <v>2752</v>
      </c>
      <c r="C1294" t="s">
        <v>2753</v>
      </c>
    </row>
    <row r="1295" spans="2:3" x14ac:dyDescent="0.35">
      <c r="B1295" s="55" t="s">
        <v>2754</v>
      </c>
      <c r="C1295" t="s">
        <v>2755</v>
      </c>
    </row>
    <row r="1296" spans="2:3" x14ac:dyDescent="0.35">
      <c r="B1296" s="55" t="s">
        <v>2754</v>
      </c>
      <c r="C1296" t="s">
        <v>2755</v>
      </c>
    </row>
    <row r="1297" spans="2:3" x14ac:dyDescent="0.35">
      <c r="B1297" s="55" t="s">
        <v>2754</v>
      </c>
      <c r="C1297" t="s">
        <v>2755</v>
      </c>
    </row>
    <row r="1298" spans="2:3" x14ac:dyDescent="0.35">
      <c r="B1298" s="55" t="s">
        <v>2754</v>
      </c>
      <c r="C1298" t="s">
        <v>2755</v>
      </c>
    </row>
    <row r="1299" spans="2:3" x14ac:dyDescent="0.35">
      <c r="B1299" s="55" t="s">
        <v>2754</v>
      </c>
      <c r="C1299" t="s">
        <v>2755</v>
      </c>
    </row>
    <row r="1300" spans="2:3" x14ac:dyDescent="0.35">
      <c r="B1300" s="55" t="s">
        <v>2754</v>
      </c>
      <c r="C1300" t="s">
        <v>2755</v>
      </c>
    </row>
    <row r="1301" spans="2:3" x14ac:dyDescent="0.35">
      <c r="B1301" s="55" t="s">
        <v>2754</v>
      </c>
      <c r="C1301" t="s">
        <v>2755</v>
      </c>
    </row>
    <row r="1302" spans="2:3" x14ac:dyDescent="0.35">
      <c r="B1302" s="55" t="s">
        <v>2754</v>
      </c>
      <c r="C1302" t="s">
        <v>2755</v>
      </c>
    </row>
    <row r="1303" spans="2:3" x14ac:dyDescent="0.35">
      <c r="B1303" s="55" t="s">
        <v>2754</v>
      </c>
      <c r="C1303" t="s">
        <v>2755</v>
      </c>
    </row>
    <row r="1304" spans="2:3" x14ac:dyDescent="0.35">
      <c r="B1304" s="55" t="s">
        <v>2756</v>
      </c>
      <c r="C1304" t="s">
        <v>2757</v>
      </c>
    </row>
    <row r="1305" spans="2:3" x14ac:dyDescent="0.35">
      <c r="B1305" s="55" t="s">
        <v>2758</v>
      </c>
      <c r="C1305" t="s">
        <v>2759</v>
      </c>
    </row>
    <row r="1306" spans="2:3" x14ac:dyDescent="0.35">
      <c r="B1306" s="55" t="s">
        <v>2758</v>
      </c>
      <c r="C1306" t="s">
        <v>2759</v>
      </c>
    </row>
    <row r="1307" spans="2:3" x14ac:dyDescent="0.35">
      <c r="B1307" s="55" t="s">
        <v>2760</v>
      </c>
      <c r="C1307" t="s">
        <v>2761</v>
      </c>
    </row>
    <row r="1308" spans="2:3" x14ac:dyDescent="0.35">
      <c r="B1308" s="55" t="s">
        <v>2760</v>
      </c>
      <c r="C1308" t="s">
        <v>2761</v>
      </c>
    </row>
    <row r="1309" spans="2:3" x14ac:dyDescent="0.35">
      <c r="B1309" s="55" t="s">
        <v>2762</v>
      </c>
      <c r="C1309" t="s">
        <v>2763</v>
      </c>
    </row>
    <row r="1310" spans="2:3" x14ac:dyDescent="0.35">
      <c r="B1310" s="55" t="s">
        <v>2764</v>
      </c>
      <c r="C1310" t="s">
        <v>2765</v>
      </c>
    </row>
    <row r="1311" spans="2:3" x14ac:dyDescent="0.35">
      <c r="B1311" s="55" t="s">
        <v>2764</v>
      </c>
      <c r="C1311" t="s">
        <v>2765</v>
      </c>
    </row>
    <row r="1312" spans="2:3" x14ac:dyDescent="0.35">
      <c r="B1312" s="55" t="s">
        <v>2764</v>
      </c>
      <c r="C1312" t="s">
        <v>2765</v>
      </c>
    </row>
    <row r="1313" spans="2:3" x14ac:dyDescent="0.35">
      <c r="B1313" s="55" t="s">
        <v>2766</v>
      </c>
      <c r="C1313" t="s">
        <v>2767</v>
      </c>
    </row>
    <row r="1314" spans="2:3" x14ac:dyDescent="0.35">
      <c r="B1314" s="55" t="s">
        <v>2766</v>
      </c>
      <c r="C1314" t="s">
        <v>2767</v>
      </c>
    </row>
    <row r="1315" spans="2:3" x14ac:dyDescent="0.35">
      <c r="B1315" s="55" t="s">
        <v>2766</v>
      </c>
      <c r="C1315" t="s">
        <v>2767</v>
      </c>
    </row>
    <row r="1316" spans="2:3" x14ac:dyDescent="0.35">
      <c r="B1316" s="55" t="s">
        <v>2768</v>
      </c>
      <c r="C1316" t="s">
        <v>2769</v>
      </c>
    </row>
    <row r="1317" spans="2:3" x14ac:dyDescent="0.35">
      <c r="B1317" s="55" t="s">
        <v>2768</v>
      </c>
      <c r="C1317" t="s">
        <v>2769</v>
      </c>
    </row>
    <row r="1318" spans="2:3" x14ac:dyDescent="0.35">
      <c r="B1318" s="55" t="s">
        <v>2770</v>
      </c>
      <c r="C1318" t="s">
        <v>2771</v>
      </c>
    </row>
    <row r="1319" spans="2:3" x14ac:dyDescent="0.35">
      <c r="B1319" s="55" t="s">
        <v>2772</v>
      </c>
      <c r="C1319" t="s">
        <v>2773</v>
      </c>
    </row>
    <row r="1320" spans="2:3" x14ac:dyDescent="0.35">
      <c r="B1320" s="55" t="s">
        <v>2774</v>
      </c>
      <c r="C1320" t="s">
        <v>2775</v>
      </c>
    </row>
    <row r="1321" spans="2:3" x14ac:dyDescent="0.35">
      <c r="B1321" s="55" t="s">
        <v>2774</v>
      </c>
      <c r="C1321" t="s">
        <v>2775</v>
      </c>
    </row>
    <row r="1322" spans="2:3" x14ac:dyDescent="0.35">
      <c r="B1322" s="55" t="s">
        <v>2774</v>
      </c>
      <c r="C1322" t="s">
        <v>2775</v>
      </c>
    </row>
    <row r="1323" spans="2:3" x14ac:dyDescent="0.35">
      <c r="B1323" s="55" t="s">
        <v>2774</v>
      </c>
      <c r="C1323" t="s">
        <v>2775</v>
      </c>
    </row>
    <row r="1324" spans="2:3" x14ac:dyDescent="0.35">
      <c r="B1324" s="55" t="s">
        <v>2776</v>
      </c>
      <c r="C1324" t="s">
        <v>2777</v>
      </c>
    </row>
    <row r="1325" spans="2:3" x14ac:dyDescent="0.35">
      <c r="B1325" s="55" t="s">
        <v>2776</v>
      </c>
      <c r="C1325" t="s">
        <v>2777</v>
      </c>
    </row>
    <row r="1326" spans="2:3" x14ac:dyDescent="0.35">
      <c r="B1326" s="55" t="s">
        <v>2778</v>
      </c>
      <c r="C1326" t="s">
        <v>2779</v>
      </c>
    </row>
    <row r="1327" spans="2:3" x14ac:dyDescent="0.35">
      <c r="B1327" s="55" t="s">
        <v>2778</v>
      </c>
      <c r="C1327" t="s">
        <v>2779</v>
      </c>
    </row>
    <row r="1328" spans="2:3" x14ac:dyDescent="0.35">
      <c r="B1328" s="55" t="s">
        <v>2780</v>
      </c>
      <c r="C1328" t="s">
        <v>2781</v>
      </c>
    </row>
    <row r="1329" spans="2:3" x14ac:dyDescent="0.35">
      <c r="B1329" s="55" t="s">
        <v>2782</v>
      </c>
      <c r="C1329" t="s">
        <v>2783</v>
      </c>
    </row>
    <row r="1330" spans="2:3" x14ac:dyDescent="0.35">
      <c r="B1330" s="55" t="s">
        <v>2784</v>
      </c>
      <c r="C1330" t="s">
        <v>2785</v>
      </c>
    </row>
    <row r="1331" spans="2:3" x14ac:dyDescent="0.35">
      <c r="B1331" s="55" t="s">
        <v>2784</v>
      </c>
      <c r="C1331" t="s">
        <v>2785</v>
      </c>
    </row>
    <row r="1332" spans="2:3" x14ac:dyDescent="0.35">
      <c r="B1332" s="55" t="s">
        <v>2784</v>
      </c>
      <c r="C1332" t="s">
        <v>2785</v>
      </c>
    </row>
    <row r="1333" spans="2:3" x14ac:dyDescent="0.35">
      <c r="B1333" s="55" t="s">
        <v>2784</v>
      </c>
      <c r="C1333" t="s">
        <v>2785</v>
      </c>
    </row>
    <row r="1334" spans="2:3" x14ac:dyDescent="0.35">
      <c r="B1334" s="55" t="s">
        <v>2786</v>
      </c>
      <c r="C1334" t="s">
        <v>2787</v>
      </c>
    </row>
    <row r="1335" spans="2:3" x14ac:dyDescent="0.35">
      <c r="B1335" s="55" t="s">
        <v>2788</v>
      </c>
      <c r="C1335" t="s">
        <v>2789</v>
      </c>
    </row>
    <row r="1336" spans="2:3" x14ac:dyDescent="0.35">
      <c r="B1336" s="55" t="s">
        <v>2788</v>
      </c>
      <c r="C1336" t="s">
        <v>2789</v>
      </c>
    </row>
    <row r="1337" spans="2:3" x14ac:dyDescent="0.35">
      <c r="B1337" s="55" t="s">
        <v>2788</v>
      </c>
      <c r="C1337" t="s">
        <v>2789</v>
      </c>
    </row>
    <row r="1338" spans="2:3" x14ac:dyDescent="0.35">
      <c r="B1338" s="55" t="s">
        <v>2790</v>
      </c>
      <c r="C1338" t="s">
        <v>2791</v>
      </c>
    </row>
    <row r="1339" spans="2:3" x14ac:dyDescent="0.35">
      <c r="B1339" s="55" t="s">
        <v>2792</v>
      </c>
      <c r="C1339" t="s">
        <v>2793</v>
      </c>
    </row>
    <row r="1340" spans="2:3" x14ac:dyDescent="0.35">
      <c r="B1340" s="55" t="s">
        <v>2792</v>
      </c>
      <c r="C1340" t="s">
        <v>2793</v>
      </c>
    </row>
    <row r="1341" spans="2:3" x14ac:dyDescent="0.35">
      <c r="B1341" s="55" t="s">
        <v>2794</v>
      </c>
      <c r="C1341" t="s">
        <v>2795</v>
      </c>
    </row>
    <row r="1342" spans="2:3" x14ac:dyDescent="0.35">
      <c r="B1342" s="55" t="s">
        <v>2796</v>
      </c>
      <c r="C1342" t="s">
        <v>2797</v>
      </c>
    </row>
    <row r="1343" spans="2:3" x14ac:dyDescent="0.35">
      <c r="B1343" s="55" t="s">
        <v>2798</v>
      </c>
      <c r="C1343" t="s">
        <v>2799</v>
      </c>
    </row>
    <row r="1344" spans="2:3" x14ac:dyDescent="0.35">
      <c r="B1344" s="55" t="s">
        <v>2798</v>
      </c>
      <c r="C1344" t="s">
        <v>2799</v>
      </c>
    </row>
    <row r="1345" spans="2:3" x14ac:dyDescent="0.35">
      <c r="B1345" s="55" t="s">
        <v>2800</v>
      </c>
      <c r="C1345" t="s">
        <v>2801</v>
      </c>
    </row>
    <row r="1346" spans="2:3" x14ac:dyDescent="0.35">
      <c r="B1346" s="55" t="s">
        <v>2800</v>
      </c>
      <c r="C1346" t="s">
        <v>2801</v>
      </c>
    </row>
    <row r="1347" spans="2:3" x14ac:dyDescent="0.35">
      <c r="B1347" s="55" t="s">
        <v>2800</v>
      </c>
      <c r="C1347" t="s">
        <v>2801</v>
      </c>
    </row>
    <row r="1348" spans="2:3" x14ac:dyDescent="0.35">
      <c r="B1348" s="55" t="s">
        <v>2800</v>
      </c>
      <c r="C1348" t="s">
        <v>2801</v>
      </c>
    </row>
    <row r="1349" spans="2:3" x14ac:dyDescent="0.35">
      <c r="B1349" s="55" t="s">
        <v>2800</v>
      </c>
      <c r="C1349" t="s">
        <v>2801</v>
      </c>
    </row>
    <row r="1350" spans="2:3" x14ac:dyDescent="0.35">
      <c r="B1350" s="55" t="s">
        <v>2800</v>
      </c>
      <c r="C1350" t="s">
        <v>2801</v>
      </c>
    </row>
    <row r="1351" spans="2:3" x14ac:dyDescent="0.35">
      <c r="B1351" s="55" t="s">
        <v>2802</v>
      </c>
      <c r="C1351" t="s">
        <v>2803</v>
      </c>
    </row>
    <row r="1352" spans="2:3" x14ac:dyDescent="0.35">
      <c r="B1352" s="55" t="s">
        <v>2802</v>
      </c>
      <c r="C1352" t="s">
        <v>2803</v>
      </c>
    </row>
    <row r="1353" spans="2:3" x14ac:dyDescent="0.35">
      <c r="B1353" s="55" t="s">
        <v>2804</v>
      </c>
      <c r="C1353" t="s">
        <v>2805</v>
      </c>
    </row>
    <row r="1354" spans="2:3" x14ac:dyDescent="0.35">
      <c r="B1354" s="55" t="s">
        <v>2804</v>
      </c>
      <c r="C1354" t="s">
        <v>2805</v>
      </c>
    </row>
    <row r="1355" spans="2:3" x14ac:dyDescent="0.35">
      <c r="B1355" s="55" t="s">
        <v>2806</v>
      </c>
      <c r="C1355" t="s">
        <v>2807</v>
      </c>
    </row>
    <row r="1356" spans="2:3" x14ac:dyDescent="0.35">
      <c r="B1356" s="55" t="s">
        <v>2808</v>
      </c>
      <c r="C1356" t="s">
        <v>2809</v>
      </c>
    </row>
    <row r="1357" spans="2:3" x14ac:dyDescent="0.35">
      <c r="B1357" s="55" t="s">
        <v>2808</v>
      </c>
      <c r="C1357" t="s">
        <v>2809</v>
      </c>
    </row>
    <row r="1358" spans="2:3" x14ac:dyDescent="0.35">
      <c r="B1358" s="55" t="s">
        <v>2810</v>
      </c>
      <c r="C1358" t="s">
        <v>2811</v>
      </c>
    </row>
    <row r="1359" spans="2:3" x14ac:dyDescent="0.35">
      <c r="B1359" s="55" t="s">
        <v>2812</v>
      </c>
      <c r="C1359" t="s">
        <v>2813</v>
      </c>
    </row>
    <row r="1360" spans="2:3" x14ac:dyDescent="0.35">
      <c r="B1360" s="55" t="s">
        <v>2812</v>
      </c>
      <c r="C1360" t="s">
        <v>2813</v>
      </c>
    </row>
    <row r="1361" spans="2:3" x14ac:dyDescent="0.35">
      <c r="B1361" s="55" t="s">
        <v>2812</v>
      </c>
      <c r="C1361" t="s">
        <v>2813</v>
      </c>
    </row>
    <row r="1362" spans="2:3" x14ac:dyDescent="0.35">
      <c r="B1362" s="55" t="s">
        <v>2812</v>
      </c>
      <c r="C1362" t="s">
        <v>2813</v>
      </c>
    </row>
    <row r="1363" spans="2:3" x14ac:dyDescent="0.35">
      <c r="B1363" s="55" t="s">
        <v>2814</v>
      </c>
      <c r="C1363" t="s">
        <v>2815</v>
      </c>
    </row>
    <row r="1364" spans="2:3" x14ac:dyDescent="0.35">
      <c r="B1364" s="55" t="s">
        <v>2814</v>
      </c>
      <c r="C1364" t="s">
        <v>2815</v>
      </c>
    </row>
    <row r="1365" spans="2:3" x14ac:dyDescent="0.35">
      <c r="B1365" s="55" t="s">
        <v>2814</v>
      </c>
      <c r="C1365" t="s">
        <v>2815</v>
      </c>
    </row>
    <row r="1366" spans="2:3" x14ac:dyDescent="0.35">
      <c r="B1366" s="55" t="s">
        <v>2816</v>
      </c>
      <c r="C1366" t="s">
        <v>2817</v>
      </c>
    </row>
    <row r="1367" spans="2:3" x14ac:dyDescent="0.35">
      <c r="B1367" s="55" t="s">
        <v>2818</v>
      </c>
      <c r="C1367" t="s">
        <v>2819</v>
      </c>
    </row>
    <row r="1368" spans="2:3" x14ac:dyDescent="0.35">
      <c r="B1368" s="55" t="s">
        <v>2818</v>
      </c>
      <c r="C1368" t="s">
        <v>2819</v>
      </c>
    </row>
    <row r="1369" spans="2:3" x14ac:dyDescent="0.35">
      <c r="B1369" s="55" t="s">
        <v>2818</v>
      </c>
      <c r="C1369" t="s">
        <v>2819</v>
      </c>
    </row>
    <row r="1370" spans="2:3" x14ac:dyDescent="0.35">
      <c r="B1370" s="55" t="s">
        <v>2820</v>
      </c>
      <c r="C1370" t="s">
        <v>2821</v>
      </c>
    </row>
    <row r="1371" spans="2:3" x14ac:dyDescent="0.35">
      <c r="B1371" s="55" t="s">
        <v>2822</v>
      </c>
      <c r="C1371" t="s">
        <v>2823</v>
      </c>
    </row>
    <row r="1372" spans="2:3" x14ac:dyDescent="0.35">
      <c r="B1372" s="55" t="s">
        <v>2822</v>
      </c>
      <c r="C1372" t="s">
        <v>2823</v>
      </c>
    </row>
    <row r="1373" spans="2:3" x14ac:dyDescent="0.35">
      <c r="B1373" s="55" t="s">
        <v>2822</v>
      </c>
      <c r="C1373" t="s">
        <v>2823</v>
      </c>
    </row>
    <row r="1374" spans="2:3" x14ac:dyDescent="0.35">
      <c r="B1374" s="55" t="s">
        <v>2824</v>
      </c>
      <c r="C1374" t="s">
        <v>2825</v>
      </c>
    </row>
    <row r="1375" spans="2:3" x14ac:dyDescent="0.35">
      <c r="B1375" s="55" t="s">
        <v>2826</v>
      </c>
      <c r="C1375" t="s">
        <v>2827</v>
      </c>
    </row>
    <row r="1376" spans="2:3" x14ac:dyDescent="0.35">
      <c r="B1376" s="55" t="s">
        <v>2826</v>
      </c>
      <c r="C1376" t="s">
        <v>2827</v>
      </c>
    </row>
    <row r="1377" spans="2:3" x14ac:dyDescent="0.35">
      <c r="B1377" s="55" t="s">
        <v>2828</v>
      </c>
      <c r="C1377" t="s">
        <v>2829</v>
      </c>
    </row>
    <row r="1378" spans="2:3" x14ac:dyDescent="0.35">
      <c r="B1378" s="55" t="s">
        <v>2830</v>
      </c>
      <c r="C1378" t="s">
        <v>2831</v>
      </c>
    </row>
    <row r="1379" spans="2:3" x14ac:dyDescent="0.35">
      <c r="B1379" s="55" t="s">
        <v>2832</v>
      </c>
      <c r="C1379" t="s">
        <v>2833</v>
      </c>
    </row>
    <row r="1380" spans="2:3" x14ac:dyDescent="0.35">
      <c r="B1380" s="55" t="s">
        <v>2834</v>
      </c>
      <c r="C1380" t="s">
        <v>2835</v>
      </c>
    </row>
    <row r="1381" spans="2:3" x14ac:dyDescent="0.35">
      <c r="B1381" s="55" t="s">
        <v>2834</v>
      </c>
      <c r="C1381" t="s">
        <v>2835</v>
      </c>
    </row>
    <row r="1382" spans="2:3" x14ac:dyDescent="0.35">
      <c r="B1382" s="55" t="s">
        <v>2834</v>
      </c>
      <c r="C1382" t="s">
        <v>2835</v>
      </c>
    </row>
    <row r="1383" spans="2:3" x14ac:dyDescent="0.35">
      <c r="B1383" s="55" t="s">
        <v>2836</v>
      </c>
      <c r="C1383" t="s">
        <v>2837</v>
      </c>
    </row>
    <row r="1384" spans="2:3" x14ac:dyDescent="0.35">
      <c r="B1384" s="55" t="s">
        <v>2836</v>
      </c>
      <c r="C1384" t="s">
        <v>2837</v>
      </c>
    </row>
    <row r="1385" spans="2:3" x14ac:dyDescent="0.35">
      <c r="B1385" s="55" t="s">
        <v>2838</v>
      </c>
      <c r="C1385" t="s">
        <v>2839</v>
      </c>
    </row>
    <row r="1386" spans="2:3" x14ac:dyDescent="0.35">
      <c r="B1386" s="55" t="s">
        <v>2840</v>
      </c>
      <c r="C1386" t="s">
        <v>2841</v>
      </c>
    </row>
    <row r="1387" spans="2:3" x14ac:dyDescent="0.35">
      <c r="B1387" s="55" t="s">
        <v>2840</v>
      </c>
      <c r="C1387" t="s">
        <v>2841</v>
      </c>
    </row>
    <row r="1388" spans="2:3" x14ac:dyDescent="0.35">
      <c r="B1388" s="55" t="s">
        <v>2840</v>
      </c>
      <c r="C1388" t="s">
        <v>2841</v>
      </c>
    </row>
    <row r="1389" spans="2:3" x14ac:dyDescent="0.35">
      <c r="B1389" s="55" t="s">
        <v>2840</v>
      </c>
      <c r="C1389" t="s">
        <v>2841</v>
      </c>
    </row>
    <row r="1390" spans="2:3" x14ac:dyDescent="0.35">
      <c r="B1390" s="55" t="s">
        <v>2842</v>
      </c>
      <c r="C1390" t="s">
        <v>2843</v>
      </c>
    </row>
    <row r="1391" spans="2:3" x14ac:dyDescent="0.35">
      <c r="B1391" s="55" t="s">
        <v>2844</v>
      </c>
      <c r="C1391" t="s">
        <v>2845</v>
      </c>
    </row>
    <row r="1392" spans="2:3" x14ac:dyDescent="0.35">
      <c r="B1392" s="55" t="s">
        <v>2844</v>
      </c>
      <c r="C1392" t="s">
        <v>2845</v>
      </c>
    </row>
    <row r="1393" spans="2:3" x14ac:dyDescent="0.35">
      <c r="B1393" s="55" t="s">
        <v>2844</v>
      </c>
      <c r="C1393" t="s">
        <v>2845</v>
      </c>
    </row>
    <row r="1394" spans="2:3" x14ac:dyDescent="0.35">
      <c r="B1394" s="55" t="s">
        <v>2846</v>
      </c>
      <c r="C1394" t="s">
        <v>2847</v>
      </c>
    </row>
    <row r="1395" spans="2:3" x14ac:dyDescent="0.35">
      <c r="B1395" s="55" t="s">
        <v>2848</v>
      </c>
      <c r="C1395" t="s">
        <v>2849</v>
      </c>
    </row>
    <row r="1396" spans="2:3" x14ac:dyDescent="0.35">
      <c r="B1396" s="55" t="s">
        <v>2848</v>
      </c>
      <c r="C1396" t="s">
        <v>2849</v>
      </c>
    </row>
    <row r="1397" spans="2:3" x14ac:dyDescent="0.35">
      <c r="B1397" s="55" t="s">
        <v>2848</v>
      </c>
      <c r="C1397" t="s">
        <v>2849</v>
      </c>
    </row>
    <row r="1398" spans="2:3" x14ac:dyDescent="0.35">
      <c r="B1398" s="55" t="s">
        <v>2848</v>
      </c>
      <c r="C1398" t="s">
        <v>2849</v>
      </c>
    </row>
    <row r="1399" spans="2:3" x14ac:dyDescent="0.35">
      <c r="B1399" s="55" t="s">
        <v>2850</v>
      </c>
      <c r="C1399" t="s">
        <v>2851</v>
      </c>
    </row>
    <row r="1400" spans="2:3" x14ac:dyDescent="0.35">
      <c r="B1400" s="55" t="s">
        <v>2852</v>
      </c>
      <c r="C1400" t="s">
        <v>2853</v>
      </c>
    </row>
    <row r="1401" spans="2:3" x14ac:dyDescent="0.35">
      <c r="B1401" s="55" t="s">
        <v>2854</v>
      </c>
      <c r="C1401" t="s">
        <v>2855</v>
      </c>
    </row>
    <row r="1402" spans="2:3" x14ac:dyDescent="0.35">
      <c r="B1402" s="55" t="s">
        <v>2856</v>
      </c>
      <c r="C1402" t="s">
        <v>2857</v>
      </c>
    </row>
    <row r="1403" spans="2:3" x14ac:dyDescent="0.35">
      <c r="B1403" s="55" t="s">
        <v>2858</v>
      </c>
      <c r="C1403" t="s">
        <v>590</v>
      </c>
    </row>
    <row r="1404" spans="2:3" x14ac:dyDescent="0.35">
      <c r="B1404" s="55" t="s">
        <v>2858</v>
      </c>
      <c r="C1404" t="s">
        <v>590</v>
      </c>
    </row>
    <row r="1405" spans="2:3" x14ac:dyDescent="0.35">
      <c r="B1405" s="55" t="s">
        <v>2859</v>
      </c>
      <c r="C1405" t="s">
        <v>2860</v>
      </c>
    </row>
    <row r="1406" spans="2:3" x14ac:dyDescent="0.35">
      <c r="B1406" s="55" t="s">
        <v>2861</v>
      </c>
      <c r="C1406" t="s">
        <v>2862</v>
      </c>
    </row>
    <row r="1407" spans="2:3" x14ac:dyDescent="0.35">
      <c r="B1407" s="55" t="s">
        <v>2861</v>
      </c>
      <c r="C1407" t="s">
        <v>2862</v>
      </c>
    </row>
    <row r="1408" spans="2:3" x14ac:dyDescent="0.35">
      <c r="B1408" s="55" t="s">
        <v>2861</v>
      </c>
      <c r="C1408" t="s">
        <v>2862</v>
      </c>
    </row>
    <row r="1409" spans="2:3" x14ac:dyDescent="0.35">
      <c r="B1409" s="55" t="s">
        <v>2863</v>
      </c>
      <c r="C1409" t="s">
        <v>2864</v>
      </c>
    </row>
    <row r="1410" spans="2:3" x14ac:dyDescent="0.35">
      <c r="B1410" s="55" t="s">
        <v>2865</v>
      </c>
      <c r="C1410" t="s">
        <v>2866</v>
      </c>
    </row>
    <row r="1411" spans="2:3" x14ac:dyDescent="0.35">
      <c r="B1411" s="55" t="s">
        <v>2865</v>
      </c>
      <c r="C1411" t="s">
        <v>2866</v>
      </c>
    </row>
    <row r="1412" spans="2:3" x14ac:dyDescent="0.35">
      <c r="B1412" s="55" t="s">
        <v>2867</v>
      </c>
      <c r="C1412" t="s">
        <v>2868</v>
      </c>
    </row>
    <row r="1413" spans="2:3" x14ac:dyDescent="0.35">
      <c r="B1413" s="55" t="s">
        <v>2869</v>
      </c>
      <c r="C1413" t="s">
        <v>2870</v>
      </c>
    </row>
    <row r="1414" spans="2:3" x14ac:dyDescent="0.35">
      <c r="B1414" s="55" t="s">
        <v>2871</v>
      </c>
      <c r="C1414" t="s">
        <v>2872</v>
      </c>
    </row>
    <row r="1415" spans="2:3" x14ac:dyDescent="0.35">
      <c r="B1415" s="55" t="s">
        <v>2873</v>
      </c>
      <c r="C1415" t="s">
        <v>2874</v>
      </c>
    </row>
    <row r="1416" spans="2:3" x14ac:dyDescent="0.35">
      <c r="B1416" s="55" t="s">
        <v>2873</v>
      </c>
      <c r="C1416" t="s">
        <v>2874</v>
      </c>
    </row>
    <row r="1417" spans="2:3" x14ac:dyDescent="0.35">
      <c r="B1417" s="55" t="s">
        <v>2873</v>
      </c>
      <c r="C1417" t="s">
        <v>2874</v>
      </c>
    </row>
    <row r="1418" spans="2:3" x14ac:dyDescent="0.35">
      <c r="B1418" s="55" t="s">
        <v>2875</v>
      </c>
      <c r="C1418" t="s">
        <v>1449</v>
      </c>
    </row>
    <row r="1419" spans="2:3" x14ac:dyDescent="0.35">
      <c r="B1419" s="55" t="s">
        <v>2875</v>
      </c>
      <c r="C1419" t="s">
        <v>1449</v>
      </c>
    </row>
    <row r="1420" spans="2:3" x14ac:dyDescent="0.35">
      <c r="B1420" s="55" t="s">
        <v>2875</v>
      </c>
      <c r="C1420" t="s">
        <v>1449</v>
      </c>
    </row>
    <row r="1421" spans="2:3" x14ac:dyDescent="0.35">
      <c r="B1421" s="55" t="s">
        <v>2876</v>
      </c>
      <c r="C1421" t="s">
        <v>2877</v>
      </c>
    </row>
    <row r="1422" spans="2:3" x14ac:dyDescent="0.35">
      <c r="B1422" s="55" t="s">
        <v>2876</v>
      </c>
      <c r="C1422" t="s">
        <v>2877</v>
      </c>
    </row>
    <row r="1423" spans="2:3" x14ac:dyDescent="0.35">
      <c r="B1423" s="55" t="s">
        <v>2878</v>
      </c>
      <c r="C1423" t="s">
        <v>2879</v>
      </c>
    </row>
    <row r="1424" spans="2:3" x14ac:dyDescent="0.35">
      <c r="B1424" s="55" t="s">
        <v>2880</v>
      </c>
      <c r="C1424" t="s">
        <v>2881</v>
      </c>
    </row>
    <row r="1425" spans="2:3" x14ac:dyDescent="0.35">
      <c r="B1425" s="55" t="s">
        <v>2880</v>
      </c>
      <c r="C1425" t="s">
        <v>2881</v>
      </c>
    </row>
    <row r="1426" spans="2:3" x14ac:dyDescent="0.35">
      <c r="B1426" s="55" t="s">
        <v>2882</v>
      </c>
      <c r="C1426" t="s">
        <v>2883</v>
      </c>
    </row>
    <row r="1427" spans="2:3" x14ac:dyDescent="0.35">
      <c r="B1427" s="55" t="s">
        <v>2882</v>
      </c>
      <c r="C1427" t="s">
        <v>2883</v>
      </c>
    </row>
    <row r="1428" spans="2:3" x14ac:dyDescent="0.35">
      <c r="B1428" s="55" t="s">
        <v>2884</v>
      </c>
      <c r="C1428" t="s">
        <v>2885</v>
      </c>
    </row>
    <row r="1429" spans="2:3" x14ac:dyDescent="0.35">
      <c r="B1429" s="55" t="s">
        <v>2886</v>
      </c>
      <c r="C1429" t="s">
        <v>2887</v>
      </c>
    </row>
    <row r="1430" spans="2:3" x14ac:dyDescent="0.35">
      <c r="B1430" s="55" t="s">
        <v>2888</v>
      </c>
      <c r="C1430" t="s">
        <v>2889</v>
      </c>
    </row>
    <row r="1431" spans="2:3" x14ac:dyDescent="0.35">
      <c r="B1431" s="55" t="s">
        <v>2888</v>
      </c>
      <c r="C1431" t="s">
        <v>2889</v>
      </c>
    </row>
    <row r="1432" spans="2:3" x14ac:dyDescent="0.35">
      <c r="B1432" s="55" t="s">
        <v>2888</v>
      </c>
      <c r="C1432" t="s">
        <v>2889</v>
      </c>
    </row>
    <row r="1433" spans="2:3" x14ac:dyDescent="0.35">
      <c r="B1433" s="55" t="s">
        <v>2888</v>
      </c>
      <c r="C1433" t="s">
        <v>2889</v>
      </c>
    </row>
    <row r="1434" spans="2:3" x14ac:dyDescent="0.35">
      <c r="B1434" s="55" t="s">
        <v>2888</v>
      </c>
      <c r="C1434" t="s">
        <v>2889</v>
      </c>
    </row>
    <row r="1435" spans="2:3" x14ac:dyDescent="0.35">
      <c r="B1435" s="55" t="s">
        <v>2890</v>
      </c>
      <c r="C1435" t="s">
        <v>2891</v>
      </c>
    </row>
    <row r="1436" spans="2:3" x14ac:dyDescent="0.35">
      <c r="B1436" s="55" t="s">
        <v>2892</v>
      </c>
      <c r="C1436" t="s">
        <v>2893</v>
      </c>
    </row>
    <row r="1437" spans="2:3" x14ac:dyDescent="0.35">
      <c r="B1437" s="55" t="s">
        <v>2892</v>
      </c>
      <c r="C1437" t="s">
        <v>2893</v>
      </c>
    </row>
    <row r="1438" spans="2:3" x14ac:dyDescent="0.35">
      <c r="B1438" s="55" t="s">
        <v>2894</v>
      </c>
      <c r="C1438" t="s">
        <v>2895</v>
      </c>
    </row>
    <row r="1439" spans="2:3" x14ac:dyDescent="0.35">
      <c r="B1439" s="55" t="s">
        <v>2896</v>
      </c>
      <c r="C1439" t="s">
        <v>2897</v>
      </c>
    </row>
    <row r="1440" spans="2:3" x14ac:dyDescent="0.35">
      <c r="B1440" s="55" t="s">
        <v>2898</v>
      </c>
      <c r="C1440" t="s">
        <v>2899</v>
      </c>
    </row>
    <row r="1441" spans="2:3" x14ac:dyDescent="0.35">
      <c r="B1441" s="55" t="s">
        <v>2900</v>
      </c>
      <c r="C1441" t="s">
        <v>2901</v>
      </c>
    </row>
    <row r="1442" spans="2:3" x14ac:dyDescent="0.35">
      <c r="B1442" s="55" t="s">
        <v>2900</v>
      </c>
      <c r="C1442" t="s">
        <v>2901</v>
      </c>
    </row>
    <row r="1443" spans="2:3" x14ac:dyDescent="0.35">
      <c r="B1443" s="55" t="s">
        <v>2900</v>
      </c>
      <c r="C1443" t="s">
        <v>2901</v>
      </c>
    </row>
    <row r="1444" spans="2:3" x14ac:dyDescent="0.35">
      <c r="B1444" s="55" t="s">
        <v>2902</v>
      </c>
      <c r="C1444" t="s">
        <v>2903</v>
      </c>
    </row>
    <row r="1445" spans="2:3" x14ac:dyDescent="0.35">
      <c r="B1445" s="55" t="s">
        <v>2904</v>
      </c>
      <c r="C1445" t="s">
        <v>2905</v>
      </c>
    </row>
    <row r="1446" spans="2:3" x14ac:dyDescent="0.35">
      <c r="B1446" s="55" t="s">
        <v>2906</v>
      </c>
      <c r="C1446" t="s">
        <v>2907</v>
      </c>
    </row>
    <row r="1447" spans="2:3" x14ac:dyDescent="0.35">
      <c r="B1447" s="55" t="s">
        <v>2908</v>
      </c>
      <c r="C1447" t="s">
        <v>2909</v>
      </c>
    </row>
    <row r="1448" spans="2:3" x14ac:dyDescent="0.35">
      <c r="B1448" s="55" t="s">
        <v>2910</v>
      </c>
      <c r="C1448" t="s">
        <v>2911</v>
      </c>
    </row>
    <row r="1449" spans="2:3" x14ac:dyDescent="0.35">
      <c r="B1449" s="55" t="s">
        <v>2910</v>
      </c>
      <c r="C1449" t="s">
        <v>2911</v>
      </c>
    </row>
    <row r="1450" spans="2:3" x14ac:dyDescent="0.35">
      <c r="B1450" s="55" t="s">
        <v>2910</v>
      </c>
      <c r="C1450" t="s">
        <v>2911</v>
      </c>
    </row>
    <row r="1451" spans="2:3" x14ac:dyDescent="0.35">
      <c r="B1451" s="55" t="s">
        <v>2912</v>
      </c>
      <c r="C1451" t="s">
        <v>2913</v>
      </c>
    </row>
    <row r="1452" spans="2:3" x14ac:dyDescent="0.35">
      <c r="B1452" s="55" t="s">
        <v>2914</v>
      </c>
      <c r="C1452" t="s">
        <v>2915</v>
      </c>
    </row>
    <row r="1453" spans="2:3" x14ac:dyDescent="0.35">
      <c r="B1453" s="55" t="s">
        <v>2914</v>
      </c>
      <c r="C1453" t="s">
        <v>2915</v>
      </c>
    </row>
    <row r="1454" spans="2:3" x14ac:dyDescent="0.35">
      <c r="B1454" s="55" t="s">
        <v>2914</v>
      </c>
      <c r="C1454" t="s">
        <v>2915</v>
      </c>
    </row>
    <row r="1455" spans="2:3" x14ac:dyDescent="0.35">
      <c r="B1455" s="55" t="s">
        <v>2916</v>
      </c>
      <c r="C1455" t="s">
        <v>2917</v>
      </c>
    </row>
    <row r="1456" spans="2:3" x14ac:dyDescent="0.35">
      <c r="B1456" s="55" t="s">
        <v>2918</v>
      </c>
      <c r="C1456" t="s">
        <v>2919</v>
      </c>
    </row>
    <row r="1457" spans="2:3" x14ac:dyDescent="0.35">
      <c r="B1457" s="55" t="s">
        <v>2918</v>
      </c>
      <c r="C1457" t="s">
        <v>2919</v>
      </c>
    </row>
    <row r="1458" spans="2:3" x14ac:dyDescent="0.35">
      <c r="B1458" s="55" t="s">
        <v>2918</v>
      </c>
      <c r="C1458" t="s">
        <v>2919</v>
      </c>
    </row>
    <row r="1459" spans="2:3" x14ac:dyDescent="0.35">
      <c r="B1459" s="55" t="s">
        <v>2920</v>
      </c>
      <c r="C1459" t="s">
        <v>2921</v>
      </c>
    </row>
    <row r="1460" spans="2:3" x14ac:dyDescent="0.35">
      <c r="B1460" s="55" t="s">
        <v>2920</v>
      </c>
      <c r="C1460" t="s">
        <v>2921</v>
      </c>
    </row>
    <row r="1461" spans="2:3" x14ac:dyDescent="0.35">
      <c r="B1461" s="55" t="s">
        <v>2920</v>
      </c>
      <c r="C1461" t="s">
        <v>2921</v>
      </c>
    </row>
    <row r="1462" spans="2:3" x14ac:dyDescent="0.35">
      <c r="B1462" s="55" t="s">
        <v>2920</v>
      </c>
      <c r="C1462" t="s">
        <v>2921</v>
      </c>
    </row>
    <row r="1463" spans="2:3" x14ac:dyDescent="0.35">
      <c r="B1463" s="55" t="s">
        <v>2920</v>
      </c>
      <c r="C1463" t="s">
        <v>2921</v>
      </c>
    </row>
    <row r="1464" spans="2:3" x14ac:dyDescent="0.35">
      <c r="B1464" s="55" t="s">
        <v>2922</v>
      </c>
      <c r="C1464" t="s">
        <v>2923</v>
      </c>
    </row>
    <row r="1465" spans="2:3" x14ac:dyDescent="0.35">
      <c r="B1465" s="55" t="s">
        <v>2924</v>
      </c>
      <c r="C1465" t="s">
        <v>2925</v>
      </c>
    </row>
    <row r="1466" spans="2:3" x14ac:dyDescent="0.35">
      <c r="B1466" s="55" t="s">
        <v>2924</v>
      </c>
      <c r="C1466" t="s">
        <v>2925</v>
      </c>
    </row>
    <row r="1467" spans="2:3" x14ac:dyDescent="0.35">
      <c r="B1467" s="55" t="s">
        <v>2924</v>
      </c>
      <c r="C1467" t="s">
        <v>2925</v>
      </c>
    </row>
    <row r="1468" spans="2:3" x14ac:dyDescent="0.35">
      <c r="B1468" s="55" t="s">
        <v>2926</v>
      </c>
      <c r="C1468" t="s">
        <v>2927</v>
      </c>
    </row>
    <row r="1469" spans="2:3" x14ac:dyDescent="0.35">
      <c r="B1469" s="55" t="s">
        <v>2928</v>
      </c>
      <c r="C1469" t="s">
        <v>2929</v>
      </c>
    </row>
    <row r="1470" spans="2:3" x14ac:dyDescent="0.35">
      <c r="B1470" s="55" t="s">
        <v>2930</v>
      </c>
      <c r="C1470" t="s">
        <v>2931</v>
      </c>
    </row>
    <row r="1471" spans="2:3" x14ac:dyDescent="0.35">
      <c r="B1471" s="55" t="s">
        <v>2932</v>
      </c>
      <c r="C1471" t="s">
        <v>2933</v>
      </c>
    </row>
    <row r="1472" spans="2:3" x14ac:dyDescent="0.35">
      <c r="B1472" s="55" t="s">
        <v>2934</v>
      </c>
      <c r="C1472" t="s">
        <v>2935</v>
      </c>
    </row>
    <row r="1473" spans="2:3" x14ac:dyDescent="0.35">
      <c r="B1473" s="55" t="s">
        <v>2936</v>
      </c>
      <c r="C1473" t="s">
        <v>2937</v>
      </c>
    </row>
    <row r="1474" spans="2:3" x14ac:dyDescent="0.35">
      <c r="B1474" s="55" t="s">
        <v>2936</v>
      </c>
      <c r="C1474" t="s">
        <v>2937</v>
      </c>
    </row>
    <row r="1475" spans="2:3" x14ac:dyDescent="0.35">
      <c r="B1475" s="55" t="s">
        <v>2936</v>
      </c>
      <c r="C1475" t="s">
        <v>2937</v>
      </c>
    </row>
    <row r="1476" spans="2:3" x14ac:dyDescent="0.35">
      <c r="B1476" s="55" t="s">
        <v>2936</v>
      </c>
      <c r="C1476" t="s">
        <v>2937</v>
      </c>
    </row>
    <row r="1477" spans="2:3" x14ac:dyDescent="0.35">
      <c r="B1477" s="55" t="s">
        <v>2936</v>
      </c>
      <c r="C1477" t="s">
        <v>2937</v>
      </c>
    </row>
    <row r="1478" spans="2:3" x14ac:dyDescent="0.35">
      <c r="B1478" s="55" t="s">
        <v>2936</v>
      </c>
      <c r="C1478" t="s">
        <v>2937</v>
      </c>
    </row>
    <row r="1479" spans="2:3" x14ac:dyDescent="0.35">
      <c r="B1479" s="55" t="s">
        <v>2938</v>
      </c>
      <c r="C1479" t="s">
        <v>2939</v>
      </c>
    </row>
    <row r="1480" spans="2:3" x14ac:dyDescent="0.35">
      <c r="B1480" s="55" t="s">
        <v>2940</v>
      </c>
      <c r="C1480" t="s">
        <v>2941</v>
      </c>
    </row>
    <row r="1481" spans="2:3" x14ac:dyDescent="0.35">
      <c r="B1481" s="55" t="s">
        <v>2942</v>
      </c>
      <c r="C1481" t="s">
        <v>2943</v>
      </c>
    </row>
    <row r="1482" spans="2:3" x14ac:dyDescent="0.35">
      <c r="B1482" s="55" t="s">
        <v>2944</v>
      </c>
      <c r="C1482" t="s">
        <v>2945</v>
      </c>
    </row>
    <row r="1483" spans="2:3" x14ac:dyDescent="0.35">
      <c r="B1483" s="55" t="s">
        <v>2944</v>
      </c>
      <c r="C1483" t="s">
        <v>2945</v>
      </c>
    </row>
    <row r="1484" spans="2:3" x14ac:dyDescent="0.35">
      <c r="B1484" s="55" t="s">
        <v>2946</v>
      </c>
      <c r="C1484" t="s">
        <v>2947</v>
      </c>
    </row>
    <row r="1485" spans="2:3" x14ac:dyDescent="0.35">
      <c r="B1485" s="55" t="s">
        <v>2948</v>
      </c>
      <c r="C1485" t="s">
        <v>2949</v>
      </c>
    </row>
    <row r="1486" spans="2:3" x14ac:dyDescent="0.35">
      <c r="B1486" s="55" t="s">
        <v>2950</v>
      </c>
      <c r="C1486" t="s">
        <v>2951</v>
      </c>
    </row>
    <row r="1487" spans="2:3" x14ac:dyDescent="0.35">
      <c r="B1487" s="55" t="s">
        <v>2950</v>
      </c>
      <c r="C1487" t="s">
        <v>2951</v>
      </c>
    </row>
    <row r="1488" spans="2:3" x14ac:dyDescent="0.35">
      <c r="B1488" s="55" t="s">
        <v>2950</v>
      </c>
      <c r="C1488" t="s">
        <v>2951</v>
      </c>
    </row>
    <row r="1489" spans="2:3" x14ac:dyDescent="0.35">
      <c r="B1489" s="55" t="s">
        <v>2950</v>
      </c>
      <c r="C1489" t="s">
        <v>2951</v>
      </c>
    </row>
    <row r="1490" spans="2:3" x14ac:dyDescent="0.35">
      <c r="B1490" s="55" t="s">
        <v>2950</v>
      </c>
      <c r="C1490" t="s">
        <v>2951</v>
      </c>
    </row>
    <row r="1491" spans="2:3" x14ac:dyDescent="0.35">
      <c r="B1491" s="55" t="s">
        <v>2950</v>
      </c>
      <c r="C1491" t="s">
        <v>2951</v>
      </c>
    </row>
    <row r="1492" spans="2:3" x14ac:dyDescent="0.35">
      <c r="B1492" s="55" t="s">
        <v>2950</v>
      </c>
      <c r="C1492" t="s">
        <v>2951</v>
      </c>
    </row>
    <row r="1493" spans="2:3" x14ac:dyDescent="0.35">
      <c r="B1493" s="55" t="s">
        <v>2952</v>
      </c>
      <c r="C1493" t="s">
        <v>2953</v>
      </c>
    </row>
    <row r="1494" spans="2:3" x14ac:dyDescent="0.35">
      <c r="B1494" s="55" t="s">
        <v>2952</v>
      </c>
      <c r="C1494" t="s">
        <v>2953</v>
      </c>
    </row>
    <row r="1495" spans="2:3" x14ac:dyDescent="0.35">
      <c r="B1495" s="55" t="s">
        <v>2952</v>
      </c>
      <c r="C1495" t="s">
        <v>2953</v>
      </c>
    </row>
    <row r="1496" spans="2:3" x14ac:dyDescent="0.35">
      <c r="B1496" s="55" t="s">
        <v>2954</v>
      </c>
      <c r="C1496" t="s">
        <v>2955</v>
      </c>
    </row>
    <row r="1497" spans="2:3" x14ac:dyDescent="0.35">
      <c r="B1497" s="55" t="s">
        <v>2956</v>
      </c>
      <c r="C1497" t="s">
        <v>2957</v>
      </c>
    </row>
    <row r="1498" spans="2:3" x14ac:dyDescent="0.35">
      <c r="B1498" s="55" t="s">
        <v>2958</v>
      </c>
      <c r="C1498" t="s">
        <v>2959</v>
      </c>
    </row>
    <row r="1499" spans="2:3" x14ac:dyDescent="0.35">
      <c r="B1499" s="55" t="s">
        <v>2958</v>
      </c>
      <c r="C1499" t="s">
        <v>2959</v>
      </c>
    </row>
    <row r="1500" spans="2:3" x14ac:dyDescent="0.35">
      <c r="B1500" s="55" t="s">
        <v>2958</v>
      </c>
      <c r="C1500" t="s">
        <v>2959</v>
      </c>
    </row>
    <row r="1501" spans="2:3" x14ac:dyDescent="0.35">
      <c r="B1501" s="55" t="s">
        <v>2960</v>
      </c>
      <c r="C1501" t="s">
        <v>2961</v>
      </c>
    </row>
    <row r="1502" spans="2:3" x14ac:dyDescent="0.35">
      <c r="B1502" s="55" t="s">
        <v>2962</v>
      </c>
      <c r="C1502" t="s">
        <v>2963</v>
      </c>
    </row>
    <row r="1503" spans="2:3" x14ac:dyDescent="0.35">
      <c r="B1503" s="55" t="s">
        <v>2962</v>
      </c>
      <c r="C1503" t="s">
        <v>2963</v>
      </c>
    </row>
    <row r="1504" spans="2:3" x14ac:dyDescent="0.35">
      <c r="B1504" s="55" t="s">
        <v>2964</v>
      </c>
      <c r="C1504" t="s">
        <v>2965</v>
      </c>
    </row>
    <row r="1505" spans="2:3" x14ac:dyDescent="0.35">
      <c r="B1505" s="55" t="s">
        <v>2966</v>
      </c>
      <c r="C1505" t="s">
        <v>2967</v>
      </c>
    </row>
    <row r="1506" spans="2:3" x14ac:dyDescent="0.35">
      <c r="B1506" s="55" t="s">
        <v>2966</v>
      </c>
      <c r="C1506" t="s">
        <v>2967</v>
      </c>
    </row>
    <row r="1507" spans="2:3" x14ac:dyDescent="0.35">
      <c r="B1507" s="55" t="s">
        <v>2968</v>
      </c>
      <c r="C1507" t="s">
        <v>2969</v>
      </c>
    </row>
    <row r="1508" spans="2:3" x14ac:dyDescent="0.35">
      <c r="B1508" s="55" t="s">
        <v>2970</v>
      </c>
      <c r="C1508" t="s">
        <v>2971</v>
      </c>
    </row>
    <row r="1509" spans="2:3" x14ac:dyDescent="0.35">
      <c r="B1509" s="55" t="s">
        <v>2970</v>
      </c>
      <c r="C1509" t="s">
        <v>2971</v>
      </c>
    </row>
    <row r="1510" spans="2:3" x14ac:dyDescent="0.35">
      <c r="B1510" s="55" t="s">
        <v>2972</v>
      </c>
      <c r="C1510" t="s">
        <v>2973</v>
      </c>
    </row>
    <row r="1511" spans="2:3" x14ac:dyDescent="0.35">
      <c r="B1511" s="55" t="s">
        <v>2974</v>
      </c>
      <c r="C1511" t="s">
        <v>2975</v>
      </c>
    </row>
    <row r="1512" spans="2:3" x14ac:dyDescent="0.35">
      <c r="B1512" s="55" t="s">
        <v>2976</v>
      </c>
      <c r="C1512" t="s">
        <v>2977</v>
      </c>
    </row>
    <row r="1513" spans="2:3" x14ac:dyDescent="0.35">
      <c r="B1513" s="55" t="s">
        <v>2976</v>
      </c>
      <c r="C1513" t="s">
        <v>2977</v>
      </c>
    </row>
    <row r="1514" spans="2:3" x14ac:dyDescent="0.35">
      <c r="B1514" s="55" t="s">
        <v>2978</v>
      </c>
      <c r="C1514" t="s">
        <v>2979</v>
      </c>
    </row>
    <row r="1515" spans="2:3" x14ac:dyDescent="0.35">
      <c r="B1515" s="55" t="s">
        <v>2980</v>
      </c>
      <c r="C1515" t="s">
        <v>2981</v>
      </c>
    </row>
    <row r="1516" spans="2:3" x14ac:dyDescent="0.35">
      <c r="B1516" s="55" t="s">
        <v>2980</v>
      </c>
      <c r="C1516" t="s">
        <v>2981</v>
      </c>
    </row>
    <row r="1517" spans="2:3" x14ac:dyDescent="0.35">
      <c r="B1517" s="55" t="s">
        <v>2980</v>
      </c>
      <c r="C1517" t="s">
        <v>2981</v>
      </c>
    </row>
    <row r="1518" spans="2:3" x14ac:dyDescent="0.35">
      <c r="B1518" s="55" t="s">
        <v>2980</v>
      </c>
      <c r="C1518" t="s">
        <v>2981</v>
      </c>
    </row>
    <row r="1519" spans="2:3" x14ac:dyDescent="0.35">
      <c r="B1519" s="55" t="s">
        <v>2980</v>
      </c>
      <c r="C1519" t="s">
        <v>2981</v>
      </c>
    </row>
    <row r="1520" spans="2:3" x14ac:dyDescent="0.35">
      <c r="B1520" s="55" t="s">
        <v>2982</v>
      </c>
      <c r="C1520" t="s">
        <v>2983</v>
      </c>
    </row>
    <row r="1521" spans="2:3" x14ac:dyDescent="0.35">
      <c r="B1521" s="55" t="s">
        <v>2982</v>
      </c>
      <c r="C1521" t="s">
        <v>2983</v>
      </c>
    </row>
    <row r="1522" spans="2:3" x14ac:dyDescent="0.35">
      <c r="B1522" s="55" t="s">
        <v>2984</v>
      </c>
      <c r="C1522" t="s">
        <v>2985</v>
      </c>
    </row>
    <row r="1523" spans="2:3" x14ac:dyDescent="0.35">
      <c r="B1523" s="55" t="s">
        <v>2986</v>
      </c>
      <c r="C1523" t="s">
        <v>2987</v>
      </c>
    </row>
    <row r="1524" spans="2:3" x14ac:dyDescent="0.35">
      <c r="B1524" s="55" t="s">
        <v>2986</v>
      </c>
      <c r="C1524" t="s">
        <v>2987</v>
      </c>
    </row>
    <row r="1525" spans="2:3" x14ac:dyDescent="0.35">
      <c r="B1525" s="55" t="s">
        <v>2986</v>
      </c>
      <c r="C1525" t="s">
        <v>2987</v>
      </c>
    </row>
    <row r="1526" spans="2:3" x14ac:dyDescent="0.35">
      <c r="B1526" s="55" t="s">
        <v>2986</v>
      </c>
      <c r="C1526" t="s">
        <v>2987</v>
      </c>
    </row>
    <row r="1527" spans="2:3" x14ac:dyDescent="0.35">
      <c r="B1527" s="55" t="s">
        <v>2988</v>
      </c>
      <c r="C1527" t="s">
        <v>2989</v>
      </c>
    </row>
    <row r="1528" spans="2:3" x14ac:dyDescent="0.35">
      <c r="B1528" s="55" t="s">
        <v>2988</v>
      </c>
      <c r="C1528" t="s">
        <v>2989</v>
      </c>
    </row>
    <row r="1529" spans="2:3" x14ac:dyDescent="0.35">
      <c r="B1529" s="55" t="s">
        <v>2990</v>
      </c>
      <c r="C1529" t="s">
        <v>2991</v>
      </c>
    </row>
    <row r="1530" spans="2:3" x14ac:dyDescent="0.35">
      <c r="B1530" s="55" t="s">
        <v>2992</v>
      </c>
      <c r="C1530" t="s">
        <v>2993</v>
      </c>
    </row>
    <row r="1531" spans="2:3" x14ac:dyDescent="0.35">
      <c r="B1531" s="55" t="s">
        <v>2992</v>
      </c>
      <c r="C1531" t="s">
        <v>2993</v>
      </c>
    </row>
    <row r="1532" spans="2:3" x14ac:dyDescent="0.35">
      <c r="B1532" s="55" t="s">
        <v>2994</v>
      </c>
      <c r="C1532" t="s">
        <v>2995</v>
      </c>
    </row>
    <row r="1533" spans="2:3" x14ac:dyDescent="0.35">
      <c r="B1533" s="55" t="s">
        <v>2996</v>
      </c>
      <c r="C1533" t="s">
        <v>2997</v>
      </c>
    </row>
    <row r="1534" spans="2:3" x14ac:dyDescent="0.35">
      <c r="B1534" s="55" t="s">
        <v>2996</v>
      </c>
      <c r="C1534" t="s">
        <v>2997</v>
      </c>
    </row>
    <row r="1535" spans="2:3" x14ac:dyDescent="0.35">
      <c r="B1535" s="55" t="s">
        <v>2998</v>
      </c>
      <c r="C1535" t="s">
        <v>2999</v>
      </c>
    </row>
    <row r="1536" spans="2:3" x14ac:dyDescent="0.35">
      <c r="B1536" s="55" t="s">
        <v>2998</v>
      </c>
      <c r="C1536" t="s">
        <v>2999</v>
      </c>
    </row>
    <row r="1537" spans="2:3" x14ac:dyDescent="0.35">
      <c r="B1537" s="55" t="s">
        <v>3000</v>
      </c>
      <c r="C1537" t="s">
        <v>3001</v>
      </c>
    </row>
    <row r="1538" spans="2:3" x14ac:dyDescent="0.35">
      <c r="B1538" s="55" t="s">
        <v>3000</v>
      </c>
      <c r="C1538" t="s">
        <v>3001</v>
      </c>
    </row>
    <row r="1539" spans="2:3" x14ac:dyDescent="0.35">
      <c r="B1539" s="55" t="s">
        <v>3000</v>
      </c>
      <c r="C1539" t="s">
        <v>3001</v>
      </c>
    </row>
    <row r="1540" spans="2:3" x14ac:dyDescent="0.35">
      <c r="B1540" s="55" t="s">
        <v>3000</v>
      </c>
      <c r="C1540" t="s">
        <v>3001</v>
      </c>
    </row>
    <row r="1541" spans="2:3" x14ac:dyDescent="0.35">
      <c r="B1541" s="55" t="s">
        <v>3002</v>
      </c>
      <c r="C1541" t="s">
        <v>3003</v>
      </c>
    </row>
    <row r="1542" spans="2:3" x14ac:dyDescent="0.35">
      <c r="B1542" s="55" t="s">
        <v>3002</v>
      </c>
      <c r="C1542" t="s">
        <v>3003</v>
      </c>
    </row>
    <row r="1543" spans="2:3" x14ac:dyDescent="0.35">
      <c r="B1543" s="55" t="s">
        <v>3004</v>
      </c>
      <c r="C1543" t="s">
        <v>3005</v>
      </c>
    </row>
    <row r="1544" spans="2:3" x14ac:dyDescent="0.35">
      <c r="B1544" s="55" t="s">
        <v>3004</v>
      </c>
      <c r="C1544" t="s">
        <v>3005</v>
      </c>
    </row>
    <row r="1545" spans="2:3" x14ac:dyDescent="0.35">
      <c r="B1545" s="55" t="s">
        <v>3004</v>
      </c>
      <c r="C1545" t="s">
        <v>3005</v>
      </c>
    </row>
    <row r="1546" spans="2:3" x14ac:dyDescent="0.35">
      <c r="B1546" s="55" t="s">
        <v>3006</v>
      </c>
      <c r="C1546" t="s">
        <v>3007</v>
      </c>
    </row>
    <row r="1547" spans="2:3" x14ac:dyDescent="0.35">
      <c r="B1547" s="55" t="s">
        <v>3006</v>
      </c>
      <c r="C1547" t="s">
        <v>3007</v>
      </c>
    </row>
    <row r="1548" spans="2:3" x14ac:dyDescent="0.35">
      <c r="B1548" s="55" t="s">
        <v>3006</v>
      </c>
      <c r="C1548" t="s">
        <v>3007</v>
      </c>
    </row>
    <row r="1549" spans="2:3" x14ac:dyDescent="0.35">
      <c r="B1549" s="55" t="s">
        <v>3008</v>
      </c>
      <c r="C1549" t="s">
        <v>3009</v>
      </c>
    </row>
    <row r="1550" spans="2:3" x14ac:dyDescent="0.35">
      <c r="B1550" s="55" t="s">
        <v>3008</v>
      </c>
      <c r="C1550" t="s">
        <v>3009</v>
      </c>
    </row>
    <row r="1551" spans="2:3" x14ac:dyDescent="0.35">
      <c r="B1551" s="55" t="s">
        <v>3008</v>
      </c>
      <c r="C1551" t="s">
        <v>3009</v>
      </c>
    </row>
    <row r="1552" spans="2:3" x14ac:dyDescent="0.35">
      <c r="B1552" s="55" t="s">
        <v>3008</v>
      </c>
      <c r="C1552" t="s">
        <v>3009</v>
      </c>
    </row>
    <row r="1553" spans="2:3" x14ac:dyDescent="0.35">
      <c r="B1553" s="55" t="s">
        <v>3008</v>
      </c>
      <c r="C1553" t="s">
        <v>3009</v>
      </c>
    </row>
    <row r="1554" spans="2:3" x14ac:dyDescent="0.35">
      <c r="B1554" s="55" t="s">
        <v>3010</v>
      </c>
      <c r="C1554" t="s">
        <v>3011</v>
      </c>
    </row>
    <row r="1555" spans="2:3" x14ac:dyDescent="0.35">
      <c r="B1555" s="55" t="s">
        <v>3012</v>
      </c>
      <c r="C1555" t="s">
        <v>3013</v>
      </c>
    </row>
    <row r="1556" spans="2:3" x14ac:dyDescent="0.35">
      <c r="B1556" s="55" t="s">
        <v>3014</v>
      </c>
      <c r="C1556" t="s">
        <v>3015</v>
      </c>
    </row>
    <row r="1557" spans="2:3" x14ac:dyDescent="0.35">
      <c r="B1557" s="55" t="s">
        <v>3014</v>
      </c>
      <c r="C1557" t="s">
        <v>3015</v>
      </c>
    </row>
    <row r="1558" spans="2:3" x14ac:dyDescent="0.35">
      <c r="B1558" s="55" t="s">
        <v>3014</v>
      </c>
      <c r="C1558" t="s">
        <v>3015</v>
      </c>
    </row>
    <row r="1559" spans="2:3" x14ac:dyDescent="0.35">
      <c r="B1559" s="55" t="s">
        <v>3016</v>
      </c>
      <c r="C1559" t="s">
        <v>3017</v>
      </c>
    </row>
    <row r="1560" spans="2:3" x14ac:dyDescent="0.35">
      <c r="B1560" s="55" t="s">
        <v>3018</v>
      </c>
      <c r="C1560" t="s">
        <v>3019</v>
      </c>
    </row>
    <row r="1561" spans="2:3" x14ac:dyDescent="0.35">
      <c r="B1561" s="55" t="s">
        <v>3020</v>
      </c>
      <c r="C1561" t="s">
        <v>3021</v>
      </c>
    </row>
    <row r="1562" spans="2:3" x14ac:dyDescent="0.35">
      <c r="B1562" s="55" t="s">
        <v>3020</v>
      </c>
      <c r="C1562" t="s">
        <v>3021</v>
      </c>
    </row>
    <row r="1563" spans="2:3" x14ac:dyDescent="0.35">
      <c r="B1563" s="55" t="s">
        <v>3022</v>
      </c>
      <c r="C1563" t="s">
        <v>3023</v>
      </c>
    </row>
    <row r="1564" spans="2:3" x14ac:dyDescent="0.35">
      <c r="B1564" s="55" t="s">
        <v>3024</v>
      </c>
      <c r="C1564" t="s">
        <v>3025</v>
      </c>
    </row>
    <row r="1565" spans="2:3" x14ac:dyDescent="0.35">
      <c r="B1565" s="55" t="s">
        <v>3024</v>
      </c>
      <c r="C1565" t="s">
        <v>3025</v>
      </c>
    </row>
    <row r="1566" spans="2:3" x14ac:dyDescent="0.35">
      <c r="B1566" s="55" t="s">
        <v>3026</v>
      </c>
      <c r="C1566" t="s">
        <v>3027</v>
      </c>
    </row>
    <row r="1567" spans="2:3" x14ac:dyDescent="0.35">
      <c r="B1567" s="55" t="s">
        <v>3028</v>
      </c>
      <c r="C1567" t="s">
        <v>3029</v>
      </c>
    </row>
    <row r="1568" spans="2:3" x14ac:dyDescent="0.35">
      <c r="B1568" s="55" t="s">
        <v>3028</v>
      </c>
      <c r="C1568" t="s">
        <v>3029</v>
      </c>
    </row>
    <row r="1569" spans="2:3" x14ac:dyDescent="0.35">
      <c r="B1569" s="55" t="s">
        <v>3028</v>
      </c>
      <c r="C1569" t="s">
        <v>3029</v>
      </c>
    </row>
    <row r="1570" spans="2:3" x14ac:dyDescent="0.35">
      <c r="B1570" s="55" t="s">
        <v>3028</v>
      </c>
      <c r="C1570" t="s">
        <v>3029</v>
      </c>
    </row>
    <row r="1571" spans="2:3" x14ac:dyDescent="0.35">
      <c r="B1571" s="55" t="s">
        <v>3030</v>
      </c>
      <c r="C1571" t="s">
        <v>3031</v>
      </c>
    </row>
    <row r="1572" spans="2:3" x14ac:dyDescent="0.35">
      <c r="B1572" s="55" t="s">
        <v>3032</v>
      </c>
      <c r="C1572" t="s">
        <v>3033</v>
      </c>
    </row>
    <row r="1573" spans="2:3" x14ac:dyDescent="0.35">
      <c r="B1573" s="55" t="s">
        <v>3034</v>
      </c>
      <c r="C1573" t="s">
        <v>3035</v>
      </c>
    </row>
    <row r="1574" spans="2:3" x14ac:dyDescent="0.35">
      <c r="B1574" s="55" t="s">
        <v>3034</v>
      </c>
      <c r="C1574" t="s">
        <v>3035</v>
      </c>
    </row>
    <row r="1575" spans="2:3" x14ac:dyDescent="0.35">
      <c r="B1575" s="55" t="s">
        <v>3036</v>
      </c>
      <c r="C1575" t="s">
        <v>3037</v>
      </c>
    </row>
    <row r="1576" spans="2:3" x14ac:dyDescent="0.35">
      <c r="B1576" s="55" t="s">
        <v>3038</v>
      </c>
      <c r="C1576" t="s">
        <v>3039</v>
      </c>
    </row>
    <row r="1577" spans="2:3" x14ac:dyDescent="0.35">
      <c r="B1577" s="55" t="s">
        <v>3040</v>
      </c>
      <c r="C1577" t="s">
        <v>3041</v>
      </c>
    </row>
    <row r="1578" spans="2:3" x14ac:dyDescent="0.35">
      <c r="B1578" s="55" t="s">
        <v>3042</v>
      </c>
      <c r="C1578" t="s">
        <v>3043</v>
      </c>
    </row>
    <row r="1579" spans="2:3" x14ac:dyDescent="0.35">
      <c r="B1579" s="55" t="s">
        <v>3042</v>
      </c>
      <c r="C1579" t="s">
        <v>3043</v>
      </c>
    </row>
    <row r="1580" spans="2:3" x14ac:dyDescent="0.35">
      <c r="B1580" s="55" t="s">
        <v>3044</v>
      </c>
      <c r="C1580" t="s">
        <v>3045</v>
      </c>
    </row>
    <row r="1581" spans="2:3" x14ac:dyDescent="0.35">
      <c r="B1581" s="55" t="s">
        <v>3046</v>
      </c>
      <c r="C1581" t="s">
        <v>3047</v>
      </c>
    </row>
    <row r="1582" spans="2:3" x14ac:dyDescent="0.35">
      <c r="B1582" s="55" t="s">
        <v>3048</v>
      </c>
      <c r="C1582" t="s">
        <v>3049</v>
      </c>
    </row>
    <row r="1583" spans="2:3" x14ac:dyDescent="0.35">
      <c r="B1583" s="55" t="s">
        <v>3050</v>
      </c>
      <c r="C1583" t="s">
        <v>3051</v>
      </c>
    </row>
    <row r="1584" spans="2:3" x14ac:dyDescent="0.35">
      <c r="B1584" s="55" t="s">
        <v>740</v>
      </c>
      <c r="C1584" t="s">
        <v>739</v>
      </c>
    </row>
    <row r="1585" spans="2:3" x14ac:dyDescent="0.35">
      <c r="B1585" s="55" t="s">
        <v>3052</v>
      </c>
      <c r="C1585" t="s">
        <v>3053</v>
      </c>
    </row>
    <row r="1586" spans="2:3" x14ac:dyDescent="0.35">
      <c r="B1586" s="55" t="s">
        <v>3052</v>
      </c>
      <c r="C1586" t="s">
        <v>3053</v>
      </c>
    </row>
    <row r="1587" spans="2:3" x14ac:dyDescent="0.35">
      <c r="B1587" s="55" t="s">
        <v>3054</v>
      </c>
      <c r="C1587" t="s">
        <v>3055</v>
      </c>
    </row>
    <row r="1588" spans="2:3" x14ac:dyDescent="0.35">
      <c r="B1588" s="55" t="s">
        <v>3056</v>
      </c>
      <c r="C1588" t="s">
        <v>3057</v>
      </c>
    </row>
    <row r="1589" spans="2:3" x14ac:dyDescent="0.35">
      <c r="B1589" s="55" t="s">
        <v>3058</v>
      </c>
      <c r="C1589" t="s">
        <v>3059</v>
      </c>
    </row>
    <row r="1590" spans="2:3" x14ac:dyDescent="0.35">
      <c r="B1590" s="55" t="s">
        <v>3060</v>
      </c>
      <c r="C1590" t="s">
        <v>3061</v>
      </c>
    </row>
    <row r="1591" spans="2:3" x14ac:dyDescent="0.35">
      <c r="B1591" s="55" t="s">
        <v>3062</v>
      </c>
      <c r="C1591" t="s">
        <v>3063</v>
      </c>
    </row>
    <row r="1592" spans="2:3" x14ac:dyDescent="0.35">
      <c r="B1592" s="55" t="s">
        <v>3064</v>
      </c>
      <c r="C1592" t="s">
        <v>3065</v>
      </c>
    </row>
    <row r="1593" spans="2:3" x14ac:dyDescent="0.35">
      <c r="B1593" s="55" t="s">
        <v>3064</v>
      </c>
      <c r="C1593" t="s">
        <v>3065</v>
      </c>
    </row>
    <row r="1594" spans="2:3" x14ac:dyDescent="0.35">
      <c r="B1594" s="55" t="s">
        <v>3066</v>
      </c>
      <c r="C1594" t="s">
        <v>3067</v>
      </c>
    </row>
    <row r="1595" spans="2:3" x14ac:dyDescent="0.35">
      <c r="B1595" s="55" t="s">
        <v>3068</v>
      </c>
      <c r="C1595" t="s">
        <v>3069</v>
      </c>
    </row>
    <row r="1596" spans="2:3" x14ac:dyDescent="0.35">
      <c r="B1596" s="55" t="s">
        <v>3068</v>
      </c>
      <c r="C1596" t="s">
        <v>3069</v>
      </c>
    </row>
    <row r="1597" spans="2:3" x14ac:dyDescent="0.35">
      <c r="B1597" s="55" t="s">
        <v>3070</v>
      </c>
      <c r="C1597" t="s">
        <v>3071</v>
      </c>
    </row>
    <row r="1598" spans="2:3" x14ac:dyDescent="0.35">
      <c r="B1598" s="55" t="s">
        <v>3070</v>
      </c>
      <c r="C1598" t="s">
        <v>3071</v>
      </c>
    </row>
    <row r="1599" spans="2:3" x14ac:dyDescent="0.35">
      <c r="B1599" s="55" t="s">
        <v>3072</v>
      </c>
      <c r="C1599" t="s">
        <v>3073</v>
      </c>
    </row>
    <row r="1600" spans="2:3" x14ac:dyDescent="0.35">
      <c r="B1600" s="55" t="s">
        <v>3074</v>
      </c>
      <c r="C1600" t="s">
        <v>3075</v>
      </c>
    </row>
    <row r="1601" spans="2:3" x14ac:dyDescent="0.35">
      <c r="B1601" s="55" t="s">
        <v>3074</v>
      </c>
      <c r="C1601" t="s">
        <v>3075</v>
      </c>
    </row>
    <row r="1602" spans="2:3" x14ac:dyDescent="0.35">
      <c r="B1602" s="55" t="s">
        <v>3074</v>
      </c>
      <c r="C1602" t="s">
        <v>3075</v>
      </c>
    </row>
    <row r="1603" spans="2:3" x14ac:dyDescent="0.35">
      <c r="B1603" s="55" t="s">
        <v>3076</v>
      </c>
      <c r="C1603" t="s">
        <v>3077</v>
      </c>
    </row>
    <row r="1604" spans="2:3" x14ac:dyDescent="0.35">
      <c r="B1604" s="55" t="s">
        <v>3078</v>
      </c>
      <c r="C1604" t="s">
        <v>3079</v>
      </c>
    </row>
    <row r="1605" spans="2:3" x14ac:dyDescent="0.35">
      <c r="B1605" s="55" t="s">
        <v>3078</v>
      </c>
      <c r="C1605" t="s">
        <v>3079</v>
      </c>
    </row>
    <row r="1606" spans="2:3" x14ac:dyDescent="0.35">
      <c r="B1606" s="55" t="s">
        <v>3080</v>
      </c>
      <c r="C1606" t="s">
        <v>3081</v>
      </c>
    </row>
    <row r="1607" spans="2:3" x14ac:dyDescent="0.35">
      <c r="B1607" s="55" t="s">
        <v>3082</v>
      </c>
      <c r="C1607" t="s">
        <v>3083</v>
      </c>
    </row>
    <row r="1608" spans="2:3" x14ac:dyDescent="0.35">
      <c r="B1608" s="55" t="s">
        <v>3082</v>
      </c>
      <c r="C1608" t="s">
        <v>3083</v>
      </c>
    </row>
    <row r="1609" spans="2:3" x14ac:dyDescent="0.35">
      <c r="B1609" s="55" t="s">
        <v>3082</v>
      </c>
      <c r="C1609" t="s">
        <v>3083</v>
      </c>
    </row>
    <row r="1610" spans="2:3" x14ac:dyDescent="0.35">
      <c r="B1610" s="55" t="s">
        <v>3082</v>
      </c>
      <c r="C1610" t="s">
        <v>3083</v>
      </c>
    </row>
    <row r="1611" spans="2:3" x14ac:dyDescent="0.35">
      <c r="B1611" s="55" t="s">
        <v>3084</v>
      </c>
      <c r="C1611" t="s">
        <v>3085</v>
      </c>
    </row>
    <row r="1612" spans="2:3" x14ac:dyDescent="0.35">
      <c r="B1612" s="55" t="s">
        <v>3086</v>
      </c>
      <c r="C1612" t="s">
        <v>3087</v>
      </c>
    </row>
    <row r="1613" spans="2:3" x14ac:dyDescent="0.35">
      <c r="B1613" s="55" t="s">
        <v>3088</v>
      </c>
      <c r="C1613" t="s">
        <v>3089</v>
      </c>
    </row>
    <row r="1614" spans="2:3" x14ac:dyDescent="0.35">
      <c r="B1614" s="55" t="s">
        <v>3090</v>
      </c>
      <c r="C1614" t="s">
        <v>818</v>
      </c>
    </row>
    <row r="1615" spans="2:3" x14ac:dyDescent="0.35">
      <c r="B1615" s="55" t="s">
        <v>3091</v>
      </c>
      <c r="C1615" t="s">
        <v>3092</v>
      </c>
    </row>
    <row r="1616" spans="2:3" x14ac:dyDescent="0.35">
      <c r="B1616" s="55" t="s">
        <v>3093</v>
      </c>
      <c r="C1616" t="s">
        <v>3094</v>
      </c>
    </row>
    <row r="1617" spans="2:3" x14ac:dyDescent="0.35">
      <c r="B1617" s="55" t="s">
        <v>3095</v>
      </c>
      <c r="C1617" t="s">
        <v>3096</v>
      </c>
    </row>
    <row r="1618" spans="2:3" x14ac:dyDescent="0.35">
      <c r="B1618" s="55" t="s">
        <v>3097</v>
      </c>
      <c r="C1618" t="s">
        <v>293</v>
      </c>
    </row>
    <row r="1619" spans="2:3" x14ac:dyDescent="0.35">
      <c r="B1619" s="55" t="s">
        <v>3097</v>
      </c>
      <c r="C1619" t="s">
        <v>293</v>
      </c>
    </row>
    <row r="1620" spans="2:3" x14ac:dyDescent="0.35">
      <c r="B1620" s="55" t="s">
        <v>3098</v>
      </c>
      <c r="C1620" t="s">
        <v>3099</v>
      </c>
    </row>
    <row r="1621" spans="2:3" x14ac:dyDescent="0.35">
      <c r="B1621" s="55" t="s">
        <v>3100</v>
      </c>
      <c r="C1621" t="s">
        <v>3101</v>
      </c>
    </row>
    <row r="1622" spans="2:3" x14ac:dyDescent="0.35">
      <c r="B1622" s="55" t="s">
        <v>3102</v>
      </c>
      <c r="C1622" t="s">
        <v>3103</v>
      </c>
    </row>
    <row r="1623" spans="2:3" x14ac:dyDescent="0.35">
      <c r="B1623" s="55" t="s">
        <v>3104</v>
      </c>
      <c r="C1623" t="s">
        <v>3105</v>
      </c>
    </row>
    <row r="1624" spans="2:3" x14ac:dyDescent="0.35">
      <c r="B1624" s="55" t="s">
        <v>3106</v>
      </c>
      <c r="C1624" t="s">
        <v>3107</v>
      </c>
    </row>
    <row r="1625" spans="2:3" x14ac:dyDescent="0.35">
      <c r="B1625" s="55" t="s">
        <v>3106</v>
      </c>
      <c r="C1625" t="s">
        <v>3107</v>
      </c>
    </row>
    <row r="1626" spans="2:3" x14ac:dyDescent="0.35">
      <c r="B1626" s="55" t="s">
        <v>3106</v>
      </c>
      <c r="C1626" t="s">
        <v>3107</v>
      </c>
    </row>
    <row r="1627" spans="2:3" x14ac:dyDescent="0.35">
      <c r="B1627" s="55" t="s">
        <v>3108</v>
      </c>
      <c r="C1627" t="s">
        <v>3109</v>
      </c>
    </row>
    <row r="1628" spans="2:3" x14ac:dyDescent="0.35">
      <c r="B1628" s="55" t="s">
        <v>3108</v>
      </c>
      <c r="C1628" t="s">
        <v>3109</v>
      </c>
    </row>
    <row r="1629" spans="2:3" x14ac:dyDescent="0.35">
      <c r="B1629" s="55" t="s">
        <v>3108</v>
      </c>
      <c r="C1629" t="s">
        <v>3109</v>
      </c>
    </row>
    <row r="1630" spans="2:3" x14ac:dyDescent="0.35">
      <c r="B1630" s="55" t="s">
        <v>3110</v>
      </c>
      <c r="C1630" t="s">
        <v>3111</v>
      </c>
    </row>
    <row r="1631" spans="2:3" x14ac:dyDescent="0.35">
      <c r="B1631" s="55" t="s">
        <v>3112</v>
      </c>
      <c r="C1631" t="s">
        <v>3113</v>
      </c>
    </row>
    <row r="1632" spans="2:3" x14ac:dyDescent="0.35">
      <c r="B1632" s="55" t="s">
        <v>3114</v>
      </c>
      <c r="C1632" t="s">
        <v>3115</v>
      </c>
    </row>
    <row r="1633" spans="2:3" x14ac:dyDescent="0.35">
      <c r="B1633" s="55" t="s">
        <v>3116</v>
      </c>
      <c r="C1633" t="s">
        <v>3117</v>
      </c>
    </row>
    <row r="1634" spans="2:3" x14ac:dyDescent="0.35">
      <c r="B1634" s="55" t="s">
        <v>3118</v>
      </c>
      <c r="C1634" t="s">
        <v>3119</v>
      </c>
    </row>
    <row r="1635" spans="2:3" x14ac:dyDescent="0.35">
      <c r="B1635" s="55" t="s">
        <v>3120</v>
      </c>
      <c r="C1635" t="s">
        <v>3121</v>
      </c>
    </row>
    <row r="1636" spans="2:3" x14ac:dyDescent="0.35">
      <c r="B1636" s="55" t="s">
        <v>3122</v>
      </c>
      <c r="C1636" t="s">
        <v>3123</v>
      </c>
    </row>
    <row r="1637" spans="2:3" x14ac:dyDescent="0.35">
      <c r="B1637" s="55" t="s">
        <v>3124</v>
      </c>
      <c r="C1637" t="s">
        <v>3125</v>
      </c>
    </row>
    <row r="1638" spans="2:3" x14ac:dyDescent="0.35">
      <c r="B1638" s="55" t="s">
        <v>3124</v>
      </c>
      <c r="C1638" t="s">
        <v>3125</v>
      </c>
    </row>
    <row r="1639" spans="2:3" x14ac:dyDescent="0.35">
      <c r="B1639" s="55" t="s">
        <v>3126</v>
      </c>
      <c r="C1639" t="s">
        <v>3127</v>
      </c>
    </row>
    <row r="1640" spans="2:3" x14ac:dyDescent="0.35">
      <c r="B1640" s="55" t="s">
        <v>3128</v>
      </c>
      <c r="C1640" t="s">
        <v>3129</v>
      </c>
    </row>
    <row r="1641" spans="2:3" x14ac:dyDescent="0.35">
      <c r="B1641" s="55" t="s">
        <v>3130</v>
      </c>
      <c r="C1641" t="s">
        <v>3131</v>
      </c>
    </row>
    <row r="1642" spans="2:3" x14ac:dyDescent="0.35">
      <c r="B1642" s="55" t="s">
        <v>3130</v>
      </c>
      <c r="C1642" t="s">
        <v>3131</v>
      </c>
    </row>
    <row r="1643" spans="2:3" x14ac:dyDescent="0.35">
      <c r="B1643" s="55" t="s">
        <v>3132</v>
      </c>
      <c r="C1643" t="s">
        <v>3133</v>
      </c>
    </row>
    <row r="1644" spans="2:3" x14ac:dyDescent="0.35">
      <c r="B1644" s="55" t="s">
        <v>745</v>
      </c>
      <c r="C1644" t="s">
        <v>747</v>
      </c>
    </row>
    <row r="1645" spans="2:3" x14ac:dyDescent="0.35">
      <c r="B1645" s="55" t="s">
        <v>3134</v>
      </c>
      <c r="C1645" t="s">
        <v>3135</v>
      </c>
    </row>
    <row r="1646" spans="2:3" x14ac:dyDescent="0.35">
      <c r="B1646" s="55" t="s">
        <v>3134</v>
      </c>
      <c r="C1646" t="s">
        <v>3135</v>
      </c>
    </row>
    <row r="1647" spans="2:3" x14ac:dyDescent="0.35">
      <c r="B1647" s="55" t="s">
        <v>3136</v>
      </c>
      <c r="C1647" t="s">
        <v>3137</v>
      </c>
    </row>
    <row r="1648" spans="2:3" x14ac:dyDescent="0.35">
      <c r="B1648" s="55" t="s">
        <v>3138</v>
      </c>
      <c r="C1648" t="s">
        <v>3139</v>
      </c>
    </row>
    <row r="1649" spans="2:3" x14ac:dyDescent="0.35">
      <c r="B1649" s="55" t="s">
        <v>3140</v>
      </c>
      <c r="C1649" t="s">
        <v>3141</v>
      </c>
    </row>
    <row r="1650" spans="2:3" x14ac:dyDescent="0.35">
      <c r="B1650" s="55" t="s">
        <v>3142</v>
      </c>
      <c r="C1650" t="s">
        <v>3143</v>
      </c>
    </row>
    <row r="1651" spans="2:3" x14ac:dyDescent="0.35">
      <c r="B1651" s="55" t="s">
        <v>3144</v>
      </c>
      <c r="C1651" t="s">
        <v>3145</v>
      </c>
    </row>
    <row r="1652" spans="2:3" x14ac:dyDescent="0.35">
      <c r="B1652" s="55" t="s">
        <v>3146</v>
      </c>
      <c r="C1652" t="s">
        <v>3147</v>
      </c>
    </row>
    <row r="1653" spans="2:3" x14ac:dyDescent="0.35">
      <c r="B1653" s="55" t="s">
        <v>3148</v>
      </c>
      <c r="C1653" t="s">
        <v>3149</v>
      </c>
    </row>
    <row r="1654" spans="2:3" x14ac:dyDescent="0.35">
      <c r="B1654" s="55" t="s">
        <v>3150</v>
      </c>
      <c r="C1654" t="s">
        <v>3151</v>
      </c>
    </row>
    <row r="1655" spans="2:3" x14ac:dyDescent="0.35">
      <c r="B1655" s="55" t="s">
        <v>3152</v>
      </c>
      <c r="C1655" t="s">
        <v>3153</v>
      </c>
    </row>
    <row r="1656" spans="2:3" x14ac:dyDescent="0.35">
      <c r="B1656" s="55" t="s">
        <v>3154</v>
      </c>
      <c r="C1656" t="s">
        <v>3155</v>
      </c>
    </row>
    <row r="1657" spans="2:3" x14ac:dyDescent="0.35">
      <c r="B1657" s="55" t="s">
        <v>3156</v>
      </c>
      <c r="C1657" t="s">
        <v>3157</v>
      </c>
    </row>
    <row r="1658" spans="2:3" x14ac:dyDescent="0.35">
      <c r="B1658" s="55" t="s">
        <v>3156</v>
      </c>
      <c r="C1658" t="s">
        <v>3157</v>
      </c>
    </row>
    <row r="1659" spans="2:3" x14ac:dyDescent="0.35">
      <c r="B1659" s="55" t="s">
        <v>3156</v>
      </c>
      <c r="C1659" t="s">
        <v>3157</v>
      </c>
    </row>
    <row r="1660" spans="2:3" x14ac:dyDescent="0.35">
      <c r="B1660" s="55" t="s">
        <v>3156</v>
      </c>
      <c r="C1660" t="s">
        <v>3157</v>
      </c>
    </row>
    <row r="1661" spans="2:3" x14ac:dyDescent="0.35">
      <c r="B1661" s="55" t="s">
        <v>3158</v>
      </c>
      <c r="C1661" t="s">
        <v>3159</v>
      </c>
    </row>
    <row r="1662" spans="2:3" x14ac:dyDescent="0.35">
      <c r="B1662" s="55" t="s">
        <v>3158</v>
      </c>
      <c r="C1662" t="s">
        <v>3159</v>
      </c>
    </row>
    <row r="1663" spans="2:3" x14ac:dyDescent="0.35">
      <c r="B1663" s="55" t="s">
        <v>3160</v>
      </c>
      <c r="C1663" t="s">
        <v>3161</v>
      </c>
    </row>
    <row r="1664" spans="2:3" x14ac:dyDescent="0.35">
      <c r="B1664" s="55" t="s">
        <v>3160</v>
      </c>
      <c r="C1664" t="s">
        <v>3161</v>
      </c>
    </row>
    <row r="1665" spans="2:3" x14ac:dyDescent="0.35">
      <c r="B1665" s="55" t="s">
        <v>3162</v>
      </c>
      <c r="C1665" t="s">
        <v>3163</v>
      </c>
    </row>
    <row r="1666" spans="2:3" x14ac:dyDescent="0.35">
      <c r="B1666" s="55" t="s">
        <v>3162</v>
      </c>
      <c r="C1666" t="s">
        <v>3163</v>
      </c>
    </row>
    <row r="1667" spans="2:3" x14ac:dyDescent="0.35">
      <c r="B1667" s="55" t="s">
        <v>3164</v>
      </c>
      <c r="C1667" t="s">
        <v>3165</v>
      </c>
    </row>
    <row r="1668" spans="2:3" x14ac:dyDescent="0.35">
      <c r="B1668" s="55" t="s">
        <v>3166</v>
      </c>
      <c r="C1668" t="s">
        <v>3167</v>
      </c>
    </row>
    <row r="1669" spans="2:3" x14ac:dyDescent="0.35">
      <c r="B1669" s="55" t="s">
        <v>3166</v>
      </c>
      <c r="C1669" t="s">
        <v>3167</v>
      </c>
    </row>
    <row r="1670" spans="2:3" x14ac:dyDescent="0.35">
      <c r="B1670" s="55" t="s">
        <v>3168</v>
      </c>
      <c r="C1670" t="s">
        <v>3169</v>
      </c>
    </row>
    <row r="1671" spans="2:3" x14ac:dyDescent="0.35">
      <c r="B1671" s="55" t="s">
        <v>3168</v>
      </c>
      <c r="C1671" t="s">
        <v>3169</v>
      </c>
    </row>
    <row r="1672" spans="2:3" x14ac:dyDescent="0.35">
      <c r="B1672" s="55" t="s">
        <v>3168</v>
      </c>
      <c r="C1672" t="s">
        <v>3169</v>
      </c>
    </row>
    <row r="1673" spans="2:3" x14ac:dyDescent="0.35">
      <c r="B1673" s="55" t="s">
        <v>3168</v>
      </c>
      <c r="C1673" t="s">
        <v>3169</v>
      </c>
    </row>
    <row r="1674" spans="2:3" x14ac:dyDescent="0.35">
      <c r="B1674" s="55" t="s">
        <v>3170</v>
      </c>
      <c r="C1674" t="s">
        <v>3171</v>
      </c>
    </row>
    <row r="1675" spans="2:3" x14ac:dyDescent="0.35">
      <c r="B1675" s="55" t="s">
        <v>3170</v>
      </c>
      <c r="C1675" t="s">
        <v>3171</v>
      </c>
    </row>
    <row r="1676" spans="2:3" x14ac:dyDescent="0.35">
      <c r="B1676" s="55" t="s">
        <v>3172</v>
      </c>
      <c r="C1676" t="s">
        <v>3173</v>
      </c>
    </row>
    <row r="1677" spans="2:3" x14ac:dyDescent="0.35">
      <c r="B1677" s="55" t="s">
        <v>3172</v>
      </c>
      <c r="C1677" t="s">
        <v>3173</v>
      </c>
    </row>
    <row r="1678" spans="2:3" x14ac:dyDescent="0.35">
      <c r="B1678" s="55" t="s">
        <v>3174</v>
      </c>
      <c r="C1678" t="s">
        <v>3175</v>
      </c>
    </row>
    <row r="1679" spans="2:3" x14ac:dyDescent="0.35">
      <c r="B1679" s="55" t="s">
        <v>3176</v>
      </c>
      <c r="C1679" t="s">
        <v>3177</v>
      </c>
    </row>
    <row r="1680" spans="2:3" x14ac:dyDescent="0.35">
      <c r="B1680" s="55" t="s">
        <v>3178</v>
      </c>
      <c r="C1680" t="s">
        <v>3179</v>
      </c>
    </row>
    <row r="1681" spans="2:3" x14ac:dyDescent="0.35">
      <c r="B1681" s="55" t="s">
        <v>3180</v>
      </c>
      <c r="C1681" t="s">
        <v>3181</v>
      </c>
    </row>
    <row r="1682" spans="2:3" x14ac:dyDescent="0.35">
      <c r="B1682" s="55" t="s">
        <v>3180</v>
      </c>
      <c r="C1682" t="s">
        <v>3181</v>
      </c>
    </row>
    <row r="1683" spans="2:3" x14ac:dyDescent="0.35">
      <c r="B1683" s="55" t="s">
        <v>3180</v>
      </c>
      <c r="C1683" t="s">
        <v>3181</v>
      </c>
    </row>
    <row r="1684" spans="2:3" x14ac:dyDescent="0.35">
      <c r="B1684" s="55" t="s">
        <v>3182</v>
      </c>
      <c r="C1684" t="s">
        <v>3183</v>
      </c>
    </row>
    <row r="1685" spans="2:3" x14ac:dyDescent="0.35">
      <c r="B1685" s="55" t="s">
        <v>3184</v>
      </c>
      <c r="C1685" t="s">
        <v>3185</v>
      </c>
    </row>
    <row r="1686" spans="2:3" x14ac:dyDescent="0.35">
      <c r="B1686" s="55" t="s">
        <v>3184</v>
      </c>
      <c r="C1686" t="s">
        <v>3185</v>
      </c>
    </row>
    <row r="1687" spans="2:3" x14ac:dyDescent="0.35">
      <c r="B1687" s="55" t="s">
        <v>3186</v>
      </c>
      <c r="C1687" t="s">
        <v>3187</v>
      </c>
    </row>
    <row r="1688" spans="2:3" x14ac:dyDescent="0.35">
      <c r="B1688" s="55" t="s">
        <v>3188</v>
      </c>
      <c r="C1688" t="s">
        <v>3189</v>
      </c>
    </row>
    <row r="1689" spans="2:3" x14ac:dyDescent="0.35">
      <c r="B1689" s="55" t="s">
        <v>3190</v>
      </c>
      <c r="C1689" t="s">
        <v>3191</v>
      </c>
    </row>
    <row r="1690" spans="2:3" x14ac:dyDescent="0.35">
      <c r="B1690" s="55" t="s">
        <v>3190</v>
      </c>
      <c r="C1690" t="s">
        <v>3191</v>
      </c>
    </row>
    <row r="1691" spans="2:3" x14ac:dyDescent="0.35">
      <c r="B1691" s="55" t="s">
        <v>3190</v>
      </c>
      <c r="C1691" t="s">
        <v>3191</v>
      </c>
    </row>
    <row r="1692" spans="2:3" x14ac:dyDescent="0.35">
      <c r="B1692" s="55" t="s">
        <v>3192</v>
      </c>
      <c r="C1692" t="s">
        <v>3193</v>
      </c>
    </row>
    <row r="1693" spans="2:3" x14ac:dyDescent="0.35">
      <c r="B1693" s="55" t="s">
        <v>3194</v>
      </c>
      <c r="C1693" t="s">
        <v>3195</v>
      </c>
    </row>
    <row r="1694" spans="2:3" x14ac:dyDescent="0.35">
      <c r="B1694" s="55" t="s">
        <v>3194</v>
      </c>
      <c r="C1694" t="s">
        <v>3195</v>
      </c>
    </row>
    <row r="1695" spans="2:3" x14ac:dyDescent="0.35">
      <c r="B1695" s="55" t="s">
        <v>3196</v>
      </c>
      <c r="C1695" t="s">
        <v>3197</v>
      </c>
    </row>
    <row r="1696" spans="2:3" x14ac:dyDescent="0.35">
      <c r="B1696" s="55" t="s">
        <v>3198</v>
      </c>
      <c r="C1696" t="s">
        <v>3199</v>
      </c>
    </row>
    <row r="1697" spans="2:3" x14ac:dyDescent="0.35">
      <c r="B1697" s="55" t="s">
        <v>3198</v>
      </c>
      <c r="C1697" t="s">
        <v>3199</v>
      </c>
    </row>
    <row r="1698" spans="2:3" x14ac:dyDescent="0.35">
      <c r="B1698" s="55" t="s">
        <v>3198</v>
      </c>
      <c r="C1698" t="s">
        <v>3199</v>
      </c>
    </row>
    <row r="1699" spans="2:3" x14ac:dyDescent="0.35">
      <c r="B1699" s="55" t="s">
        <v>3198</v>
      </c>
      <c r="C1699" t="s">
        <v>3199</v>
      </c>
    </row>
    <row r="1700" spans="2:3" x14ac:dyDescent="0.35">
      <c r="B1700" s="55" t="s">
        <v>3200</v>
      </c>
      <c r="C1700" t="s">
        <v>3201</v>
      </c>
    </row>
    <row r="1701" spans="2:3" x14ac:dyDescent="0.35">
      <c r="B1701" s="55" t="s">
        <v>3200</v>
      </c>
      <c r="C1701" t="s">
        <v>3201</v>
      </c>
    </row>
    <row r="1702" spans="2:3" x14ac:dyDescent="0.35">
      <c r="B1702" s="55" t="s">
        <v>3202</v>
      </c>
      <c r="C1702" t="s">
        <v>3203</v>
      </c>
    </row>
    <row r="1703" spans="2:3" x14ac:dyDescent="0.35">
      <c r="B1703" s="55" t="s">
        <v>3204</v>
      </c>
      <c r="C1703" t="s">
        <v>3205</v>
      </c>
    </row>
    <row r="1704" spans="2:3" x14ac:dyDescent="0.35">
      <c r="B1704" s="55" t="s">
        <v>3204</v>
      </c>
      <c r="C1704" t="s">
        <v>3205</v>
      </c>
    </row>
    <row r="1705" spans="2:3" x14ac:dyDescent="0.35">
      <c r="B1705" s="55" t="s">
        <v>3206</v>
      </c>
      <c r="C1705" t="s">
        <v>3207</v>
      </c>
    </row>
    <row r="1706" spans="2:3" x14ac:dyDescent="0.35">
      <c r="B1706" s="55" t="s">
        <v>3208</v>
      </c>
      <c r="C1706" t="s">
        <v>3209</v>
      </c>
    </row>
    <row r="1707" spans="2:3" x14ac:dyDescent="0.35">
      <c r="B1707" s="55" t="s">
        <v>3208</v>
      </c>
      <c r="C1707" t="s">
        <v>3209</v>
      </c>
    </row>
    <row r="1708" spans="2:3" x14ac:dyDescent="0.35">
      <c r="B1708" s="55" t="s">
        <v>3208</v>
      </c>
      <c r="C1708" t="s">
        <v>3209</v>
      </c>
    </row>
    <row r="1709" spans="2:3" x14ac:dyDescent="0.35">
      <c r="B1709" s="55" t="s">
        <v>3208</v>
      </c>
      <c r="C1709" t="s">
        <v>3209</v>
      </c>
    </row>
    <row r="1710" spans="2:3" x14ac:dyDescent="0.35">
      <c r="B1710" s="55" t="s">
        <v>3210</v>
      </c>
      <c r="C1710" t="s">
        <v>3211</v>
      </c>
    </row>
    <row r="1711" spans="2:3" x14ac:dyDescent="0.35">
      <c r="B1711" s="55" t="s">
        <v>3210</v>
      </c>
      <c r="C1711" t="s">
        <v>3211</v>
      </c>
    </row>
    <row r="1712" spans="2:3" x14ac:dyDescent="0.35">
      <c r="B1712" s="55" t="s">
        <v>3212</v>
      </c>
      <c r="C1712" t="s">
        <v>3213</v>
      </c>
    </row>
    <row r="1713" spans="2:3" x14ac:dyDescent="0.35">
      <c r="B1713" s="55" t="s">
        <v>3214</v>
      </c>
      <c r="C1713" t="s">
        <v>3215</v>
      </c>
    </row>
    <row r="1714" spans="2:3" x14ac:dyDescent="0.35">
      <c r="B1714" s="55" t="s">
        <v>3214</v>
      </c>
      <c r="C1714" t="s">
        <v>3215</v>
      </c>
    </row>
    <row r="1715" spans="2:3" x14ac:dyDescent="0.35">
      <c r="B1715" s="55" t="s">
        <v>3214</v>
      </c>
      <c r="C1715" t="s">
        <v>3215</v>
      </c>
    </row>
    <row r="1716" spans="2:3" x14ac:dyDescent="0.35">
      <c r="B1716" s="55" t="s">
        <v>3214</v>
      </c>
      <c r="C1716" t="s">
        <v>3215</v>
      </c>
    </row>
    <row r="1717" spans="2:3" x14ac:dyDescent="0.35">
      <c r="B1717" s="55" t="s">
        <v>3216</v>
      </c>
      <c r="C1717" t="s">
        <v>3217</v>
      </c>
    </row>
    <row r="1718" spans="2:3" x14ac:dyDescent="0.35">
      <c r="B1718" s="55" t="s">
        <v>3216</v>
      </c>
      <c r="C1718" t="s">
        <v>3217</v>
      </c>
    </row>
    <row r="1719" spans="2:3" x14ac:dyDescent="0.35">
      <c r="B1719" s="55" t="s">
        <v>3218</v>
      </c>
      <c r="C1719" t="s">
        <v>3219</v>
      </c>
    </row>
    <row r="1720" spans="2:3" x14ac:dyDescent="0.35">
      <c r="B1720" s="55" t="s">
        <v>3218</v>
      </c>
      <c r="C1720" t="s">
        <v>3219</v>
      </c>
    </row>
    <row r="1721" spans="2:3" x14ac:dyDescent="0.35">
      <c r="B1721" s="55" t="s">
        <v>3220</v>
      </c>
      <c r="C1721" t="s">
        <v>3221</v>
      </c>
    </row>
    <row r="1722" spans="2:3" x14ac:dyDescent="0.35">
      <c r="B1722" s="55" t="s">
        <v>3222</v>
      </c>
      <c r="C1722" t="s">
        <v>3223</v>
      </c>
    </row>
    <row r="1723" spans="2:3" x14ac:dyDescent="0.35">
      <c r="B1723" s="55" t="s">
        <v>3222</v>
      </c>
      <c r="C1723" t="s">
        <v>3223</v>
      </c>
    </row>
    <row r="1724" spans="2:3" x14ac:dyDescent="0.35">
      <c r="B1724" s="55" t="s">
        <v>3222</v>
      </c>
      <c r="C1724" t="s">
        <v>3223</v>
      </c>
    </row>
    <row r="1725" spans="2:3" x14ac:dyDescent="0.35">
      <c r="B1725" s="55" t="s">
        <v>3224</v>
      </c>
      <c r="C1725" t="s">
        <v>3225</v>
      </c>
    </row>
    <row r="1726" spans="2:3" x14ac:dyDescent="0.35">
      <c r="B1726" s="55" t="s">
        <v>3226</v>
      </c>
      <c r="C1726" t="s">
        <v>3227</v>
      </c>
    </row>
    <row r="1727" spans="2:3" x14ac:dyDescent="0.35">
      <c r="B1727" s="55" t="s">
        <v>3226</v>
      </c>
      <c r="C1727" t="s">
        <v>3227</v>
      </c>
    </row>
    <row r="1728" spans="2:3" x14ac:dyDescent="0.35">
      <c r="B1728" s="55" t="s">
        <v>3226</v>
      </c>
      <c r="C1728" t="s">
        <v>3227</v>
      </c>
    </row>
    <row r="1729" spans="2:3" x14ac:dyDescent="0.35">
      <c r="B1729" s="55" t="s">
        <v>3226</v>
      </c>
      <c r="C1729" t="s">
        <v>3227</v>
      </c>
    </row>
    <row r="1730" spans="2:3" x14ac:dyDescent="0.35">
      <c r="B1730" s="55" t="s">
        <v>3228</v>
      </c>
      <c r="C1730" t="s">
        <v>3229</v>
      </c>
    </row>
    <row r="1731" spans="2:3" x14ac:dyDescent="0.35">
      <c r="B1731" s="55" t="s">
        <v>3230</v>
      </c>
      <c r="C1731" t="s">
        <v>3231</v>
      </c>
    </row>
    <row r="1732" spans="2:3" x14ac:dyDescent="0.35">
      <c r="B1732" s="55" t="s">
        <v>3230</v>
      </c>
      <c r="C1732" t="s">
        <v>3231</v>
      </c>
    </row>
    <row r="1733" spans="2:3" x14ac:dyDescent="0.35">
      <c r="B1733" s="55" t="s">
        <v>3232</v>
      </c>
      <c r="C1733" t="s">
        <v>3233</v>
      </c>
    </row>
    <row r="1734" spans="2:3" x14ac:dyDescent="0.35">
      <c r="B1734" s="55" t="s">
        <v>3232</v>
      </c>
      <c r="C1734" t="s">
        <v>3233</v>
      </c>
    </row>
    <row r="1735" spans="2:3" x14ac:dyDescent="0.35">
      <c r="B1735" s="55" t="s">
        <v>3234</v>
      </c>
      <c r="C1735" t="s">
        <v>385</v>
      </c>
    </row>
    <row r="1736" spans="2:3" x14ac:dyDescent="0.35">
      <c r="B1736" s="55" t="s">
        <v>3234</v>
      </c>
      <c r="C1736" t="s">
        <v>385</v>
      </c>
    </row>
    <row r="1737" spans="2:3" x14ac:dyDescent="0.35">
      <c r="B1737" s="55" t="s">
        <v>3234</v>
      </c>
      <c r="C1737" t="s">
        <v>385</v>
      </c>
    </row>
    <row r="1738" spans="2:3" x14ac:dyDescent="0.35">
      <c r="B1738" s="55" t="s">
        <v>3235</v>
      </c>
      <c r="C1738" t="s">
        <v>3236</v>
      </c>
    </row>
    <row r="1739" spans="2:3" x14ac:dyDescent="0.35">
      <c r="B1739" s="55" t="s">
        <v>3237</v>
      </c>
      <c r="C1739" t="s">
        <v>3238</v>
      </c>
    </row>
    <row r="1740" spans="2:3" x14ac:dyDescent="0.35">
      <c r="B1740" s="55" t="s">
        <v>3237</v>
      </c>
      <c r="C1740" t="s">
        <v>3238</v>
      </c>
    </row>
    <row r="1741" spans="2:3" x14ac:dyDescent="0.35">
      <c r="B1741" s="55" t="s">
        <v>3237</v>
      </c>
      <c r="C1741" t="s">
        <v>3238</v>
      </c>
    </row>
    <row r="1742" spans="2:3" x14ac:dyDescent="0.35">
      <c r="B1742" s="55" t="s">
        <v>3239</v>
      </c>
      <c r="C1742" t="s">
        <v>3240</v>
      </c>
    </row>
    <row r="1743" spans="2:3" x14ac:dyDescent="0.35">
      <c r="B1743" s="55" t="s">
        <v>3241</v>
      </c>
      <c r="C1743" t="s">
        <v>3242</v>
      </c>
    </row>
    <row r="1744" spans="2:3" x14ac:dyDescent="0.35">
      <c r="B1744" s="55" t="s">
        <v>3241</v>
      </c>
      <c r="C1744" t="s">
        <v>3242</v>
      </c>
    </row>
    <row r="1745" spans="2:3" x14ac:dyDescent="0.35">
      <c r="B1745" s="55" t="s">
        <v>3243</v>
      </c>
      <c r="C1745" t="s">
        <v>3244</v>
      </c>
    </row>
    <row r="1746" spans="2:3" x14ac:dyDescent="0.35">
      <c r="B1746" s="55" t="s">
        <v>3245</v>
      </c>
      <c r="C1746" t="s">
        <v>3246</v>
      </c>
    </row>
    <row r="1747" spans="2:3" x14ac:dyDescent="0.35">
      <c r="B1747" s="55" t="s">
        <v>3247</v>
      </c>
      <c r="C1747" t="s">
        <v>3248</v>
      </c>
    </row>
    <row r="1748" spans="2:3" x14ac:dyDescent="0.35">
      <c r="B1748" s="55" t="s">
        <v>3249</v>
      </c>
      <c r="C1748" t="s">
        <v>3250</v>
      </c>
    </row>
    <row r="1749" spans="2:3" x14ac:dyDescent="0.35">
      <c r="B1749" s="55" t="s">
        <v>3249</v>
      </c>
      <c r="C1749" t="s">
        <v>3250</v>
      </c>
    </row>
    <row r="1750" spans="2:3" x14ac:dyDescent="0.35">
      <c r="B1750" s="55" t="s">
        <v>3251</v>
      </c>
      <c r="C1750" t="s">
        <v>3252</v>
      </c>
    </row>
    <row r="1751" spans="2:3" x14ac:dyDescent="0.35">
      <c r="B1751" s="55" t="s">
        <v>3251</v>
      </c>
      <c r="C1751" t="s">
        <v>3252</v>
      </c>
    </row>
    <row r="1752" spans="2:3" x14ac:dyDescent="0.35">
      <c r="B1752" s="55" t="s">
        <v>3253</v>
      </c>
      <c r="C1752" t="s">
        <v>3254</v>
      </c>
    </row>
    <row r="1753" spans="2:3" x14ac:dyDescent="0.35">
      <c r="B1753" s="55" t="s">
        <v>3255</v>
      </c>
      <c r="C1753" t="s">
        <v>3256</v>
      </c>
    </row>
    <row r="1754" spans="2:3" x14ac:dyDescent="0.35">
      <c r="B1754" s="55" t="s">
        <v>3257</v>
      </c>
      <c r="C1754" t="s">
        <v>3256</v>
      </c>
    </row>
    <row r="1755" spans="2:3" x14ac:dyDescent="0.35">
      <c r="B1755" s="55" t="s">
        <v>3258</v>
      </c>
      <c r="C1755" t="s">
        <v>3259</v>
      </c>
    </row>
    <row r="1756" spans="2:3" x14ac:dyDescent="0.35">
      <c r="B1756" s="55" t="s">
        <v>3258</v>
      </c>
      <c r="C1756" t="s">
        <v>3259</v>
      </c>
    </row>
    <row r="1757" spans="2:3" x14ac:dyDescent="0.35">
      <c r="B1757" s="55" t="s">
        <v>3260</v>
      </c>
      <c r="C1757" t="s">
        <v>3261</v>
      </c>
    </row>
    <row r="1758" spans="2:3" x14ac:dyDescent="0.35">
      <c r="B1758" s="55" t="s">
        <v>3262</v>
      </c>
      <c r="C1758" t="s">
        <v>3263</v>
      </c>
    </row>
    <row r="1759" spans="2:3" x14ac:dyDescent="0.35">
      <c r="B1759" s="55" t="s">
        <v>3264</v>
      </c>
      <c r="C1759" t="s">
        <v>3265</v>
      </c>
    </row>
    <row r="1760" spans="2:3" x14ac:dyDescent="0.35">
      <c r="B1760" s="55" t="s">
        <v>3264</v>
      </c>
      <c r="C1760" t="s">
        <v>3265</v>
      </c>
    </row>
    <row r="1761" spans="2:3" x14ac:dyDescent="0.35">
      <c r="B1761" s="55" t="s">
        <v>3266</v>
      </c>
      <c r="C1761" t="s">
        <v>3267</v>
      </c>
    </row>
    <row r="1762" spans="2:3" x14ac:dyDescent="0.35">
      <c r="B1762" s="55" t="s">
        <v>3266</v>
      </c>
      <c r="C1762" t="s">
        <v>3267</v>
      </c>
    </row>
    <row r="1763" spans="2:3" x14ac:dyDescent="0.35">
      <c r="B1763" s="55" t="s">
        <v>3266</v>
      </c>
      <c r="C1763" t="s">
        <v>3267</v>
      </c>
    </row>
    <row r="1764" spans="2:3" x14ac:dyDescent="0.35">
      <c r="B1764" s="55" t="s">
        <v>3266</v>
      </c>
      <c r="C1764" t="s">
        <v>3267</v>
      </c>
    </row>
    <row r="1765" spans="2:3" x14ac:dyDescent="0.35">
      <c r="B1765" s="55" t="s">
        <v>3268</v>
      </c>
      <c r="C1765" t="s">
        <v>3269</v>
      </c>
    </row>
    <row r="1766" spans="2:3" x14ac:dyDescent="0.35">
      <c r="B1766" s="55" t="s">
        <v>3268</v>
      </c>
      <c r="C1766" t="s">
        <v>3269</v>
      </c>
    </row>
    <row r="1767" spans="2:3" x14ac:dyDescent="0.35">
      <c r="B1767" s="55" t="s">
        <v>3270</v>
      </c>
      <c r="C1767" t="s">
        <v>3271</v>
      </c>
    </row>
    <row r="1768" spans="2:3" x14ac:dyDescent="0.35">
      <c r="B1768" s="55" t="s">
        <v>3270</v>
      </c>
      <c r="C1768" t="s">
        <v>3271</v>
      </c>
    </row>
    <row r="1769" spans="2:3" x14ac:dyDescent="0.35">
      <c r="B1769" s="55" t="s">
        <v>3270</v>
      </c>
      <c r="C1769" t="s">
        <v>3271</v>
      </c>
    </row>
    <row r="1770" spans="2:3" x14ac:dyDescent="0.35">
      <c r="B1770" s="55" t="s">
        <v>3270</v>
      </c>
      <c r="C1770" t="s">
        <v>3271</v>
      </c>
    </row>
    <row r="1771" spans="2:3" x14ac:dyDescent="0.35">
      <c r="B1771" s="55" t="s">
        <v>3272</v>
      </c>
      <c r="C1771" t="s">
        <v>3273</v>
      </c>
    </row>
    <row r="1772" spans="2:3" x14ac:dyDescent="0.35">
      <c r="B1772" s="55" t="s">
        <v>3274</v>
      </c>
      <c r="C1772" t="s">
        <v>3275</v>
      </c>
    </row>
    <row r="1773" spans="2:3" x14ac:dyDescent="0.35">
      <c r="B1773" s="55" t="s">
        <v>3274</v>
      </c>
      <c r="C1773" t="s">
        <v>3275</v>
      </c>
    </row>
    <row r="1774" spans="2:3" x14ac:dyDescent="0.35">
      <c r="B1774" s="55" t="s">
        <v>3276</v>
      </c>
      <c r="C1774" t="s">
        <v>3277</v>
      </c>
    </row>
    <row r="1775" spans="2:3" x14ac:dyDescent="0.35">
      <c r="B1775" s="55" t="s">
        <v>3278</v>
      </c>
      <c r="C1775" t="s">
        <v>3279</v>
      </c>
    </row>
    <row r="1776" spans="2:3" x14ac:dyDescent="0.35">
      <c r="B1776" s="55" t="s">
        <v>3278</v>
      </c>
      <c r="C1776" t="s">
        <v>3279</v>
      </c>
    </row>
    <row r="1777" spans="2:3" x14ac:dyDescent="0.35">
      <c r="B1777" s="55" t="s">
        <v>3280</v>
      </c>
      <c r="C1777" t="s">
        <v>3281</v>
      </c>
    </row>
    <row r="1778" spans="2:3" x14ac:dyDescent="0.35">
      <c r="B1778" s="55" t="s">
        <v>3280</v>
      </c>
      <c r="C1778" t="s">
        <v>3281</v>
      </c>
    </row>
    <row r="1779" spans="2:3" x14ac:dyDescent="0.35">
      <c r="B1779" s="55" t="s">
        <v>3282</v>
      </c>
      <c r="C1779" t="s">
        <v>3283</v>
      </c>
    </row>
    <row r="1780" spans="2:3" x14ac:dyDescent="0.35">
      <c r="B1780" s="55" t="s">
        <v>3284</v>
      </c>
      <c r="C1780" t="s">
        <v>3285</v>
      </c>
    </row>
    <row r="1781" spans="2:3" x14ac:dyDescent="0.35">
      <c r="B1781" s="55" t="s">
        <v>3286</v>
      </c>
      <c r="C1781" t="s">
        <v>3287</v>
      </c>
    </row>
    <row r="1782" spans="2:3" x14ac:dyDescent="0.35">
      <c r="B1782" s="55" t="s">
        <v>3286</v>
      </c>
      <c r="C1782" t="s">
        <v>3287</v>
      </c>
    </row>
    <row r="1783" spans="2:3" x14ac:dyDescent="0.35">
      <c r="B1783" s="55" t="s">
        <v>3288</v>
      </c>
      <c r="C1783" t="s">
        <v>3289</v>
      </c>
    </row>
    <row r="1784" spans="2:3" x14ac:dyDescent="0.35">
      <c r="B1784" s="55" t="s">
        <v>3288</v>
      </c>
      <c r="C1784" t="s">
        <v>3289</v>
      </c>
    </row>
    <row r="1785" spans="2:3" x14ac:dyDescent="0.35">
      <c r="B1785" s="55" t="s">
        <v>3290</v>
      </c>
      <c r="C1785" t="s">
        <v>3291</v>
      </c>
    </row>
    <row r="1786" spans="2:3" x14ac:dyDescent="0.35">
      <c r="B1786" s="55" t="s">
        <v>3292</v>
      </c>
      <c r="C1786" t="s">
        <v>3293</v>
      </c>
    </row>
    <row r="1787" spans="2:3" x14ac:dyDescent="0.35">
      <c r="B1787" s="55" t="s">
        <v>3292</v>
      </c>
      <c r="C1787" t="s">
        <v>3293</v>
      </c>
    </row>
    <row r="1788" spans="2:3" x14ac:dyDescent="0.35">
      <c r="B1788" s="55" t="s">
        <v>3294</v>
      </c>
      <c r="C1788" t="s">
        <v>3295</v>
      </c>
    </row>
    <row r="1789" spans="2:3" x14ac:dyDescent="0.35">
      <c r="B1789" s="55" t="s">
        <v>3294</v>
      </c>
      <c r="C1789" t="s">
        <v>3295</v>
      </c>
    </row>
    <row r="1790" spans="2:3" x14ac:dyDescent="0.35">
      <c r="B1790" s="55" t="s">
        <v>3294</v>
      </c>
      <c r="C1790" t="s">
        <v>3295</v>
      </c>
    </row>
    <row r="1791" spans="2:3" x14ac:dyDescent="0.35">
      <c r="B1791" s="55" t="s">
        <v>3296</v>
      </c>
      <c r="C1791" t="s">
        <v>3297</v>
      </c>
    </row>
    <row r="1792" spans="2:3" x14ac:dyDescent="0.35">
      <c r="B1792" s="55" t="s">
        <v>3296</v>
      </c>
      <c r="C1792" t="s">
        <v>3297</v>
      </c>
    </row>
    <row r="1793" spans="2:3" x14ac:dyDescent="0.35">
      <c r="B1793" s="55" t="s">
        <v>3296</v>
      </c>
      <c r="C1793" t="s">
        <v>3297</v>
      </c>
    </row>
    <row r="1794" spans="2:3" x14ac:dyDescent="0.35">
      <c r="B1794" s="55" t="s">
        <v>3298</v>
      </c>
      <c r="C1794" t="s">
        <v>3299</v>
      </c>
    </row>
    <row r="1795" spans="2:3" x14ac:dyDescent="0.35">
      <c r="B1795" s="55" t="s">
        <v>3298</v>
      </c>
      <c r="C1795" t="s">
        <v>3299</v>
      </c>
    </row>
    <row r="1796" spans="2:3" x14ac:dyDescent="0.35">
      <c r="B1796" s="55" t="s">
        <v>3300</v>
      </c>
      <c r="C1796" t="s">
        <v>3301</v>
      </c>
    </row>
    <row r="1797" spans="2:3" x14ac:dyDescent="0.35">
      <c r="B1797" s="55" t="s">
        <v>3300</v>
      </c>
      <c r="C1797" t="s">
        <v>3301</v>
      </c>
    </row>
    <row r="1798" spans="2:3" x14ac:dyDescent="0.35">
      <c r="B1798" s="55" t="s">
        <v>3302</v>
      </c>
      <c r="C1798" t="s">
        <v>3303</v>
      </c>
    </row>
    <row r="1799" spans="2:3" x14ac:dyDescent="0.35">
      <c r="B1799" s="55" t="s">
        <v>3302</v>
      </c>
      <c r="C1799" t="s">
        <v>3303</v>
      </c>
    </row>
    <row r="1800" spans="2:3" x14ac:dyDescent="0.35">
      <c r="B1800" s="55" t="s">
        <v>3302</v>
      </c>
      <c r="C1800" t="s">
        <v>3303</v>
      </c>
    </row>
    <row r="1801" spans="2:3" x14ac:dyDescent="0.35">
      <c r="B1801" s="55" t="s">
        <v>3304</v>
      </c>
      <c r="C1801" t="s">
        <v>3305</v>
      </c>
    </row>
    <row r="1802" spans="2:3" x14ac:dyDescent="0.35">
      <c r="B1802" s="55" t="s">
        <v>3306</v>
      </c>
      <c r="C1802" t="s">
        <v>3307</v>
      </c>
    </row>
    <row r="1803" spans="2:3" x14ac:dyDescent="0.35">
      <c r="B1803" s="55" t="s">
        <v>3308</v>
      </c>
      <c r="C1803" t="s">
        <v>3309</v>
      </c>
    </row>
    <row r="1804" spans="2:3" x14ac:dyDescent="0.35">
      <c r="B1804" s="55" t="s">
        <v>3310</v>
      </c>
      <c r="C1804" t="s">
        <v>3311</v>
      </c>
    </row>
    <row r="1805" spans="2:3" x14ac:dyDescent="0.35">
      <c r="B1805" s="55" t="s">
        <v>3312</v>
      </c>
      <c r="C1805" t="s">
        <v>3313</v>
      </c>
    </row>
    <row r="1806" spans="2:3" x14ac:dyDescent="0.35">
      <c r="B1806" s="55" t="s">
        <v>3314</v>
      </c>
      <c r="C1806" t="s">
        <v>3315</v>
      </c>
    </row>
    <row r="1807" spans="2:3" x14ac:dyDescent="0.35">
      <c r="B1807" s="55" t="s">
        <v>3316</v>
      </c>
      <c r="C1807" t="s">
        <v>3317</v>
      </c>
    </row>
    <row r="1808" spans="2:3" x14ac:dyDescent="0.35">
      <c r="B1808" s="55" t="s">
        <v>3318</v>
      </c>
      <c r="C1808" t="s">
        <v>3319</v>
      </c>
    </row>
    <row r="1809" spans="2:3" x14ac:dyDescent="0.35">
      <c r="B1809" s="55" t="s">
        <v>3318</v>
      </c>
      <c r="C1809" t="s">
        <v>3319</v>
      </c>
    </row>
    <row r="1810" spans="2:3" x14ac:dyDescent="0.35">
      <c r="B1810" s="55" t="s">
        <v>3320</v>
      </c>
      <c r="C1810" t="s">
        <v>3321</v>
      </c>
    </row>
    <row r="1811" spans="2:3" x14ac:dyDescent="0.35">
      <c r="B1811" s="55" t="s">
        <v>3320</v>
      </c>
      <c r="C1811" t="s">
        <v>3321</v>
      </c>
    </row>
    <row r="1812" spans="2:3" x14ac:dyDescent="0.35">
      <c r="B1812" s="55" t="s">
        <v>3322</v>
      </c>
      <c r="C1812" t="s">
        <v>3321</v>
      </c>
    </row>
    <row r="1813" spans="2:3" x14ac:dyDescent="0.35">
      <c r="B1813" s="55" t="s">
        <v>3322</v>
      </c>
      <c r="C1813" t="s">
        <v>3321</v>
      </c>
    </row>
    <row r="1814" spans="2:3" x14ac:dyDescent="0.35">
      <c r="B1814" s="55" t="s">
        <v>3322</v>
      </c>
      <c r="C1814" t="s">
        <v>3321</v>
      </c>
    </row>
    <row r="1815" spans="2:3" x14ac:dyDescent="0.35">
      <c r="B1815" s="55" t="s">
        <v>3323</v>
      </c>
      <c r="C1815" t="s">
        <v>3324</v>
      </c>
    </row>
    <row r="1816" spans="2:3" x14ac:dyDescent="0.35">
      <c r="B1816" s="55" t="s">
        <v>3325</v>
      </c>
      <c r="C1816" t="s">
        <v>3326</v>
      </c>
    </row>
    <row r="1817" spans="2:3" x14ac:dyDescent="0.35">
      <c r="B1817" s="55" t="s">
        <v>3327</v>
      </c>
      <c r="C1817" t="s">
        <v>3328</v>
      </c>
    </row>
    <row r="1818" spans="2:3" x14ac:dyDescent="0.35">
      <c r="B1818" s="55" t="s">
        <v>3327</v>
      </c>
      <c r="C1818" t="s">
        <v>3328</v>
      </c>
    </row>
    <row r="1819" spans="2:3" x14ac:dyDescent="0.35">
      <c r="B1819" s="55" t="s">
        <v>3329</v>
      </c>
      <c r="C1819" t="s">
        <v>3330</v>
      </c>
    </row>
    <row r="1820" spans="2:3" x14ac:dyDescent="0.35">
      <c r="B1820" s="55" t="s">
        <v>3329</v>
      </c>
      <c r="C1820" t="s">
        <v>3330</v>
      </c>
    </row>
    <row r="1821" spans="2:3" x14ac:dyDescent="0.35">
      <c r="B1821" s="55" t="s">
        <v>3329</v>
      </c>
      <c r="C1821" t="s">
        <v>3330</v>
      </c>
    </row>
    <row r="1822" spans="2:3" x14ac:dyDescent="0.35">
      <c r="B1822" s="55" t="s">
        <v>3331</v>
      </c>
      <c r="C1822" t="s">
        <v>3332</v>
      </c>
    </row>
    <row r="1823" spans="2:3" x14ac:dyDescent="0.35">
      <c r="B1823" s="55" t="s">
        <v>3331</v>
      </c>
      <c r="C1823" t="s">
        <v>3332</v>
      </c>
    </row>
    <row r="1824" spans="2:3" x14ac:dyDescent="0.35">
      <c r="B1824" s="55" t="s">
        <v>3333</v>
      </c>
      <c r="C1824" t="s">
        <v>3334</v>
      </c>
    </row>
    <row r="1825" spans="2:3" x14ac:dyDescent="0.35">
      <c r="B1825" s="55" t="s">
        <v>3335</v>
      </c>
      <c r="C1825" t="s">
        <v>3336</v>
      </c>
    </row>
    <row r="1826" spans="2:3" x14ac:dyDescent="0.35">
      <c r="B1826" s="55" t="s">
        <v>3337</v>
      </c>
      <c r="C1826" t="s">
        <v>3338</v>
      </c>
    </row>
    <row r="1827" spans="2:3" x14ac:dyDescent="0.35">
      <c r="B1827" s="55" t="s">
        <v>3339</v>
      </c>
      <c r="C1827" t="s">
        <v>3340</v>
      </c>
    </row>
    <row r="1828" spans="2:3" x14ac:dyDescent="0.35">
      <c r="B1828" s="55" t="s">
        <v>3339</v>
      </c>
      <c r="C1828" t="s">
        <v>3340</v>
      </c>
    </row>
    <row r="1829" spans="2:3" x14ac:dyDescent="0.35">
      <c r="B1829" s="55" t="s">
        <v>3341</v>
      </c>
      <c r="C1829" t="s">
        <v>3342</v>
      </c>
    </row>
    <row r="1830" spans="2:3" x14ac:dyDescent="0.35">
      <c r="B1830" s="55" t="s">
        <v>3341</v>
      </c>
      <c r="C1830" t="s">
        <v>3342</v>
      </c>
    </row>
    <row r="1831" spans="2:3" x14ac:dyDescent="0.35">
      <c r="B1831" s="55" t="s">
        <v>3341</v>
      </c>
      <c r="C1831" t="s">
        <v>3342</v>
      </c>
    </row>
    <row r="1832" spans="2:3" x14ac:dyDescent="0.35">
      <c r="B1832" s="55" t="s">
        <v>3341</v>
      </c>
      <c r="C1832" t="s">
        <v>3342</v>
      </c>
    </row>
    <row r="1833" spans="2:3" x14ac:dyDescent="0.35">
      <c r="B1833" s="55" t="s">
        <v>3341</v>
      </c>
      <c r="C1833" t="s">
        <v>3342</v>
      </c>
    </row>
    <row r="1834" spans="2:3" x14ac:dyDescent="0.35">
      <c r="B1834" s="55" t="s">
        <v>3341</v>
      </c>
      <c r="C1834" t="s">
        <v>3342</v>
      </c>
    </row>
    <row r="1835" spans="2:3" x14ac:dyDescent="0.35">
      <c r="B1835" s="55" t="s">
        <v>3343</v>
      </c>
      <c r="C1835" t="s">
        <v>3344</v>
      </c>
    </row>
    <row r="1836" spans="2:3" x14ac:dyDescent="0.35">
      <c r="B1836" s="55" t="s">
        <v>3343</v>
      </c>
      <c r="C1836" t="s">
        <v>3344</v>
      </c>
    </row>
    <row r="1837" spans="2:3" x14ac:dyDescent="0.35">
      <c r="B1837" s="55" t="s">
        <v>3345</v>
      </c>
      <c r="C1837" t="s">
        <v>3346</v>
      </c>
    </row>
    <row r="1838" spans="2:3" x14ac:dyDescent="0.35">
      <c r="B1838" s="55" t="s">
        <v>3347</v>
      </c>
      <c r="C1838" t="s">
        <v>3348</v>
      </c>
    </row>
    <row r="1839" spans="2:3" x14ac:dyDescent="0.35">
      <c r="B1839" s="55" t="s">
        <v>3347</v>
      </c>
      <c r="C1839" t="s">
        <v>3348</v>
      </c>
    </row>
    <row r="1840" spans="2:3" x14ac:dyDescent="0.35">
      <c r="B1840" s="55" t="s">
        <v>3349</v>
      </c>
      <c r="C1840" t="s">
        <v>3350</v>
      </c>
    </row>
    <row r="1841" spans="2:3" x14ac:dyDescent="0.35">
      <c r="B1841" s="55" t="s">
        <v>3351</v>
      </c>
      <c r="C1841" t="s">
        <v>3352</v>
      </c>
    </row>
    <row r="1842" spans="2:3" x14ac:dyDescent="0.35">
      <c r="B1842" s="55" t="s">
        <v>3351</v>
      </c>
      <c r="C1842" t="s">
        <v>3352</v>
      </c>
    </row>
    <row r="1843" spans="2:3" x14ac:dyDescent="0.35">
      <c r="B1843" s="55" t="s">
        <v>3351</v>
      </c>
      <c r="C1843" t="s">
        <v>3352</v>
      </c>
    </row>
    <row r="1844" spans="2:3" x14ac:dyDescent="0.35">
      <c r="B1844" s="55" t="s">
        <v>3353</v>
      </c>
      <c r="C1844" t="s">
        <v>3354</v>
      </c>
    </row>
    <row r="1845" spans="2:3" x14ac:dyDescent="0.35">
      <c r="B1845" s="55" t="s">
        <v>3353</v>
      </c>
      <c r="C1845" t="s">
        <v>3354</v>
      </c>
    </row>
    <row r="1846" spans="2:3" x14ac:dyDescent="0.35">
      <c r="B1846" s="55" t="s">
        <v>3355</v>
      </c>
      <c r="C1846" t="s">
        <v>3356</v>
      </c>
    </row>
    <row r="1847" spans="2:3" x14ac:dyDescent="0.35">
      <c r="B1847" s="55" t="s">
        <v>3357</v>
      </c>
      <c r="C1847" t="s">
        <v>3358</v>
      </c>
    </row>
    <row r="1848" spans="2:3" x14ac:dyDescent="0.35">
      <c r="B1848" s="55" t="s">
        <v>3359</v>
      </c>
      <c r="C1848" t="s">
        <v>3360</v>
      </c>
    </row>
    <row r="1849" spans="2:3" x14ac:dyDescent="0.35">
      <c r="B1849" s="55" t="s">
        <v>3359</v>
      </c>
      <c r="C1849" t="s">
        <v>3360</v>
      </c>
    </row>
    <row r="1850" spans="2:3" x14ac:dyDescent="0.35">
      <c r="B1850" s="55" t="s">
        <v>3359</v>
      </c>
      <c r="C1850" t="s">
        <v>3360</v>
      </c>
    </row>
    <row r="1851" spans="2:3" x14ac:dyDescent="0.35">
      <c r="B1851" s="55" t="s">
        <v>3361</v>
      </c>
      <c r="C1851" t="s">
        <v>3362</v>
      </c>
    </row>
    <row r="1852" spans="2:3" x14ac:dyDescent="0.35">
      <c r="B1852" s="55" t="s">
        <v>3363</v>
      </c>
      <c r="C1852" t="s">
        <v>3364</v>
      </c>
    </row>
    <row r="1853" spans="2:3" x14ac:dyDescent="0.35">
      <c r="B1853" s="55" t="s">
        <v>3365</v>
      </c>
      <c r="C1853" t="s">
        <v>3366</v>
      </c>
    </row>
    <row r="1854" spans="2:3" x14ac:dyDescent="0.35">
      <c r="B1854" s="55" t="s">
        <v>3365</v>
      </c>
      <c r="C1854" t="s">
        <v>3366</v>
      </c>
    </row>
    <row r="1855" spans="2:3" x14ac:dyDescent="0.35">
      <c r="B1855" s="55" t="s">
        <v>3367</v>
      </c>
      <c r="C1855" t="s">
        <v>3368</v>
      </c>
    </row>
    <row r="1856" spans="2:3" x14ac:dyDescent="0.35">
      <c r="B1856" s="55" t="s">
        <v>3369</v>
      </c>
      <c r="C1856" t="s">
        <v>3370</v>
      </c>
    </row>
    <row r="1857" spans="2:3" x14ac:dyDescent="0.35">
      <c r="B1857" s="55" t="s">
        <v>3371</v>
      </c>
      <c r="C1857" t="s">
        <v>3372</v>
      </c>
    </row>
    <row r="1858" spans="2:3" x14ac:dyDescent="0.35">
      <c r="B1858" s="55" t="s">
        <v>3373</v>
      </c>
      <c r="C1858" t="s">
        <v>3374</v>
      </c>
    </row>
    <row r="1859" spans="2:3" x14ac:dyDescent="0.35">
      <c r="B1859" s="55" t="s">
        <v>3375</v>
      </c>
      <c r="C1859" t="s">
        <v>3376</v>
      </c>
    </row>
    <row r="1860" spans="2:3" x14ac:dyDescent="0.35">
      <c r="B1860" s="55" t="s">
        <v>3377</v>
      </c>
      <c r="C1860" t="s">
        <v>3378</v>
      </c>
    </row>
    <row r="1861" spans="2:3" x14ac:dyDescent="0.35">
      <c r="B1861" s="55" t="s">
        <v>3379</v>
      </c>
      <c r="C1861" t="s">
        <v>3380</v>
      </c>
    </row>
    <row r="1862" spans="2:3" x14ac:dyDescent="0.35">
      <c r="B1862" s="55" t="s">
        <v>3379</v>
      </c>
      <c r="C1862" t="s">
        <v>3380</v>
      </c>
    </row>
    <row r="1863" spans="2:3" x14ac:dyDescent="0.35">
      <c r="B1863" s="55" t="s">
        <v>3381</v>
      </c>
      <c r="C1863" t="s">
        <v>3382</v>
      </c>
    </row>
    <row r="1864" spans="2:3" x14ac:dyDescent="0.35">
      <c r="B1864" s="55" t="s">
        <v>3383</v>
      </c>
      <c r="C1864" t="s">
        <v>3384</v>
      </c>
    </row>
    <row r="1865" spans="2:3" x14ac:dyDescent="0.35">
      <c r="B1865" s="55" t="s">
        <v>3383</v>
      </c>
      <c r="C1865" t="s">
        <v>3384</v>
      </c>
    </row>
    <row r="1866" spans="2:3" x14ac:dyDescent="0.35">
      <c r="B1866" s="55" t="s">
        <v>3385</v>
      </c>
      <c r="C1866" t="s">
        <v>3386</v>
      </c>
    </row>
    <row r="1867" spans="2:3" x14ac:dyDescent="0.35">
      <c r="B1867" s="55" t="s">
        <v>3385</v>
      </c>
      <c r="C1867" t="s">
        <v>3386</v>
      </c>
    </row>
    <row r="1868" spans="2:3" x14ac:dyDescent="0.35">
      <c r="B1868" s="55" t="s">
        <v>3387</v>
      </c>
      <c r="C1868" t="s">
        <v>3386</v>
      </c>
    </row>
    <row r="1869" spans="2:3" x14ac:dyDescent="0.35">
      <c r="B1869" s="55" t="s">
        <v>3387</v>
      </c>
      <c r="C1869" t="s">
        <v>3386</v>
      </c>
    </row>
    <row r="1870" spans="2:3" x14ac:dyDescent="0.35">
      <c r="B1870" s="55" t="s">
        <v>3388</v>
      </c>
      <c r="C1870" t="s">
        <v>3389</v>
      </c>
    </row>
    <row r="1871" spans="2:3" x14ac:dyDescent="0.35">
      <c r="B1871" s="55" t="s">
        <v>3390</v>
      </c>
      <c r="C1871" t="s">
        <v>3391</v>
      </c>
    </row>
    <row r="1872" spans="2:3" x14ac:dyDescent="0.35">
      <c r="B1872" s="55" t="s">
        <v>3392</v>
      </c>
      <c r="C1872" t="s">
        <v>3393</v>
      </c>
    </row>
    <row r="1873" spans="2:3" x14ac:dyDescent="0.35">
      <c r="B1873" s="55" t="s">
        <v>3392</v>
      </c>
      <c r="C1873" t="s">
        <v>3393</v>
      </c>
    </row>
    <row r="1874" spans="2:3" x14ac:dyDescent="0.35">
      <c r="B1874" s="55" t="s">
        <v>3392</v>
      </c>
      <c r="C1874" t="s">
        <v>3393</v>
      </c>
    </row>
    <row r="1875" spans="2:3" x14ac:dyDescent="0.35">
      <c r="B1875" s="55" t="s">
        <v>3394</v>
      </c>
      <c r="C1875" t="s">
        <v>3395</v>
      </c>
    </row>
    <row r="1876" spans="2:3" x14ac:dyDescent="0.35">
      <c r="B1876" s="55" t="s">
        <v>3394</v>
      </c>
      <c r="C1876" t="s">
        <v>3395</v>
      </c>
    </row>
    <row r="1877" spans="2:3" x14ac:dyDescent="0.35">
      <c r="B1877" s="55" t="s">
        <v>3396</v>
      </c>
      <c r="C1877" t="s">
        <v>3397</v>
      </c>
    </row>
    <row r="1878" spans="2:3" x14ac:dyDescent="0.35">
      <c r="B1878" s="55" t="s">
        <v>3398</v>
      </c>
      <c r="C1878" t="s">
        <v>3399</v>
      </c>
    </row>
    <row r="1879" spans="2:3" x14ac:dyDescent="0.35">
      <c r="B1879" s="55" t="s">
        <v>3400</v>
      </c>
      <c r="C1879" t="s">
        <v>3401</v>
      </c>
    </row>
    <row r="1880" spans="2:3" x14ac:dyDescent="0.35">
      <c r="B1880" s="55" t="s">
        <v>3400</v>
      </c>
      <c r="C1880" t="s">
        <v>3401</v>
      </c>
    </row>
    <row r="1881" spans="2:3" x14ac:dyDescent="0.35">
      <c r="B1881" s="55" t="s">
        <v>3400</v>
      </c>
      <c r="C1881" t="s">
        <v>3401</v>
      </c>
    </row>
    <row r="1882" spans="2:3" x14ac:dyDescent="0.35">
      <c r="B1882" s="55" t="s">
        <v>3402</v>
      </c>
      <c r="C1882" t="s">
        <v>3403</v>
      </c>
    </row>
    <row r="1883" spans="2:3" x14ac:dyDescent="0.35">
      <c r="B1883" s="55" t="s">
        <v>3402</v>
      </c>
      <c r="C1883" t="s">
        <v>3403</v>
      </c>
    </row>
    <row r="1884" spans="2:3" x14ac:dyDescent="0.35">
      <c r="B1884" s="55" t="s">
        <v>3404</v>
      </c>
      <c r="C1884" t="s">
        <v>3405</v>
      </c>
    </row>
    <row r="1885" spans="2:3" x14ac:dyDescent="0.35">
      <c r="B1885" s="55" t="s">
        <v>3404</v>
      </c>
      <c r="C1885" t="s">
        <v>3405</v>
      </c>
    </row>
    <row r="1886" spans="2:3" x14ac:dyDescent="0.35">
      <c r="B1886" s="55" t="s">
        <v>3404</v>
      </c>
      <c r="C1886" t="s">
        <v>3405</v>
      </c>
    </row>
    <row r="1887" spans="2:3" x14ac:dyDescent="0.35">
      <c r="B1887" s="55" t="s">
        <v>3404</v>
      </c>
      <c r="C1887" t="s">
        <v>3405</v>
      </c>
    </row>
    <row r="1888" spans="2:3" x14ac:dyDescent="0.35">
      <c r="B1888" s="55" t="s">
        <v>3404</v>
      </c>
      <c r="C1888" t="s">
        <v>3405</v>
      </c>
    </row>
    <row r="1889" spans="2:3" x14ac:dyDescent="0.35">
      <c r="B1889" s="55" t="s">
        <v>3406</v>
      </c>
      <c r="C1889" t="s">
        <v>3407</v>
      </c>
    </row>
    <row r="1890" spans="2:3" x14ac:dyDescent="0.35">
      <c r="B1890" s="55" t="s">
        <v>3408</v>
      </c>
      <c r="C1890" t="s">
        <v>3409</v>
      </c>
    </row>
    <row r="1891" spans="2:3" x14ac:dyDescent="0.35">
      <c r="B1891" s="55" t="s">
        <v>3410</v>
      </c>
      <c r="C1891" t="s">
        <v>3411</v>
      </c>
    </row>
    <row r="1892" spans="2:3" x14ac:dyDescent="0.35">
      <c r="B1892" s="55" t="s">
        <v>3412</v>
      </c>
      <c r="C1892" t="s">
        <v>3413</v>
      </c>
    </row>
    <row r="1893" spans="2:3" x14ac:dyDescent="0.35">
      <c r="B1893" s="55" t="s">
        <v>3414</v>
      </c>
      <c r="C1893" t="s">
        <v>3415</v>
      </c>
    </row>
    <row r="1894" spans="2:3" x14ac:dyDescent="0.35">
      <c r="B1894" s="55" t="s">
        <v>3414</v>
      </c>
      <c r="C1894" t="s">
        <v>3415</v>
      </c>
    </row>
    <row r="1895" spans="2:3" x14ac:dyDescent="0.35">
      <c r="B1895" s="55" t="s">
        <v>3416</v>
      </c>
      <c r="C1895" t="s">
        <v>3417</v>
      </c>
    </row>
    <row r="1896" spans="2:3" x14ac:dyDescent="0.35">
      <c r="B1896" s="55" t="s">
        <v>3416</v>
      </c>
      <c r="C1896" t="s">
        <v>3417</v>
      </c>
    </row>
    <row r="1897" spans="2:3" x14ac:dyDescent="0.35">
      <c r="B1897" s="55" t="s">
        <v>3418</v>
      </c>
      <c r="C1897" t="s">
        <v>3419</v>
      </c>
    </row>
    <row r="1898" spans="2:3" x14ac:dyDescent="0.35">
      <c r="B1898" s="55" t="s">
        <v>3420</v>
      </c>
      <c r="C1898" t="s">
        <v>3421</v>
      </c>
    </row>
    <row r="1899" spans="2:3" x14ac:dyDescent="0.35">
      <c r="B1899" s="55" t="s">
        <v>3420</v>
      </c>
      <c r="C1899" t="s">
        <v>3421</v>
      </c>
    </row>
    <row r="1900" spans="2:3" x14ac:dyDescent="0.35">
      <c r="B1900" s="55" t="s">
        <v>3420</v>
      </c>
      <c r="C1900" t="s">
        <v>3421</v>
      </c>
    </row>
    <row r="1901" spans="2:3" x14ac:dyDescent="0.35">
      <c r="B1901" s="55" t="s">
        <v>3420</v>
      </c>
      <c r="C1901" t="s">
        <v>3421</v>
      </c>
    </row>
    <row r="1902" spans="2:3" x14ac:dyDescent="0.35">
      <c r="B1902" s="55" t="s">
        <v>3420</v>
      </c>
      <c r="C1902" t="s">
        <v>3421</v>
      </c>
    </row>
    <row r="1903" spans="2:3" x14ac:dyDescent="0.35">
      <c r="B1903" s="55" t="s">
        <v>3422</v>
      </c>
      <c r="C1903" t="s">
        <v>3423</v>
      </c>
    </row>
    <row r="1904" spans="2:3" x14ac:dyDescent="0.35">
      <c r="B1904" s="55" t="s">
        <v>3424</v>
      </c>
      <c r="C1904" t="s">
        <v>3425</v>
      </c>
    </row>
    <row r="1905" spans="2:3" x14ac:dyDescent="0.35">
      <c r="B1905" s="55" t="s">
        <v>3426</v>
      </c>
      <c r="C1905" t="s">
        <v>3427</v>
      </c>
    </row>
    <row r="1906" spans="2:3" x14ac:dyDescent="0.35">
      <c r="B1906" s="55" t="s">
        <v>3426</v>
      </c>
      <c r="C1906" t="s">
        <v>3427</v>
      </c>
    </row>
    <row r="1907" spans="2:3" x14ac:dyDescent="0.35">
      <c r="B1907" s="55" t="s">
        <v>3428</v>
      </c>
      <c r="C1907" t="s">
        <v>3429</v>
      </c>
    </row>
    <row r="1908" spans="2:3" x14ac:dyDescent="0.35">
      <c r="B1908" s="55" t="s">
        <v>3428</v>
      </c>
      <c r="C1908" t="s">
        <v>3429</v>
      </c>
    </row>
    <row r="1909" spans="2:3" x14ac:dyDescent="0.35">
      <c r="B1909" s="55" t="s">
        <v>3428</v>
      </c>
      <c r="C1909" t="s">
        <v>3429</v>
      </c>
    </row>
    <row r="1910" spans="2:3" x14ac:dyDescent="0.35">
      <c r="B1910" s="55" t="s">
        <v>3428</v>
      </c>
      <c r="C1910" t="s">
        <v>3429</v>
      </c>
    </row>
    <row r="1911" spans="2:3" x14ac:dyDescent="0.35">
      <c r="B1911" s="55" t="s">
        <v>3430</v>
      </c>
      <c r="C1911" t="s">
        <v>3431</v>
      </c>
    </row>
    <row r="1912" spans="2:3" x14ac:dyDescent="0.35">
      <c r="B1912" s="55" t="s">
        <v>3430</v>
      </c>
      <c r="C1912" t="s">
        <v>3431</v>
      </c>
    </row>
    <row r="1913" spans="2:3" x14ac:dyDescent="0.35">
      <c r="B1913" s="55" t="s">
        <v>3430</v>
      </c>
      <c r="C1913" t="s">
        <v>3431</v>
      </c>
    </row>
    <row r="1914" spans="2:3" x14ac:dyDescent="0.35">
      <c r="B1914" s="55" t="s">
        <v>3432</v>
      </c>
      <c r="C1914" t="s">
        <v>3433</v>
      </c>
    </row>
    <row r="1915" spans="2:3" x14ac:dyDescent="0.35">
      <c r="B1915" s="55" t="s">
        <v>3432</v>
      </c>
      <c r="C1915" t="s">
        <v>3433</v>
      </c>
    </row>
    <row r="1916" spans="2:3" x14ac:dyDescent="0.35">
      <c r="B1916" s="55" t="s">
        <v>3432</v>
      </c>
      <c r="C1916" t="s">
        <v>3433</v>
      </c>
    </row>
    <row r="1917" spans="2:3" x14ac:dyDescent="0.35">
      <c r="B1917" s="55" t="s">
        <v>3434</v>
      </c>
      <c r="C1917" t="s">
        <v>3435</v>
      </c>
    </row>
    <row r="1918" spans="2:3" x14ac:dyDescent="0.35">
      <c r="B1918" s="55" t="s">
        <v>3436</v>
      </c>
      <c r="C1918" t="s">
        <v>3437</v>
      </c>
    </row>
    <row r="1919" spans="2:3" x14ac:dyDescent="0.35">
      <c r="B1919" s="55" t="s">
        <v>3438</v>
      </c>
      <c r="C1919" t="s">
        <v>3439</v>
      </c>
    </row>
    <row r="1920" spans="2:3" x14ac:dyDescent="0.35">
      <c r="B1920" s="55" t="s">
        <v>3438</v>
      </c>
      <c r="C1920" t="s">
        <v>3439</v>
      </c>
    </row>
    <row r="1921" spans="2:3" x14ac:dyDescent="0.35">
      <c r="B1921" s="55" t="s">
        <v>3440</v>
      </c>
      <c r="C1921" t="s">
        <v>3441</v>
      </c>
    </row>
    <row r="1922" spans="2:3" x14ac:dyDescent="0.35">
      <c r="B1922" s="55" t="s">
        <v>3442</v>
      </c>
      <c r="C1922" t="s">
        <v>3443</v>
      </c>
    </row>
    <row r="1923" spans="2:3" x14ac:dyDescent="0.35">
      <c r="B1923" s="55" t="s">
        <v>3444</v>
      </c>
      <c r="C1923" t="s">
        <v>3445</v>
      </c>
    </row>
    <row r="1924" spans="2:3" x14ac:dyDescent="0.35">
      <c r="B1924" s="55" t="s">
        <v>3444</v>
      </c>
      <c r="C1924" t="s">
        <v>3445</v>
      </c>
    </row>
    <row r="1925" spans="2:3" x14ac:dyDescent="0.35">
      <c r="B1925" s="55" t="s">
        <v>3444</v>
      </c>
      <c r="C1925" t="s">
        <v>3445</v>
      </c>
    </row>
    <row r="1926" spans="2:3" x14ac:dyDescent="0.35">
      <c r="B1926" s="55" t="s">
        <v>3446</v>
      </c>
      <c r="C1926" t="s">
        <v>3447</v>
      </c>
    </row>
    <row r="1927" spans="2:3" x14ac:dyDescent="0.35">
      <c r="B1927" s="55" t="s">
        <v>3448</v>
      </c>
      <c r="C1927" t="s">
        <v>3449</v>
      </c>
    </row>
    <row r="1928" spans="2:3" x14ac:dyDescent="0.35">
      <c r="B1928" s="55" t="s">
        <v>3450</v>
      </c>
      <c r="C1928" t="s">
        <v>3451</v>
      </c>
    </row>
    <row r="1929" spans="2:3" x14ac:dyDescent="0.35">
      <c r="B1929" s="55" t="s">
        <v>3452</v>
      </c>
      <c r="C1929" t="s">
        <v>3453</v>
      </c>
    </row>
    <row r="1930" spans="2:3" x14ac:dyDescent="0.35">
      <c r="B1930" s="55" t="s">
        <v>3452</v>
      </c>
      <c r="C1930" t="s">
        <v>3453</v>
      </c>
    </row>
    <row r="1931" spans="2:3" x14ac:dyDescent="0.35">
      <c r="B1931" s="55" t="s">
        <v>3454</v>
      </c>
      <c r="C1931" t="s">
        <v>3455</v>
      </c>
    </row>
    <row r="1932" spans="2:3" x14ac:dyDescent="0.35">
      <c r="B1932" s="55" t="s">
        <v>3454</v>
      </c>
      <c r="C1932" t="s">
        <v>3455</v>
      </c>
    </row>
    <row r="1933" spans="2:3" x14ac:dyDescent="0.35">
      <c r="B1933" s="55" t="s">
        <v>3454</v>
      </c>
      <c r="C1933" t="s">
        <v>3455</v>
      </c>
    </row>
    <row r="1934" spans="2:3" x14ac:dyDescent="0.35">
      <c r="B1934" s="55" t="s">
        <v>3456</v>
      </c>
      <c r="C1934" t="s">
        <v>3457</v>
      </c>
    </row>
    <row r="1935" spans="2:3" x14ac:dyDescent="0.35">
      <c r="B1935" s="55" t="s">
        <v>3456</v>
      </c>
      <c r="C1935" t="s">
        <v>3457</v>
      </c>
    </row>
    <row r="1936" spans="2:3" x14ac:dyDescent="0.35">
      <c r="B1936" s="55" t="s">
        <v>3456</v>
      </c>
      <c r="C1936" t="s">
        <v>3457</v>
      </c>
    </row>
    <row r="1937" spans="2:3" x14ac:dyDescent="0.35">
      <c r="B1937" s="55" t="s">
        <v>3456</v>
      </c>
      <c r="C1937" t="s">
        <v>3457</v>
      </c>
    </row>
    <row r="1938" spans="2:3" x14ac:dyDescent="0.35">
      <c r="B1938" s="55" t="s">
        <v>3456</v>
      </c>
      <c r="C1938" t="s">
        <v>3457</v>
      </c>
    </row>
    <row r="1939" spans="2:3" x14ac:dyDescent="0.35">
      <c r="B1939" s="55" t="s">
        <v>3456</v>
      </c>
      <c r="C1939" t="s">
        <v>3457</v>
      </c>
    </row>
    <row r="1940" spans="2:3" x14ac:dyDescent="0.35">
      <c r="B1940" s="55" t="s">
        <v>3458</v>
      </c>
      <c r="C1940" t="s">
        <v>3459</v>
      </c>
    </row>
    <row r="1941" spans="2:3" x14ac:dyDescent="0.35">
      <c r="B1941" s="55" t="s">
        <v>3460</v>
      </c>
      <c r="C1941" t="s">
        <v>3461</v>
      </c>
    </row>
    <row r="1942" spans="2:3" x14ac:dyDescent="0.35">
      <c r="B1942" s="55" t="s">
        <v>3462</v>
      </c>
      <c r="C1942" t="s">
        <v>3463</v>
      </c>
    </row>
    <row r="1943" spans="2:3" x14ac:dyDescent="0.35">
      <c r="B1943" s="55" t="s">
        <v>3462</v>
      </c>
      <c r="C1943" t="s">
        <v>3463</v>
      </c>
    </row>
    <row r="1944" spans="2:3" x14ac:dyDescent="0.35">
      <c r="B1944" s="55" t="s">
        <v>3464</v>
      </c>
      <c r="C1944" t="s">
        <v>3465</v>
      </c>
    </row>
    <row r="1945" spans="2:3" x14ac:dyDescent="0.35">
      <c r="B1945" s="55" t="s">
        <v>3464</v>
      </c>
      <c r="C1945" t="s">
        <v>3465</v>
      </c>
    </row>
    <row r="1946" spans="2:3" x14ac:dyDescent="0.35">
      <c r="B1946" s="55" t="s">
        <v>3464</v>
      </c>
      <c r="C1946" t="s">
        <v>3465</v>
      </c>
    </row>
    <row r="1947" spans="2:3" x14ac:dyDescent="0.35">
      <c r="B1947" s="55" t="s">
        <v>3464</v>
      </c>
      <c r="C1947" t="s">
        <v>3465</v>
      </c>
    </row>
    <row r="1948" spans="2:3" x14ac:dyDescent="0.35">
      <c r="B1948" s="55" t="s">
        <v>3466</v>
      </c>
      <c r="C1948" t="s">
        <v>3467</v>
      </c>
    </row>
    <row r="1949" spans="2:3" x14ac:dyDescent="0.35">
      <c r="B1949" s="55" t="s">
        <v>3466</v>
      </c>
      <c r="C1949" t="s">
        <v>3467</v>
      </c>
    </row>
    <row r="1950" spans="2:3" x14ac:dyDescent="0.35">
      <c r="B1950" s="55" t="s">
        <v>3466</v>
      </c>
      <c r="C1950" t="s">
        <v>3467</v>
      </c>
    </row>
    <row r="1951" spans="2:3" x14ac:dyDescent="0.35">
      <c r="B1951" s="55" t="s">
        <v>3468</v>
      </c>
      <c r="C1951" t="s">
        <v>3469</v>
      </c>
    </row>
    <row r="1952" spans="2:3" x14ac:dyDescent="0.35">
      <c r="B1952" s="55" t="s">
        <v>3470</v>
      </c>
      <c r="C1952" t="s">
        <v>3471</v>
      </c>
    </row>
    <row r="1953" spans="2:3" x14ac:dyDescent="0.35">
      <c r="B1953" s="55" t="s">
        <v>3470</v>
      </c>
      <c r="C1953" t="s">
        <v>3471</v>
      </c>
    </row>
    <row r="1954" spans="2:3" x14ac:dyDescent="0.35">
      <c r="B1954" s="55" t="s">
        <v>3470</v>
      </c>
      <c r="C1954" t="s">
        <v>3471</v>
      </c>
    </row>
    <row r="1955" spans="2:3" x14ac:dyDescent="0.35">
      <c r="B1955" s="55" t="s">
        <v>3472</v>
      </c>
      <c r="C1955" t="s">
        <v>3473</v>
      </c>
    </row>
    <row r="1956" spans="2:3" x14ac:dyDescent="0.35">
      <c r="B1956" s="55" t="s">
        <v>3472</v>
      </c>
      <c r="C1956" t="s">
        <v>3473</v>
      </c>
    </row>
    <row r="1957" spans="2:3" x14ac:dyDescent="0.35">
      <c r="B1957" s="55" t="s">
        <v>3472</v>
      </c>
      <c r="C1957" t="s">
        <v>3473</v>
      </c>
    </row>
    <row r="1958" spans="2:3" x14ac:dyDescent="0.35">
      <c r="B1958" s="55" t="s">
        <v>3474</v>
      </c>
      <c r="C1958" t="s">
        <v>3475</v>
      </c>
    </row>
    <row r="1959" spans="2:3" x14ac:dyDescent="0.35">
      <c r="B1959" s="55" t="s">
        <v>3474</v>
      </c>
      <c r="C1959" t="s">
        <v>3475</v>
      </c>
    </row>
    <row r="1960" spans="2:3" x14ac:dyDescent="0.35">
      <c r="B1960" s="55" t="s">
        <v>3476</v>
      </c>
      <c r="C1960" t="s">
        <v>3477</v>
      </c>
    </row>
    <row r="1961" spans="2:3" x14ac:dyDescent="0.35">
      <c r="B1961" s="55" t="s">
        <v>3478</v>
      </c>
      <c r="C1961" t="s">
        <v>3479</v>
      </c>
    </row>
    <row r="1962" spans="2:3" x14ac:dyDescent="0.35">
      <c r="B1962" s="55" t="s">
        <v>3480</v>
      </c>
      <c r="C1962" t="s">
        <v>3481</v>
      </c>
    </row>
    <row r="1963" spans="2:3" x14ac:dyDescent="0.35">
      <c r="B1963" s="55" t="s">
        <v>3480</v>
      </c>
      <c r="C1963" t="s">
        <v>3481</v>
      </c>
    </row>
    <row r="1964" spans="2:3" x14ac:dyDescent="0.35">
      <c r="B1964" s="55" t="s">
        <v>3480</v>
      </c>
      <c r="C1964" t="s">
        <v>3481</v>
      </c>
    </row>
    <row r="1965" spans="2:3" x14ac:dyDescent="0.35">
      <c r="B1965" s="55" t="s">
        <v>3482</v>
      </c>
      <c r="C1965" t="s">
        <v>3483</v>
      </c>
    </row>
    <row r="1966" spans="2:3" x14ac:dyDescent="0.35">
      <c r="B1966" s="55" t="s">
        <v>3482</v>
      </c>
      <c r="C1966" t="s">
        <v>3483</v>
      </c>
    </row>
    <row r="1967" spans="2:3" x14ac:dyDescent="0.35">
      <c r="B1967" s="55" t="s">
        <v>3484</v>
      </c>
      <c r="C1967" t="s">
        <v>3485</v>
      </c>
    </row>
    <row r="1968" spans="2:3" x14ac:dyDescent="0.35">
      <c r="B1968" s="55" t="s">
        <v>3486</v>
      </c>
      <c r="C1968" t="s">
        <v>3487</v>
      </c>
    </row>
    <row r="1969" spans="2:3" x14ac:dyDescent="0.35">
      <c r="B1969" s="55" t="s">
        <v>3488</v>
      </c>
      <c r="C1969" t="s">
        <v>3489</v>
      </c>
    </row>
    <row r="1970" spans="2:3" x14ac:dyDescent="0.35">
      <c r="B1970" s="55" t="s">
        <v>3488</v>
      </c>
      <c r="C1970" t="s">
        <v>3489</v>
      </c>
    </row>
    <row r="1971" spans="2:3" x14ac:dyDescent="0.35">
      <c r="B1971" s="55" t="s">
        <v>3488</v>
      </c>
      <c r="C1971" t="s">
        <v>3489</v>
      </c>
    </row>
    <row r="1972" spans="2:3" x14ac:dyDescent="0.35">
      <c r="B1972" s="55" t="s">
        <v>3488</v>
      </c>
      <c r="C1972" t="s">
        <v>3489</v>
      </c>
    </row>
    <row r="1973" spans="2:3" x14ac:dyDescent="0.35">
      <c r="B1973" s="55" t="s">
        <v>3490</v>
      </c>
      <c r="C1973" t="s">
        <v>3491</v>
      </c>
    </row>
    <row r="1974" spans="2:3" x14ac:dyDescent="0.35">
      <c r="B1974" s="55" t="s">
        <v>3490</v>
      </c>
      <c r="C1974" t="s">
        <v>3491</v>
      </c>
    </row>
    <row r="1975" spans="2:3" x14ac:dyDescent="0.35">
      <c r="B1975" s="55" t="s">
        <v>3490</v>
      </c>
      <c r="C1975" t="s">
        <v>3491</v>
      </c>
    </row>
    <row r="1976" spans="2:3" x14ac:dyDescent="0.35">
      <c r="B1976" s="55" t="s">
        <v>3492</v>
      </c>
      <c r="C1976" t="s">
        <v>3493</v>
      </c>
    </row>
    <row r="1977" spans="2:3" x14ac:dyDescent="0.35">
      <c r="B1977" s="55" t="s">
        <v>3494</v>
      </c>
      <c r="C1977" t="s">
        <v>3495</v>
      </c>
    </row>
    <row r="1978" spans="2:3" x14ac:dyDescent="0.35">
      <c r="B1978" s="55" t="s">
        <v>3496</v>
      </c>
      <c r="C1978" t="s">
        <v>3497</v>
      </c>
    </row>
    <row r="1979" spans="2:3" x14ac:dyDescent="0.35">
      <c r="B1979" s="55" t="s">
        <v>3498</v>
      </c>
      <c r="C1979" t="s">
        <v>3499</v>
      </c>
    </row>
    <row r="1980" spans="2:3" x14ac:dyDescent="0.35">
      <c r="B1980" s="55" t="s">
        <v>3500</v>
      </c>
      <c r="C1980" t="s">
        <v>3501</v>
      </c>
    </row>
    <row r="1981" spans="2:3" x14ac:dyDescent="0.35">
      <c r="B1981" s="55" t="s">
        <v>3500</v>
      </c>
      <c r="C1981" t="s">
        <v>3501</v>
      </c>
    </row>
    <row r="1982" spans="2:3" x14ac:dyDescent="0.35">
      <c r="B1982" s="55" t="s">
        <v>3500</v>
      </c>
      <c r="C1982" t="s">
        <v>3501</v>
      </c>
    </row>
    <row r="1983" spans="2:3" x14ac:dyDescent="0.35">
      <c r="B1983" s="55" t="s">
        <v>3502</v>
      </c>
      <c r="C1983" t="s">
        <v>3503</v>
      </c>
    </row>
    <row r="1984" spans="2:3" x14ac:dyDescent="0.35">
      <c r="B1984" s="55" t="s">
        <v>3504</v>
      </c>
      <c r="C1984" t="s">
        <v>3505</v>
      </c>
    </row>
    <row r="1985" spans="2:3" x14ac:dyDescent="0.35">
      <c r="B1985" s="55" t="s">
        <v>3506</v>
      </c>
      <c r="C1985" t="s">
        <v>3507</v>
      </c>
    </row>
    <row r="1986" spans="2:3" x14ac:dyDescent="0.35">
      <c r="B1986" s="55" t="s">
        <v>3506</v>
      </c>
      <c r="C1986" t="s">
        <v>3507</v>
      </c>
    </row>
    <row r="1987" spans="2:3" x14ac:dyDescent="0.35">
      <c r="B1987" s="55" t="s">
        <v>3508</v>
      </c>
      <c r="C1987" t="s">
        <v>3509</v>
      </c>
    </row>
    <row r="1988" spans="2:3" x14ac:dyDescent="0.35">
      <c r="B1988" s="55" t="s">
        <v>3508</v>
      </c>
      <c r="C1988" t="s">
        <v>3509</v>
      </c>
    </row>
    <row r="1989" spans="2:3" x14ac:dyDescent="0.35">
      <c r="B1989" s="55" t="s">
        <v>3508</v>
      </c>
      <c r="C1989" t="s">
        <v>3509</v>
      </c>
    </row>
    <row r="1990" spans="2:3" x14ac:dyDescent="0.35">
      <c r="B1990" s="55" t="s">
        <v>3508</v>
      </c>
      <c r="C1990" t="s">
        <v>3509</v>
      </c>
    </row>
    <row r="1991" spans="2:3" x14ac:dyDescent="0.35">
      <c r="B1991" s="55" t="s">
        <v>3508</v>
      </c>
      <c r="C1991" t="s">
        <v>3509</v>
      </c>
    </row>
    <row r="1992" spans="2:3" x14ac:dyDescent="0.35">
      <c r="B1992" s="55" t="s">
        <v>3508</v>
      </c>
      <c r="C1992" t="s">
        <v>3509</v>
      </c>
    </row>
    <row r="1993" spans="2:3" x14ac:dyDescent="0.35">
      <c r="B1993" s="55" t="s">
        <v>3508</v>
      </c>
      <c r="C1993" t="s">
        <v>3509</v>
      </c>
    </row>
    <row r="1994" spans="2:3" x14ac:dyDescent="0.35">
      <c r="B1994" s="55" t="s">
        <v>3510</v>
      </c>
      <c r="C1994" t="s">
        <v>3511</v>
      </c>
    </row>
    <row r="1995" spans="2:3" x14ac:dyDescent="0.35">
      <c r="B1995" s="55" t="s">
        <v>3512</v>
      </c>
      <c r="C1995" t="s">
        <v>3513</v>
      </c>
    </row>
    <row r="1996" spans="2:3" x14ac:dyDescent="0.35">
      <c r="B1996" s="55" t="s">
        <v>3514</v>
      </c>
      <c r="C1996" t="s">
        <v>3515</v>
      </c>
    </row>
    <row r="1997" spans="2:3" x14ac:dyDescent="0.35">
      <c r="B1997" s="55" t="s">
        <v>3516</v>
      </c>
      <c r="C1997" t="s">
        <v>3517</v>
      </c>
    </row>
    <row r="1998" spans="2:3" x14ac:dyDescent="0.35">
      <c r="B1998" s="55" t="s">
        <v>3518</v>
      </c>
      <c r="C1998" t="s">
        <v>3519</v>
      </c>
    </row>
    <row r="1999" spans="2:3" x14ac:dyDescent="0.35">
      <c r="B1999" s="55" t="s">
        <v>3520</v>
      </c>
      <c r="C1999" t="s">
        <v>3521</v>
      </c>
    </row>
    <row r="2000" spans="2:3" x14ac:dyDescent="0.35">
      <c r="B2000" s="55" t="s">
        <v>3520</v>
      </c>
      <c r="C2000" t="s">
        <v>3521</v>
      </c>
    </row>
    <row r="2001" spans="2:3" x14ac:dyDescent="0.35">
      <c r="B2001" s="55" t="s">
        <v>3522</v>
      </c>
      <c r="C2001" t="s">
        <v>3523</v>
      </c>
    </row>
    <row r="2002" spans="2:3" x14ac:dyDescent="0.35">
      <c r="B2002" s="55" t="s">
        <v>3522</v>
      </c>
      <c r="C2002" t="s">
        <v>3523</v>
      </c>
    </row>
    <row r="2003" spans="2:3" x14ac:dyDescent="0.35">
      <c r="B2003" s="55" t="s">
        <v>3524</v>
      </c>
      <c r="C2003" t="s">
        <v>3525</v>
      </c>
    </row>
    <row r="2004" spans="2:3" x14ac:dyDescent="0.35">
      <c r="B2004" s="55" t="s">
        <v>3524</v>
      </c>
      <c r="C2004" t="s">
        <v>3525</v>
      </c>
    </row>
    <row r="2005" spans="2:3" x14ac:dyDescent="0.35">
      <c r="B2005" s="55" t="s">
        <v>3526</v>
      </c>
      <c r="C2005" t="s">
        <v>3527</v>
      </c>
    </row>
    <row r="2006" spans="2:3" x14ac:dyDescent="0.35">
      <c r="B2006" s="55" t="s">
        <v>3528</v>
      </c>
      <c r="C2006" t="s">
        <v>3529</v>
      </c>
    </row>
    <row r="2007" spans="2:3" x14ac:dyDescent="0.35">
      <c r="B2007" s="55" t="s">
        <v>3530</v>
      </c>
      <c r="C2007" t="s">
        <v>3531</v>
      </c>
    </row>
    <row r="2008" spans="2:3" x14ac:dyDescent="0.35">
      <c r="B2008" s="55" t="s">
        <v>3530</v>
      </c>
      <c r="C2008" t="s">
        <v>3531</v>
      </c>
    </row>
    <row r="2009" spans="2:3" x14ac:dyDescent="0.35">
      <c r="B2009" s="55" t="s">
        <v>3532</v>
      </c>
      <c r="C2009" t="s">
        <v>3533</v>
      </c>
    </row>
    <row r="2010" spans="2:3" x14ac:dyDescent="0.35">
      <c r="B2010" s="55" t="s">
        <v>3534</v>
      </c>
      <c r="C2010" t="s">
        <v>3535</v>
      </c>
    </row>
    <row r="2011" spans="2:3" x14ac:dyDescent="0.35">
      <c r="B2011" s="55" t="s">
        <v>3534</v>
      </c>
      <c r="C2011" t="s">
        <v>3535</v>
      </c>
    </row>
    <row r="2012" spans="2:3" x14ac:dyDescent="0.35">
      <c r="B2012" s="55" t="s">
        <v>3536</v>
      </c>
      <c r="C2012" t="s">
        <v>3537</v>
      </c>
    </row>
    <row r="2013" spans="2:3" x14ac:dyDescent="0.35">
      <c r="B2013" s="55" t="s">
        <v>3538</v>
      </c>
      <c r="C2013" t="s">
        <v>3539</v>
      </c>
    </row>
    <row r="2014" spans="2:3" x14ac:dyDescent="0.35">
      <c r="B2014" s="55" t="s">
        <v>3540</v>
      </c>
      <c r="C2014" t="s">
        <v>3541</v>
      </c>
    </row>
    <row r="2015" spans="2:3" x14ac:dyDescent="0.35">
      <c r="B2015" s="55" t="s">
        <v>3540</v>
      </c>
      <c r="C2015" t="s">
        <v>3541</v>
      </c>
    </row>
    <row r="2016" spans="2:3" x14ac:dyDescent="0.35">
      <c r="B2016" s="55" t="s">
        <v>3542</v>
      </c>
      <c r="C2016" t="s">
        <v>3543</v>
      </c>
    </row>
    <row r="2017" spans="2:3" x14ac:dyDescent="0.35">
      <c r="B2017" s="55" t="s">
        <v>3544</v>
      </c>
      <c r="C2017" t="s">
        <v>3545</v>
      </c>
    </row>
    <row r="2018" spans="2:3" x14ac:dyDescent="0.35">
      <c r="B2018" s="55" t="s">
        <v>3544</v>
      </c>
      <c r="C2018" t="s">
        <v>3545</v>
      </c>
    </row>
    <row r="2019" spans="2:3" x14ac:dyDescent="0.35">
      <c r="B2019" s="55" t="s">
        <v>3546</v>
      </c>
      <c r="C2019" t="s">
        <v>3547</v>
      </c>
    </row>
    <row r="2020" spans="2:3" x14ac:dyDescent="0.35">
      <c r="B2020" s="55" t="s">
        <v>3548</v>
      </c>
      <c r="C2020" t="s">
        <v>3549</v>
      </c>
    </row>
    <row r="2021" spans="2:3" x14ac:dyDescent="0.35">
      <c r="B2021" s="55" t="s">
        <v>3548</v>
      </c>
      <c r="C2021" t="s">
        <v>3549</v>
      </c>
    </row>
    <row r="2022" spans="2:3" x14ac:dyDescent="0.35">
      <c r="B2022" s="55" t="s">
        <v>3550</v>
      </c>
      <c r="C2022" t="s">
        <v>3551</v>
      </c>
    </row>
    <row r="2023" spans="2:3" x14ac:dyDescent="0.35">
      <c r="B2023" s="55" t="s">
        <v>3550</v>
      </c>
      <c r="C2023" t="s">
        <v>3551</v>
      </c>
    </row>
    <row r="2024" spans="2:3" x14ac:dyDescent="0.35">
      <c r="B2024" s="55" t="s">
        <v>3550</v>
      </c>
      <c r="C2024" t="s">
        <v>3551</v>
      </c>
    </row>
    <row r="2025" spans="2:3" x14ac:dyDescent="0.35">
      <c r="B2025" s="55" t="s">
        <v>3550</v>
      </c>
      <c r="C2025" t="s">
        <v>3551</v>
      </c>
    </row>
    <row r="2026" spans="2:3" x14ac:dyDescent="0.35">
      <c r="B2026" s="55" t="s">
        <v>3552</v>
      </c>
      <c r="C2026" t="s">
        <v>3553</v>
      </c>
    </row>
    <row r="2027" spans="2:3" x14ac:dyDescent="0.35">
      <c r="B2027" s="55" t="s">
        <v>3554</v>
      </c>
      <c r="C2027" t="s">
        <v>3555</v>
      </c>
    </row>
    <row r="2028" spans="2:3" x14ac:dyDescent="0.35">
      <c r="B2028" s="55" t="s">
        <v>3554</v>
      </c>
      <c r="C2028" t="s">
        <v>3555</v>
      </c>
    </row>
    <row r="2029" spans="2:3" x14ac:dyDescent="0.35">
      <c r="B2029" s="55" t="s">
        <v>3554</v>
      </c>
      <c r="C2029" t="s">
        <v>3555</v>
      </c>
    </row>
    <row r="2030" spans="2:3" x14ac:dyDescent="0.35">
      <c r="B2030" s="55" t="s">
        <v>3556</v>
      </c>
      <c r="C2030" t="s">
        <v>3557</v>
      </c>
    </row>
    <row r="2031" spans="2:3" x14ac:dyDescent="0.35">
      <c r="B2031" s="55" t="s">
        <v>3558</v>
      </c>
      <c r="C2031" t="s">
        <v>3559</v>
      </c>
    </row>
    <row r="2032" spans="2:3" x14ac:dyDescent="0.35">
      <c r="B2032" s="55" t="s">
        <v>3558</v>
      </c>
      <c r="C2032" t="s">
        <v>3559</v>
      </c>
    </row>
    <row r="2033" spans="2:3" x14ac:dyDescent="0.35">
      <c r="B2033" s="55" t="s">
        <v>3558</v>
      </c>
      <c r="C2033" t="s">
        <v>3559</v>
      </c>
    </row>
    <row r="2034" spans="2:3" x14ac:dyDescent="0.35">
      <c r="B2034" s="55" t="s">
        <v>3560</v>
      </c>
      <c r="C2034" t="s">
        <v>3561</v>
      </c>
    </row>
    <row r="2035" spans="2:3" x14ac:dyDescent="0.35">
      <c r="B2035" s="55" t="s">
        <v>3560</v>
      </c>
      <c r="C2035" t="s">
        <v>3561</v>
      </c>
    </row>
    <row r="2036" spans="2:3" x14ac:dyDescent="0.35">
      <c r="B2036" s="55" t="s">
        <v>3562</v>
      </c>
      <c r="C2036" t="s">
        <v>3563</v>
      </c>
    </row>
    <row r="2037" spans="2:3" x14ac:dyDescent="0.35">
      <c r="B2037" s="55" t="s">
        <v>3564</v>
      </c>
      <c r="C2037" t="s">
        <v>3565</v>
      </c>
    </row>
    <row r="2038" spans="2:3" x14ac:dyDescent="0.35">
      <c r="B2038" s="55" t="s">
        <v>3564</v>
      </c>
      <c r="C2038" t="s">
        <v>3565</v>
      </c>
    </row>
    <row r="2039" spans="2:3" x14ac:dyDescent="0.35">
      <c r="B2039" s="55" t="s">
        <v>3566</v>
      </c>
      <c r="C2039" t="s">
        <v>3567</v>
      </c>
    </row>
    <row r="2040" spans="2:3" x14ac:dyDescent="0.35">
      <c r="B2040" s="55" t="s">
        <v>3568</v>
      </c>
      <c r="C2040" t="s">
        <v>3569</v>
      </c>
    </row>
    <row r="2041" spans="2:3" x14ac:dyDescent="0.35">
      <c r="B2041" s="55" t="s">
        <v>3568</v>
      </c>
      <c r="C2041" t="s">
        <v>3569</v>
      </c>
    </row>
    <row r="2042" spans="2:3" x14ac:dyDescent="0.35">
      <c r="B2042" s="55" t="s">
        <v>3570</v>
      </c>
      <c r="C2042" t="s">
        <v>3571</v>
      </c>
    </row>
    <row r="2043" spans="2:3" x14ac:dyDescent="0.35">
      <c r="B2043" s="55" t="s">
        <v>3572</v>
      </c>
      <c r="C2043" t="s">
        <v>3573</v>
      </c>
    </row>
    <row r="2044" spans="2:3" x14ac:dyDescent="0.35">
      <c r="B2044" s="55" t="s">
        <v>3572</v>
      </c>
      <c r="C2044" t="s">
        <v>3573</v>
      </c>
    </row>
    <row r="2045" spans="2:3" x14ac:dyDescent="0.35">
      <c r="B2045" s="55" t="s">
        <v>3574</v>
      </c>
      <c r="C2045" t="s">
        <v>3575</v>
      </c>
    </row>
    <row r="2046" spans="2:3" x14ac:dyDescent="0.35">
      <c r="B2046" s="55" t="s">
        <v>3576</v>
      </c>
      <c r="C2046" t="s">
        <v>3577</v>
      </c>
    </row>
    <row r="2047" spans="2:3" x14ac:dyDescent="0.35">
      <c r="B2047" s="55" t="s">
        <v>3576</v>
      </c>
      <c r="C2047" t="s">
        <v>3577</v>
      </c>
    </row>
    <row r="2048" spans="2:3" x14ac:dyDescent="0.35">
      <c r="B2048" s="55" t="s">
        <v>3576</v>
      </c>
      <c r="C2048" t="s">
        <v>3577</v>
      </c>
    </row>
    <row r="2049" spans="2:3" x14ac:dyDescent="0.35">
      <c r="B2049" s="55" t="s">
        <v>3578</v>
      </c>
      <c r="C2049" t="s">
        <v>3579</v>
      </c>
    </row>
    <row r="2050" spans="2:3" x14ac:dyDescent="0.35">
      <c r="B2050" s="55" t="s">
        <v>3580</v>
      </c>
      <c r="C2050" t="s">
        <v>3581</v>
      </c>
    </row>
    <row r="2051" spans="2:3" x14ac:dyDescent="0.35">
      <c r="B2051" s="55" t="s">
        <v>3582</v>
      </c>
      <c r="C2051" t="s">
        <v>3583</v>
      </c>
    </row>
    <row r="2052" spans="2:3" x14ac:dyDescent="0.35">
      <c r="B2052" s="55" t="s">
        <v>3582</v>
      </c>
      <c r="C2052" t="s">
        <v>3583</v>
      </c>
    </row>
    <row r="2053" spans="2:3" x14ac:dyDescent="0.35">
      <c r="B2053" s="55" t="s">
        <v>3582</v>
      </c>
      <c r="C2053" t="s">
        <v>3583</v>
      </c>
    </row>
    <row r="2054" spans="2:3" x14ac:dyDescent="0.35">
      <c r="B2054" s="55" t="s">
        <v>3584</v>
      </c>
      <c r="C2054" t="s">
        <v>3585</v>
      </c>
    </row>
    <row r="2055" spans="2:3" x14ac:dyDescent="0.35">
      <c r="B2055" s="55" t="s">
        <v>3584</v>
      </c>
      <c r="C2055" t="s">
        <v>3585</v>
      </c>
    </row>
    <row r="2056" spans="2:3" x14ac:dyDescent="0.35">
      <c r="B2056" s="55" t="s">
        <v>3586</v>
      </c>
      <c r="C2056" t="s">
        <v>3587</v>
      </c>
    </row>
    <row r="2057" spans="2:3" x14ac:dyDescent="0.35">
      <c r="B2057" s="55" t="s">
        <v>3588</v>
      </c>
      <c r="C2057" t="s">
        <v>3589</v>
      </c>
    </row>
    <row r="2058" spans="2:3" x14ac:dyDescent="0.35">
      <c r="B2058" s="55" t="s">
        <v>3588</v>
      </c>
      <c r="C2058" t="s">
        <v>3589</v>
      </c>
    </row>
    <row r="2059" spans="2:3" x14ac:dyDescent="0.35">
      <c r="B2059" s="55" t="s">
        <v>3590</v>
      </c>
      <c r="C2059" t="s">
        <v>3591</v>
      </c>
    </row>
    <row r="2060" spans="2:3" x14ac:dyDescent="0.35">
      <c r="B2060" s="55" t="s">
        <v>3590</v>
      </c>
      <c r="C2060" t="s">
        <v>3591</v>
      </c>
    </row>
    <row r="2061" spans="2:3" x14ac:dyDescent="0.35">
      <c r="B2061" s="55" t="s">
        <v>3592</v>
      </c>
      <c r="C2061" t="s">
        <v>3593</v>
      </c>
    </row>
    <row r="2062" spans="2:3" x14ac:dyDescent="0.35">
      <c r="B2062" s="55" t="s">
        <v>3594</v>
      </c>
      <c r="C2062" t="s">
        <v>3595</v>
      </c>
    </row>
    <row r="2063" spans="2:3" x14ac:dyDescent="0.35">
      <c r="B2063" s="55" t="s">
        <v>3594</v>
      </c>
      <c r="C2063" t="s">
        <v>3595</v>
      </c>
    </row>
    <row r="2064" spans="2:3" x14ac:dyDescent="0.35">
      <c r="B2064" s="55" t="s">
        <v>3596</v>
      </c>
      <c r="C2064" t="s">
        <v>3597</v>
      </c>
    </row>
    <row r="2065" spans="2:3" x14ac:dyDescent="0.35">
      <c r="B2065" s="55" t="s">
        <v>3596</v>
      </c>
      <c r="C2065" t="s">
        <v>3597</v>
      </c>
    </row>
    <row r="2066" spans="2:3" x14ac:dyDescent="0.35">
      <c r="B2066" s="55" t="s">
        <v>3598</v>
      </c>
      <c r="C2066" t="s">
        <v>3599</v>
      </c>
    </row>
    <row r="2067" spans="2:3" x14ac:dyDescent="0.35">
      <c r="B2067" s="55" t="s">
        <v>3600</v>
      </c>
      <c r="C2067" t="s">
        <v>3601</v>
      </c>
    </row>
    <row r="2068" spans="2:3" x14ac:dyDescent="0.35">
      <c r="B2068" s="55" t="s">
        <v>3602</v>
      </c>
      <c r="C2068" t="s">
        <v>792</v>
      </c>
    </row>
    <row r="2069" spans="2:3" x14ac:dyDescent="0.35">
      <c r="B2069" s="55" t="s">
        <v>3603</v>
      </c>
      <c r="C2069" t="s">
        <v>3604</v>
      </c>
    </row>
    <row r="2070" spans="2:3" x14ac:dyDescent="0.35">
      <c r="B2070" s="55" t="s">
        <v>3605</v>
      </c>
      <c r="C2070" t="s">
        <v>3606</v>
      </c>
    </row>
    <row r="2071" spans="2:3" x14ac:dyDescent="0.35">
      <c r="B2071" s="55" t="s">
        <v>3605</v>
      </c>
      <c r="C2071" t="s">
        <v>3606</v>
      </c>
    </row>
    <row r="2072" spans="2:3" x14ac:dyDescent="0.35">
      <c r="B2072" s="55" t="s">
        <v>3607</v>
      </c>
      <c r="C2072" t="s">
        <v>3608</v>
      </c>
    </row>
    <row r="2073" spans="2:3" x14ac:dyDescent="0.35">
      <c r="B2073" s="55" t="s">
        <v>3609</v>
      </c>
      <c r="C2073" t="s">
        <v>3610</v>
      </c>
    </row>
    <row r="2074" spans="2:3" x14ac:dyDescent="0.35">
      <c r="B2074" s="55" t="s">
        <v>3609</v>
      </c>
      <c r="C2074" t="s">
        <v>3610</v>
      </c>
    </row>
    <row r="2075" spans="2:3" x14ac:dyDescent="0.35">
      <c r="B2075" s="55" t="s">
        <v>3611</v>
      </c>
      <c r="C2075" t="s">
        <v>3612</v>
      </c>
    </row>
    <row r="2076" spans="2:3" x14ac:dyDescent="0.35">
      <c r="B2076" s="55" t="s">
        <v>3613</v>
      </c>
      <c r="C2076" t="s">
        <v>1140</v>
      </c>
    </row>
    <row r="2077" spans="2:3" x14ac:dyDescent="0.35">
      <c r="B2077" s="55" t="s">
        <v>3614</v>
      </c>
      <c r="C2077" t="s">
        <v>3615</v>
      </c>
    </row>
    <row r="2078" spans="2:3" x14ac:dyDescent="0.35">
      <c r="B2078" s="55" t="s">
        <v>3614</v>
      </c>
      <c r="C2078" t="s">
        <v>3615</v>
      </c>
    </row>
    <row r="2079" spans="2:3" x14ac:dyDescent="0.35">
      <c r="B2079" s="55" t="s">
        <v>3616</v>
      </c>
      <c r="C2079" t="s">
        <v>3617</v>
      </c>
    </row>
    <row r="2080" spans="2:3" x14ac:dyDescent="0.35">
      <c r="B2080" s="55" t="s">
        <v>3616</v>
      </c>
      <c r="C2080" t="s">
        <v>3617</v>
      </c>
    </row>
    <row r="2081" spans="2:3" x14ac:dyDescent="0.35">
      <c r="B2081" s="55" t="s">
        <v>3616</v>
      </c>
      <c r="C2081" t="s">
        <v>3617</v>
      </c>
    </row>
    <row r="2082" spans="2:3" x14ac:dyDescent="0.35">
      <c r="B2082" s="55" t="s">
        <v>3616</v>
      </c>
      <c r="C2082" t="s">
        <v>3617</v>
      </c>
    </row>
    <row r="2083" spans="2:3" x14ac:dyDescent="0.35">
      <c r="B2083" s="55" t="s">
        <v>3616</v>
      </c>
      <c r="C2083" t="s">
        <v>3617</v>
      </c>
    </row>
    <row r="2084" spans="2:3" x14ac:dyDescent="0.35">
      <c r="B2084" s="55" t="s">
        <v>3618</v>
      </c>
      <c r="C2084" t="s">
        <v>3619</v>
      </c>
    </row>
    <row r="2085" spans="2:3" x14ac:dyDescent="0.35">
      <c r="B2085" s="55" t="s">
        <v>3620</v>
      </c>
      <c r="C2085" t="s">
        <v>3621</v>
      </c>
    </row>
    <row r="2086" spans="2:3" x14ac:dyDescent="0.35">
      <c r="B2086" s="55" t="s">
        <v>3620</v>
      </c>
      <c r="C2086" t="s">
        <v>3621</v>
      </c>
    </row>
    <row r="2087" spans="2:3" x14ac:dyDescent="0.35">
      <c r="B2087" s="55" t="s">
        <v>3622</v>
      </c>
      <c r="C2087" t="s">
        <v>660</v>
      </c>
    </row>
    <row r="2088" spans="2:3" x14ac:dyDescent="0.35">
      <c r="B2088" s="55" t="s">
        <v>3622</v>
      </c>
      <c r="C2088" t="s">
        <v>660</v>
      </c>
    </row>
    <row r="2089" spans="2:3" x14ac:dyDescent="0.35">
      <c r="B2089" s="55" t="s">
        <v>3623</v>
      </c>
      <c r="C2089" t="s">
        <v>3624</v>
      </c>
    </row>
    <row r="2090" spans="2:3" x14ac:dyDescent="0.35">
      <c r="B2090" s="55" t="s">
        <v>3623</v>
      </c>
      <c r="C2090" t="s">
        <v>3624</v>
      </c>
    </row>
    <row r="2091" spans="2:3" x14ac:dyDescent="0.35">
      <c r="B2091" s="55" t="s">
        <v>3623</v>
      </c>
      <c r="C2091" t="s">
        <v>3624</v>
      </c>
    </row>
    <row r="2092" spans="2:3" x14ac:dyDescent="0.35">
      <c r="B2092" s="55" t="s">
        <v>3623</v>
      </c>
      <c r="C2092" t="s">
        <v>3624</v>
      </c>
    </row>
    <row r="2093" spans="2:3" x14ac:dyDescent="0.35">
      <c r="B2093" s="55" t="s">
        <v>3623</v>
      </c>
      <c r="C2093" t="s">
        <v>3624</v>
      </c>
    </row>
    <row r="2094" spans="2:3" x14ac:dyDescent="0.35">
      <c r="B2094" s="55" t="s">
        <v>3625</v>
      </c>
      <c r="C2094" t="s">
        <v>3626</v>
      </c>
    </row>
    <row r="2095" spans="2:3" x14ac:dyDescent="0.35">
      <c r="B2095" s="55" t="s">
        <v>3627</v>
      </c>
      <c r="C2095" t="s">
        <v>3628</v>
      </c>
    </row>
    <row r="2096" spans="2:3" x14ac:dyDescent="0.35">
      <c r="B2096" s="55" t="s">
        <v>3627</v>
      </c>
      <c r="C2096" t="s">
        <v>3628</v>
      </c>
    </row>
    <row r="2097" spans="2:3" x14ac:dyDescent="0.35">
      <c r="B2097" s="55" t="s">
        <v>3629</v>
      </c>
      <c r="C2097" t="s">
        <v>3630</v>
      </c>
    </row>
    <row r="2098" spans="2:3" x14ac:dyDescent="0.35">
      <c r="B2098" s="55" t="s">
        <v>3629</v>
      </c>
      <c r="C2098" t="s">
        <v>3630</v>
      </c>
    </row>
    <row r="2099" spans="2:3" x14ac:dyDescent="0.35">
      <c r="B2099" s="55" t="s">
        <v>3631</v>
      </c>
      <c r="C2099" t="s">
        <v>3632</v>
      </c>
    </row>
    <row r="2100" spans="2:3" x14ac:dyDescent="0.35">
      <c r="B2100" s="55" t="s">
        <v>3631</v>
      </c>
      <c r="C2100" t="s">
        <v>3632</v>
      </c>
    </row>
    <row r="2101" spans="2:3" x14ac:dyDescent="0.35">
      <c r="B2101" s="55" t="s">
        <v>3631</v>
      </c>
      <c r="C2101" t="s">
        <v>3632</v>
      </c>
    </row>
    <row r="2102" spans="2:3" x14ac:dyDescent="0.35">
      <c r="B2102" s="55" t="s">
        <v>3633</v>
      </c>
      <c r="C2102" t="s">
        <v>3634</v>
      </c>
    </row>
    <row r="2103" spans="2:3" x14ac:dyDescent="0.35">
      <c r="B2103" s="55" t="s">
        <v>3635</v>
      </c>
      <c r="C2103" t="s">
        <v>3636</v>
      </c>
    </row>
    <row r="2104" spans="2:3" x14ac:dyDescent="0.35">
      <c r="B2104" s="55" t="s">
        <v>3635</v>
      </c>
      <c r="C2104" t="s">
        <v>3636</v>
      </c>
    </row>
    <row r="2105" spans="2:3" x14ac:dyDescent="0.35">
      <c r="B2105" s="55" t="s">
        <v>3637</v>
      </c>
      <c r="C2105" t="s">
        <v>3638</v>
      </c>
    </row>
    <row r="2106" spans="2:3" x14ac:dyDescent="0.35">
      <c r="B2106" s="55" t="s">
        <v>3637</v>
      </c>
      <c r="C2106" t="s">
        <v>3638</v>
      </c>
    </row>
    <row r="2107" spans="2:3" x14ac:dyDescent="0.35">
      <c r="B2107" s="55" t="s">
        <v>3639</v>
      </c>
      <c r="C2107" t="s">
        <v>3640</v>
      </c>
    </row>
    <row r="2108" spans="2:3" x14ac:dyDescent="0.35">
      <c r="B2108" s="55" t="s">
        <v>3639</v>
      </c>
      <c r="C2108" t="s">
        <v>3640</v>
      </c>
    </row>
    <row r="2109" spans="2:3" x14ac:dyDescent="0.35">
      <c r="B2109" s="55" t="s">
        <v>3639</v>
      </c>
      <c r="C2109" t="s">
        <v>3640</v>
      </c>
    </row>
    <row r="2110" spans="2:3" x14ac:dyDescent="0.35">
      <c r="B2110" s="55" t="s">
        <v>3641</v>
      </c>
      <c r="C2110" t="s">
        <v>3642</v>
      </c>
    </row>
    <row r="2111" spans="2:3" x14ac:dyDescent="0.35">
      <c r="B2111" s="55" t="s">
        <v>3643</v>
      </c>
      <c r="C2111" t="s">
        <v>3644</v>
      </c>
    </row>
    <row r="2112" spans="2:3" x14ac:dyDescent="0.35">
      <c r="B2112" s="55" t="s">
        <v>3645</v>
      </c>
      <c r="C2112" t="s">
        <v>3646</v>
      </c>
    </row>
    <row r="2113" spans="2:3" x14ac:dyDescent="0.35">
      <c r="B2113" s="55" t="s">
        <v>3645</v>
      </c>
      <c r="C2113" t="s">
        <v>3646</v>
      </c>
    </row>
    <row r="2114" spans="2:3" x14ac:dyDescent="0.35">
      <c r="B2114" s="55" t="s">
        <v>3645</v>
      </c>
      <c r="C2114" t="s">
        <v>3646</v>
      </c>
    </row>
    <row r="2115" spans="2:3" x14ac:dyDescent="0.35">
      <c r="B2115" s="55" t="s">
        <v>3647</v>
      </c>
      <c r="C2115" t="s">
        <v>3648</v>
      </c>
    </row>
    <row r="2116" spans="2:3" x14ac:dyDescent="0.35">
      <c r="B2116" s="55" t="s">
        <v>3647</v>
      </c>
      <c r="C2116" t="s">
        <v>3648</v>
      </c>
    </row>
    <row r="2117" spans="2:3" x14ac:dyDescent="0.35">
      <c r="B2117" s="55" t="s">
        <v>3649</v>
      </c>
      <c r="C2117" t="s">
        <v>3650</v>
      </c>
    </row>
    <row r="2118" spans="2:3" x14ac:dyDescent="0.35">
      <c r="B2118" s="55" t="s">
        <v>3649</v>
      </c>
      <c r="C2118" t="s">
        <v>3650</v>
      </c>
    </row>
    <row r="2119" spans="2:3" x14ac:dyDescent="0.35">
      <c r="B2119" s="55" t="s">
        <v>3651</v>
      </c>
      <c r="C2119" t="s">
        <v>3652</v>
      </c>
    </row>
    <row r="2120" spans="2:3" x14ac:dyDescent="0.35">
      <c r="B2120" s="55" t="s">
        <v>3651</v>
      </c>
      <c r="C2120" t="s">
        <v>3652</v>
      </c>
    </row>
    <row r="2121" spans="2:3" x14ac:dyDescent="0.35">
      <c r="B2121" s="55" t="s">
        <v>3653</v>
      </c>
      <c r="C2121" t="s">
        <v>3654</v>
      </c>
    </row>
    <row r="2122" spans="2:3" x14ac:dyDescent="0.35">
      <c r="B2122" s="55" t="s">
        <v>3653</v>
      </c>
      <c r="C2122" t="s">
        <v>3654</v>
      </c>
    </row>
    <row r="2123" spans="2:3" x14ac:dyDescent="0.35">
      <c r="B2123" s="55" t="s">
        <v>3653</v>
      </c>
      <c r="C2123" t="s">
        <v>3654</v>
      </c>
    </row>
    <row r="2124" spans="2:3" x14ac:dyDescent="0.35">
      <c r="B2124" s="55" t="s">
        <v>3655</v>
      </c>
      <c r="C2124" t="s">
        <v>3656</v>
      </c>
    </row>
    <row r="2125" spans="2:3" x14ac:dyDescent="0.35">
      <c r="B2125" s="55" t="s">
        <v>3655</v>
      </c>
      <c r="C2125" t="s">
        <v>3656</v>
      </c>
    </row>
    <row r="2126" spans="2:3" x14ac:dyDescent="0.35">
      <c r="B2126" s="55" t="s">
        <v>3657</v>
      </c>
      <c r="C2126" t="s">
        <v>3658</v>
      </c>
    </row>
    <row r="2127" spans="2:3" x14ac:dyDescent="0.35">
      <c r="B2127" s="55" t="s">
        <v>3659</v>
      </c>
      <c r="C2127" t="s">
        <v>3660</v>
      </c>
    </row>
    <row r="2128" spans="2:3" x14ac:dyDescent="0.35">
      <c r="B2128" s="55" t="s">
        <v>3659</v>
      </c>
      <c r="C2128" t="s">
        <v>3660</v>
      </c>
    </row>
    <row r="2129" spans="2:3" x14ac:dyDescent="0.35">
      <c r="B2129" s="55" t="s">
        <v>3659</v>
      </c>
      <c r="C2129" t="s">
        <v>3660</v>
      </c>
    </row>
    <row r="2130" spans="2:3" x14ac:dyDescent="0.35">
      <c r="B2130" s="55" t="s">
        <v>3661</v>
      </c>
      <c r="C2130" t="s">
        <v>3662</v>
      </c>
    </row>
    <row r="2131" spans="2:3" x14ac:dyDescent="0.35">
      <c r="B2131" s="55" t="s">
        <v>3663</v>
      </c>
      <c r="C2131" t="s">
        <v>3664</v>
      </c>
    </row>
    <row r="2132" spans="2:3" x14ac:dyDescent="0.35">
      <c r="B2132" s="55" t="s">
        <v>3663</v>
      </c>
      <c r="C2132" t="s">
        <v>3664</v>
      </c>
    </row>
    <row r="2133" spans="2:3" x14ac:dyDescent="0.35">
      <c r="B2133" s="55" t="s">
        <v>3665</v>
      </c>
      <c r="C2133" t="s">
        <v>3666</v>
      </c>
    </row>
    <row r="2134" spans="2:3" x14ac:dyDescent="0.35">
      <c r="B2134" s="55" t="s">
        <v>3667</v>
      </c>
      <c r="C2134" t="s">
        <v>3668</v>
      </c>
    </row>
    <row r="2135" spans="2:3" x14ac:dyDescent="0.35">
      <c r="B2135" s="55" t="s">
        <v>3667</v>
      </c>
      <c r="C2135" t="s">
        <v>3668</v>
      </c>
    </row>
    <row r="2136" spans="2:3" x14ac:dyDescent="0.35">
      <c r="B2136" s="55" t="s">
        <v>3669</v>
      </c>
      <c r="C2136" t="s">
        <v>271</v>
      </c>
    </row>
    <row r="2137" spans="2:3" x14ac:dyDescent="0.35">
      <c r="B2137" s="55" t="s">
        <v>3669</v>
      </c>
      <c r="C2137" t="s">
        <v>271</v>
      </c>
    </row>
    <row r="2138" spans="2:3" x14ac:dyDescent="0.35">
      <c r="B2138" s="55" t="s">
        <v>3669</v>
      </c>
      <c r="C2138" t="s">
        <v>271</v>
      </c>
    </row>
    <row r="2139" spans="2:3" x14ac:dyDescent="0.35">
      <c r="B2139" s="55" t="s">
        <v>3669</v>
      </c>
      <c r="C2139" t="s">
        <v>271</v>
      </c>
    </row>
    <row r="2140" spans="2:3" x14ac:dyDescent="0.35">
      <c r="B2140" s="55" t="s">
        <v>3669</v>
      </c>
      <c r="C2140" t="s">
        <v>271</v>
      </c>
    </row>
    <row r="2141" spans="2:3" x14ac:dyDescent="0.35">
      <c r="B2141" s="55" t="s">
        <v>3669</v>
      </c>
      <c r="C2141" t="s">
        <v>271</v>
      </c>
    </row>
    <row r="2142" spans="2:3" x14ac:dyDescent="0.35">
      <c r="B2142" s="55" t="s">
        <v>3670</v>
      </c>
      <c r="C2142" t="s">
        <v>3671</v>
      </c>
    </row>
    <row r="2143" spans="2:3" x14ac:dyDescent="0.35">
      <c r="B2143" s="55" t="s">
        <v>3670</v>
      </c>
      <c r="C2143" t="s">
        <v>3671</v>
      </c>
    </row>
    <row r="2144" spans="2:3" x14ac:dyDescent="0.35">
      <c r="B2144" s="55" t="s">
        <v>3672</v>
      </c>
      <c r="C2144" t="s">
        <v>3673</v>
      </c>
    </row>
    <row r="2145" spans="2:3" x14ac:dyDescent="0.35">
      <c r="B2145" s="55" t="s">
        <v>3672</v>
      </c>
      <c r="C2145" t="s">
        <v>3673</v>
      </c>
    </row>
    <row r="2146" spans="2:3" x14ac:dyDescent="0.35">
      <c r="B2146" s="55" t="s">
        <v>3672</v>
      </c>
      <c r="C2146" t="s">
        <v>3673</v>
      </c>
    </row>
    <row r="2147" spans="2:3" x14ac:dyDescent="0.35">
      <c r="B2147" s="55" t="s">
        <v>3674</v>
      </c>
      <c r="C2147" t="s">
        <v>3675</v>
      </c>
    </row>
    <row r="2148" spans="2:3" x14ac:dyDescent="0.35">
      <c r="B2148" s="55" t="s">
        <v>3674</v>
      </c>
      <c r="C2148" t="s">
        <v>3675</v>
      </c>
    </row>
    <row r="2149" spans="2:3" x14ac:dyDescent="0.35">
      <c r="B2149" s="55" t="s">
        <v>3676</v>
      </c>
      <c r="C2149" t="s">
        <v>3677</v>
      </c>
    </row>
    <row r="2150" spans="2:3" x14ac:dyDescent="0.35">
      <c r="B2150" s="55" t="s">
        <v>3676</v>
      </c>
      <c r="C2150" t="s">
        <v>3677</v>
      </c>
    </row>
    <row r="2151" spans="2:3" x14ac:dyDescent="0.35">
      <c r="B2151" s="55" t="s">
        <v>3676</v>
      </c>
      <c r="C2151" t="s">
        <v>3677</v>
      </c>
    </row>
    <row r="2152" spans="2:3" x14ac:dyDescent="0.35">
      <c r="B2152" s="55" t="s">
        <v>3678</v>
      </c>
      <c r="C2152" t="s">
        <v>3679</v>
      </c>
    </row>
    <row r="2153" spans="2:3" x14ac:dyDescent="0.35">
      <c r="B2153" s="55" t="s">
        <v>3680</v>
      </c>
      <c r="C2153" t="s">
        <v>3681</v>
      </c>
    </row>
    <row r="2154" spans="2:3" x14ac:dyDescent="0.35">
      <c r="B2154" s="55" t="s">
        <v>3680</v>
      </c>
      <c r="C2154" t="s">
        <v>3681</v>
      </c>
    </row>
    <row r="2155" spans="2:3" x14ac:dyDescent="0.35">
      <c r="B2155" s="55" t="s">
        <v>3682</v>
      </c>
      <c r="C2155" t="s">
        <v>3683</v>
      </c>
    </row>
    <row r="2156" spans="2:3" x14ac:dyDescent="0.35">
      <c r="B2156" s="55" t="s">
        <v>3682</v>
      </c>
      <c r="C2156" t="s">
        <v>3683</v>
      </c>
    </row>
    <row r="2157" spans="2:3" x14ac:dyDescent="0.35">
      <c r="B2157" s="55" t="s">
        <v>3682</v>
      </c>
      <c r="C2157" t="s">
        <v>3683</v>
      </c>
    </row>
    <row r="2158" spans="2:3" x14ac:dyDescent="0.35">
      <c r="B2158" s="55" t="s">
        <v>3684</v>
      </c>
      <c r="C2158" t="s">
        <v>3685</v>
      </c>
    </row>
    <row r="2159" spans="2:3" x14ac:dyDescent="0.35">
      <c r="B2159" s="55" t="s">
        <v>3684</v>
      </c>
      <c r="C2159" t="s">
        <v>3685</v>
      </c>
    </row>
    <row r="2160" spans="2:3" x14ac:dyDescent="0.35">
      <c r="B2160" s="55" t="s">
        <v>3686</v>
      </c>
      <c r="C2160" t="s">
        <v>3687</v>
      </c>
    </row>
    <row r="2161" spans="2:3" x14ac:dyDescent="0.35">
      <c r="B2161" s="55" t="s">
        <v>3688</v>
      </c>
      <c r="C2161" t="s">
        <v>3689</v>
      </c>
    </row>
    <row r="2162" spans="2:3" x14ac:dyDescent="0.35">
      <c r="B2162" s="55" t="s">
        <v>3690</v>
      </c>
      <c r="C2162" t="s">
        <v>3691</v>
      </c>
    </row>
    <row r="2163" spans="2:3" x14ac:dyDescent="0.35">
      <c r="B2163" s="55" t="s">
        <v>3692</v>
      </c>
      <c r="C2163" t="s">
        <v>3693</v>
      </c>
    </row>
    <row r="2164" spans="2:3" x14ac:dyDescent="0.35">
      <c r="B2164" s="55" t="s">
        <v>3692</v>
      </c>
      <c r="C2164" t="s">
        <v>3693</v>
      </c>
    </row>
    <row r="2165" spans="2:3" x14ac:dyDescent="0.35">
      <c r="B2165" s="55" t="s">
        <v>3694</v>
      </c>
      <c r="C2165" t="s">
        <v>3695</v>
      </c>
    </row>
    <row r="2166" spans="2:3" x14ac:dyDescent="0.35">
      <c r="B2166" s="55" t="s">
        <v>3696</v>
      </c>
      <c r="C2166" t="s">
        <v>3697</v>
      </c>
    </row>
    <row r="2167" spans="2:3" x14ac:dyDescent="0.35">
      <c r="B2167" s="55" t="s">
        <v>3696</v>
      </c>
      <c r="C2167" t="s">
        <v>3697</v>
      </c>
    </row>
    <row r="2168" spans="2:3" x14ac:dyDescent="0.35">
      <c r="B2168" s="55" t="s">
        <v>3696</v>
      </c>
      <c r="C2168" t="s">
        <v>3697</v>
      </c>
    </row>
    <row r="2169" spans="2:3" x14ac:dyDescent="0.35">
      <c r="B2169" s="55" t="s">
        <v>3698</v>
      </c>
      <c r="C2169" t="s">
        <v>3699</v>
      </c>
    </row>
    <row r="2170" spans="2:3" x14ac:dyDescent="0.35">
      <c r="B2170" s="55" t="s">
        <v>3698</v>
      </c>
      <c r="C2170" t="s">
        <v>3699</v>
      </c>
    </row>
    <row r="2171" spans="2:3" x14ac:dyDescent="0.35">
      <c r="B2171" s="55" t="s">
        <v>3700</v>
      </c>
      <c r="C2171" t="s">
        <v>3701</v>
      </c>
    </row>
    <row r="2172" spans="2:3" x14ac:dyDescent="0.35">
      <c r="B2172" s="55" t="s">
        <v>3702</v>
      </c>
      <c r="C2172" t="s">
        <v>3703</v>
      </c>
    </row>
    <row r="2173" spans="2:3" x14ac:dyDescent="0.35">
      <c r="B2173" s="55" t="s">
        <v>3704</v>
      </c>
      <c r="C2173" t="s">
        <v>3705</v>
      </c>
    </row>
    <row r="2174" spans="2:3" x14ac:dyDescent="0.35">
      <c r="B2174" s="55" t="s">
        <v>3706</v>
      </c>
      <c r="C2174" t="s">
        <v>3707</v>
      </c>
    </row>
    <row r="2175" spans="2:3" x14ac:dyDescent="0.35">
      <c r="B2175" s="55" t="s">
        <v>3706</v>
      </c>
      <c r="C2175" t="s">
        <v>3707</v>
      </c>
    </row>
    <row r="2176" spans="2:3" x14ac:dyDescent="0.35">
      <c r="B2176" s="55" t="s">
        <v>3708</v>
      </c>
      <c r="C2176" t="s">
        <v>3709</v>
      </c>
    </row>
    <row r="2177" spans="2:3" x14ac:dyDescent="0.35">
      <c r="B2177" s="55" t="s">
        <v>3708</v>
      </c>
      <c r="C2177" t="s">
        <v>3709</v>
      </c>
    </row>
    <row r="2178" spans="2:3" x14ac:dyDescent="0.35">
      <c r="B2178" s="55" t="s">
        <v>3710</v>
      </c>
      <c r="C2178" t="s">
        <v>3711</v>
      </c>
    </row>
    <row r="2179" spans="2:3" x14ac:dyDescent="0.35">
      <c r="B2179" s="55" t="s">
        <v>3712</v>
      </c>
      <c r="C2179" t="s">
        <v>3713</v>
      </c>
    </row>
    <row r="2180" spans="2:3" x14ac:dyDescent="0.35">
      <c r="B2180" s="55" t="s">
        <v>3714</v>
      </c>
      <c r="C2180" t="s">
        <v>1454</v>
      </c>
    </row>
    <row r="2181" spans="2:3" x14ac:dyDescent="0.35">
      <c r="B2181" s="55" t="s">
        <v>3714</v>
      </c>
      <c r="C2181" t="s">
        <v>1454</v>
      </c>
    </row>
    <row r="2182" spans="2:3" x14ac:dyDescent="0.35">
      <c r="B2182" s="55" t="s">
        <v>3715</v>
      </c>
      <c r="C2182" t="s">
        <v>3716</v>
      </c>
    </row>
    <row r="2183" spans="2:3" x14ac:dyDescent="0.35">
      <c r="B2183" s="55" t="s">
        <v>3715</v>
      </c>
      <c r="C2183" t="s">
        <v>3716</v>
      </c>
    </row>
    <row r="2184" spans="2:3" x14ac:dyDescent="0.35">
      <c r="B2184" s="55" t="s">
        <v>3717</v>
      </c>
      <c r="C2184" t="s">
        <v>3718</v>
      </c>
    </row>
    <row r="2185" spans="2:3" x14ac:dyDescent="0.35">
      <c r="B2185" s="55" t="s">
        <v>3717</v>
      </c>
      <c r="C2185" t="s">
        <v>3718</v>
      </c>
    </row>
    <row r="2186" spans="2:3" x14ac:dyDescent="0.35">
      <c r="B2186" s="55" t="s">
        <v>3719</v>
      </c>
      <c r="C2186" t="s">
        <v>3720</v>
      </c>
    </row>
    <row r="2187" spans="2:3" x14ac:dyDescent="0.35">
      <c r="B2187" s="55" t="s">
        <v>3719</v>
      </c>
      <c r="C2187" t="s">
        <v>3720</v>
      </c>
    </row>
    <row r="2188" spans="2:3" x14ac:dyDescent="0.35">
      <c r="B2188" s="55" t="s">
        <v>3721</v>
      </c>
      <c r="C2188" t="s">
        <v>3722</v>
      </c>
    </row>
    <row r="2189" spans="2:3" x14ac:dyDescent="0.35">
      <c r="B2189" s="55" t="s">
        <v>3721</v>
      </c>
      <c r="C2189" t="s">
        <v>3722</v>
      </c>
    </row>
    <row r="2190" spans="2:3" x14ac:dyDescent="0.35">
      <c r="B2190" s="55" t="s">
        <v>3723</v>
      </c>
      <c r="C2190" t="s">
        <v>3724</v>
      </c>
    </row>
    <row r="2191" spans="2:3" x14ac:dyDescent="0.35">
      <c r="B2191" s="55" t="s">
        <v>3723</v>
      </c>
      <c r="C2191" t="s">
        <v>3724</v>
      </c>
    </row>
    <row r="2192" spans="2:3" x14ac:dyDescent="0.35">
      <c r="B2192" s="55" t="s">
        <v>3723</v>
      </c>
      <c r="C2192" t="s">
        <v>3724</v>
      </c>
    </row>
    <row r="2193" spans="2:3" x14ac:dyDescent="0.35">
      <c r="B2193" s="55" t="s">
        <v>3723</v>
      </c>
      <c r="C2193" t="s">
        <v>3724</v>
      </c>
    </row>
    <row r="2194" spans="2:3" x14ac:dyDescent="0.35">
      <c r="B2194" s="55" t="s">
        <v>3723</v>
      </c>
      <c r="C2194" t="s">
        <v>3724</v>
      </c>
    </row>
    <row r="2195" spans="2:3" x14ac:dyDescent="0.35">
      <c r="B2195" s="55" t="s">
        <v>3725</v>
      </c>
      <c r="C2195" t="s">
        <v>3726</v>
      </c>
    </row>
    <row r="2196" spans="2:3" x14ac:dyDescent="0.35">
      <c r="B2196" s="55" t="s">
        <v>3727</v>
      </c>
      <c r="C2196" t="s">
        <v>3728</v>
      </c>
    </row>
    <row r="2197" spans="2:3" x14ac:dyDescent="0.35">
      <c r="B2197" s="55" t="s">
        <v>3727</v>
      </c>
      <c r="C2197" t="s">
        <v>3728</v>
      </c>
    </row>
    <row r="2198" spans="2:3" x14ac:dyDescent="0.35">
      <c r="B2198" s="55" t="s">
        <v>3729</v>
      </c>
      <c r="C2198" t="s">
        <v>3730</v>
      </c>
    </row>
    <row r="2199" spans="2:3" x14ac:dyDescent="0.35">
      <c r="B2199" s="55" t="s">
        <v>3729</v>
      </c>
      <c r="C2199" t="s">
        <v>3730</v>
      </c>
    </row>
    <row r="2200" spans="2:3" x14ac:dyDescent="0.35">
      <c r="B2200" s="55" t="s">
        <v>3729</v>
      </c>
      <c r="C2200" t="s">
        <v>3730</v>
      </c>
    </row>
    <row r="2201" spans="2:3" x14ac:dyDescent="0.35">
      <c r="B2201" s="55" t="s">
        <v>3731</v>
      </c>
      <c r="C2201" t="s">
        <v>3732</v>
      </c>
    </row>
    <row r="2202" spans="2:3" x14ac:dyDescent="0.35">
      <c r="B2202" s="55" t="s">
        <v>3733</v>
      </c>
      <c r="C2202" t="s">
        <v>3734</v>
      </c>
    </row>
    <row r="2203" spans="2:3" x14ac:dyDescent="0.35">
      <c r="B2203" s="55" t="s">
        <v>3735</v>
      </c>
      <c r="C2203" t="s">
        <v>3736</v>
      </c>
    </row>
    <row r="2204" spans="2:3" x14ac:dyDescent="0.35">
      <c r="B2204" s="55" t="s">
        <v>3735</v>
      </c>
      <c r="C2204" t="s">
        <v>3736</v>
      </c>
    </row>
    <row r="2205" spans="2:3" x14ac:dyDescent="0.35">
      <c r="B2205" s="55" t="s">
        <v>3735</v>
      </c>
      <c r="C2205" t="s">
        <v>3736</v>
      </c>
    </row>
    <row r="2206" spans="2:3" x14ac:dyDescent="0.35">
      <c r="B2206" s="55" t="s">
        <v>3737</v>
      </c>
      <c r="C2206" t="s">
        <v>3738</v>
      </c>
    </row>
    <row r="2207" spans="2:3" x14ac:dyDescent="0.35">
      <c r="B2207" s="55" t="s">
        <v>3739</v>
      </c>
      <c r="C2207" t="s">
        <v>3740</v>
      </c>
    </row>
    <row r="2208" spans="2:3" x14ac:dyDescent="0.35">
      <c r="B2208" s="55" t="s">
        <v>3741</v>
      </c>
      <c r="C2208" t="s">
        <v>3742</v>
      </c>
    </row>
    <row r="2209" spans="2:3" x14ac:dyDescent="0.35">
      <c r="B2209" s="55" t="s">
        <v>3741</v>
      </c>
      <c r="C2209" t="s">
        <v>3742</v>
      </c>
    </row>
    <row r="2210" spans="2:3" x14ac:dyDescent="0.35">
      <c r="B2210" s="55" t="s">
        <v>3743</v>
      </c>
      <c r="C2210" t="s">
        <v>3744</v>
      </c>
    </row>
    <row r="2211" spans="2:3" x14ac:dyDescent="0.35">
      <c r="B2211" s="55" t="s">
        <v>3743</v>
      </c>
      <c r="C2211" t="s">
        <v>3744</v>
      </c>
    </row>
    <row r="2212" spans="2:3" x14ac:dyDescent="0.35">
      <c r="B2212" s="55" t="s">
        <v>3745</v>
      </c>
      <c r="C2212" t="s">
        <v>1039</v>
      </c>
    </row>
    <row r="2213" spans="2:3" x14ac:dyDescent="0.35">
      <c r="B2213" s="55" t="s">
        <v>3746</v>
      </c>
      <c r="C2213" t="s">
        <v>3747</v>
      </c>
    </row>
    <row r="2214" spans="2:3" x14ac:dyDescent="0.35">
      <c r="B2214" s="55" t="s">
        <v>3746</v>
      </c>
      <c r="C2214" t="s">
        <v>3747</v>
      </c>
    </row>
    <row r="2215" spans="2:3" x14ac:dyDescent="0.35">
      <c r="B2215" s="55" t="s">
        <v>3748</v>
      </c>
      <c r="C2215" t="s">
        <v>3749</v>
      </c>
    </row>
    <row r="2216" spans="2:3" x14ac:dyDescent="0.35">
      <c r="B2216" s="55" t="s">
        <v>3748</v>
      </c>
      <c r="C2216" t="s">
        <v>3749</v>
      </c>
    </row>
    <row r="2217" spans="2:3" x14ac:dyDescent="0.35">
      <c r="B2217" s="55" t="s">
        <v>3750</v>
      </c>
      <c r="C2217" t="s">
        <v>3751</v>
      </c>
    </row>
    <row r="2218" spans="2:3" x14ac:dyDescent="0.35">
      <c r="B2218" s="55" t="s">
        <v>3750</v>
      </c>
      <c r="C2218" t="s">
        <v>3751</v>
      </c>
    </row>
    <row r="2219" spans="2:3" x14ac:dyDescent="0.35">
      <c r="B2219" s="55" t="s">
        <v>3752</v>
      </c>
      <c r="C2219" t="s">
        <v>3753</v>
      </c>
    </row>
    <row r="2220" spans="2:3" x14ac:dyDescent="0.35">
      <c r="B2220" s="55" t="s">
        <v>3752</v>
      </c>
      <c r="C2220" t="s">
        <v>3753</v>
      </c>
    </row>
    <row r="2221" spans="2:3" x14ac:dyDescent="0.35">
      <c r="B2221" s="55" t="s">
        <v>3754</v>
      </c>
      <c r="C2221" t="s">
        <v>3755</v>
      </c>
    </row>
    <row r="2222" spans="2:3" x14ac:dyDescent="0.35">
      <c r="B2222" s="55" t="s">
        <v>3756</v>
      </c>
      <c r="C2222" t="s">
        <v>3757</v>
      </c>
    </row>
    <row r="2223" spans="2:3" x14ac:dyDescent="0.35">
      <c r="B2223" s="55" t="s">
        <v>3756</v>
      </c>
      <c r="C2223" t="s">
        <v>3757</v>
      </c>
    </row>
    <row r="2224" spans="2:3" x14ac:dyDescent="0.35">
      <c r="B2224" s="55" t="s">
        <v>3758</v>
      </c>
      <c r="C2224" t="s">
        <v>3759</v>
      </c>
    </row>
    <row r="2225" spans="2:3" x14ac:dyDescent="0.35">
      <c r="B2225" s="55" t="s">
        <v>3758</v>
      </c>
      <c r="C2225" t="s">
        <v>3759</v>
      </c>
    </row>
    <row r="2226" spans="2:3" x14ac:dyDescent="0.35">
      <c r="B2226" s="55" t="s">
        <v>3758</v>
      </c>
      <c r="C2226" t="s">
        <v>3759</v>
      </c>
    </row>
    <row r="2227" spans="2:3" x14ac:dyDescent="0.35">
      <c r="B2227" s="55" t="s">
        <v>3758</v>
      </c>
      <c r="C2227" t="s">
        <v>3759</v>
      </c>
    </row>
    <row r="2228" spans="2:3" x14ac:dyDescent="0.35">
      <c r="B2228" s="55" t="s">
        <v>3760</v>
      </c>
      <c r="C2228" t="s">
        <v>3761</v>
      </c>
    </row>
    <row r="2229" spans="2:3" x14ac:dyDescent="0.35">
      <c r="B2229" s="55" t="s">
        <v>3762</v>
      </c>
      <c r="C2229" t="s">
        <v>3763</v>
      </c>
    </row>
    <row r="2230" spans="2:3" x14ac:dyDescent="0.35">
      <c r="B2230" s="55" t="s">
        <v>3764</v>
      </c>
      <c r="C2230" t="s">
        <v>3765</v>
      </c>
    </row>
    <row r="2231" spans="2:3" x14ac:dyDescent="0.35">
      <c r="B2231" s="55" t="s">
        <v>3764</v>
      </c>
      <c r="C2231" t="s">
        <v>3765</v>
      </c>
    </row>
    <row r="2232" spans="2:3" x14ac:dyDescent="0.35">
      <c r="B2232" s="55" t="s">
        <v>3764</v>
      </c>
      <c r="C2232" t="s">
        <v>3765</v>
      </c>
    </row>
    <row r="2233" spans="2:3" x14ac:dyDescent="0.35">
      <c r="B2233" s="55" t="s">
        <v>3766</v>
      </c>
      <c r="C2233" t="s">
        <v>3767</v>
      </c>
    </row>
    <row r="2234" spans="2:3" x14ac:dyDescent="0.35">
      <c r="B2234" s="55" t="s">
        <v>3768</v>
      </c>
      <c r="C2234" t="s">
        <v>3769</v>
      </c>
    </row>
    <row r="2235" spans="2:3" x14ac:dyDescent="0.35">
      <c r="B2235" s="55" t="s">
        <v>3768</v>
      </c>
      <c r="C2235" t="s">
        <v>3769</v>
      </c>
    </row>
    <row r="2236" spans="2:3" x14ac:dyDescent="0.35">
      <c r="B2236" s="55" t="s">
        <v>3768</v>
      </c>
      <c r="C2236" t="s">
        <v>3769</v>
      </c>
    </row>
    <row r="2237" spans="2:3" x14ac:dyDescent="0.35">
      <c r="B2237" s="55" t="s">
        <v>3770</v>
      </c>
      <c r="C2237" t="s">
        <v>3771</v>
      </c>
    </row>
    <row r="2238" spans="2:3" x14ac:dyDescent="0.35">
      <c r="B2238" s="55" t="s">
        <v>3772</v>
      </c>
      <c r="C2238" t="s">
        <v>3773</v>
      </c>
    </row>
    <row r="2239" spans="2:3" x14ac:dyDescent="0.35">
      <c r="B2239" s="55" t="s">
        <v>3772</v>
      </c>
      <c r="C2239" t="s">
        <v>3773</v>
      </c>
    </row>
    <row r="2240" spans="2:3" x14ac:dyDescent="0.35">
      <c r="B2240" s="55" t="s">
        <v>3774</v>
      </c>
      <c r="C2240" t="s">
        <v>3775</v>
      </c>
    </row>
    <row r="2241" spans="2:3" x14ac:dyDescent="0.35">
      <c r="B2241" s="55" t="s">
        <v>3774</v>
      </c>
      <c r="C2241" t="s">
        <v>3775</v>
      </c>
    </row>
    <row r="2242" spans="2:3" x14ac:dyDescent="0.35">
      <c r="B2242" s="55" t="s">
        <v>3776</v>
      </c>
      <c r="C2242" t="s">
        <v>3777</v>
      </c>
    </row>
    <row r="2243" spans="2:3" x14ac:dyDescent="0.35">
      <c r="B2243" s="55" t="s">
        <v>3776</v>
      </c>
      <c r="C2243" t="s">
        <v>3777</v>
      </c>
    </row>
    <row r="2244" spans="2:3" x14ac:dyDescent="0.35">
      <c r="B2244" s="55" t="s">
        <v>3776</v>
      </c>
      <c r="C2244" t="s">
        <v>3777</v>
      </c>
    </row>
    <row r="2245" spans="2:3" x14ac:dyDescent="0.35">
      <c r="B2245" s="55" t="s">
        <v>3778</v>
      </c>
      <c r="C2245" t="s">
        <v>3779</v>
      </c>
    </row>
    <row r="2246" spans="2:3" x14ac:dyDescent="0.35">
      <c r="B2246" s="55" t="s">
        <v>3780</v>
      </c>
      <c r="C2246" t="s">
        <v>3781</v>
      </c>
    </row>
    <row r="2247" spans="2:3" x14ac:dyDescent="0.35">
      <c r="B2247" s="55" t="s">
        <v>3782</v>
      </c>
      <c r="C2247" t="s">
        <v>3783</v>
      </c>
    </row>
    <row r="2248" spans="2:3" x14ac:dyDescent="0.35">
      <c r="B2248" s="55" t="s">
        <v>3782</v>
      </c>
      <c r="C2248" t="s">
        <v>3783</v>
      </c>
    </row>
    <row r="2249" spans="2:3" x14ac:dyDescent="0.35">
      <c r="B2249" s="55" t="s">
        <v>3782</v>
      </c>
      <c r="C2249" t="s">
        <v>3783</v>
      </c>
    </row>
    <row r="2250" spans="2:3" x14ac:dyDescent="0.35">
      <c r="B2250" s="55" t="s">
        <v>3784</v>
      </c>
      <c r="C2250" t="s">
        <v>3785</v>
      </c>
    </row>
    <row r="2251" spans="2:3" x14ac:dyDescent="0.35">
      <c r="B2251" s="55" t="s">
        <v>3784</v>
      </c>
      <c r="C2251" t="s">
        <v>3785</v>
      </c>
    </row>
    <row r="2252" spans="2:3" x14ac:dyDescent="0.35">
      <c r="B2252" s="55" t="s">
        <v>3784</v>
      </c>
      <c r="C2252" t="s">
        <v>3785</v>
      </c>
    </row>
    <row r="2253" spans="2:3" x14ac:dyDescent="0.35">
      <c r="B2253" s="55" t="s">
        <v>3786</v>
      </c>
      <c r="C2253" t="s">
        <v>3787</v>
      </c>
    </row>
    <row r="2254" spans="2:3" x14ac:dyDescent="0.35">
      <c r="B2254" s="55" t="s">
        <v>3788</v>
      </c>
      <c r="C2254" t="s">
        <v>3789</v>
      </c>
    </row>
    <row r="2255" spans="2:3" x14ac:dyDescent="0.35">
      <c r="B2255" s="55" t="s">
        <v>3790</v>
      </c>
      <c r="C2255" t="s">
        <v>3791</v>
      </c>
    </row>
    <row r="2256" spans="2:3" x14ac:dyDescent="0.35">
      <c r="B2256" s="55" t="s">
        <v>3792</v>
      </c>
      <c r="C2256" t="s">
        <v>3793</v>
      </c>
    </row>
    <row r="2257" spans="2:3" x14ac:dyDescent="0.35">
      <c r="B2257" s="55" t="s">
        <v>3792</v>
      </c>
      <c r="C2257" t="s">
        <v>3793</v>
      </c>
    </row>
    <row r="2258" spans="2:3" x14ac:dyDescent="0.35">
      <c r="B2258" s="55" t="s">
        <v>3792</v>
      </c>
      <c r="C2258" t="s">
        <v>3793</v>
      </c>
    </row>
    <row r="2259" spans="2:3" x14ac:dyDescent="0.35">
      <c r="B2259" s="55" t="s">
        <v>3792</v>
      </c>
      <c r="C2259" t="s">
        <v>3793</v>
      </c>
    </row>
    <row r="2260" spans="2:3" x14ac:dyDescent="0.35">
      <c r="B2260" s="55" t="s">
        <v>3794</v>
      </c>
      <c r="C2260" t="s">
        <v>3795</v>
      </c>
    </row>
    <row r="2261" spans="2:3" x14ac:dyDescent="0.35">
      <c r="B2261" s="55" t="s">
        <v>3794</v>
      </c>
      <c r="C2261" t="s">
        <v>3795</v>
      </c>
    </row>
    <row r="2262" spans="2:3" x14ac:dyDescent="0.35">
      <c r="B2262" s="55" t="s">
        <v>3794</v>
      </c>
      <c r="C2262" t="s">
        <v>3795</v>
      </c>
    </row>
    <row r="2263" spans="2:3" x14ac:dyDescent="0.35">
      <c r="B2263" s="55" t="s">
        <v>3796</v>
      </c>
      <c r="C2263" t="s">
        <v>3797</v>
      </c>
    </row>
    <row r="2264" spans="2:3" x14ac:dyDescent="0.35">
      <c r="B2264" s="55" t="s">
        <v>3796</v>
      </c>
      <c r="C2264" t="s">
        <v>3797</v>
      </c>
    </row>
    <row r="2265" spans="2:3" x14ac:dyDescent="0.35">
      <c r="B2265" s="55" t="s">
        <v>3798</v>
      </c>
      <c r="C2265" t="s">
        <v>3799</v>
      </c>
    </row>
    <row r="2266" spans="2:3" x14ac:dyDescent="0.35">
      <c r="B2266" s="55" t="s">
        <v>3800</v>
      </c>
      <c r="C2266" t="s">
        <v>3801</v>
      </c>
    </row>
    <row r="2267" spans="2:3" x14ac:dyDescent="0.35">
      <c r="B2267" s="55" t="s">
        <v>3802</v>
      </c>
      <c r="C2267" t="s">
        <v>3803</v>
      </c>
    </row>
    <row r="2268" spans="2:3" x14ac:dyDescent="0.35">
      <c r="B2268" s="55" t="s">
        <v>952</v>
      </c>
      <c r="C2268" t="s">
        <v>3804</v>
      </c>
    </row>
    <row r="2269" spans="2:3" x14ac:dyDescent="0.35">
      <c r="B2269" s="55" t="s">
        <v>952</v>
      </c>
      <c r="C2269" t="s">
        <v>3804</v>
      </c>
    </row>
    <row r="2270" spans="2:3" x14ac:dyDescent="0.35">
      <c r="B2270" s="55" t="s">
        <v>3805</v>
      </c>
      <c r="C2270" t="s">
        <v>3806</v>
      </c>
    </row>
    <row r="2271" spans="2:3" x14ac:dyDescent="0.35">
      <c r="B2271" s="55" t="s">
        <v>3805</v>
      </c>
      <c r="C2271" t="s">
        <v>3806</v>
      </c>
    </row>
    <row r="2272" spans="2:3" x14ac:dyDescent="0.35">
      <c r="B2272" s="55" t="s">
        <v>3807</v>
      </c>
      <c r="C2272" t="s">
        <v>3808</v>
      </c>
    </row>
    <row r="2273" spans="2:3" x14ac:dyDescent="0.35">
      <c r="B2273" s="55" t="s">
        <v>3807</v>
      </c>
      <c r="C2273" t="s">
        <v>3808</v>
      </c>
    </row>
    <row r="2274" spans="2:3" x14ac:dyDescent="0.35">
      <c r="B2274" s="55" t="s">
        <v>3807</v>
      </c>
      <c r="C2274" t="s">
        <v>3808</v>
      </c>
    </row>
    <row r="2275" spans="2:3" x14ac:dyDescent="0.35">
      <c r="B2275" s="55" t="s">
        <v>3807</v>
      </c>
      <c r="C2275" t="s">
        <v>3808</v>
      </c>
    </row>
    <row r="2276" spans="2:3" x14ac:dyDescent="0.35">
      <c r="B2276" s="55" t="s">
        <v>3809</v>
      </c>
      <c r="C2276" t="s">
        <v>3810</v>
      </c>
    </row>
    <row r="2277" spans="2:3" x14ac:dyDescent="0.35">
      <c r="B2277" s="55" t="s">
        <v>3811</v>
      </c>
      <c r="C2277" t="s">
        <v>3812</v>
      </c>
    </row>
    <row r="2278" spans="2:3" x14ac:dyDescent="0.35">
      <c r="B2278" s="55" t="s">
        <v>3811</v>
      </c>
      <c r="C2278" t="s">
        <v>3812</v>
      </c>
    </row>
    <row r="2279" spans="2:3" x14ac:dyDescent="0.35">
      <c r="B2279" s="55" t="s">
        <v>3811</v>
      </c>
      <c r="C2279" t="s">
        <v>3812</v>
      </c>
    </row>
    <row r="2280" spans="2:3" x14ac:dyDescent="0.35">
      <c r="B2280" s="55" t="s">
        <v>3811</v>
      </c>
      <c r="C2280" t="s">
        <v>3812</v>
      </c>
    </row>
    <row r="2281" spans="2:3" x14ac:dyDescent="0.35">
      <c r="B2281" s="55" t="s">
        <v>3813</v>
      </c>
      <c r="C2281" t="s">
        <v>3814</v>
      </c>
    </row>
    <row r="2282" spans="2:3" x14ac:dyDescent="0.35">
      <c r="B2282" s="55" t="s">
        <v>3815</v>
      </c>
      <c r="C2282" t="s">
        <v>3816</v>
      </c>
    </row>
    <row r="2283" spans="2:3" x14ac:dyDescent="0.35">
      <c r="B2283" s="55" t="s">
        <v>3815</v>
      </c>
      <c r="C2283" t="s">
        <v>3816</v>
      </c>
    </row>
    <row r="2284" spans="2:3" x14ac:dyDescent="0.35">
      <c r="B2284" s="55" t="s">
        <v>3815</v>
      </c>
      <c r="C2284" t="s">
        <v>3816</v>
      </c>
    </row>
    <row r="2285" spans="2:3" x14ac:dyDescent="0.35">
      <c r="B2285" s="55" t="s">
        <v>3815</v>
      </c>
      <c r="C2285" t="s">
        <v>3816</v>
      </c>
    </row>
    <row r="2286" spans="2:3" x14ac:dyDescent="0.35">
      <c r="B2286" s="55" t="s">
        <v>3815</v>
      </c>
      <c r="C2286" t="s">
        <v>3816</v>
      </c>
    </row>
    <row r="2287" spans="2:3" x14ac:dyDescent="0.35">
      <c r="B2287" s="55" t="s">
        <v>3817</v>
      </c>
      <c r="C2287" t="s">
        <v>3818</v>
      </c>
    </row>
    <row r="2288" spans="2:3" x14ac:dyDescent="0.35">
      <c r="B2288" s="55" t="s">
        <v>3817</v>
      </c>
      <c r="C2288" t="s">
        <v>3818</v>
      </c>
    </row>
    <row r="2289" spans="2:3" x14ac:dyDescent="0.35">
      <c r="B2289" s="55" t="s">
        <v>3819</v>
      </c>
      <c r="C2289" t="s">
        <v>3820</v>
      </c>
    </row>
    <row r="2290" spans="2:3" x14ac:dyDescent="0.35">
      <c r="B2290" s="55" t="s">
        <v>3821</v>
      </c>
      <c r="C2290" t="s">
        <v>3822</v>
      </c>
    </row>
    <row r="2291" spans="2:3" x14ac:dyDescent="0.35">
      <c r="B2291" s="55" t="s">
        <v>3821</v>
      </c>
      <c r="C2291" t="s">
        <v>3822</v>
      </c>
    </row>
    <row r="2292" spans="2:3" x14ac:dyDescent="0.35">
      <c r="B2292" s="55" t="s">
        <v>3821</v>
      </c>
      <c r="C2292" t="s">
        <v>3822</v>
      </c>
    </row>
    <row r="2293" spans="2:3" x14ac:dyDescent="0.35">
      <c r="B2293" s="55" t="s">
        <v>3823</v>
      </c>
      <c r="C2293" t="s">
        <v>3824</v>
      </c>
    </row>
    <row r="2294" spans="2:3" x14ac:dyDescent="0.35">
      <c r="B2294" s="55" t="s">
        <v>3825</v>
      </c>
      <c r="C2294" t="s">
        <v>3826</v>
      </c>
    </row>
    <row r="2295" spans="2:3" x14ac:dyDescent="0.35">
      <c r="B2295" s="55" t="s">
        <v>3825</v>
      </c>
      <c r="C2295" t="s">
        <v>3826</v>
      </c>
    </row>
    <row r="2296" spans="2:3" x14ac:dyDescent="0.35">
      <c r="B2296" s="55" t="s">
        <v>3825</v>
      </c>
      <c r="C2296" t="s">
        <v>3826</v>
      </c>
    </row>
    <row r="2297" spans="2:3" x14ac:dyDescent="0.35">
      <c r="B2297" s="55" t="s">
        <v>3827</v>
      </c>
      <c r="C2297" t="s">
        <v>3828</v>
      </c>
    </row>
    <row r="2298" spans="2:3" x14ac:dyDescent="0.35">
      <c r="B2298" s="55" t="s">
        <v>3829</v>
      </c>
      <c r="C2298" t="s">
        <v>3830</v>
      </c>
    </row>
    <row r="2299" spans="2:3" x14ac:dyDescent="0.35">
      <c r="B2299" s="55" t="s">
        <v>3831</v>
      </c>
      <c r="C2299" t="s">
        <v>3832</v>
      </c>
    </row>
    <row r="2300" spans="2:3" x14ac:dyDescent="0.35">
      <c r="B2300" s="55" t="s">
        <v>3831</v>
      </c>
      <c r="C2300" t="s">
        <v>3832</v>
      </c>
    </row>
    <row r="2301" spans="2:3" x14ac:dyDescent="0.35">
      <c r="B2301" s="55" t="s">
        <v>3831</v>
      </c>
      <c r="C2301" t="s">
        <v>3832</v>
      </c>
    </row>
    <row r="2302" spans="2:3" x14ac:dyDescent="0.35">
      <c r="B2302" s="55" t="s">
        <v>3833</v>
      </c>
      <c r="C2302" t="s">
        <v>3834</v>
      </c>
    </row>
    <row r="2303" spans="2:3" x14ac:dyDescent="0.35">
      <c r="B2303" s="55" t="s">
        <v>3833</v>
      </c>
      <c r="C2303" t="s">
        <v>3834</v>
      </c>
    </row>
    <row r="2304" spans="2:3" x14ac:dyDescent="0.35">
      <c r="B2304" s="55" t="s">
        <v>3833</v>
      </c>
      <c r="C2304" t="s">
        <v>3834</v>
      </c>
    </row>
    <row r="2305" spans="2:3" x14ac:dyDescent="0.35">
      <c r="B2305" s="55" t="s">
        <v>3833</v>
      </c>
      <c r="C2305" t="s">
        <v>3834</v>
      </c>
    </row>
    <row r="2306" spans="2:3" x14ac:dyDescent="0.35">
      <c r="B2306" s="55" t="s">
        <v>3835</v>
      </c>
      <c r="C2306" t="s">
        <v>3836</v>
      </c>
    </row>
    <row r="2307" spans="2:3" x14ac:dyDescent="0.35">
      <c r="B2307" s="55" t="s">
        <v>3835</v>
      </c>
      <c r="C2307" t="s">
        <v>3836</v>
      </c>
    </row>
    <row r="2308" spans="2:3" x14ac:dyDescent="0.35">
      <c r="B2308" s="55" t="s">
        <v>3835</v>
      </c>
      <c r="C2308" t="s">
        <v>3836</v>
      </c>
    </row>
    <row r="2309" spans="2:3" x14ac:dyDescent="0.35">
      <c r="B2309" s="55" t="s">
        <v>3837</v>
      </c>
      <c r="C2309" t="s">
        <v>3838</v>
      </c>
    </row>
    <row r="2310" spans="2:3" x14ac:dyDescent="0.35">
      <c r="B2310" s="55" t="s">
        <v>3839</v>
      </c>
      <c r="C2310" t="s">
        <v>3840</v>
      </c>
    </row>
    <row r="2311" spans="2:3" x14ac:dyDescent="0.35">
      <c r="B2311" s="55" t="s">
        <v>3841</v>
      </c>
      <c r="C2311" t="s">
        <v>3842</v>
      </c>
    </row>
    <row r="2312" spans="2:3" x14ac:dyDescent="0.35">
      <c r="B2312" s="55" t="s">
        <v>3843</v>
      </c>
      <c r="C2312" t="s">
        <v>3844</v>
      </c>
    </row>
    <row r="2313" spans="2:3" x14ac:dyDescent="0.35">
      <c r="B2313" s="55" t="s">
        <v>3843</v>
      </c>
      <c r="C2313" t="s">
        <v>3844</v>
      </c>
    </row>
    <row r="2314" spans="2:3" x14ac:dyDescent="0.35">
      <c r="B2314" s="55" t="s">
        <v>3843</v>
      </c>
      <c r="C2314" t="s">
        <v>3844</v>
      </c>
    </row>
    <row r="2315" spans="2:3" x14ac:dyDescent="0.35">
      <c r="B2315" s="55" t="s">
        <v>3843</v>
      </c>
      <c r="C2315" t="s">
        <v>3844</v>
      </c>
    </row>
    <row r="2316" spans="2:3" x14ac:dyDescent="0.35">
      <c r="B2316" s="55" t="s">
        <v>3843</v>
      </c>
      <c r="C2316" t="s">
        <v>3844</v>
      </c>
    </row>
    <row r="2317" spans="2:3" x14ac:dyDescent="0.35">
      <c r="B2317" s="55" t="s">
        <v>3843</v>
      </c>
      <c r="C2317" t="s">
        <v>3844</v>
      </c>
    </row>
    <row r="2318" spans="2:3" x14ac:dyDescent="0.35">
      <c r="B2318" s="55" t="s">
        <v>3845</v>
      </c>
      <c r="C2318" t="s">
        <v>3846</v>
      </c>
    </row>
    <row r="2319" spans="2:3" x14ac:dyDescent="0.35">
      <c r="B2319" s="55" t="s">
        <v>3845</v>
      </c>
      <c r="C2319" t="s">
        <v>3846</v>
      </c>
    </row>
    <row r="2320" spans="2:3" x14ac:dyDescent="0.35">
      <c r="B2320" s="55" t="s">
        <v>3847</v>
      </c>
      <c r="C2320" t="s">
        <v>3848</v>
      </c>
    </row>
    <row r="2321" spans="2:3" x14ac:dyDescent="0.35">
      <c r="B2321" s="55" t="s">
        <v>3847</v>
      </c>
      <c r="C2321" t="s">
        <v>3848</v>
      </c>
    </row>
    <row r="2322" spans="2:3" x14ac:dyDescent="0.35">
      <c r="B2322" s="55" t="s">
        <v>3847</v>
      </c>
      <c r="C2322" t="s">
        <v>3848</v>
      </c>
    </row>
    <row r="2323" spans="2:3" x14ac:dyDescent="0.35">
      <c r="B2323" s="55" t="s">
        <v>3849</v>
      </c>
      <c r="C2323" t="s">
        <v>3850</v>
      </c>
    </row>
    <row r="2324" spans="2:3" x14ac:dyDescent="0.35">
      <c r="B2324" s="55" t="s">
        <v>3851</v>
      </c>
      <c r="C2324" t="s">
        <v>3852</v>
      </c>
    </row>
    <row r="2325" spans="2:3" x14ac:dyDescent="0.35">
      <c r="B2325" s="55" t="s">
        <v>3851</v>
      </c>
      <c r="C2325" t="s">
        <v>3852</v>
      </c>
    </row>
    <row r="2326" spans="2:3" x14ac:dyDescent="0.35">
      <c r="B2326" s="55" t="s">
        <v>3853</v>
      </c>
      <c r="C2326" t="s">
        <v>3854</v>
      </c>
    </row>
    <row r="2327" spans="2:3" x14ac:dyDescent="0.35">
      <c r="B2327" s="55" t="s">
        <v>3855</v>
      </c>
      <c r="C2327" t="s">
        <v>3856</v>
      </c>
    </row>
    <row r="2328" spans="2:3" x14ac:dyDescent="0.35">
      <c r="B2328" s="55" t="s">
        <v>3857</v>
      </c>
      <c r="C2328" t="s">
        <v>3858</v>
      </c>
    </row>
    <row r="2329" spans="2:3" x14ac:dyDescent="0.35">
      <c r="B2329" s="55" t="s">
        <v>3857</v>
      </c>
      <c r="C2329" t="s">
        <v>3858</v>
      </c>
    </row>
    <row r="2330" spans="2:3" x14ac:dyDescent="0.35">
      <c r="B2330" s="55" t="s">
        <v>3859</v>
      </c>
      <c r="C2330" t="s">
        <v>3860</v>
      </c>
    </row>
    <row r="2331" spans="2:3" x14ac:dyDescent="0.35">
      <c r="B2331" s="55" t="s">
        <v>3859</v>
      </c>
      <c r="C2331" t="s">
        <v>3860</v>
      </c>
    </row>
    <row r="2332" spans="2:3" x14ac:dyDescent="0.35">
      <c r="B2332" s="55" t="s">
        <v>3861</v>
      </c>
      <c r="C2332" t="s">
        <v>3862</v>
      </c>
    </row>
    <row r="2333" spans="2:3" x14ac:dyDescent="0.35">
      <c r="B2333" s="55" t="s">
        <v>3863</v>
      </c>
      <c r="C2333" t="s">
        <v>3864</v>
      </c>
    </row>
    <row r="2334" spans="2:3" x14ac:dyDescent="0.35">
      <c r="B2334" s="55" t="s">
        <v>3863</v>
      </c>
      <c r="C2334" t="s">
        <v>3864</v>
      </c>
    </row>
    <row r="2335" spans="2:3" x14ac:dyDescent="0.35">
      <c r="B2335" s="55" t="s">
        <v>3863</v>
      </c>
      <c r="C2335" t="s">
        <v>3864</v>
      </c>
    </row>
    <row r="2336" spans="2:3" x14ac:dyDescent="0.35">
      <c r="B2336" s="55" t="s">
        <v>3863</v>
      </c>
      <c r="C2336" t="s">
        <v>3864</v>
      </c>
    </row>
    <row r="2337" spans="2:3" x14ac:dyDescent="0.35">
      <c r="B2337" s="55" t="s">
        <v>3863</v>
      </c>
      <c r="C2337" t="s">
        <v>3864</v>
      </c>
    </row>
    <row r="2338" spans="2:3" x14ac:dyDescent="0.35">
      <c r="B2338" s="55" t="s">
        <v>3865</v>
      </c>
      <c r="C2338" t="s">
        <v>3866</v>
      </c>
    </row>
    <row r="2339" spans="2:3" x14ac:dyDescent="0.35">
      <c r="B2339" s="55" t="s">
        <v>3867</v>
      </c>
      <c r="C2339" t="s">
        <v>3868</v>
      </c>
    </row>
    <row r="2340" spans="2:3" x14ac:dyDescent="0.35">
      <c r="B2340" s="55" t="s">
        <v>3867</v>
      </c>
      <c r="C2340" t="s">
        <v>3868</v>
      </c>
    </row>
    <row r="2341" spans="2:3" x14ac:dyDescent="0.35">
      <c r="B2341" s="55" t="s">
        <v>3867</v>
      </c>
      <c r="C2341" t="s">
        <v>3868</v>
      </c>
    </row>
    <row r="2342" spans="2:3" x14ac:dyDescent="0.35">
      <c r="B2342" s="55" t="s">
        <v>3867</v>
      </c>
      <c r="C2342" t="s">
        <v>3868</v>
      </c>
    </row>
    <row r="2343" spans="2:3" x14ac:dyDescent="0.35">
      <c r="B2343" s="55" t="s">
        <v>3867</v>
      </c>
      <c r="C2343" t="s">
        <v>3868</v>
      </c>
    </row>
    <row r="2344" spans="2:3" x14ac:dyDescent="0.35">
      <c r="B2344" s="55" t="s">
        <v>3867</v>
      </c>
      <c r="C2344" t="s">
        <v>3868</v>
      </c>
    </row>
    <row r="2345" spans="2:3" x14ac:dyDescent="0.35">
      <c r="B2345" s="55" t="s">
        <v>3869</v>
      </c>
      <c r="C2345" t="s">
        <v>3870</v>
      </c>
    </row>
    <row r="2346" spans="2:3" x14ac:dyDescent="0.35">
      <c r="B2346" s="55" t="s">
        <v>3869</v>
      </c>
      <c r="C2346" t="s">
        <v>3870</v>
      </c>
    </row>
    <row r="2347" spans="2:3" x14ac:dyDescent="0.35">
      <c r="B2347" s="55" t="s">
        <v>3869</v>
      </c>
      <c r="C2347" t="s">
        <v>3870</v>
      </c>
    </row>
    <row r="2348" spans="2:3" x14ac:dyDescent="0.35">
      <c r="B2348" s="55" t="s">
        <v>3871</v>
      </c>
      <c r="C2348" t="s">
        <v>3872</v>
      </c>
    </row>
    <row r="2349" spans="2:3" x14ac:dyDescent="0.35">
      <c r="B2349" s="55" t="s">
        <v>3871</v>
      </c>
      <c r="C2349" t="s">
        <v>3872</v>
      </c>
    </row>
    <row r="2350" spans="2:3" x14ac:dyDescent="0.35">
      <c r="B2350" s="55" t="s">
        <v>3873</v>
      </c>
      <c r="C2350" t="s">
        <v>3874</v>
      </c>
    </row>
    <row r="2351" spans="2:3" x14ac:dyDescent="0.35">
      <c r="B2351" s="55" t="s">
        <v>3875</v>
      </c>
      <c r="C2351" t="s">
        <v>3876</v>
      </c>
    </row>
    <row r="2352" spans="2:3" x14ac:dyDescent="0.35">
      <c r="B2352" s="55" t="s">
        <v>3877</v>
      </c>
      <c r="C2352" t="s">
        <v>3878</v>
      </c>
    </row>
    <row r="2353" spans="2:3" x14ac:dyDescent="0.35">
      <c r="B2353" s="55" t="s">
        <v>3877</v>
      </c>
      <c r="C2353" t="s">
        <v>3878</v>
      </c>
    </row>
    <row r="2354" spans="2:3" x14ac:dyDescent="0.35">
      <c r="B2354" s="55" t="s">
        <v>3877</v>
      </c>
      <c r="C2354" t="s">
        <v>3878</v>
      </c>
    </row>
    <row r="2355" spans="2:3" x14ac:dyDescent="0.35">
      <c r="B2355" s="55" t="s">
        <v>3879</v>
      </c>
      <c r="C2355" t="s">
        <v>3880</v>
      </c>
    </row>
    <row r="2356" spans="2:3" x14ac:dyDescent="0.35">
      <c r="B2356" s="55" t="s">
        <v>3881</v>
      </c>
      <c r="C2356" t="s">
        <v>3882</v>
      </c>
    </row>
    <row r="2357" spans="2:3" x14ac:dyDescent="0.35">
      <c r="B2357" s="55" t="s">
        <v>3881</v>
      </c>
      <c r="C2357" t="s">
        <v>3882</v>
      </c>
    </row>
    <row r="2358" spans="2:3" x14ac:dyDescent="0.35">
      <c r="B2358" s="55" t="s">
        <v>3881</v>
      </c>
      <c r="C2358" t="s">
        <v>3882</v>
      </c>
    </row>
    <row r="2359" spans="2:3" x14ac:dyDescent="0.35">
      <c r="B2359" s="55" t="s">
        <v>3883</v>
      </c>
      <c r="C2359" t="s">
        <v>3884</v>
      </c>
    </row>
    <row r="2360" spans="2:3" x14ac:dyDescent="0.35">
      <c r="B2360" s="55" t="s">
        <v>3883</v>
      </c>
      <c r="C2360" t="s">
        <v>3884</v>
      </c>
    </row>
    <row r="2361" spans="2:3" x14ac:dyDescent="0.35">
      <c r="B2361" s="55" t="s">
        <v>3885</v>
      </c>
      <c r="C2361" t="s">
        <v>3886</v>
      </c>
    </row>
    <row r="2362" spans="2:3" x14ac:dyDescent="0.35">
      <c r="B2362" s="55" t="s">
        <v>3885</v>
      </c>
      <c r="C2362" t="s">
        <v>3886</v>
      </c>
    </row>
    <row r="2363" spans="2:3" x14ac:dyDescent="0.35">
      <c r="B2363" s="55" t="s">
        <v>3887</v>
      </c>
      <c r="C2363" t="s">
        <v>3888</v>
      </c>
    </row>
    <row r="2364" spans="2:3" x14ac:dyDescent="0.35">
      <c r="B2364" s="55" t="s">
        <v>3887</v>
      </c>
      <c r="C2364" t="s">
        <v>3888</v>
      </c>
    </row>
    <row r="2365" spans="2:3" x14ac:dyDescent="0.35">
      <c r="B2365" s="55" t="s">
        <v>3889</v>
      </c>
      <c r="C2365" t="s">
        <v>3890</v>
      </c>
    </row>
    <row r="2366" spans="2:3" x14ac:dyDescent="0.35">
      <c r="B2366" s="55" t="s">
        <v>3889</v>
      </c>
      <c r="C2366" t="s">
        <v>3890</v>
      </c>
    </row>
    <row r="2367" spans="2:3" x14ac:dyDescent="0.35">
      <c r="B2367" s="55" t="s">
        <v>3889</v>
      </c>
      <c r="C2367" t="s">
        <v>3890</v>
      </c>
    </row>
    <row r="2368" spans="2:3" x14ac:dyDescent="0.35">
      <c r="B2368" s="55" t="s">
        <v>3891</v>
      </c>
      <c r="C2368" t="s">
        <v>3892</v>
      </c>
    </row>
    <row r="2369" spans="2:3" x14ac:dyDescent="0.35">
      <c r="B2369" s="55" t="s">
        <v>3893</v>
      </c>
      <c r="C2369" t="s">
        <v>3894</v>
      </c>
    </row>
    <row r="2370" spans="2:3" x14ac:dyDescent="0.35">
      <c r="B2370" s="55" t="s">
        <v>3893</v>
      </c>
      <c r="C2370" t="s">
        <v>3894</v>
      </c>
    </row>
    <row r="2371" spans="2:3" x14ac:dyDescent="0.35">
      <c r="B2371" s="55" t="s">
        <v>3893</v>
      </c>
      <c r="C2371" t="s">
        <v>3894</v>
      </c>
    </row>
    <row r="2372" spans="2:3" x14ac:dyDescent="0.35">
      <c r="B2372" s="55" t="s">
        <v>3895</v>
      </c>
      <c r="C2372" t="s">
        <v>3896</v>
      </c>
    </row>
    <row r="2373" spans="2:3" x14ac:dyDescent="0.35">
      <c r="B2373" s="55" t="s">
        <v>3895</v>
      </c>
      <c r="C2373" t="s">
        <v>3896</v>
      </c>
    </row>
    <row r="2374" spans="2:3" x14ac:dyDescent="0.35">
      <c r="B2374" s="55" t="s">
        <v>3897</v>
      </c>
      <c r="C2374" t="s">
        <v>3898</v>
      </c>
    </row>
    <row r="2375" spans="2:3" x14ac:dyDescent="0.35">
      <c r="B2375" s="55" t="s">
        <v>3897</v>
      </c>
      <c r="C2375" t="s">
        <v>3898</v>
      </c>
    </row>
    <row r="2376" spans="2:3" x14ac:dyDescent="0.35">
      <c r="B2376" s="55" t="s">
        <v>3899</v>
      </c>
      <c r="C2376" t="s">
        <v>3900</v>
      </c>
    </row>
    <row r="2377" spans="2:3" x14ac:dyDescent="0.35">
      <c r="B2377" s="55" t="s">
        <v>3899</v>
      </c>
      <c r="C2377" t="s">
        <v>3900</v>
      </c>
    </row>
    <row r="2378" spans="2:3" x14ac:dyDescent="0.35">
      <c r="B2378" s="55" t="s">
        <v>3899</v>
      </c>
      <c r="C2378" t="s">
        <v>3900</v>
      </c>
    </row>
    <row r="2379" spans="2:3" x14ac:dyDescent="0.35">
      <c r="B2379" s="55" t="s">
        <v>3899</v>
      </c>
      <c r="C2379" t="s">
        <v>3900</v>
      </c>
    </row>
    <row r="2380" spans="2:3" x14ac:dyDescent="0.35">
      <c r="B2380" s="55" t="s">
        <v>3899</v>
      </c>
      <c r="C2380" t="s">
        <v>3900</v>
      </c>
    </row>
    <row r="2381" spans="2:3" x14ac:dyDescent="0.35">
      <c r="B2381" s="55" t="s">
        <v>3899</v>
      </c>
      <c r="C2381" t="s">
        <v>3900</v>
      </c>
    </row>
    <row r="2382" spans="2:3" x14ac:dyDescent="0.35">
      <c r="B2382" s="55" t="s">
        <v>3899</v>
      </c>
      <c r="C2382" t="s">
        <v>3900</v>
      </c>
    </row>
    <row r="2383" spans="2:3" x14ac:dyDescent="0.35">
      <c r="B2383" s="55" t="s">
        <v>3899</v>
      </c>
      <c r="C2383" t="s">
        <v>3900</v>
      </c>
    </row>
    <row r="2384" spans="2:3" x14ac:dyDescent="0.35">
      <c r="B2384" s="55" t="s">
        <v>3901</v>
      </c>
      <c r="C2384" t="s">
        <v>3902</v>
      </c>
    </row>
    <row r="2385" spans="2:3" x14ac:dyDescent="0.35">
      <c r="B2385" s="55" t="s">
        <v>3901</v>
      </c>
      <c r="C2385" t="s">
        <v>3902</v>
      </c>
    </row>
    <row r="2386" spans="2:3" x14ac:dyDescent="0.35">
      <c r="B2386" s="55" t="s">
        <v>3903</v>
      </c>
      <c r="C2386" t="s">
        <v>3904</v>
      </c>
    </row>
    <row r="2387" spans="2:3" x14ac:dyDescent="0.35">
      <c r="B2387" s="55" t="s">
        <v>3903</v>
      </c>
      <c r="C2387" t="s">
        <v>3904</v>
      </c>
    </row>
    <row r="2388" spans="2:3" x14ac:dyDescent="0.35">
      <c r="B2388" s="55" t="s">
        <v>3903</v>
      </c>
      <c r="C2388" t="s">
        <v>3904</v>
      </c>
    </row>
    <row r="2389" spans="2:3" x14ac:dyDescent="0.35">
      <c r="B2389" s="55" t="s">
        <v>3905</v>
      </c>
      <c r="C2389" t="s">
        <v>3906</v>
      </c>
    </row>
    <row r="2390" spans="2:3" x14ac:dyDescent="0.35">
      <c r="B2390" s="55" t="s">
        <v>3905</v>
      </c>
      <c r="C2390" t="s">
        <v>3906</v>
      </c>
    </row>
    <row r="2391" spans="2:3" x14ac:dyDescent="0.35">
      <c r="B2391" s="55" t="s">
        <v>3905</v>
      </c>
      <c r="C2391" t="s">
        <v>3906</v>
      </c>
    </row>
    <row r="2392" spans="2:3" x14ac:dyDescent="0.35">
      <c r="B2392" s="55" t="s">
        <v>3907</v>
      </c>
      <c r="C2392" t="s">
        <v>3908</v>
      </c>
    </row>
    <row r="2393" spans="2:3" x14ac:dyDescent="0.35">
      <c r="B2393" s="55" t="s">
        <v>3907</v>
      </c>
      <c r="C2393" t="s">
        <v>3908</v>
      </c>
    </row>
    <row r="2394" spans="2:3" x14ac:dyDescent="0.35">
      <c r="B2394" s="55" t="s">
        <v>3907</v>
      </c>
      <c r="C2394" t="s">
        <v>3908</v>
      </c>
    </row>
    <row r="2395" spans="2:3" x14ac:dyDescent="0.35">
      <c r="B2395" s="55" t="s">
        <v>3907</v>
      </c>
      <c r="C2395" t="s">
        <v>3908</v>
      </c>
    </row>
    <row r="2396" spans="2:3" x14ac:dyDescent="0.35">
      <c r="B2396" s="55" t="s">
        <v>3909</v>
      </c>
      <c r="C2396" t="s">
        <v>3910</v>
      </c>
    </row>
    <row r="2397" spans="2:3" x14ac:dyDescent="0.35">
      <c r="B2397" s="55" t="s">
        <v>3909</v>
      </c>
      <c r="C2397" t="s">
        <v>3910</v>
      </c>
    </row>
    <row r="2398" spans="2:3" x14ac:dyDescent="0.35">
      <c r="B2398" s="55" t="s">
        <v>3909</v>
      </c>
      <c r="C2398" t="s">
        <v>3910</v>
      </c>
    </row>
    <row r="2399" spans="2:3" x14ac:dyDescent="0.35">
      <c r="B2399" s="55" t="s">
        <v>3911</v>
      </c>
      <c r="C2399" t="s">
        <v>3912</v>
      </c>
    </row>
    <row r="2400" spans="2:3" x14ac:dyDescent="0.35">
      <c r="B2400" s="55" t="s">
        <v>3911</v>
      </c>
      <c r="C2400" t="s">
        <v>3912</v>
      </c>
    </row>
    <row r="2401" spans="2:3" x14ac:dyDescent="0.35">
      <c r="B2401" s="55" t="s">
        <v>3913</v>
      </c>
      <c r="C2401" t="s">
        <v>3912</v>
      </c>
    </row>
    <row r="2402" spans="2:3" x14ac:dyDescent="0.35">
      <c r="B2402" s="55" t="s">
        <v>3913</v>
      </c>
      <c r="C2402" t="s">
        <v>3912</v>
      </c>
    </row>
    <row r="2403" spans="2:3" x14ac:dyDescent="0.35">
      <c r="B2403" s="55" t="s">
        <v>3914</v>
      </c>
      <c r="C2403" t="s">
        <v>3912</v>
      </c>
    </row>
    <row r="2404" spans="2:3" x14ac:dyDescent="0.35">
      <c r="B2404" s="55" t="s">
        <v>3914</v>
      </c>
      <c r="C2404" t="s">
        <v>3912</v>
      </c>
    </row>
    <row r="2405" spans="2:3" x14ac:dyDescent="0.35">
      <c r="B2405" s="55" t="s">
        <v>3915</v>
      </c>
      <c r="C2405" t="s">
        <v>3916</v>
      </c>
    </row>
    <row r="2406" spans="2:3" x14ac:dyDescent="0.35">
      <c r="B2406" s="55" t="s">
        <v>3915</v>
      </c>
      <c r="C2406" t="s">
        <v>3916</v>
      </c>
    </row>
    <row r="2407" spans="2:3" x14ac:dyDescent="0.35">
      <c r="B2407" s="55" t="s">
        <v>3915</v>
      </c>
      <c r="C2407" t="s">
        <v>3916</v>
      </c>
    </row>
    <row r="2408" spans="2:3" x14ac:dyDescent="0.35">
      <c r="B2408" s="55" t="s">
        <v>3915</v>
      </c>
      <c r="C2408" t="s">
        <v>3916</v>
      </c>
    </row>
    <row r="2409" spans="2:3" x14ac:dyDescent="0.35">
      <c r="B2409" s="55" t="s">
        <v>3915</v>
      </c>
      <c r="C2409" t="s">
        <v>3916</v>
      </c>
    </row>
    <row r="2410" spans="2:3" x14ac:dyDescent="0.35">
      <c r="B2410" s="55" t="s">
        <v>3917</v>
      </c>
      <c r="C2410" t="s">
        <v>3918</v>
      </c>
    </row>
    <row r="2411" spans="2:3" x14ac:dyDescent="0.35">
      <c r="B2411" s="55" t="s">
        <v>3919</v>
      </c>
      <c r="C2411" t="s">
        <v>3920</v>
      </c>
    </row>
    <row r="2412" spans="2:3" x14ac:dyDescent="0.35">
      <c r="B2412" s="55" t="s">
        <v>1131</v>
      </c>
      <c r="C2412" t="s">
        <v>3921</v>
      </c>
    </row>
    <row r="2413" spans="2:3" x14ac:dyDescent="0.35">
      <c r="B2413" s="55" t="s">
        <v>3922</v>
      </c>
      <c r="C2413" t="s">
        <v>3923</v>
      </c>
    </row>
    <row r="2414" spans="2:3" x14ac:dyDescent="0.35">
      <c r="B2414" s="55" t="s">
        <v>3924</v>
      </c>
      <c r="C2414" t="s">
        <v>3925</v>
      </c>
    </row>
    <row r="2415" spans="2:3" x14ac:dyDescent="0.35">
      <c r="B2415" s="55" t="s">
        <v>3924</v>
      </c>
      <c r="C2415" t="s">
        <v>3925</v>
      </c>
    </row>
    <row r="2416" spans="2:3" x14ac:dyDescent="0.35">
      <c r="B2416" s="55" t="s">
        <v>3924</v>
      </c>
      <c r="C2416" t="s">
        <v>3925</v>
      </c>
    </row>
    <row r="2417" spans="2:3" x14ac:dyDescent="0.35">
      <c r="B2417" s="55" t="s">
        <v>3926</v>
      </c>
      <c r="C2417" t="s">
        <v>3927</v>
      </c>
    </row>
    <row r="2418" spans="2:3" x14ac:dyDescent="0.35">
      <c r="B2418" s="55" t="s">
        <v>3928</v>
      </c>
      <c r="C2418" t="s">
        <v>3929</v>
      </c>
    </row>
    <row r="2419" spans="2:3" x14ac:dyDescent="0.35">
      <c r="B2419" s="55" t="s">
        <v>3928</v>
      </c>
      <c r="C2419" t="s">
        <v>3929</v>
      </c>
    </row>
    <row r="2420" spans="2:3" x14ac:dyDescent="0.35">
      <c r="B2420" s="55" t="s">
        <v>3930</v>
      </c>
      <c r="C2420" t="s">
        <v>3931</v>
      </c>
    </row>
    <row r="2421" spans="2:3" x14ac:dyDescent="0.35">
      <c r="B2421" s="55" t="s">
        <v>3930</v>
      </c>
      <c r="C2421" t="s">
        <v>3931</v>
      </c>
    </row>
    <row r="2422" spans="2:3" x14ac:dyDescent="0.35">
      <c r="B2422" s="55" t="s">
        <v>3932</v>
      </c>
      <c r="C2422" t="s">
        <v>3933</v>
      </c>
    </row>
    <row r="2423" spans="2:3" x14ac:dyDescent="0.35">
      <c r="B2423" s="55" t="s">
        <v>3932</v>
      </c>
      <c r="C2423" t="s">
        <v>3933</v>
      </c>
    </row>
    <row r="2424" spans="2:3" x14ac:dyDescent="0.35">
      <c r="B2424" s="55" t="s">
        <v>3932</v>
      </c>
      <c r="C2424" t="s">
        <v>3933</v>
      </c>
    </row>
    <row r="2425" spans="2:3" x14ac:dyDescent="0.35">
      <c r="B2425" s="55" t="s">
        <v>3934</v>
      </c>
      <c r="C2425" t="s">
        <v>3935</v>
      </c>
    </row>
    <row r="2426" spans="2:3" x14ac:dyDescent="0.35">
      <c r="B2426" s="55" t="s">
        <v>3934</v>
      </c>
      <c r="C2426" t="s">
        <v>3935</v>
      </c>
    </row>
    <row r="2427" spans="2:3" x14ac:dyDescent="0.35">
      <c r="B2427" s="55" t="s">
        <v>3934</v>
      </c>
      <c r="C2427" t="s">
        <v>3935</v>
      </c>
    </row>
    <row r="2428" spans="2:3" x14ac:dyDescent="0.35">
      <c r="B2428" s="55" t="s">
        <v>3936</v>
      </c>
      <c r="C2428" t="s">
        <v>3937</v>
      </c>
    </row>
    <row r="2429" spans="2:3" x14ac:dyDescent="0.35">
      <c r="B2429" s="55" t="s">
        <v>3938</v>
      </c>
      <c r="C2429" t="s">
        <v>3939</v>
      </c>
    </row>
    <row r="2430" spans="2:3" x14ac:dyDescent="0.35">
      <c r="B2430" s="55" t="s">
        <v>3940</v>
      </c>
      <c r="C2430" t="s">
        <v>3941</v>
      </c>
    </row>
    <row r="2431" spans="2:3" x14ac:dyDescent="0.35">
      <c r="B2431" s="55" t="s">
        <v>3942</v>
      </c>
      <c r="C2431" t="s">
        <v>3941</v>
      </c>
    </row>
    <row r="2432" spans="2:3" x14ac:dyDescent="0.35">
      <c r="B2432" s="55" t="s">
        <v>3943</v>
      </c>
      <c r="C2432" t="s">
        <v>3944</v>
      </c>
    </row>
    <row r="2433" spans="2:3" x14ac:dyDescent="0.35">
      <c r="B2433" s="55" t="s">
        <v>3943</v>
      </c>
      <c r="C2433" t="s">
        <v>3944</v>
      </c>
    </row>
    <row r="2434" spans="2:3" x14ac:dyDescent="0.35">
      <c r="B2434" s="55" t="s">
        <v>3945</v>
      </c>
      <c r="C2434" t="s">
        <v>3946</v>
      </c>
    </row>
    <row r="2435" spans="2:3" x14ac:dyDescent="0.35">
      <c r="B2435" s="55" t="s">
        <v>3945</v>
      </c>
      <c r="C2435" t="s">
        <v>3946</v>
      </c>
    </row>
    <row r="2436" spans="2:3" x14ac:dyDescent="0.35">
      <c r="B2436" s="55" t="s">
        <v>3947</v>
      </c>
      <c r="C2436" t="s">
        <v>3948</v>
      </c>
    </row>
    <row r="2437" spans="2:3" x14ac:dyDescent="0.35">
      <c r="B2437" s="55" t="s">
        <v>3947</v>
      </c>
      <c r="C2437" t="s">
        <v>3948</v>
      </c>
    </row>
    <row r="2438" spans="2:3" x14ac:dyDescent="0.35">
      <c r="B2438" s="55" t="s">
        <v>3947</v>
      </c>
      <c r="C2438" t="s">
        <v>3948</v>
      </c>
    </row>
    <row r="2439" spans="2:3" x14ac:dyDescent="0.35">
      <c r="B2439" s="55" t="s">
        <v>3949</v>
      </c>
      <c r="C2439" t="s">
        <v>3950</v>
      </c>
    </row>
    <row r="2440" spans="2:3" x14ac:dyDescent="0.35">
      <c r="B2440" s="55" t="s">
        <v>3951</v>
      </c>
      <c r="C2440" t="s">
        <v>3952</v>
      </c>
    </row>
    <row r="2441" spans="2:3" x14ac:dyDescent="0.35">
      <c r="B2441" s="55" t="s">
        <v>3951</v>
      </c>
      <c r="C2441" t="s">
        <v>3952</v>
      </c>
    </row>
    <row r="2442" spans="2:3" x14ac:dyDescent="0.35">
      <c r="B2442" s="55" t="s">
        <v>3951</v>
      </c>
      <c r="C2442" t="s">
        <v>3952</v>
      </c>
    </row>
    <row r="2443" spans="2:3" x14ac:dyDescent="0.35">
      <c r="B2443" s="55" t="s">
        <v>3951</v>
      </c>
      <c r="C2443" t="s">
        <v>3952</v>
      </c>
    </row>
    <row r="2444" spans="2:3" x14ac:dyDescent="0.35">
      <c r="B2444" s="55" t="s">
        <v>3951</v>
      </c>
      <c r="C2444" t="s">
        <v>3952</v>
      </c>
    </row>
    <row r="2445" spans="2:3" x14ac:dyDescent="0.35">
      <c r="B2445" s="55" t="s">
        <v>3951</v>
      </c>
      <c r="C2445" t="s">
        <v>3952</v>
      </c>
    </row>
    <row r="2446" spans="2:3" x14ac:dyDescent="0.35">
      <c r="B2446" s="55" t="s">
        <v>3951</v>
      </c>
      <c r="C2446" t="s">
        <v>3952</v>
      </c>
    </row>
    <row r="2447" spans="2:3" x14ac:dyDescent="0.35">
      <c r="B2447" s="55" t="s">
        <v>3951</v>
      </c>
      <c r="C2447" t="s">
        <v>3952</v>
      </c>
    </row>
    <row r="2448" spans="2:3" x14ac:dyDescent="0.35">
      <c r="B2448" s="55" t="s">
        <v>3953</v>
      </c>
      <c r="C2448" t="s">
        <v>3954</v>
      </c>
    </row>
    <row r="2449" spans="2:3" x14ac:dyDescent="0.35">
      <c r="B2449" s="55" t="s">
        <v>3953</v>
      </c>
      <c r="C2449" t="s">
        <v>3954</v>
      </c>
    </row>
    <row r="2450" spans="2:3" x14ac:dyDescent="0.35">
      <c r="B2450" s="55" t="s">
        <v>3953</v>
      </c>
      <c r="C2450" t="s">
        <v>3954</v>
      </c>
    </row>
    <row r="2451" spans="2:3" x14ac:dyDescent="0.35">
      <c r="B2451" s="55" t="s">
        <v>3955</v>
      </c>
      <c r="C2451" t="s">
        <v>3956</v>
      </c>
    </row>
    <row r="2452" spans="2:3" x14ac:dyDescent="0.35">
      <c r="B2452" s="55" t="s">
        <v>3957</v>
      </c>
      <c r="C2452" t="s">
        <v>3958</v>
      </c>
    </row>
    <row r="2453" spans="2:3" x14ac:dyDescent="0.35">
      <c r="B2453" s="55" t="s">
        <v>3957</v>
      </c>
      <c r="C2453" t="s">
        <v>3958</v>
      </c>
    </row>
    <row r="2454" spans="2:3" x14ac:dyDescent="0.35">
      <c r="B2454" s="55" t="s">
        <v>3957</v>
      </c>
      <c r="C2454" t="s">
        <v>3958</v>
      </c>
    </row>
    <row r="2455" spans="2:3" x14ac:dyDescent="0.35">
      <c r="B2455" s="55" t="s">
        <v>3957</v>
      </c>
      <c r="C2455" t="s">
        <v>3958</v>
      </c>
    </row>
    <row r="2456" spans="2:3" x14ac:dyDescent="0.35">
      <c r="B2456" s="55" t="s">
        <v>3959</v>
      </c>
      <c r="C2456" t="s">
        <v>3960</v>
      </c>
    </row>
    <row r="2457" spans="2:3" x14ac:dyDescent="0.35">
      <c r="B2457" s="55" t="s">
        <v>3959</v>
      </c>
      <c r="C2457" t="s">
        <v>3960</v>
      </c>
    </row>
    <row r="2458" spans="2:3" x14ac:dyDescent="0.35">
      <c r="B2458" s="55" t="s">
        <v>3961</v>
      </c>
      <c r="C2458" t="s">
        <v>3962</v>
      </c>
    </row>
    <row r="2459" spans="2:3" x14ac:dyDescent="0.35">
      <c r="B2459" s="55" t="s">
        <v>3961</v>
      </c>
      <c r="C2459" t="s">
        <v>3962</v>
      </c>
    </row>
    <row r="2460" spans="2:3" x14ac:dyDescent="0.35">
      <c r="B2460" s="55" t="s">
        <v>3961</v>
      </c>
      <c r="C2460" t="s">
        <v>3962</v>
      </c>
    </row>
    <row r="2461" spans="2:3" x14ac:dyDescent="0.35">
      <c r="B2461" s="55" t="s">
        <v>3963</v>
      </c>
      <c r="C2461" t="s">
        <v>3964</v>
      </c>
    </row>
    <row r="2462" spans="2:3" x14ac:dyDescent="0.35">
      <c r="B2462" s="55" t="s">
        <v>3963</v>
      </c>
      <c r="C2462" t="s">
        <v>3964</v>
      </c>
    </row>
    <row r="2463" spans="2:3" x14ac:dyDescent="0.35">
      <c r="B2463" s="55" t="s">
        <v>3965</v>
      </c>
      <c r="C2463" t="s">
        <v>3966</v>
      </c>
    </row>
    <row r="2464" spans="2:3" x14ac:dyDescent="0.35">
      <c r="B2464" s="55" t="s">
        <v>3965</v>
      </c>
      <c r="C2464" t="s">
        <v>3966</v>
      </c>
    </row>
    <row r="2465" spans="2:3" x14ac:dyDescent="0.35">
      <c r="B2465" t="s">
        <v>3967</v>
      </c>
      <c r="C2465" t="s">
        <v>3968</v>
      </c>
    </row>
    <row r="2466" spans="2:3" x14ac:dyDescent="0.35">
      <c r="B2466" t="s">
        <v>3967</v>
      </c>
      <c r="C2466" t="s">
        <v>3968</v>
      </c>
    </row>
    <row r="2467" spans="2:3" x14ac:dyDescent="0.35">
      <c r="B2467" t="s">
        <v>3967</v>
      </c>
      <c r="C2467" t="s">
        <v>3968</v>
      </c>
    </row>
    <row r="2468" spans="2:3" x14ac:dyDescent="0.35">
      <c r="B2468" t="s">
        <v>3967</v>
      </c>
      <c r="C2468" t="s">
        <v>3969</v>
      </c>
    </row>
    <row r="2469" spans="2:3" x14ac:dyDescent="0.35">
      <c r="B2469" t="s">
        <v>3967</v>
      </c>
      <c r="C2469" t="s">
        <v>3969</v>
      </c>
    </row>
    <row r="2470" spans="2:3" x14ac:dyDescent="0.35">
      <c r="B2470" t="s">
        <v>3967</v>
      </c>
      <c r="C2470" t="s">
        <v>3969</v>
      </c>
    </row>
    <row r="2471" spans="2:3" x14ac:dyDescent="0.35">
      <c r="B2471" t="s">
        <v>3970</v>
      </c>
      <c r="C2471" t="s">
        <v>3971</v>
      </c>
    </row>
    <row r="2472" spans="2:3" x14ac:dyDescent="0.35">
      <c r="B2472" t="s">
        <v>3970</v>
      </c>
      <c r="C2472" t="s">
        <v>3971</v>
      </c>
    </row>
    <row r="2473" spans="2:3" x14ac:dyDescent="0.35">
      <c r="B2473" t="s">
        <v>3970</v>
      </c>
      <c r="C2473" t="s">
        <v>3971</v>
      </c>
    </row>
    <row r="2474" spans="2:3" x14ac:dyDescent="0.35">
      <c r="B2474" t="s">
        <v>3972</v>
      </c>
      <c r="C2474" t="s">
        <v>3973</v>
      </c>
    </row>
    <row r="2475" spans="2:3" x14ac:dyDescent="0.35">
      <c r="B2475" t="s">
        <v>3972</v>
      </c>
      <c r="C2475" t="s">
        <v>3973</v>
      </c>
    </row>
    <row r="2476" spans="2:3" x14ac:dyDescent="0.35">
      <c r="B2476" t="s">
        <v>3972</v>
      </c>
      <c r="C2476" t="s">
        <v>3973</v>
      </c>
    </row>
    <row r="2477" spans="2:3" x14ac:dyDescent="0.35">
      <c r="B2477" t="s">
        <v>3974</v>
      </c>
      <c r="C2477" t="s">
        <v>3975</v>
      </c>
    </row>
    <row r="2478" spans="2:3" x14ac:dyDescent="0.35">
      <c r="B2478" t="s">
        <v>3974</v>
      </c>
      <c r="C2478" t="s">
        <v>3975</v>
      </c>
    </row>
    <row r="2479" spans="2:3" x14ac:dyDescent="0.35">
      <c r="B2479" t="s">
        <v>3976</v>
      </c>
      <c r="C2479" t="s">
        <v>3977</v>
      </c>
    </row>
    <row r="2480" spans="2:3" x14ac:dyDescent="0.35">
      <c r="B2480" t="s">
        <v>3978</v>
      </c>
      <c r="C2480" t="s">
        <v>3979</v>
      </c>
    </row>
    <row r="2481" spans="2:3" x14ac:dyDescent="0.35">
      <c r="B2481" t="s">
        <v>3978</v>
      </c>
      <c r="C2481" t="s">
        <v>3979</v>
      </c>
    </row>
    <row r="2482" spans="2:3" x14ac:dyDescent="0.35">
      <c r="B2482" t="s">
        <v>3978</v>
      </c>
      <c r="C2482" t="s">
        <v>3979</v>
      </c>
    </row>
    <row r="2483" spans="2:3" x14ac:dyDescent="0.35">
      <c r="B2483" t="s">
        <v>3980</v>
      </c>
      <c r="C2483" t="s">
        <v>3981</v>
      </c>
    </row>
    <row r="2484" spans="2:3" x14ac:dyDescent="0.35">
      <c r="B2484" t="s">
        <v>3982</v>
      </c>
      <c r="C2484" t="s">
        <v>3983</v>
      </c>
    </row>
    <row r="2485" spans="2:3" x14ac:dyDescent="0.35">
      <c r="B2485" t="s">
        <v>3982</v>
      </c>
      <c r="C2485" t="s">
        <v>3983</v>
      </c>
    </row>
    <row r="2486" spans="2:3" x14ac:dyDescent="0.35">
      <c r="B2486" t="s">
        <v>3982</v>
      </c>
      <c r="C2486" t="s">
        <v>3983</v>
      </c>
    </row>
    <row r="2487" spans="2:3" x14ac:dyDescent="0.35">
      <c r="B2487" t="s">
        <v>3984</v>
      </c>
      <c r="C2487" t="s">
        <v>3985</v>
      </c>
    </row>
    <row r="2488" spans="2:3" x14ac:dyDescent="0.35">
      <c r="B2488" t="s">
        <v>3984</v>
      </c>
      <c r="C2488" t="s">
        <v>3985</v>
      </c>
    </row>
    <row r="2489" spans="2:3" x14ac:dyDescent="0.35">
      <c r="B2489" t="s">
        <v>3984</v>
      </c>
      <c r="C2489" t="s">
        <v>3985</v>
      </c>
    </row>
    <row r="2490" spans="2:3" x14ac:dyDescent="0.35">
      <c r="B2490" t="s">
        <v>3984</v>
      </c>
      <c r="C2490" t="s">
        <v>3985</v>
      </c>
    </row>
    <row r="2491" spans="2:3" x14ac:dyDescent="0.35">
      <c r="B2491" t="s">
        <v>3984</v>
      </c>
      <c r="C2491" t="s">
        <v>3985</v>
      </c>
    </row>
    <row r="2492" spans="2:3" x14ac:dyDescent="0.35">
      <c r="B2492" t="s">
        <v>3984</v>
      </c>
      <c r="C2492" t="s">
        <v>3985</v>
      </c>
    </row>
    <row r="2493" spans="2:3" x14ac:dyDescent="0.35">
      <c r="B2493" t="s">
        <v>3986</v>
      </c>
      <c r="C2493" t="s">
        <v>3987</v>
      </c>
    </row>
    <row r="2494" spans="2:3" x14ac:dyDescent="0.35">
      <c r="B2494" t="s">
        <v>3988</v>
      </c>
      <c r="C2494" t="s">
        <v>1544</v>
      </c>
    </row>
    <row r="2495" spans="2:3" x14ac:dyDescent="0.35">
      <c r="B2495" t="s">
        <v>3988</v>
      </c>
      <c r="C2495" t="s">
        <v>1544</v>
      </c>
    </row>
    <row r="2496" spans="2:3" x14ac:dyDescent="0.35">
      <c r="B2496" t="s">
        <v>3989</v>
      </c>
      <c r="C2496" t="s">
        <v>3990</v>
      </c>
    </row>
    <row r="2497" spans="2:3" x14ac:dyDescent="0.35">
      <c r="B2497" t="s">
        <v>3989</v>
      </c>
      <c r="C2497" t="s">
        <v>3990</v>
      </c>
    </row>
    <row r="2498" spans="2:3" x14ac:dyDescent="0.35">
      <c r="B2498" t="s">
        <v>3989</v>
      </c>
      <c r="C2498" t="s">
        <v>3990</v>
      </c>
    </row>
    <row r="2499" spans="2:3" x14ac:dyDescent="0.35">
      <c r="B2499" t="s">
        <v>3989</v>
      </c>
      <c r="C2499" t="s">
        <v>3990</v>
      </c>
    </row>
    <row r="2500" spans="2:3" x14ac:dyDescent="0.35">
      <c r="B2500" t="s">
        <v>3989</v>
      </c>
      <c r="C2500" t="s">
        <v>3990</v>
      </c>
    </row>
    <row r="2501" spans="2:3" x14ac:dyDescent="0.35">
      <c r="B2501" t="s">
        <v>3991</v>
      </c>
      <c r="C2501" t="s">
        <v>3992</v>
      </c>
    </row>
    <row r="2502" spans="2:3" x14ac:dyDescent="0.35">
      <c r="B2502" t="s">
        <v>3991</v>
      </c>
      <c r="C2502" t="s">
        <v>3992</v>
      </c>
    </row>
    <row r="2503" spans="2:3" x14ac:dyDescent="0.35">
      <c r="B2503" t="s">
        <v>3991</v>
      </c>
      <c r="C2503" t="s">
        <v>3992</v>
      </c>
    </row>
    <row r="2504" spans="2:3" x14ac:dyDescent="0.35">
      <c r="B2504" t="s">
        <v>3991</v>
      </c>
      <c r="C2504" t="s">
        <v>3992</v>
      </c>
    </row>
    <row r="2505" spans="2:3" x14ac:dyDescent="0.35">
      <c r="B2505" t="s">
        <v>3991</v>
      </c>
      <c r="C2505" t="s">
        <v>3992</v>
      </c>
    </row>
    <row r="2506" spans="2:3" x14ac:dyDescent="0.35">
      <c r="B2506" t="s">
        <v>3991</v>
      </c>
      <c r="C2506" t="s">
        <v>3992</v>
      </c>
    </row>
    <row r="2507" spans="2:3" x14ac:dyDescent="0.35">
      <c r="B2507" t="s">
        <v>3991</v>
      </c>
      <c r="C2507" t="s">
        <v>3992</v>
      </c>
    </row>
    <row r="2508" spans="2:3" x14ac:dyDescent="0.35">
      <c r="B2508" t="s">
        <v>3991</v>
      </c>
      <c r="C2508" t="s">
        <v>3992</v>
      </c>
    </row>
    <row r="2509" spans="2:3" x14ac:dyDescent="0.35">
      <c r="B2509" t="s">
        <v>3991</v>
      </c>
      <c r="C2509" t="s">
        <v>3992</v>
      </c>
    </row>
    <row r="2510" spans="2:3" x14ac:dyDescent="0.35">
      <c r="B2510" t="s">
        <v>3991</v>
      </c>
      <c r="C2510" t="s">
        <v>3992</v>
      </c>
    </row>
    <row r="2511" spans="2:3" x14ac:dyDescent="0.35">
      <c r="B2511" t="s">
        <v>3991</v>
      </c>
      <c r="C2511" t="s">
        <v>3992</v>
      </c>
    </row>
    <row r="2512" spans="2:3" x14ac:dyDescent="0.35">
      <c r="B2512" t="s">
        <v>3991</v>
      </c>
      <c r="C2512" t="s">
        <v>3992</v>
      </c>
    </row>
    <row r="2513" spans="2:3" x14ac:dyDescent="0.35">
      <c r="B2513" t="s">
        <v>3991</v>
      </c>
      <c r="C2513" t="s">
        <v>3992</v>
      </c>
    </row>
    <row r="2514" spans="2:3" x14ac:dyDescent="0.35">
      <c r="B2514" t="s">
        <v>3991</v>
      </c>
      <c r="C2514" t="s">
        <v>3992</v>
      </c>
    </row>
    <row r="2515" spans="2:3" x14ac:dyDescent="0.35">
      <c r="B2515" t="s">
        <v>3991</v>
      </c>
      <c r="C2515" t="s">
        <v>3992</v>
      </c>
    </row>
    <row r="2516" spans="2:3" x14ac:dyDescent="0.35">
      <c r="B2516" t="s">
        <v>3991</v>
      </c>
      <c r="C2516" t="s">
        <v>3992</v>
      </c>
    </row>
    <row r="2517" spans="2:3" x14ac:dyDescent="0.35">
      <c r="B2517" t="s">
        <v>3991</v>
      </c>
      <c r="C2517" t="s">
        <v>3992</v>
      </c>
    </row>
    <row r="2518" spans="2:3" x14ac:dyDescent="0.35">
      <c r="B2518" t="s">
        <v>3991</v>
      </c>
      <c r="C2518" t="s">
        <v>3992</v>
      </c>
    </row>
    <row r="2519" spans="2:3" x14ac:dyDescent="0.35">
      <c r="B2519" t="s">
        <v>3991</v>
      </c>
      <c r="C2519" t="s">
        <v>3992</v>
      </c>
    </row>
    <row r="2520" spans="2:3" x14ac:dyDescent="0.35">
      <c r="B2520" t="s">
        <v>3991</v>
      </c>
      <c r="C2520" t="s">
        <v>3992</v>
      </c>
    </row>
    <row r="2521" spans="2:3" x14ac:dyDescent="0.35">
      <c r="B2521" t="s">
        <v>3991</v>
      </c>
      <c r="C2521" t="s">
        <v>3992</v>
      </c>
    </row>
    <row r="2522" spans="2:3" x14ac:dyDescent="0.35">
      <c r="B2522" t="s">
        <v>3991</v>
      </c>
      <c r="C2522" t="s">
        <v>3992</v>
      </c>
    </row>
    <row r="2523" spans="2:3" x14ac:dyDescent="0.35">
      <c r="B2523" t="s">
        <v>3991</v>
      </c>
      <c r="C2523" t="s">
        <v>3992</v>
      </c>
    </row>
    <row r="2524" spans="2:3" x14ac:dyDescent="0.35">
      <c r="B2524" t="s">
        <v>3991</v>
      </c>
      <c r="C2524" t="s">
        <v>3992</v>
      </c>
    </row>
    <row r="2525" spans="2:3" x14ac:dyDescent="0.35">
      <c r="B2525" t="s">
        <v>3991</v>
      </c>
      <c r="C2525" t="s">
        <v>3992</v>
      </c>
    </row>
    <row r="2526" spans="2:3" x14ac:dyDescent="0.35">
      <c r="B2526" t="s">
        <v>3991</v>
      </c>
      <c r="C2526" t="s">
        <v>3992</v>
      </c>
    </row>
    <row r="2527" spans="2:3" x14ac:dyDescent="0.35">
      <c r="B2527" t="s">
        <v>3991</v>
      </c>
      <c r="C2527" t="s">
        <v>3992</v>
      </c>
    </row>
    <row r="2528" spans="2:3" x14ac:dyDescent="0.35">
      <c r="B2528" t="s">
        <v>3991</v>
      </c>
      <c r="C2528" t="s">
        <v>3992</v>
      </c>
    </row>
    <row r="2529" spans="2:3" x14ac:dyDescent="0.35">
      <c r="B2529" t="s">
        <v>3991</v>
      </c>
      <c r="C2529" t="s">
        <v>3992</v>
      </c>
    </row>
    <row r="2530" spans="2:3" x14ac:dyDescent="0.35">
      <c r="B2530" t="s">
        <v>3991</v>
      </c>
      <c r="C2530" t="s">
        <v>3992</v>
      </c>
    </row>
    <row r="2531" spans="2:3" x14ac:dyDescent="0.35">
      <c r="B2531" t="s">
        <v>3991</v>
      </c>
      <c r="C2531" t="s">
        <v>3992</v>
      </c>
    </row>
    <row r="2532" spans="2:3" x14ac:dyDescent="0.35">
      <c r="B2532" t="s">
        <v>3993</v>
      </c>
      <c r="C2532" t="s">
        <v>3994</v>
      </c>
    </row>
    <row r="2533" spans="2:3" x14ac:dyDescent="0.35">
      <c r="B2533" t="s">
        <v>3993</v>
      </c>
      <c r="C2533" t="s">
        <v>3994</v>
      </c>
    </row>
    <row r="2534" spans="2:3" x14ac:dyDescent="0.35">
      <c r="B2534" t="s">
        <v>3993</v>
      </c>
      <c r="C2534" t="s">
        <v>3994</v>
      </c>
    </row>
    <row r="2535" spans="2:3" x14ac:dyDescent="0.35">
      <c r="B2535" t="s">
        <v>3995</v>
      </c>
      <c r="C2535" t="s">
        <v>3996</v>
      </c>
    </row>
    <row r="2536" spans="2:3" x14ac:dyDescent="0.35">
      <c r="B2536" t="s">
        <v>3995</v>
      </c>
      <c r="C2536" t="s">
        <v>3996</v>
      </c>
    </row>
    <row r="2537" spans="2:3" x14ac:dyDescent="0.35">
      <c r="B2537" t="s">
        <v>3997</v>
      </c>
      <c r="C2537" t="s">
        <v>3998</v>
      </c>
    </row>
    <row r="2538" spans="2:3" x14ac:dyDescent="0.35">
      <c r="B2538" t="s">
        <v>3997</v>
      </c>
      <c r="C2538" t="s">
        <v>3998</v>
      </c>
    </row>
    <row r="2539" spans="2:3" x14ac:dyDescent="0.35">
      <c r="B2539" t="s">
        <v>3997</v>
      </c>
      <c r="C2539" t="s">
        <v>3998</v>
      </c>
    </row>
    <row r="2540" spans="2:3" x14ac:dyDescent="0.35">
      <c r="B2540" t="s">
        <v>3997</v>
      </c>
      <c r="C2540" t="s">
        <v>3998</v>
      </c>
    </row>
    <row r="2541" spans="2:3" x14ac:dyDescent="0.35">
      <c r="B2541" t="s">
        <v>3999</v>
      </c>
      <c r="C2541" t="s">
        <v>4000</v>
      </c>
    </row>
    <row r="2542" spans="2:3" x14ac:dyDescent="0.35">
      <c r="B2542" t="s">
        <v>3999</v>
      </c>
      <c r="C2542" t="s">
        <v>4000</v>
      </c>
    </row>
    <row r="2543" spans="2:3" x14ac:dyDescent="0.35">
      <c r="B2543" t="s">
        <v>3999</v>
      </c>
      <c r="C2543" t="s">
        <v>4000</v>
      </c>
    </row>
    <row r="2544" spans="2:3" x14ac:dyDescent="0.35">
      <c r="B2544" t="s">
        <v>3999</v>
      </c>
      <c r="C2544" t="s">
        <v>4000</v>
      </c>
    </row>
    <row r="2545" spans="2:3" x14ac:dyDescent="0.35">
      <c r="B2545" t="s">
        <v>4001</v>
      </c>
      <c r="C2545" t="s">
        <v>4002</v>
      </c>
    </row>
    <row r="2546" spans="2:3" x14ac:dyDescent="0.35">
      <c r="B2546" t="s">
        <v>4001</v>
      </c>
      <c r="C2546" t="s">
        <v>4002</v>
      </c>
    </row>
    <row r="2547" spans="2:3" x14ac:dyDescent="0.35">
      <c r="B2547" t="s">
        <v>4001</v>
      </c>
      <c r="C2547" t="s">
        <v>4002</v>
      </c>
    </row>
    <row r="2548" spans="2:3" x14ac:dyDescent="0.35">
      <c r="B2548" t="s">
        <v>4001</v>
      </c>
      <c r="C2548" t="s">
        <v>4002</v>
      </c>
    </row>
    <row r="2549" spans="2:3" x14ac:dyDescent="0.35">
      <c r="B2549" t="s">
        <v>4003</v>
      </c>
      <c r="C2549" t="s">
        <v>4004</v>
      </c>
    </row>
    <row r="2550" spans="2:3" x14ac:dyDescent="0.35">
      <c r="B2550" t="s">
        <v>4003</v>
      </c>
      <c r="C2550" t="s">
        <v>4004</v>
      </c>
    </row>
    <row r="2551" spans="2:3" x14ac:dyDescent="0.35">
      <c r="B2551" t="s">
        <v>4003</v>
      </c>
      <c r="C2551" t="s">
        <v>4004</v>
      </c>
    </row>
    <row r="2552" spans="2:3" x14ac:dyDescent="0.35">
      <c r="B2552" t="s">
        <v>4005</v>
      </c>
      <c r="C2552" t="s">
        <v>4006</v>
      </c>
    </row>
    <row r="2553" spans="2:3" x14ac:dyDescent="0.35">
      <c r="B2553" t="s">
        <v>4005</v>
      </c>
      <c r="C2553" t="s">
        <v>4006</v>
      </c>
    </row>
    <row r="2554" spans="2:3" x14ac:dyDescent="0.35">
      <c r="B2554" t="s">
        <v>4005</v>
      </c>
      <c r="C2554" t="s">
        <v>4006</v>
      </c>
    </row>
    <row r="2555" spans="2:3" x14ac:dyDescent="0.35">
      <c r="B2555" t="s">
        <v>4005</v>
      </c>
      <c r="C2555" t="s">
        <v>4006</v>
      </c>
    </row>
    <row r="2556" spans="2:3" x14ac:dyDescent="0.35">
      <c r="B2556" t="s">
        <v>4007</v>
      </c>
      <c r="C2556" t="s">
        <v>4008</v>
      </c>
    </row>
    <row r="2557" spans="2:3" x14ac:dyDescent="0.35">
      <c r="B2557" t="s">
        <v>4007</v>
      </c>
      <c r="C2557" t="s">
        <v>4008</v>
      </c>
    </row>
    <row r="2558" spans="2:3" x14ac:dyDescent="0.35">
      <c r="B2558" t="s">
        <v>4007</v>
      </c>
      <c r="C2558" t="s">
        <v>4008</v>
      </c>
    </row>
    <row r="2559" spans="2:3" x14ac:dyDescent="0.35">
      <c r="B2559" t="s">
        <v>4009</v>
      </c>
      <c r="C2559" t="s">
        <v>4010</v>
      </c>
    </row>
    <row r="2560" spans="2:3" x14ac:dyDescent="0.35">
      <c r="B2560" t="s">
        <v>4011</v>
      </c>
      <c r="C2560" t="s">
        <v>4012</v>
      </c>
    </row>
    <row r="2561" spans="2:3" x14ac:dyDescent="0.35">
      <c r="B2561" t="s">
        <v>4011</v>
      </c>
      <c r="C2561" t="s">
        <v>4012</v>
      </c>
    </row>
    <row r="2562" spans="2:3" x14ac:dyDescent="0.35">
      <c r="B2562" t="s">
        <v>4011</v>
      </c>
      <c r="C2562" t="s">
        <v>4012</v>
      </c>
    </row>
    <row r="2563" spans="2:3" x14ac:dyDescent="0.35">
      <c r="B2563" t="s">
        <v>4011</v>
      </c>
      <c r="C2563" t="s">
        <v>4012</v>
      </c>
    </row>
    <row r="2564" spans="2:3" x14ac:dyDescent="0.35">
      <c r="B2564" t="s">
        <v>4011</v>
      </c>
      <c r="C2564" t="s">
        <v>4012</v>
      </c>
    </row>
    <row r="2565" spans="2:3" x14ac:dyDescent="0.35">
      <c r="B2565" t="s">
        <v>4011</v>
      </c>
      <c r="C2565" t="s">
        <v>4012</v>
      </c>
    </row>
    <row r="2566" spans="2:3" x14ac:dyDescent="0.35">
      <c r="B2566" t="s">
        <v>4011</v>
      </c>
      <c r="C2566" t="s">
        <v>4012</v>
      </c>
    </row>
    <row r="2567" spans="2:3" x14ac:dyDescent="0.35">
      <c r="B2567" t="s">
        <v>4011</v>
      </c>
      <c r="C2567" t="s">
        <v>4012</v>
      </c>
    </row>
    <row r="2568" spans="2:3" x14ac:dyDescent="0.35">
      <c r="B2568" t="s">
        <v>4013</v>
      </c>
      <c r="C2568" t="s">
        <v>4014</v>
      </c>
    </row>
    <row r="2569" spans="2:3" x14ac:dyDescent="0.35">
      <c r="B2569" t="s">
        <v>4013</v>
      </c>
      <c r="C2569" t="s">
        <v>4014</v>
      </c>
    </row>
    <row r="2570" spans="2:3" x14ac:dyDescent="0.35">
      <c r="B2570" t="s">
        <v>4013</v>
      </c>
      <c r="C2570" t="s">
        <v>4014</v>
      </c>
    </row>
    <row r="2571" spans="2:3" x14ac:dyDescent="0.35">
      <c r="B2571" t="s">
        <v>4015</v>
      </c>
      <c r="C2571" t="s">
        <v>4016</v>
      </c>
    </row>
    <row r="2572" spans="2:3" x14ac:dyDescent="0.35">
      <c r="B2572" t="s">
        <v>4015</v>
      </c>
      <c r="C2572" t="s">
        <v>4016</v>
      </c>
    </row>
    <row r="2573" spans="2:3" x14ac:dyDescent="0.35">
      <c r="B2573" t="s">
        <v>4015</v>
      </c>
      <c r="C2573" t="s">
        <v>4016</v>
      </c>
    </row>
    <row r="2574" spans="2:3" x14ac:dyDescent="0.35">
      <c r="B2574" t="s">
        <v>4017</v>
      </c>
      <c r="C2574" t="s">
        <v>4018</v>
      </c>
    </row>
    <row r="2575" spans="2:3" x14ac:dyDescent="0.35">
      <c r="B2575" t="s">
        <v>4017</v>
      </c>
      <c r="C2575" t="s">
        <v>4018</v>
      </c>
    </row>
    <row r="2576" spans="2:3" x14ac:dyDescent="0.35">
      <c r="B2576" t="s">
        <v>4017</v>
      </c>
      <c r="C2576" t="s">
        <v>4018</v>
      </c>
    </row>
    <row r="2577" spans="2:3" x14ac:dyDescent="0.35">
      <c r="B2577" t="s">
        <v>4017</v>
      </c>
      <c r="C2577" t="s">
        <v>4018</v>
      </c>
    </row>
    <row r="2578" spans="2:3" x14ac:dyDescent="0.35">
      <c r="B2578" t="s">
        <v>4017</v>
      </c>
      <c r="C2578" t="s">
        <v>4018</v>
      </c>
    </row>
    <row r="2579" spans="2:3" x14ac:dyDescent="0.35">
      <c r="B2579" t="s">
        <v>4019</v>
      </c>
      <c r="C2579" t="s">
        <v>4020</v>
      </c>
    </row>
    <row r="2580" spans="2:3" x14ac:dyDescent="0.35">
      <c r="B2580" t="s">
        <v>4019</v>
      </c>
      <c r="C2580" t="s">
        <v>4020</v>
      </c>
    </row>
    <row r="2581" spans="2:3" x14ac:dyDescent="0.35">
      <c r="B2581" t="s">
        <v>4021</v>
      </c>
      <c r="C2581" t="s">
        <v>4022</v>
      </c>
    </row>
    <row r="2582" spans="2:3" x14ac:dyDescent="0.35">
      <c r="B2582" t="s">
        <v>4021</v>
      </c>
      <c r="C2582" t="s">
        <v>4022</v>
      </c>
    </row>
    <row r="2583" spans="2:3" x14ac:dyDescent="0.35">
      <c r="B2583" t="s">
        <v>4023</v>
      </c>
      <c r="C2583" t="s">
        <v>4024</v>
      </c>
    </row>
    <row r="2584" spans="2:3" x14ac:dyDescent="0.35">
      <c r="B2584" t="s">
        <v>4025</v>
      </c>
      <c r="C2584" t="s">
        <v>4026</v>
      </c>
    </row>
    <row r="2585" spans="2:3" x14ac:dyDescent="0.35">
      <c r="B2585" t="s">
        <v>4025</v>
      </c>
      <c r="C2585" t="s">
        <v>4026</v>
      </c>
    </row>
    <row r="2586" spans="2:3" x14ac:dyDescent="0.35">
      <c r="B2586" t="s">
        <v>4027</v>
      </c>
      <c r="C2586" t="s">
        <v>4028</v>
      </c>
    </row>
    <row r="2587" spans="2:3" x14ac:dyDescent="0.35">
      <c r="B2587" t="s">
        <v>4027</v>
      </c>
      <c r="C2587" t="s">
        <v>4028</v>
      </c>
    </row>
    <row r="2588" spans="2:3" x14ac:dyDescent="0.35">
      <c r="B2588" t="s">
        <v>4029</v>
      </c>
      <c r="C2588" t="s">
        <v>4030</v>
      </c>
    </row>
    <row r="2589" spans="2:3" x14ac:dyDescent="0.35">
      <c r="B2589" t="s">
        <v>4029</v>
      </c>
      <c r="C2589" t="s">
        <v>4030</v>
      </c>
    </row>
    <row r="2590" spans="2:3" x14ac:dyDescent="0.35">
      <c r="B2590" t="s">
        <v>4029</v>
      </c>
      <c r="C2590" t="s">
        <v>4030</v>
      </c>
    </row>
    <row r="2591" spans="2:3" x14ac:dyDescent="0.35">
      <c r="B2591" t="s">
        <v>4031</v>
      </c>
      <c r="C2591" t="s">
        <v>4032</v>
      </c>
    </row>
    <row r="2592" spans="2:3" x14ac:dyDescent="0.35">
      <c r="B2592" t="s">
        <v>4033</v>
      </c>
      <c r="C2592" t="s">
        <v>4034</v>
      </c>
    </row>
    <row r="2593" spans="2:3" x14ac:dyDescent="0.35">
      <c r="B2593" t="s">
        <v>4035</v>
      </c>
      <c r="C2593" t="s">
        <v>4036</v>
      </c>
    </row>
    <row r="2594" spans="2:3" x14ac:dyDescent="0.35">
      <c r="B2594" t="s">
        <v>4037</v>
      </c>
      <c r="C2594" t="s">
        <v>4038</v>
      </c>
    </row>
    <row r="2595" spans="2:3" x14ac:dyDescent="0.35">
      <c r="B2595" t="s">
        <v>4037</v>
      </c>
      <c r="C2595" t="s">
        <v>4038</v>
      </c>
    </row>
    <row r="2596" spans="2:3" x14ac:dyDescent="0.35">
      <c r="B2596" t="s">
        <v>4039</v>
      </c>
      <c r="C2596" t="s">
        <v>4040</v>
      </c>
    </row>
    <row r="2597" spans="2:3" x14ac:dyDescent="0.35">
      <c r="B2597" t="s">
        <v>4039</v>
      </c>
      <c r="C2597" t="s">
        <v>4040</v>
      </c>
    </row>
    <row r="2598" spans="2:3" x14ac:dyDescent="0.35">
      <c r="B2598" t="s">
        <v>4041</v>
      </c>
      <c r="C2598" t="s">
        <v>4042</v>
      </c>
    </row>
    <row r="2599" spans="2:3" x14ac:dyDescent="0.35">
      <c r="B2599" t="s">
        <v>4041</v>
      </c>
      <c r="C2599" t="s">
        <v>4042</v>
      </c>
    </row>
    <row r="2600" spans="2:3" x14ac:dyDescent="0.35">
      <c r="B2600" t="s">
        <v>4041</v>
      </c>
      <c r="C2600" t="s">
        <v>4042</v>
      </c>
    </row>
    <row r="2601" spans="2:3" x14ac:dyDescent="0.35">
      <c r="B2601" t="s">
        <v>4041</v>
      </c>
      <c r="C2601" t="s">
        <v>4042</v>
      </c>
    </row>
    <row r="2602" spans="2:3" x14ac:dyDescent="0.35">
      <c r="B2602" t="s">
        <v>4041</v>
      </c>
      <c r="C2602" t="s">
        <v>4042</v>
      </c>
    </row>
    <row r="2603" spans="2:3" x14ac:dyDescent="0.35">
      <c r="B2603" t="s">
        <v>4041</v>
      </c>
      <c r="C2603" t="s">
        <v>4042</v>
      </c>
    </row>
    <row r="2604" spans="2:3" x14ac:dyDescent="0.35">
      <c r="B2604" t="s">
        <v>4043</v>
      </c>
      <c r="C2604" t="s">
        <v>4044</v>
      </c>
    </row>
    <row r="2605" spans="2:3" x14ac:dyDescent="0.35">
      <c r="B2605" t="s">
        <v>4043</v>
      </c>
      <c r="C2605" t="s">
        <v>4044</v>
      </c>
    </row>
    <row r="2606" spans="2:3" x14ac:dyDescent="0.35">
      <c r="B2606" t="s">
        <v>4043</v>
      </c>
      <c r="C2606" t="s">
        <v>4044</v>
      </c>
    </row>
    <row r="2607" spans="2:3" x14ac:dyDescent="0.35">
      <c r="B2607" t="s">
        <v>4043</v>
      </c>
      <c r="C2607" t="s">
        <v>4044</v>
      </c>
    </row>
    <row r="2608" spans="2:3" x14ac:dyDescent="0.35">
      <c r="B2608" t="s">
        <v>4045</v>
      </c>
      <c r="C2608" t="s">
        <v>4046</v>
      </c>
    </row>
    <row r="2609" spans="2:3" x14ac:dyDescent="0.35">
      <c r="B2609" t="s">
        <v>4045</v>
      </c>
      <c r="C2609" t="s">
        <v>4046</v>
      </c>
    </row>
    <row r="2610" spans="2:3" x14ac:dyDescent="0.35">
      <c r="B2610" t="s">
        <v>4047</v>
      </c>
      <c r="C2610" t="s">
        <v>4048</v>
      </c>
    </row>
    <row r="2611" spans="2:3" x14ac:dyDescent="0.35">
      <c r="B2611" t="s">
        <v>4047</v>
      </c>
      <c r="C2611" t="s">
        <v>4048</v>
      </c>
    </row>
    <row r="2612" spans="2:3" x14ac:dyDescent="0.35">
      <c r="B2612" t="s">
        <v>4047</v>
      </c>
      <c r="C2612" t="s">
        <v>4048</v>
      </c>
    </row>
    <row r="2613" spans="2:3" x14ac:dyDescent="0.35">
      <c r="B2613" t="s">
        <v>4047</v>
      </c>
      <c r="C2613" t="s">
        <v>4048</v>
      </c>
    </row>
    <row r="2614" spans="2:3" x14ac:dyDescent="0.35">
      <c r="B2614" t="s">
        <v>4047</v>
      </c>
      <c r="C2614" t="s">
        <v>4048</v>
      </c>
    </row>
    <row r="2615" spans="2:3" x14ac:dyDescent="0.35">
      <c r="B2615" t="s">
        <v>4049</v>
      </c>
      <c r="C2615" t="s">
        <v>4050</v>
      </c>
    </row>
    <row r="2616" spans="2:3" x14ac:dyDescent="0.35">
      <c r="B2616" t="s">
        <v>4049</v>
      </c>
      <c r="C2616" t="s">
        <v>4050</v>
      </c>
    </row>
    <row r="2617" spans="2:3" x14ac:dyDescent="0.35">
      <c r="B2617" t="s">
        <v>4049</v>
      </c>
      <c r="C2617" t="s">
        <v>4050</v>
      </c>
    </row>
    <row r="2618" spans="2:3" x14ac:dyDescent="0.35">
      <c r="B2618" t="s">
        <v>4051</v>
      </c>
      <c r="C2618" t="s">
        <v>4052</v>
      </c>
    </row>
    <row r="2619" spans="2:3" x14ac:dyDescent="0.35">
      <c r="B2619" t="s">
        <v>4051</v>
      </c>
      <c r="C2619" t="s">
        <v>4052</v>
      </c>
    </row>
    <row r="2620" spans="2:3" x14ac:dyDescent="0.35">
      <c r="B2620" t="s">
        <v>4051</v>
      </c>
      <c r="C2620" t="s">
        <v>4052</v>
      </c>
    </row>
    <row r="2621" spans="2:3" x14ac:dyDescent="0.35">
      <c r="B2621" t="s">
        <v>4053</v>
      </c>
      <c r="C2621" t="s">
        <v>4054</v>
      </c>
    </row>
    <row r="2622" spans="2:3" x14ac:dyDescent="0.35">
      <c r="B2622" t="s">
        <v>4055</v>
      </c>
      <c r="C2622" t="s">
        <v>4056</v>
      </c>
    </row>
    <row r="2623" spans="2:3" x14ac:dyDescent="0.35">
      <c r="B2623" t="s">
        <v>4055</v>
      </c>
      <c r="C2623" t="s">
        <v>4056</v>
      </c>
    </row>
    <row r="2624" spans="2:3" x14ac:dyDescent="0.35">
      <c r="B2624" t="s">
        <v>4055</v>
      </c>
      <c r="C2624" t="s">
        <v>4056</v>
      </c>
    </row>
    <row r="2625" spans="2:3" x14ac:dyDescent="0.35">
      <c r="B2625" t="s">
        <v>4057</v>
      </c>
      <c r="C2625" t="s">
        <v>4058</v>
      </c>
    </row>
    <row r="2626" spans="2:3" x14ac:dyDescent="0.35">
      <c r="B2626" t="s">
        <v>4057</v>
      </c>
      <c r="C2626" t="s">
        <v>4058</v>
      </c>
    </row>
    <row r="2627" spans="2:3" x14ac:dyDescent="0.35">
      <c r="B2627" t="s">
        <v>4057</v>
      </c>
      <c r="C2627" t="s">
        <v>4058</v>
      </c>
    </row>
    <row r="2628" spans="2:3" x14ac:dyDescent="0.35">
      <c r="B2628" t="s">
        <v>4059</v>
      </c>
      <c r="C2628" t="s">
        <v>4060</v>
      </c>
    </row>
    <row r="2629" spans="2:3" x14ac:dyDescent="0.35">
      <c r="B2629" t="s">
        <v>4059</v>
      </c>
      <c r="C2629" t="s">
        <v>4060</v>
      </c>
    </row>
    <row r="2630" spans="2:3" x14ac:dyDescent="0.35">
      <c r="B2630" t="s">
        <v>4061</v>
      </c>
      <c r="C2630" t="s">
        <v>4062</v>
      </c>
    </row>
    <row r="2631" spans="2:3" x14ac:dyDescent="0.35">
      <c r="B2631" t="s">
        <v>4061</v>
      </c>
      <c r="C2631" t="s">
        <v>4062</v>
      </c>
    </row>
    <row r="2632" spans="2:3" x14ac:dyDescent="0.35">
      <c r="B2632" t="s">
        <v>4063</v>
      </c>
      <c r="C2632" t="s">
        <v>4064</v>
      </c>
    </row>
    <row r="2633" spans="2:3" x14ac:dyDescent="0.35">
      <c r="B2633" t="s">
        <v>4065</v>
      </c>
      <c r="C2633" t="s">
        <v>4066</v>
      </c>
    </row>
    <row r="2634" spans="2:3" x14ac:dyDescent="0.35">
      <c r="B2634" t="s">
        <v>4065</v>
      </c>
      <c r="C2634" t="s">
        <v>4066</v>
      </c>
    </row>
    <row r="2635" spans="2:3" x14ac:dyDescent="0.35">
      <c r="B2635" t="s">
        <v>4065</v>
      </c>
      <c r="C2635" t="s">
        <v>4066</v>
      </c>
    </row>
    <row r="2636" spans="2:3" x14ac:dyDescent="0.35">
      <c r="B2636" t="s">
        <v>4067</v>
      </c>
      <c r="C2636" t="s">
        <v>1754</v>
      </c>
    </row>
    <row r="2637" spans="2:3" x14ac:dyDescent="0.35">
      <c r="B2637" t="s">
        <v>4068</v>
      </c>
      <c r="C2637" t="s">
        <v>4069</v>
      </c>
    </row>
    <row r="2638" spans="2:3" x14ac:dyDescent="0.35">
      <c r="B2638" t="s">
        <v>4068</v>
      </c>
      <c r="C2638" t="s">
        <v>4069</v>
      </c>
    </row>
    <row r="2639" spans="2:3" x14ac:dyDescent="0.35">
      <c r="B2639" t="s">
        <v>4068</v>
      </c>
      <c r="C2639" t="s">
        <v>4069</v>
      </c>
    </row>
    <row r="2640" spans="2:3" x14ac:dyDescent="0.35">
      <c r="B2640" t="s">
        <v>4068</v>
      </c>
      <c r="C2640" t="s">
        <v>4069</v>
      </c>
    </row>
    <row r="2641" spans="2:3" x14ac:dyDescent="0.35">
      <c r="B2641" t="s">
        <v>4068</v>
      </c>
      <c r="C2641" t="s">
        <v>4069</v>
      </c>
    </row>
    <row r="2642" spans="2:3" x14ac:dyDescent="0.35">
      <c r="B2642" t="s">
        <v>4070</v>
      </c>
      <c r="C2642" t="s">
        <v>4071</v>
      </c>
    </row>
    <row r="2643" spans="2:3" x14ac:dyDescent="0.35">
      <c r="B2643" t="s">
        <v>4070</v>
      </c>
      <c r="C2643" t="s">
        <v>4071</v>
      </c>
    </row>
    <row r="2644" spans="2:3" x14ac:dyDescent="0.35">
      <c r="B2644" t="s">
        <v>4070</v>
      </c>
      <c r="C2644" t="s">
        <v>4071</v>
      </c>
    </row>
    <row r="2645" spans="2:3" x14ac:dyDescent="0.35">
      <c r="B2645" t="s">
        <v>4070</v>
      </c>
      <c r="C2645" t="s">
        <v>4071</v>
      </c>
    </row>
    <row r="2646" spans="2:3" x14ac:dyDescent="0.35">
      <c r="B2646" t="s">
        <v>4072</v>
      </c>
      <c r="C2646" t="s">
        <v>4073</v>
      </c>
    </row>
    <row r="2647" spans="2:3" x14ac:dyDescent="0.35">
      <c r="B2647" t="s">
        <v>4072</v>
      </c>
      <c r="C2647" t="s">
        <v>4073</v>
      </c>
    </row>
    <row r="2648" spans="2:3" x14ac:dyDescent="0.35">
      <c r="B2648" t="s">
        <v>4072</v>
      </c>
      <c r="C2648" t="s">
        <v>4073</v>
      </c>
    </row>
    <row r="2649" spans="2:3" x14ac:dyDescent="0.35">
      <c r="B2649" t="s">
        <v>4072</v>
      </c>
      <c r="C2649" t="s">
        <v>4073</v>
      </c>
    </row>
    <row r="2650" spans="2:3" x14ac:dyDescent="0.35">
      <c r="B2650" t="s">
        <v>4072</v>
      </c>
      <c r="C2650" t="s">
        <v>4073</v>
      </c>
    </row>
    <row r="2651" spans="2:3" x14ac:dyDescent="0.35">
      <c r="B2651" t="s">
        <v>4072</v>
      </c>
      <c r="C2651" t="s">
        <v>4073</v>
      </c>
    </row>
    <row r="2652" spans="2:3" x14ac:dyDescent="0.35">
      <c r="B2652" t="s">
        <v>4074</v>
      </c>
      <c r="C2652" t="s">
        <v>4075</v>
      </c>
    </row>
    <row r="2653" spans="2:3" x14ac:dyDescent="0.35">
      <c r="B2653" t="s">
        <v>4076</v>
      </c>
      <c r="C2653" t="s">
        <v>4077</v>
      </c>
    </row>
    <row r="2654" spans="2:3" x14ac:dyDescent="0.35">
      <c r="B2654" t="s">
        <v>4076</v>
      </c>
      <c r="C2654" t="s">
        <v>4077</v>
      </c>
    </row>
    <row r="2655" spans="2:3" x14ac:dyDescent="0.35">
      <c r="B2655" t="s">
        <v>4078</v>
      </c>
      <c r="C2655" t="s">
        <v>4079</v>
      </c>
    </row>
    <row r="2656" spans="2:3" x14ac:dyDescent="0.35">
      <c r="B2656" t="s">
        <v>4078</v>
      </c>
      <c r="C2656" t="s">
        <v>4079</v>
      </c>
    </row>
    <row r="2657" spans="2:3" x14ac:dyDescent="0.35">
      <c r="B2657" t="s">
        <v>4078</v>
      </c>
      <c r="C2657" t="s">
        <v>4079</v>
      </c>
    </row>
    <row r="2658" spans="2:3" x14ac:dyDescent="0.35">
      <c r="B2658" t="s">
        <v>4078</v>
      </c>
      <c r="C2658" t="s">
        <v>4079</v>
      </c>
    </row>
    <row r="2659" spans="2:3" x14ac:dyDescent="0.35">
      <c r="B2659" t="s">
        <v>4078</v>
      </c>
      <c r="C2659" t="s">
        <v>4079</v>
      </c>
    </row>
    <row r="2660" spans="2:3" x14ac:dyDescent="0.35">
      <c r="B2660" t="s">
        <v>4078</v>
      </c>
      <c r="C2660" t="s">
        <v>4079</v>
      </c>
    </row>
    <row r="2661" spans="2:3" x14ac:dyDescent="0.35">
      <c r="B2661" t="s">
        <v>4078</v>
      </c>
      <c r="C2661" t="s">
        <v>4079</v>
      </c>
    </row>
    <row r="2662" spans="2:3" x14ac:dyDescent="0.35">
      <c r="B2662" t="s">
        <v>4080</v>
      </c>
      <c r="C2662" t="s">
        <v>4081</v>
      </c>
    </row>
    <row r="2663" spans="2:3" x14ac:dyDescent="0.35">
      <c r="B2663" t="s">
        <v>957</v>
      </c>
      <c r="C2663" t="s">
        <v>4082</v>
      </c>
    </row>
    <row r="2664" spans="2:3" x14ac:dyDescent="0.35">
      <c r="B2664" t="s">
        <v>957</v>
      </c>
      <c r="C2664" t="s">
        <v>4082</v>
      </c>
    </row>
    <row r="2665" spans="2:3" x14ac:dyDescent="0.35">
      <c r="B2665" t="s">
        <v>957</v>
      </c>
      <c r="C2665" t="s">
        <v>4082</v>
      </c>
    </row>
    <row r="2666" spans="2:3" x14ac:dyDescent="0.35">
      <c r="B2666" t="s">
        <v>957</v>
      </c>
      <c r="C2666" t="s">
        <v>4082</v>
      </c>
    </row>
    <row r="2667" spans="2:3" x14ac:dyDescent="0.35">
      <c r="B2667" t="s">
        <v>4083</v>
      </c>
      <c r="C2667" t="s">
        <v>4084</v>
      </c>
    </row>
    <row r="2668" spans="2:3" x14ac:dyDescent="0.35">
      <c r="B2668" t="s">
        <v>4083</v>
      </c>
      <c r="C2668" t="s">
        <v>4084</v>
      </c>
    </row>
    <row r="2669" spans="2:3" x14ac:dyDescent="0.35">
      <c r="B2669" t="s">
        <v>4083</v>
      </c>
      <c r="C2669" t="s">
        <v>4084</v>
      </c>
    </row>
    <row r="2670" spans="2:3" x14ac:dyDescent="0.35">
      <c r="B2670" t="s">
        <v>4085</v>
      </c>
      <c r="C2670" t="s">
        <v>4086</v>
      </c>
    </row>
    <row r="2671" spans="2:3" x14ac:dyDescent="0.35">
      <c r="B2671" t="s">
        <v>4085</v>
      </c>
      <c r="C2671" t="s">
        <v>4086</v>
      </c>
    </row>
    <row r="2672" spans="2:3" x14ac:dyDescent="0.35">
      <c r="B2672" t="s">
        <v>4085</v>
      </c>
      <c r="C2672" t="s">
        <v>4086</v>
      </c>
    </row>
    <row r="2673" spans="2:3" x14ac:dyDescent="0.35">
      <c r="B2673" t="s">
        <v>4085</v>
      </c>
      <c r="C2673" t="s">
        <v>4086</v>
      </c>
    </row>
    <row r="2674" spans="2:3" x14ac:dyDescent="0.35">
      <c r="B2674" t="s">
        <v>4085</v>
      </c>
      <c r="C2674" t="s">
        <v>4086</v>
      </c>
    </row>
    <row r="2675" spans="2:3" x14ac:dyDescent="0.35">
      <c r="B2675" t="s">
        <v>4087</v>
      </c>
      <c r="C2675" t="s">
        <v>4088</v>
      </c>
    </row>
    <row r="2676" spans="2:3" x14ac:dyDescent="0.35">
      <c r="B2676" t="s">
        <v>4087</v>
      </c>
      <c r="C2676" t="s">
        <v>4088</v>
      </c>
    </row>
    <row r="2677" spans="2:3" x14ac:dyDescent="0.35">
      <c r="B2677" t="s">
        <v>4087</v>
      </c>
      <c r="C2677" t="s">
        <v>4088</v>
      </c>
    </row>
    <row r="2678" spans="2:3" x14ac:dyDescent="0.35">
      <c r="B2678" t="s">
        <v>4089</v>
      </c>
      <c r="C2678" t="s">
        <v>4090</v>
      </c>
    </row>
    <row r="2679" spans="2:3" x14ac:dyDescent="0.35">
      <c r="B2679" t="s">
        <v>4089</v>
      </c>
      <c r="C2679" t="s">
        <v>4090</v>
      </c>
    </row>
    <row r="2680" spans="2:3" x14ac:dyDescent="0.35">
      <c r="B2680" t="s">
        <v>4091</v>
      </c>
      <c r="C2680" t="s">
        <v>4092</v>
      </c>
    </row>
    <row r="2681" spans="2:3" x14ac:dyDescent="0.35">
      <c r="B2681" t="s">
        <v>4091</v>
      </c>
      <c r="C2681" t="s">
        <v>4092</v>
      </c>
    </row>
    <row r="2682" spans="2:3" x14ac:dyDescent="0.35">
      <c r="B2682" t="s">
        <v>4091</v>
      </c>
      <c r="C2682" t="s">
        <v>4092</v>
      </c>
    </row>
    <row r="2683" spans="2:3" x14ac:dyDescent="0.35">
      <c r="B2683" t="s">
        <v>4093</v>
      </c>
      <c r="C2683" t="s">
        <v>1830</v>
      </c>
    </row>
    <row r="2684" spans="2:3" x14ac:dyDescent="0.35">
      <c r="B2684" t="s">
        <v>4093</v>
      </c>
      <c r="C2684" t="s">
        <v>1830</v>
      </c>
    </row>
    <row r="2685" spans="2:3" x14ac:dyDescent="0.35">
      <c r="B2685" t="s">
        <v>4093</v>
      </c>
      <c r="C2685" t="s">
        <v>1830</v>
      </c>
    </row>
    <row r="2686" spans="2:3" x14ac:dyDescent="0.35">
      <c r="B2686" t="s">
        <v>4094</v>
      </c>
      <c r="C2686" t="s">
        <v>1834</v>
      </c>
    </row>
    <row r="2687" spans="2:3" x14ac:dyDescent="0.35">
      <c r="B2687" t="s">
        <v>4094</v>
      </c>
      <c r="C2687" t="s">
        <v>1834</v>
      </c>
    </row>
    <row r="2688" spans="2:3" x14ac:dyDescent="0.35">
      <c r="B2688" t="s">
        <v>4094</v>
      </c>
      <c r="C2688" t="s">
        <v>1834</v>
      </c>
    </row>
    <row r="2689" spans="2:3" x14ac:dyDescent="0.35">
      <c r="B2689" t="s">
        <v>4094</v>
      </c>
      <c r="C2689" t="s">
        <v>1834</v>
      </c>
    </row>
    <row r="2690" spans="2:3" x14ac:dyDescent="0.35">
      <c r="B2690" t="s">
        <v>4095</v>
      </c>
      <c r="C2690" t="s">
        <v>1834</v>
      </c>
    </row>
    <row r="2691" spans="2:3" x14ac:dyDescent="0.35">
      <c r="B2691" t="s">
        <v>4095</v>
      </c>
      <c r="C2691" t="s">
        <v>1834</v>
      </c>
    </row>
    <row r="2692" spans="2:3" x14ac:dyDescent="0.35">
      <c r="B2692" t="s">
        <v>4095</v>
      </c>
      <c r="C2692" t="s">
        <v>1834</v>
      </c>
    </row>
    <row r="2693" spans="2:3" x14ac:dyDescent="0.35">
      <c r="B2693" t="s">
        <v>4095</v>
      </c>
      <c r="C2693" t="s">
        <v>1834</v>
      </c>
    </row>
    <row r="2694" spans="2:3" x14ac:dyDescent="0.35">
      <c r="B2694" t="s">
        <v>4096</v>
      </c>
      <c r="C2694" t="s">
        <v>1834</v>
      </c>
    </row>
    <row r="2695" spans="2:3" x14ac:dyDescent="0.35">
      <c r="B2695" t="s">
        <v>4096</v>
      </c>
      <c r="C2695" t="s">
        <v>1834</v>
      </c>
    </row>
    <row r="2696" spans="2:3" x14ac:dyDescent="0.35">
      <c r="B2696" t="s">
        <v>4096</v>
      </c>
      <c r="C2696" t="s">
        <v>1834</v>
      </c>
    </row>
    <row r="2697" spans="2:3" x14ac:dyDescent="0.35">
      <c r="B2697" t="s">
        <v>4096</v>
      </c>
      <c r="C2697" t="s">
        <v>1834</v>
      </c>
    </row>
    <row r="2698" spans="2:3" x14ac:dyDescent="0.35">
      <c r="B2698" t="s">
        <v>4097</v>
      </c>
      <c r="C2698" t="s">
        <v>1834</v>
      </c>
    </row>
    <row r="2699" spans="2:3" x14ac:dyDescent="0.35">
      <c r="B2699" t="s">
        <v>4097</v>
      </c>
      <c r="C2699" t="s">
        <v>1834</v>
      </c>
    </row>
    <row r="2700" spans="2:3" x14ac:dyDescent="0.35">
      <c r="B2700" t="s">
        <v>4097</v>
      </c>
      <c r="C2700" t="s">
        <v>1834</v>
      </c>
    </row>
    <row r="2701" spans="2:3" x14ac:dyDescent="0.35">
      <c r="B2701" t="s">
        <v>4097</v>
      </c>
      <c r="C2701" t="s">
        <v>1834</v>
      </c>
    </row>
    <row r="2702" spans="2:3" x14ac:dyDescent="0.35">
      <c r="B2702" t="s">
        <v>4098</v>
      </c>
      <c r="C2702" t="s">
        <v>1834</v>
      </c>
    </row>
    <row r="2703" spans="2:3" x14ac:dyDescent="0.35">
      <c r="B2703" t="s">
        <v>4098</v>
      </c>
      <c r="C2703" t="s">
        <v>1834</v>
      </c>
    </row>
    <row r="2704" spans="2:3" x14ac:dyDescent="0.35">
      <c r="B2704" t="s">
        <v>4098</v>
      </c>
      <c r="C2704" t="s">
        <v>1834</v>
      </c>
    </row>
    <row r="2705" spans="2:3" x14ac:dyDescent="0.35">
      <c r="B2705" t="s">
        <v>4098</v>
      </c>
      <c r="C2705" t="s">
        <v>1834</v>
      </c>
    </row>
    <row r="2706" spans="2:3" x14ac:dyDescent="0.35">
      <c r="B2706" t="s">
        <v>4099</v>
      </c>
      <c r="C2706" t="s">
        <v>4100</v>
      </c>
    </row>
    <row r="2707" spans="2:3" x14ac:dyDescent="0.35">
      <c r="B2707" t="s">
        <v>4099</v>
      </c>
      <c r="C2707" t="s">
        <v>4100</v>
      </c>
    </row>
    <row r="2708" spans="2:3" x14ac:dyDescent="0.35">
      <c r="B2708" t="s">
        <v>4099</v>
      </c>
      <c r="C2708" t="s">
        <v>4100</v>
      </c>
    </row>
    <row r="2709" spans="2:3" x14ac:dyDescent="0.35">
      <c r="B2709" t="s">
        <v>4101</v>
      </c>
      <c r="C2709" t="s">
        <v>4102</v>
      </c>
    </row>
    <row r="2710" spans="2:3" x14ac:dyDescent="0.35">
      <c r="B2710" t="s">
        <v>4101</v>
      </c>
      <c r="C2710" t="s">
        <v>4102</v>
      </c>
    </row>
    <row r="2711" spans="2:3" x14ac:dyDescent="0.35">
      <c r="B2711" t="s">
        <v>4101</v>
      </c>
      <c r="C2711" t="s">
        <v>4102</v>
      </c>
    </row>
    <row r="2712" spans="2:3" x14ac:dyDescent="0.35">
      <c r="B2712" t="s">
        <v>4103</v>
      </c>
      <c r="C2712" t="s">
        <v>4104</v>
      </c>
    </row>
    <row r="2713" spans="2:3" x14ac:dyDescent="0.35">
      <c r="B2713" t="s">
        <v>4103</v>
      </c>
      <c r="C2713" t="s">
        <v>4104</v>
      </c>
    </row>
    <row r="2714" spans="2:3" x14ac:dyDescent="0.35">
      <c r="B2714" t="s">
        <v>4103</v>
      </c>
      <c r="C2714" t="s">
        <v>4104</v>
      </c>
    </row>
    <row r="2715" spans="2:3" x14ac:dyDescent="0.35">
      <c r="B2715" t="s">
        <v>4105</v>
      </c>
      <c r="C2715" t="s">
        <v>4106</v>
      </c>
    </row>
    <row r="2716" spans="2:3" x14ac:dyDescent="0.35">
      <c r="B2716" t="s">
        <v>4105</v>
      </c>
      <c r="C2716" t="s">
        <v>4106</v>
      </c>
    </row>
    <row r="2717" spans="2:3" x14ac:dyDescent="0.35">
      <c r="B2717" t="s">
        <v>4105</v>
      </c>
      <c r="C2717" t="s">
        <v>4106</v>
      </c>
    </row>
    <row r="2718" spans="2:3" x14ac:dyDescent="0.35">
      <c r="B2718" t="s">
        <v>4107</v>
      </c>
      <c r="C2718" t="s">
        <v>4108</v>
      </c>
    </row>
    <row r="2719" spans="2:3" x14ac:dyDescent="0.35">
      <c r="B2719" t="s">
        <v>4107</v>
      </c>
      <c r="C2719" t="s">
        <v>4108</v>
      </c>
    </row>
    <row r="2720" spans="2:3" x14ac:dyDescent="0.35">
      <c r="B2720" t="s">
        <v>4107</v>
      </c>
      <c r="C2720" t="s">
        <v>4108</v>
      </c>
    </row>
    <row r="2721" spans="2:3" x14ac:dyDescent="0.35">
      <c r="B2721" t="s">
        <v>4109</v>
      </c>
      <c r="C2721" t="s">
        <v>4110</v>
      </c>
    </row>
    <row r="2722" spans="2:3" x14ac:dyDescent="0.35">
      <c r="B2722" t="s">
        <v>4111</v>
      </c>
      <c r="C2722" t="s">
        <v>4112</v>
      </c>
    </row>
    <row r="2723" spans="2:3" x14ac:dyDescent="0.35">
      <c r="B2723" t="s">
        <v>4111</v>
      </c>
      <c r="C2723" t="s">
        <v>4112</v>
      </c>
    </row>
    <row r="2724" spans="2:3" x14ac:dyDescent="0.35">
      <c r="B2724" t="s">
        <v>4111</v>
      </c>
      <c r="C2724" t="s">
        <v>4112</v>
      </c>
    </row>
    <row r="2725" spans="2:3" x14ac:dyDescent="0.35">
      <c r="B2725" t="s">
        <v>4113</v>
      </c>
      <c r="C2725" t="s">
        <v>4114</v>
      </c>
    </row>
    <row r="2726" spans="2:3" x14ac:dyDescent="0.35">
      <c r="B2726" t="s">
        <v>4113</v>
      </c>
      <c r="C2726" t="s">
        <v>4114</v>
      </c>
    </row>
    <row r="2727" spans="2:3" x14ac:dyDescent="0.35">
      <c r="B2727" t="s">
        <v>4113</v>
      </c>
      <c r="C2727" t="s">
        <v>4114</v>
      </c>
    </row>
    <row r="2728" spans="2:3" x14ac:dyDescent="0.35">
      <c r="B2728" t="s">
        <v>4115</v>
      </c>
      <c r="C2728" t="s">
        <v>4116</v>
      </c>
    </row>
    <row r="2729" spans="2:3" x14ac:dyDescent="0.35">
      <c r="B2729" t="s">
        <v>4115</v>
      </c>
      <c r="C2729" t="s">
        <v>4116</v>
      </c>
    </row>
    <row r="2730" spans="2:3" x14ac:dyDescent="0.35">
      <c r="B2730" t="s">
        <v>4115</v>
      </c>
      <c r="C2730" t="s">
        <v>4116</v>
      </c>
    </row>
    <row r="2731" spans="2:3" x14ac:dyDescent="0.35">
      <c r="B2731" t="s">
        <v>4115</v>
      </c>
      <c r="C2731" t="s">
        <v>4116</v>
      </c>
    </row>
    <row r="2732" spans="2:3" x14ac:dyDescent="0.35">
      <c r="B2732" t="s">
        <v>4117</v>
      </c>
      <c r="C2732" t="s">
        <v>4118</v>
      </c>
    </row>
    <row r="2733" spans="2:3" x14ac:dyDescent="0.35">
      <c r="B2733" t="s">
        <v>4117</v>
      </c>
      <c r="C2733" t="s">
        <v>4118</v>
      </c>
    </row>
    <row r="2734" spans="2:3" x14ac:dyDescent="0.35">
      <c r="B2734" t="s">
        <v>4117</v>
      </c>
      <c r="C2734" t="s">
        <v>4118</v>
      </c>
    </row>
    <row r="2735" spans="2:3" x14ac:dyDescent="0.35">
      <c r="B2735" t="s">
        <v>4117</v>
      </c>
      <c r="C2735" t="s">
        <v>4118</v>
      </c>
    </row>
    <row r="2736" spans="2:3" x14ac:dyDescent="0.35">
      <c r="B2736" t="s">
        <v>4119</v>
      </c>
      <c r="C2736" t="s">
        <v>4120</v>
      </c>
    </row>
    <row r="2737" spans="2:3" x14ac:dyDescent="0.35">
      <c r="B2737" t="s">
        <v>4121</v>
      </c>
      <c r="C2737" t="s">
        <v>4122</v>
      </c>
    </row>
    <row r="2738" spans="2:3" x14ac:dyDescent="0.35">
      <c r="B2738" t="s">
        <v>4121</v>
      </c>
      <c r="C2738" t="s">
        <v>4122</v>
      </c>
    </row>
    <row r="2739" spans="2:3" x14ac:dyDescent="0.35">
      <c r="B2739" t="s">
        <v>4123</v>
      </c>
      <c r="C2739" t="s">
        <v>4124</v>
      </c>
    </row>
    <row r="2740" spans="2:3" x14ac:dyDescent="0.35">
      <c r="B2740" t="s">
        <v>4123</v>
      </c>
      <c r="C2740" t="s">
        <v>4124</v>
      </c>
    </row>
    <row r="2741" spans="2:3" x14ac:dyDescent="0.35">
      <c r="B2741" t="s">
        <v>4125</v>
      </c>
      <c r="C2741" t="s">
        <v>4126</v>
      </c>
    </row>
    <row r="2742" spans="2:3" x14ac:dyDescent="0.35">
      <c r="B2742" t="s">
        <v>4125</v>
      </c>
      <c r="C2742" t="s">
        <v>4126</v>
      </c>
    </row>
    <row r="2743" spans="2:3" x14ac:dyDescent="0.35">
      <c r="B2743" t="s">
        <v>4125</v>
      </c>
      <c r="C2743" t="s">
        <v>4126</v>
      </c>
    </row>
    <row r="2744" spans="2:3" x14ac:dyDescent="0.35">
      <c r="B2744" t="s">
        <v>4127</v>
      </c>
      <c r="C2744" t="s">
        <v>4128</v>
      </c>
    </row>
    <row r="2745" spans="2:3" x14ac:dyDescent="0.35">
      <c r="B2745" t="s">
        <v>4127</v>
      </c>
      <c r="C2745" t="s">
        <v>4128</v>
      </c>
    </row>
    <row r="2746" spans="2:3" x14ac:dyDescent="0.35">
      <c r="B2746" t="s">
        <v>4127</v>
      </c>
      <c r="C2746" t="s">
        <v>4128</v>
      </c>
    </row>
    <row r="2747" spans="2:3" x14ac:dyDescent="0.35">
      <c r="B2747" t="s">
        <v>4127</v>
      </c>
      <c r="C2747" t="s">
        <v>4128</v>
      </c>
    </row>
    <row r="2748" spans="2:3" x14ac:dyDescent="0.35">
      <c r="B2748" t="s">
        <v>4127</v>
      </c>
      <c r="C2748" t="s">
        <v>4128</v>
      </c>
    </row>
    <row r="2749" spans="2:3" x14ac:dyDescent="0.35">
      <c r="B2749" t="s">
        <v>4129</v>
      </c>
      <c r="C2749" t="s">
        <v>4130</v>
      </c>
    </row>
    <row r="2750" spans="2:3" x14ac:dyDescent="0.35">
      <c r="B2750" t="s">
        <v>4129</v>
      </c>
      <c r="C2750" t="s">
        <v>4130</v>
      </c>
    </row>
    <row r="2751" spans="2:3" x14ac:dyDescent="0.35">
      <c r="B2751" t="s">
        <v>4131</v>
      </c>
      <c r="C2751" t="s">
        <v>4130</v>
      </c>
    </row>
    <row r="2752" spans="2:3" x14ac:dyDescent="0.35">
      <c r="B2752" t="s">
        <v>4131</v>
      </c>
      <c r="C2752" t="s">
        <v>4130</v>
      </c>
    </row>
    <row r="2753" spans="2:3" x14ac:dyDescent="0.35">
      <c r="B2753" t="s">
        <v>4132</v>
      </c>
      <c r="C2753" t="s">
        <v>4133</v>
      </c>
    </row>
    <row r="2754" spans="2:3" x14ac:dyDescent="0.35">
      <c r="B2754" t="s">
        <v>4132</v>
      </c>
      <c r="C2754" t="s">
        <v>4133</v>
      </c>
    </row>
    <row r="2755" spans="2:3" x14ac:dyDescent="0.35">
      <c r="B2755" t="s">
        <v>4132</v>
      </c>
      <c r="C2755" t="s">
        <v>4133</v>
      </c>
    </row>
    <row r="2756" spans="2:3" x14ac:dyDescent="0.35">
      <c r="B2756" t="s">
        <v>4132</v>
      </c>
      <c r="C2756" t="s">
        <v>4133</v>
      </c>
    </row>
    <row r="2757" spans="2:3" x14ac:dyDescent="0.35">
      <c r="B2757" t="s">
        <v>4132</v>
      </c>
      <c r="C2757" t="s">
        <v>4133</v>
      </c>
    </row>
    <row r="2758" spans="2:3" x14ac:dyDescent="0.35">
      <c r="B2758" t="s">
        <v>4132</v>
      </c>
      <c r="C2758" t="s">
        <v>4133</v>
      </c>
    </row>
    <row r="2759" spans="2:3" x14ac:dyDescent="0.35">
      <c r="B2759" t="s">
        <v>4132</v>
      </c>
      <c r="C2759" t="s">
        <v>4133</v>
      </c>
    </row>
    <row r="2760" spans="2:3" x14ac:dyDescent="0.35">
      <c r="B2760" t="s">
        <v>4132</v>
      </c>
      <c r="C2760" t="s">
        <v>4133</v>
      </c>
    </row>
    <row r="2761" spans="2:3" x14ac:dyDescent="0.35">
      <c r="B2761" t="s">
        <v>4132</v>
      </c>
      <c r="C2761" t="s">
        <v>4133</v>
      </c>
    </row>
    <row r="2762" spans="2:3" x14ac:dyDescent="0.35">
      <c r="B2762" t="s">
        <v>4134</v>
      </c>
      <c r="C2762" t="s">
        <v>4135</v>
      </c>
    </row>
    <row r="2763" spans="2:3" x14ac:dyDescent="0.35">
      <c r="B2763" t="s">
        <v>4134</v>
      </c>
      <c r="C2763" t="s">
        <v>4135</v>
      </c>
    </row>
    <row r="2764" spans="2:3" x14ac:dyDescent="0.35">
      <c r="B2764" t="s">
        <v>4134</v>
      </c>
      <c r="C2764" t="s">
        <v>4135</v>
      </c>
    </row>
    <row r="2765" spans="2:3" x14ac:dyDescent="0.35">
      <c r="B2765" t="s">
        <v>4136</v>
      </c>
      <c r="C2765" t="s">
        <v>4137</v>
      </c>
    </row>
    <row r="2766" spans="2:3" x14ac:dyDescent="0.35">
      <c r="B2766" t="s">
        <v>4136</v>
      </c>
      <c r="C2766" t="s">
        <v>4137</v>
      </c>
    </row>
    <row r="2767" spans="2:3" x14ac:dyDescent="0.35">
      <c r="B2767" t="s">
        <v>4136</v>
      </c>
      <c r="C2767" t="s">
        <v>4137</v>
      </c>
    </row>
    <row r="2768" spans="2:3" x14ac:dyDescent="0.35">
      <c r="B2768" t="s">
        <v>4136</v>
      </c>
      <c r="C2768" t="s">
        <v>4137</v>
      </c>
    </row>
    <row r="2769" spans="2:3" x14ac:dyDescent="0.35">
      <c r="B2769" t="s">
        <v>4136</v>
      </c>
      <c r="C2769" t="s">
        <v>4137</v>
      </c>
    </row>
    <row r="2770" spans="2:3" x14ac:dyDescent="0.35">
      <c r="B2770" t="s">
        <v>4138</v>
      </c>
      <c r="C2770" t="s">
        <v>4139</v>
      </c>
    </row>
    <row r="2771" spans="2:3" x14ac:dyDescent="0.35">
      <c r="B2771" t="s">
        <v>4138</v>
      </c>
      <c r="C2771" t="s">
        <v>4139</v>
      </c>
    </row>
    <row r="2772" spans="2:3" x14ac:dyDescent="0.35">
      <c r="B2772" t="s">
        <v>4138</v>
      </c>
      <c r="C2772" t="s">
        <v>4139</v>
      </c>
    </row>
    <row r="2773" spans="2:3" x14ac:dyDescent="0.35">
      <c r="B2773" t="s">
        <v>4138</v>
      </c>
      <c r="C2773" t="s">
        <v>4139</v>
      </c>
    </row>
    <row r="2774" spans="2:3" x14ac:dyDescent="0.35">
      <c r="B2774" t="s">
        <v>4138</v>
      </c>
      <c r="C2774" t="s">
        <v>4139</v>
      </c>
    </row>
    <row r="2775" spans="2:3" x14ac:dyDescent="0.35">
      <c r="B2775" t="s">
        <v>4140</v>
      </c>
      <c r="C2775" t="s">
        <v>4141</v>
      </c>
    </row>
    <row r="2776" spans="2:3" x14ac:dyDescent="0.35">
      <c r="B2776" t="s">
        <v>4140</v>
      </c>
      <c r="C2776" t="s">
        <v>4141</v>
      </c>
    </row>
    <row r="2777" spans="2:3" x14ac:dyDescent="0.35">
      <c r="B2777" t="s">
        <v>4142</v>
      </c>
      <c r="C2777" t="s">
        <v>4143</v>
      </c>
    </row>
    <row r="2778" spans="2:3" x14ac:dyDescent="0.35">
      <c r="B2778" t="s">
        <v>4142</v>
      </c>
      <c r="C2778" t="s">
        <v>4143</v>
      </c>
    </row>
    <row r="2779" spans="2:3" x14ac:dyDescent="0.35">
      <c r="B2779" t="s">
        <v>4142</v>
      </c>
      <c r="C2779" t="s">
        <v>4143</v>
      </c>
    </row>
    <row r="2780" spans="2:3" x14ac:dyDescent="0.35">
      <c r="B2780" t="s">
        <v>4142</v>
      </c>
      <c r="C2780" t="s">
        <v>4143</v>
      </c>
    </row>
    <row r="2781" spans="2:3" x14ac:dyDescent="0.35">
      <c r="B2781" t="s">
        <v>4144</v>
      </c>
      <c r="C2781" t="s">
        <v>1987</v>
      </c>
    </row>
    <row r="2782" spans="2:3" x14ac:dyDescent="0.35">
      <c r="B2782" t="s">
        <v>4144</v>
      </c>
      <c r="C2782" t="s">
        <v>1987</v>
      </c>
    </row>
    <row r="2783" spans="2:3" x14ac:dyDescent="0.35">
      <c r="B2783" t="s">
        <v>4144</v>
      </c>
      <c r="C2783" t="s">
        <v>1987</v>
      </c>
    </row>
    <row r="2784" spans="2:3" x14ac:dyDescent="0.35">
      <c r="B2784" t="s">
        <v>4145</v>
      </c>
      <c r="C2784" t="s">
        <v>4146</v>
      </c>
    </row>
    <row r="2785" spans="2:3" x14ac:dyDescent="0.35">
      <c r="B2785" t="s">
        <v>4145</v>
      </c>
      <c r="C2785" t="s">
        <v>4146</v>
      </c>
    </row>
    <row r="2786" spans="2:3" x14ac:dyDescent="0.35">
      <c r="B2786" t="s">
        <v>4145</v>
      </c>
      <c r="C2786" t="s">
        <v>4146</v>
      </c>
    </row>
    <row r="2787" spans="2:3" x14ac:dyDescent="0.35">
      <c r="B2787" t="s">
        <v>4147</v>
      </c>
      <c r="C2787" t="s">
        <v>4148</v>
      </c>
    </row>
    <row r="2788" spans="2:3" x14ac:dyDescent="0.35">
      <c r="B2788" t="s">
        <v>4147</v>
      </c>
      <c r="C2788" t="s">
        <v>4148</v>
      </c>
    </row>
    <row r="2789" spans="2:3" x14ac:dyDescent="0.35">
      <c r="B2789" t="s">
        <v>4147</v>
      </c>
      <c r="C2789" t="s">
        <v>4148</v>
      </c>
    </row>
    <row r="2790" spans="2:3" x14ac:dyDescent="0.35">
      <c r="B2790" t="s">
        <v>4147</v>
      </c>
      <c r="C2790" t="s">
        <v>4148</v>
      </c>
    </row>
    <row r="2791" spans="2:3" x14ac:dyDescent="0.35">
      <c r="B2791" t="s">
        <v>4149</v>
      </c>
      <c r="C2791" t="s">
        <v>4150</v>
      </c>
    </row>
    <row r="2792" spans="2:3" x14ac:dyDescent="0.35">
      <c r="B2792" t="s">
        <v>4149</v>
      </c>
      <c r="C2792" t="s">
        <v>4150</v>
      </c>
    </row>
    <row r="2793" spans="2:3" x14ac:dyDescent="0.35">
      <c r="B2793" t="s">
        <v>4149</v>
      </c>
      <c r="C2793" t="s">
        <v>4150</v>
      </c>
    </row>
    <row r="2794" spans="2:3" x14ac:dyDescent="0.35">
      <c r="B2794" t="s">
        <v>4151</v>
      </c>
      <c r="C2794" t="s">
        <v>4152</v>
      </c>
    </row>
    <row r="2795" spans="2:3" x14ac:dyDescent="0.35">
      <c r="B2795" t="s">
        <v>4151</v>
      </c>
      <c r="C2795" t="s">
        <v>4152</v>
      </c>
    </row>
    <row r="2796" spans="2:3" x14ac:dyDescent="0.35">
      <c r="B2796" t="s">
        <v>4151</v>
      </c>
      <c r="C2796" t="s">
        <v>4152</v>
      </c>
    </row>
    <row r="2797" spans="2:3" x14ac:dyDescent="0.35">
      <c r="B2797" t="s">
        <v>4153</v>
      </c>
      <c r="C2797" t="s">
        <v>4154</v>
      </c>
    </row>
    <row r="2798" spans="2:3" x14ac:dyDescent="0.35">
      <c r="B2798" t="s">
        <v>4155</v>
      </c>
      <c r="C2798" t="s">
        <v>4156</v>
      </c>
    </row>
    <row r="2799" spans="2:3" x14ac:dyDescent="0.35">
      <c r="B2799" t="s">
        <v>4157</v>
      </c>
      <c r="C2799" t="s">
        <v>4158</v>
      </c>
    </row>
    <row r="2800" spans="2:3" x14ac:dyDescent="0.35">
      <c r="B2800" t="s">
        <v>4157</v>
      </c>
      <c r="C2800" t="s">
        <v>4158</v>
      </c>
    </row>
    <row r="2801" spans="2:3" x14ac:dyDescent="0.35">
      <c r="B2801" t="s">
        <v>4157</v>
      </c>
      <c r="C2801" t="s">
        <v>4158</v>
      </c>
    </row>
    <row r="2802" spans="2:3" x14ac:dyDescent="0.35">
      <c r="B2802" t="s">
        <v>4159</v>
      </c>
      <c r="C2802" t="s">
        <v>4160</v>
      </c>
    </row>
    <row r="2803" spans="2:3" x14ac:dyDescent="0.35">
      <c r="B2803" t="s">
        <v>4159</v>
      </c>
      <c r="C2803" t="s">
        <v>4160</v>
      </c>
    </row>
    <row r="2804" spans="2:3" x14ac:dyDescent="0.35">
      <c r="B2804" t="s">
        <v>4159</v>
      </c>
      <c r="C2804" t="s">
        <v>4160</v>
      </c>
    </row>
    <row r="2805" spans="2:3" x14ac:dyDescent="0.35">
      <c r="B2805" t="s">
        <v>4161</v>
      </c>
      <c r="C2805" t="s">
        <v>4162</v>
      </c>
    </row>
    <row r="2806" spans="2:3" x14ac:dyDescent="0.35">
      <c r="B2806" t="s">
        <v>4161</v>
      </c>
      <c r="C2806" t="s">
        <v>4162</v>
      </c>
    </row>
    <row r="2807" spans="2:3" x14ac:dyDescent="0.35">
      <c r="B2807" t="s">
        <v>4161</v>
      </c>
      <c r="C2807" t="s">
        <v>4162</v>
      </c>
    </row>
    <row r="2808" spans="2:3" x14ac:dyDescent="0.35">
      <c r="B2808" t="s">
        <v>4163</v>
      </c>
      <c r="C2808" t="s">
        <v>4164</v>
      </c>
    </row>
    <row r="2809" spans="2:3" x14ac:dyDescent="0.35">
      <c r="B2809" t="s">
        <v>4163</v>
      </c>
      <c r="C2809" t="s">
        <v>4164</v>
      </c>
    </row>
    <row r="2810" spans="2:3" x14ac:dyDescent="0.35">
      <c r="B2810" t="s">
        <v>4163</v>
      </c>
      <c r="C2810" t="s">
        <v>4164</v>
      </c>
    </row>
    <row r="2811" spans="2:3" x14ac:dyDescent="0.35">
      <c r="B2811" t="s">
        <v>4163</v>
      </c>
      <c r="C2811" t="s">
        <v>4164</v>
      </c>
    </row>
    <row r="2812" spans="2:3" x14ac:dyDescent="0.35">
      <c r="B2812" t="s">
        <v>4163</v>
      </c>
      <c r="C2812" t="s">
        <v>4164</v>
      </c>
    </row>
    <row r="2813" spans="2:3" x14ac:dyDescent="0.35">
      <c r="B2813" t="s">
        <v>4165</v>
      </c>
      <c r="C2813" t="s">
        <v>4166</v>
      </c>
    </row>
    <row r="2814" spans="2:3" x14ac:dyDescent="0.35">
      <c r="B2814" t="s">
        <v>4167</v>
      </c>
      <c r="C2814" t="s">
        <v>4168</v>
      </c>
    </row>
    <row r="2815" spans="2:3" x14ac:dyDescent="0.35">
      <c r="B2815" t="s">
        <v>4167</v>
      </c>
      <c r="C2815" t="s">
        <v>4168</v>
      </c>
    </row>
    <row r="2816" spans="2:3" x14ac:dyDescent="0.35">
      <c r="B2816" t="s">
        <v>4169</v>
      </c>
      <c r="C2816" t="s">
        <v>4170</v>
      </c>
    </row>
    <row r="2817" spans="2:3" x14ac:dyDescent="0.35">
      <c r="B2817" t="s">
        <v>4169</v>
      </c>
      <c r="C2817" t="s">
        <v>4170</v>
      </c>
    </row>
    <row r="2818" spans="2:3" x14ac:dyDescent="0.35">
      <c r="B2818" t="s">
        <v>4169</v>
      </c>
      <c r="C2818" t="s">
        <v>4170</v>
      </c>
    </row>
    <row r="2819" spans="2:3" x14ac:dyDescent="0.35">
      <c r="B2819" t="s">
        <v>4171</v>
      </c>
      <c r="C2819" t="s">
        <v>4172</v>
      </c>
    </row>
    <row r="2820" spans="2:3" x14ac:dyDescent="0.35">
      <c r="B2820" t="s">
        <v>4171</v>
      </c>
      <c r="C2820" t="s">
        <v>4172</v>
      </c>
    </row>
    <row r="2821" spans="2:3" x14ac:dyDescent="0.35">
      <c r="B2821" t="s">
        <v>4171</v>
      </c>
      <c r="C2821" t="s">
        <v>4172</v>
      </c>
    </row>
    <row r="2822" spans="2:3" x14ac:dyDescent="0.35">
      <c r="B2822" t="s">
        <v>4173</v>
      </c>
      <c r="C2822" t="s">
        <v>4174</v>
      </c>
    </row>
    <row r="2823" spans="2:3" x14ac:dyDescent="0.35">
      <c r="B2823" t="s">
        <v>4173</v>
      </c>
      <c r="C2823" t="s">
        <v>4174</v>
      </c>
    </row>
    <row r="2824" spans="2:3" x14ac:dyDescent="0.35">
      <c r="B2824" t="s">
        <v>4173</v>
      </c>
      <c r="C2824" t="s">
        <v>4174</v>
      </c>
    </row>
    <row r="2825" spans="2:3" x14ac:dyDescent="0.35">
      <c r="B2825" t="s">
        <v>4175</v>
      </c>
      <c r="C2825" t="s">
        <v>4176</v>
      </c>
    </row>
    <row r="2826" spans="2:3" x14ac:dyDescent="0.35">
      <c r="B2826" t="s">
        <v>4175</v>
      </c>
      <c r="C2826" t="s">
        <v>4176</v>
      </c>
    </row>
    <row r="2827" spans="2:3" x14ac:dyDescent="0.35">
      <c r="B2827" t="s">
        <v>4177</v>
      </c>
      <c r="C2827" t="s">
        <v>4178</v>
      </c>
    </row>
    <row r="2828" spans="2:3" x14ac:dyDescent="0.35">
      <c r="B2828" t="s">
        <v>4177</v>
      </c>
      <c r="C2828" t="s">
        <v>4178</v>
      </c>
    </row>
    <row r="2829" spans="2:3" x14ac:dyDescent="0.35">
      <c r="B2829" t="s">
        <v>4177</v>
      </c>
      <c r="C2829" t="s">
        <v>4178</v>
      </c>
    </row>
    <row r="2830" spans="2:3" x14ac:dyDescent="0.35">
      <c r="B2830" t="s">
        <v>4177</v>
      </c>
      <c r="C2830" t="s">
        <v>4178</v>
      </c>
    </row>
    <row r="2831" spans="2:3" x14ac:dyDescent="0.35">
      <c r="B2831" t="s">
        <v>4179</v>
      </c>
      <c r="C2831" t="s">
        <v>4180</v>
      </c>
    </row>
    <row r="2832" spans="2:3" x14ac:dyDescent="0.35">
      <c r="B2832" t="s">
        <v>4179</v>
      </c>
      <c r="C2832" t="s">
        <v>4180</v>
      </c>
    </row>
    <row r="2833" spans="2:3" x14ac:dyDescent="0.35">
      <c r="B2833" t="s">
        <v>4179</v>
      </c>
      <c r="C2833" t="s">
        <v>4180</v>
      </c>
    </row>
    <row r="2834" spans="2:3" x14ac:dyDescent="0.35">
      <c r="B2834" t="s">
        <v>4179</v>
      </c>
      <c r="C2834" t="s">
        <v>4180</v>
      </c>
    </row>
    <row r="2835" spans="2:3" x14ac:dyDescent="0.35">
      <c r="B2835" t="s">
        <v>4179</v>
      </c>
      <c r="C2835" t="s">
        <v>4180</v>
      </c>
    </row>
    <row r="2836" spans="2:3" x14ac:dyDescent="0.35">
      <c r="B2836" t="s">
        <v>4179</v>
      </c>
      <c r="C2836" t="s">
        <v>4180</v>
      </c>
    </row>
    <row r="2837" spans="2:3" x14ac:dyDescent="0.35">
      <c r="B2837" t="s">
        <v>4179</v>
      </c>
      <c r="C2837" t="s">
        <v>4180</v>
      </c>
    </row>
    <row r="2838" spans="2:3" x14ac:dyDescent="0.35">
      <c r="B2838" t="s">
        <v>4181</v>
      </c>
      <c r="C2838" t="s">
        <v>4182</v>
      </c>
    </row>
    <row r="2839" spans="2:3" x14ac:dyDescent="0.35">
      <c r="B2839" t="s">
        <v>4181</v>
      </c>
      <c r="C2839" t="s">
        <v>4182</v>
      </c>
    </row>
    <row r="2840" spans="2:3" x14ac:dyDescent="0.35">
      <c r="B2840" t="s">
        <v>4181</v>
      </c>
      <c r="C2840" t="s">
        <v>4182</v>
      </c>
    </row>
    <row r="2841" spans="2:3" x14ac:dyDescent="0.35">
      <c r="B2841" t="s">
        <v>4181</v>
      </c>
      <c r="C2841" t="s">
        <v>4182</v>
      </c>
    </row>
    <row r="2842" spans="2:3" x14ac:dyDescent="0.35">
      <c r="B2842" t="s">
        <v>4183</v>
      </c>
      <c r="C2842" t="s">
        <v>4184</v>
      </c>
    </row>
    <row r="2843" spans="2:3" x14ac:dyDescent="0.35">
      <c r="B2843" t="s">
        <v>4183</v>
      </c>
      <c r="C2843" t="s">
        <v>4184</v>
      </c>
    </row>
    <row r="2844" spans="2:3" x14ac:dyDescent="0.35">
      <c r="B2844" t="s">
        <v>4183</v>
      </c>
      <c r="C2844" t="s">
        <v>4184</v>
      </c>
    </row>
    <row r="2845" spans="2:3" x14ac:dyDescent="0.35">
      <c r="B2845" t="s">
        <v>4183</v>
      </c>
      <c r="C2845" t="s">
        <v>4184</v>
      </c>
    </row>
    <row r="2846" spans="2:3" x14ac:dyDescent="0.35">
      <c r="B2846" t="s">
        <v>4185</v>
      </c>
      <c r="C2846" t="s">
        <v>4186</v>
      </c>
    </row>
    <row r="2847" spans="2:3" x14ac:dyDescent="0.35">
      <c r="B2847" t="s">
        <v>4185</v>
      </c>
      <c r="C2847" t="s">
        <v>4186</v>
      </c>
    </row>
    <row r="2848" spans="2:3" x14ac:dyDescent="0.35">
      <c r="B2848" t="s">
        <v>4185</v>
      </c>
      <c r="C2848" t="s">
        <v>4186</v>
      </c>
    </row>
    <row r="2849" spans="2:3" x14ac:dyDescent="0.35">
      <c r="B2849" t="s">
        <v>4187</v>
      </c>
      <c r="C2849" t="s">
        <v>4188</v>
      </c>
    </row>
    <row r="2850" spans="2:3" x14ac:dyDescent="0.35">
      <c r="B2850" t="s">
        <v>4187</v>
      </c>
      <c r="C2850" t="s">
        <v>4188</v>
      </c>
    </row>
    <row r="2851" spans="2:3" x14ac:dyDescent="0.35">
      <c r="B2851" t="s">
        <v>4187</v>
      </c>
      <c r="C2851" t="s">
        <v>4188</v>
      </c>
    </row>
    <row r="2852" spans="2:3" x14ac:dyDescent="0.35">
      <c r="B2852" t="s">
        <v>4187</v>
      </c>
      <c r="C2852" t="s">
        <v>4188</v>
      </c>
    </row>
    <row r="2853" spans="2:3" x14ac:dyDescent="0.35">
      <c r="B2853" t="s">
        <v>4187</v>
      </c>
      <c r="C2853" t="s">
        <v>4188</v>
      </c>
    </row>
    <row r="2854" spans="2:3" x14ac:dyDescent="0.35">
      <c r="B2854" t="s">
        <v>4189</v>
      </c>
      <c r="C2854" t="s">
        <v>4190</v>
      </c>
    </row>
    <row r="2855" spans="2:3" x14ac:dyDescent="0.35">
      <c r="B2855" t="s">
        <v>4189</v>
      </c>
      <c r="C2855" t="s">
        <v>4190</v>
      </c>
    </row>
    <row r="2856" spans="2:3" x14ac:dyDescent="0.35">
      <c r="B2856" t="s">
        <v>4189</v>
      </c>
      <c r="C2856" t="s">
        <v>4190</v>
      </c>
    </row>
    <row r="2857" spans="2:3" x14ac:dyDescent="0.35">
      <c r="B2857" t="s">
        <v>4189</v>
      </c>
      <c r="C2857" t="s">
        <v>4190</v>
      </c>
    </row>
    <row r="2858" spans="2:3" x14ac:dyDescent="0.35">
      <c r="B2858" t="s">
        <v>4191</v>
      </c>
      <c r="C2858" t="s">
        <v>4192</v>
      </c>
    </row>
    <row r="2859" spans="2:3" x14ac:dyDescent="0.35">
      <c r="B2859" t="s">
        <v>4191</v>
      </c>
      <c r="C2859" t="s">
        <v>4192</v>
      </c>
    </row>
    <row r="2860" spans="2:3" x14ac:dyDescent="0.35">
      <c r="B2860" t="s">
        <v>4191</v>
      </c>
      <c r="C2860" t="s">
        <v>4192</v>
      </c>
    </row>
    <row r="2861" spans="2:3" x14ac:dyDescent="0.35">
      <c r="B2861" t="s">
        <v>4193</v>
      </c>
      <c r="C2861" t="s">
        <v>4194</v>
      </c>
    </row>
    <row r="2862" spans="2:3" x14ac:dyDescent="0.35">
      <c r="B2862" t="s">
        <v>4193</v>
      </c>
      <c r="C2862" t="s">
        <v>4194</v>
      </c>
    </row>
    <row r="2863" spans="2:3" x14ac:dyDescent="0.35">
      <c r="B2863" t="s">
        <v>4193</v>
      </c>
      <c r="C2863" t="s">
        <v>4194</v>
      </c>
    </row>
    <row r="2864" spans="2:3" x14ac:dyDescent="0.35">
      <c r="B2864" t="s">
        <v>4195</v>
      </c>
      <c r="C2864" t="s">
        <v>4196</v>
      </c>
    </row>
    <row r="2865" spans="2:3" x14ac:dyDescent="0.35">
      <c r="B2865" t="s">
        <v>4195</v>
      </c>
      <c r="C2865" t="s">
        <v>4196</v>
      </c>
    </row>
    <row r="2866" spans="2:3" x14ac:dyDescent="0.35">
      <c r="B2866" t="s">
        <v>4195</v>
      </c>
      <c r="C2866" t="s">
        <v>4196</v>
      </c>
    </row>
    <row r="2867" spans="2:3" x14ac:dyDescent="0.35">
      <c r="B2867" t="s">
        <v>4197</v>
      </c>
      <c r="C2867" t="s">
        <v>4198</v>
      </c>
    </row>
    <row r="2868" spans="2:3" x14ac:dyDescent="0.35">
      <c r="B2868" t="s">
        <v>4197</v>
      </c>
      <c r="C2868" t="s">
        <v>4198</v>
      </c>
    </row>
    <row r="2869" spans="2:3" x14ac:dyDescent="0.35">
      <c r="B2869" t="s">
        <v>4199</v>
      </c>
      <c r="C2869" t="s">
        <v>4200</v>
      </c>
    </row>
    <row r="2870" spans="2:3" x14ac:dyDescent="0.35">
      <c r="B2870" t="s">
        <v>4199</v>
      </c>
      <c r="C2870" t="s">
        <v>4200</v>
      </c>
    </row>
    <row r="2871" spans="2:3" x14ac:dyDescent="0.35">
      <c r="B2871" t="s">
        <v>4201</v>
      </c>
      <c r="C2871" t="s">
        <v>4202</v>
      </c>
    </row>
    <row r="2872" spans="2:3" x14ac:dyDescent="0.35">
      <c r="B2872" t="s">
        <v>4201</v>
      </c>
      <c r="C2872" t="s">
        <v>4202</v>
      </c>
    </row>
    <row r="2873" spans="2:3" x14ac:dyDescent="0.35">
      <c r="B2873" t="s">
        <v>4201</v>
      </c>
      <c r="C2873" t="s">
        <v>4202</v>
      </c>
    </row>
    <row r="2874" spans="2:3" x14ac:dyDescent="0.35">
      <c r="B2874" t="s">
        <v>4203</v>
      </c>
      <c r="C2874" t="s">
        <v>4204</v>
      </c>
    </row>
    <row r="2875" spans="2:3" x14ac:dyDescent="0.35">
      <c r="B2875" t="s">
        <v>4203</v>
      </c>
      <c r="C2875" t="s">
        <v>4204</v>
      </c>
    </row>
    <row r="2876" spans="2:3" x14ac:dyDescent="0.35">
      <c r="B2876" t="s">
        <v>4203</v>
      </c>
      <c r="C2876" t="s">
        <v>4204</v>
      </c>
    </row>
    <row r="2877" spans="2:3" x14ac:dyDescent="0.35">
      <c r="B2877" t="s">
        <v>4205</v>
      </c>
      <c r="C2877" t="s">
        <v>4206</v>
      </c>
    </row>
    <row r="2878" spans="2:3" x14ac:dyDescent="0.35">
      <c r="B2878" t="s">
        <v>4205</v>
      </c>
      <c r="C2878" t="s">
        <v>4206</v>
      </c>
    </row>
    <row r="2879" spans="2:3" x14ac:dyDescent="0.35">
      <c r="B2879" t="s">
        <v>4205</v>
      </c>
      <c r="C2879" t="s">
        <v>4206</v>
      </c>
    </row>
    <row r="2880" spans="2:3" x14ac:dyDescent="0.35">
      <c r="B2880" t="s">
        <v>4205</v>
      </c>
      <c r="C2880" t="s">
        <v>4206</v>
      </c>
    </row>
    <row r="2881" spans="2:3" x14ac:dyDescent="0.35">
      <c r="B2881" t="s">
        <v>4205</v>
      </c>
      <c r="C2881" t="s">
        <v>4206</v>
      </c>
    </row>
    <row r="2882" spans="2:3" x14ac:dyDescent="0.35">
      <c r="B2882" t="s">
        <v>4205</v>
      </c>
      <c r="C2882" t="s">
        <v>4206</v>
      </c>
    </row>
    <row r="2883" spans="2:3" x14ac:dyDescent="0.35">
      <c r="B2883" t="s">
        <v>4207</v>
      </c>
      <c r="C2883" t="s">
        <v>4208</v>
      </c>
    </row>
    <row r="2884" spans="2:3" x14ac:dyDescent="0.35">
      <c r="B2884" t="s">
        <v>4209</v>
      </c>
      <c r="C2884" t="s">
        <v>4210</v>
      </c>
    </row>
    <row r="2885" spans="2:3" x14ac:dyDescent="0.35">
      <c r="B2885" t="s">
        <v>4209</v>
      </c>
      <c r="C2885" t="s">
        <v>4210</v>
      </c>
    </row>
    <row r="2886" spans="2:3" x14ac:dyDescent="0.35">
      <c r="B2886" t="s">
        <v>4211</v>
      </c>
      <c r="C2886" t="s">
        <v>4212</v>
      </c>
    </row>
    <row r="2887" spans="2:3" x14ac:dyDescent="0.35">
      <c r="B2887" t="s">
        <v>4211</v>
      </c>
      <c r="C2887" t="s">
        <v>4212</v>
      </c>
    </row>
    <row r="2888" spans="2:3" x14ac:dyDescent="0.35">
      <c r="B2888" t="s">
        <v>4213</v>
      </c>
      <c r="C2888" t="s">
        <v>4214</v>
      </c>
    </row>
    <row r="2889" spans="2:3" x14ac:dyDescent="0.35">
      <c r="B2889" t="s">
        <v>4213</v>
      </c>
      <c r="C2889" t="s">
        <v>4214</v>
      </c>
    </row>
    <row r="2890" spans="2:3" x14ac:dyDescent="0.35">
      <c r="B2890" t="s">
        <v>4213</v>
      </c>
      <c r="C2890" t="s">
        <v>4214</v>
      </c>
    </row>
    <row r="2891" spans="2:3" x14ac:dyDescent="0.35">
      <c r="B2891" t="s">
        <v>4213</v>
      </c>
      <c r="C2891" t="s">
        <v>4214</v>
      </c>
    </row>
    <row r="2892" spans="2:3" x14ac:dyDescent="0.35">
      <c r="B2892" t="s">
        <v>4213</v>
      </c>
      <c r="C2892" t="s">
        <v>4214</v>
      </c>
    </row>
    <row r="2893" spans="2:3" x14ac:dyDescent="0.35">
      <c r="B2893" t="s">
        <v>4213</v>
      </c>
      <c r="C2893" t="s">
        <v>4214</v>
      </c>
    </row>
    <row r="2894" spans="2:3" x14ac:dyDescent="0.35">
      <c r="B2894" t="s">
        <v>4215</v>
      </c>
      <c r="C2894" t="s">
        <v>4216</v>
      </c>
    </row>
    <row r="2895" spans="2:3" x14ac:dyDescent="0.35">
      <c r="B2895" t="s">
        <v>4215</v>
      </c>
      <c r="C2895" t="s">
        <v>4216</v>
      </c>
    </row>
    <row r="2896" spans="2:3" x14ac:dyDescent="0.35">
      <c r="B2896" t="s">
        <v>4215</v>
      </c>
      <c r="C2896" t="s">
        <v>4216</v>
      </c>
    </row>
    <row r="2897" spans="2:3" x14ac:dyDescent="0.35">
      <c r="B2897" t="s">
        <v>4215</v>
      </c>
      <c r="C2897" t="s">
        <v>4216</v>
      </c>
    </row>
    <row r="2898" spans="2:3" x14ac:dyDescent="0.35">
      <c r="B2898" t="s">
        <v>4217</v>
      </c>
      <c r="C2898" t="s">
        <v>4218</v>
      </c>
    </row>
    <row r="2899" spans="2:3" x14ac:dyDescent="0.35">
      <c r="B2899" t="s">
        <v>4217</v>
      </c>
      <c r="C2899" t="s">
        <v>4218</v>
      </c>
    </row>
    <row r="2900" spans="2:3" x14ac:dyDescent="0.35">
      <c r="B2900" t="s">
        <v>4217</v>
      </c>
      <c r="C2900" t="s">
        <v>4218</v>
      </c>
    </row>
    <row r="2901" spans="2:3" x14ac:dyDescent="0.35">
      <c r="B2901" t="s">
        <v>4219</v>
      </c>
      <c r="C2901" t="s">
        <v>4220</v>
      </c>
    </row>
    <row r="2902" spans="2:3" x14ac:dyDescent="0.35">
      <c r="B2902" t="s">
        <v>4219</v>
      </c>
      <c r="C2902" t="s">
        <v>4220</v>
      </c>
    </row>
    <row r="2903" spans="2:3" x14ac:dyDescent="0.35">
      <c r="B2903" t="s">
        <v>4219</v>
      </c>
      <c r="C2903" t="s">
        <v>4220</v>
      </c>
    </row>
    <row r="2904" spans="2:3" x14ac:dyDescent="0.35">
      <c r="B2904" t="s">
        <v>4221</v>
      </c>
      <c r="C2904" t="s">
        <v>4222</v>
      </c>
    </row>
    <row r="2905" spans="2:3" x14ac:dyDescent="0.35">
      <c r="B2905" t="s">
        <v>4221</v>
      </c>
      <c r="C2905" t="s">
        <v>4222</v>
      </c>
    </row>
    <row r="2906" spans="2:3" x14ac:dyDescent="0.35">
      <c r="B2906" t="s">
        <v>4221</v>
      </c>
      <c r="C2906" t="s">
        <v>4222</v>
      </c>
    </row>
    <row r="2907" spans="2:3" x14ac:dyDescent="0.35">
      <c r="B2907" t="s">
        <v>4223</v>
      </c>
      <c r="C2907" t="s">
        <v>4224</v>
      </c>
    </row>
    <row r="2908" spans="2:3" x14ac:dyDescent="0.35">
      <c r="B2908" t="s">
        <v>4223</v>
      </c>
      <c r="C2908" t="s">
        <v>4224</v>
      </c>
    </row>
    <row r="2909" spans="2:3" x14ac:dyDescent="0.35">
      <c r="B2909" t="s">
        <v>4225</v>
      </c>
      <c r="C2909" t="s">
        <v>4226</v>
      </c>
    </row>
    <row r="2910" spans="2:3" x14ac:dyDescent="0.35">
      <c r="B2910" t="s">
        <v>4225</v>
      </c>
      <c r="C2910" t="s">
        <v>4226</v>
      </c>
    </row>
    <row r="2911" spans="2:3" x14ac:dyDescent="0.35">
      <c r="B2911" t="s">
        <v>4225</v>
      </c>
      <c r="C2911" t="s">
        <v>4226</v>
      </c>
    </row>
    <row r="2912" spans="2:3" x14ac:dyDescent="0.35">
      <c r="B2912" t="s">
        <v>4227</v>
      </c>
      <c r="C2912" t="s">
        <v>4228</v>
      </c>
    </row>
    <row r="2913" spans="2:3" x14ac:dyDescent="0.35">
      <c r="B2913" t="s">
        <v>4229</v>
      </c>
      <c r="C2913" t="s">
        <v>4230</v>
      </c>
    </row>
    <row r="2914" spans="2:3" x14ac:dyDescent="0.35">
      <c r="B2914" t="s">
        <v>4229</v>
      </c>
      <c r="C2914" t="s">
        <v>4230</v>
      </c>
    </row>
    <row r="2915" spans="2:3" x14ac:dyDescent="0.35">
      <c r="B2915" t="s">
        <v>4229</v>
      </c>
      <c r="C2915" t="s">
        <v>4230</v>
      </c>
    </row>
    <row r="2916" spans="2:3" x14ac:dyDescent="0.35">
      <c r="B2916" t="s">
        <v>4229</v>
      </c>
      <c r="C2916" t="s">
        <v>4230</v>
      </c>
    </row>
    <row r="2917" spans="2:3" x14ac:dyDescent="0.35">
      <c r="B2917" t="s">
        <v>4229</v>
      </c>
      <c r="C2917" t="s">
        <v>4230</v>
      </c>
    </row>
    <row r="2918" spans="2:3" x14ac:dyDescent="0.35">
      <c r="B2918" t="s">
        <v>4229</v>
      </c>
      <c r="C2918" t="s">
        <v>4230</v>
      </c>
    </row>
    <row r="2919" spans="2:3" x14ac:dyDescent="0.35">
      <c r="B2919" t="s">
        <v>4229</v>
      </c>
      <c r="C2919" t="s">
        <v>4230</v>
      </c>
    </row>
    <row r="2920" spans="2:3" x14ac:dyDescent="0.35">
      <c r="B2920" t="s">
        <v>4229</v>
      </c>
      <c r="C2920" t="s">
        <v>4230</v>
      </c>
    </row>
    <row r="2921" spans="2:3" x14ac:dyDescent="0.35">
      <c r="B2921" t="s">
        <v>4231</v>
      </c>
      <c r="C2921" t="s">
        <v>4232</v>
      </c>
    </row>
    <row r="2922" spans="2:3" x14ac:dyDescent="0.35">
      <c r="B2922" t="s">
        <v>4231</v>
      </c>
      <c r="C2922" t="s">
        <v>4232</v>
      </c>
    </row>
    <row r="2923" spans="2:3" x14ac:dyDescent="0.35">
      <c r="B2923" t="s">
        <v>4231</v>
      </c>
      <c r="C2923" t="s">
        <v>4232</v>
      </c>
    </row>
    <row r="2924" spans="2:3" x14ac:dyDescent="0.35">
      <c r="B2924" t="s">
        <v>4233</v>
      </c>
      <c r="C2924" t="s">
        <v>4234</v>
      </c>
    </row>
    <row r="2925" spans="2:3" x14ac:dyDescent="0.35">
      <c r="B2925" t="s">
        <v>4233</v>
      </c>
      <c r="C2925" t="s">
        <v>4234</v>
      </c>
    </row>
    <row r="2926" spans="2:3" x14ac:dyDescent="0.35">
      <c r="B2926" t="s">
        <v>4233</v>
      </c>
      <c r="C2926" t="s">
        <v>4234</v>
      </c>
    </row>
    <row r="2927" spans="2:3" x14ac:dyDescent="0.35">
      <c r="B2927" t="s">
        <v>4233</v>
      </c>
      <c r="C2927" t="s">
        <v>4234</v>
      </c>
    </row>
    <row r="2928" spans="2:3" x14ac:dyDescent="0.35">
      <c r="B2928" t="s">
        <v>4235</v>
      </c>
      <c r="C2928" t="s">
        <v>4236</v>
      </c>
    </row>
    <row r="2929" spans="2:3" x14ac:dyDescent="0.35">
      <c r="B2929" t="s">
        <v>4235</v>
      </c>
      <c r="C2929" t="s">
        <v>4236</v>
      </c>
    </row>
    <row r="2930" spans="2:3" x14ac:dyDescent="0.35">
      <c r="B2930" t="s">
        <v>4235</v>
      </c>
      <c r="C2930" t="s">
        <v>4236</v>
      </c>
    </row>
    <row r="2931" spans="2:3" x14ac:dyDescent="0.35">
      <c r="B2931" t="s">
        <v>4237</v>
      </c>
      <c r="C2931" t="s">
        <v>4238</v>
      </c>
    </row>
    <row r="2932" spans="2:3" x14ac:dyDescent="0.35">
      <c r="B2932" t="s">
        <v>4237</v>
      </c>
      <c r="C2932" t="s">
        <v>4238</v>
      </c>
    </row>
    <row r="2933" spans="2:3" x14ac:dyDescent="0.35">
      <c r="B2933" t="s">
        <v>4237</v>
      </c>
      <c r="C2933" t="s">
        <v>4238</v>
      </c>
    </row>
    <row r="2934" spans="2:3" x14ac:dyDescent="0.35">
      <c r="B2934" t="s">
        <v>4239</v>
      </c>
      <c r="C2934" t="s">
        <v>4240</v>
      </c>
    </row>
    <row r="2935" spans="2:3" x14ac:dyDescent="0.35">
      <c r="B2935" t="s">
        <v>4239</v>
      </c>
      <c r="C2935" t="s">
        <v>4240</v>
      </c>
    </row>
    <row r="2936" spans="2:3" x14ac:dyDescent="0.35">
      <c r="B2936" t="s">
        <v>4241</v>
      </c>
      <c r="C2936" t="s">
        <v>4242</v>
      </c>
    </row>
    <row r="2937" spans="2:3" x14ac:dyDescent="0.35">
      <c r="B2937" t="s">
        <v>4243</v>
      </c>
      <c r="C2937" t="s">
        <v>4244</v>
      </c>
    </row>
    <row r="2938" spans="2:3" x14ac:dyDescent="0.35">
      <c r="B2938" t="s">
        <v>4243</v>
      </c>
      <c r="C2938" t="s">
        <v>4244</v>
      </c>
    </row>
    <row r="2939" spans="2:3" x14ac:dyDescent="0.35">
      <c r="B2939" t="s">
        <v>4243</v>
      </c>
      <c r="C2939" t="s">
        <v>4244</v>
      </c>
    </row>
    <row r="2940" spans="2:3" x14ac:dyDescent="0.35">
      <c r="B2940" t="s">
        <v>4245</v>
      </c>
      <c r="C2940" t="s">
        <v>4246</v>
      </c>
    </row>
    <row r="2941" spans="2:3" x14ac:dyDescent="0.35">
      <c r="B2941" t="s">
        <v>4245</v>
      </c>
      <c r="C2941" t="s">
        <v>4246</v>
      </c>
    </row>
    <row r="2942" spans="2:3" x14ac:dyDescent="0.35">
      <c r="B2942" t="s">
        <v>4245</v>
      </c>
      <c r="C2942" t="s">
        <v>4246</v>
      </c>
    </row>
    <row r="2943" spans="2:3" x14ac:dyDescent="0.35">
      <c r="B2943" t="s">
        <v>4247</v>
      </c>
      <c r="C2943" t="s">
        <v>4248</v>
      </c>
    </row>
    <row r="2944" spans="2:3" x14ac:dyDescent="0.35">
      <c r="B2944" t="s">
        <v>4247</v>
      </c>
      <c r="C2944" t="s">
        <v>4248</v>
      </c>
    </row>
    <row r="2945" spans="2:3" x14ac:dyDescent="0.35">
      <c r="B2945" t="s">
        <v>4247</v>
      </c>
      <c r="C2945" t="s">
        <v>4248</v>
      </c>
    </row>
    <row r="2946" spans="2:3" x14ac:dyDescent="0.35">
      <c r="B2946" t="s">
        <v>4249</v>
      </c>
      <c r="C2946" t="s">
        <v>4250</v>
      </c>
    </row>
    <row r="2947" spans="2:3" x14ac:dyDescent="0.35">
      <c r="B2947" t="s">
        <v>4249</v>
      </c>
      <c r="C2947" t="s">
        <v>4250</v>
      </c>
    </row>
    <row r="2948" spans="2:3" x14ac:dyDescent="0.35">
      <c r="B2948" t="s">
        <v>4251</v>
      </c>
      <c r="C2948" t="s">
        <v>4252</v>
      </c>
    </row>
    <row r="2949" spans="2:3" x14ac:dyDescent="0.35">
      <c r="B2949" t="s">
        <v>4251</v>
      </c>
      <c r="C2949" t="s">
        <v>4252</v>
      </c>
    </row>
    <row r="2950" spans="2:3" x14ac:dyDescent="0.35">
      <c r="B2950" t="s">
        <v>4251</v>
      </c>
      <c r="C2950" t="s">
        <v>4252</v>
      </c>
    </row>
    <row r="2951" spans="2:3" x14ac:dyDescent="0.35">
      <c r="B2951" t="s">
        <v>4253</v>
      </c>
      <c r="C2951" t="s">
        <v>4254</v>
      </c>
    </row>
    <row r="2952" spans="2:3" x14ac:dyDescent="0.35">
      <c r="B2952" t="s">
        <v>4255</v>
      </c>
      <c r="C2952" t="s">
        <v>4256</v>
      </c>
    </row>
    <row r="2953" spans="2:3" x14ac:dyDescent="0.35">
      <c r="B2953" t="s">
        <v>4255</v>
      </c>
      <c r="C2953" t="s">
        <v>4256</v>
      </c>
    </row>
    <row r="2954" spans="2:3" x14ac:dyDescent="0.35">
      <c r="B2954" t="s">
        <v>4255</v>
      </c>
      <c r="C2954" t="s">
        <v>4256</v>
      </c>
    </row>
    <row r="2955" spans="2:3" x14ac:dyDescent="0.35">
      <c r="B2955" t="s">
        <v>4255</v>
      </c>
      <c r="C2955" t="s">
        <v>4256</v>
      </c>
    </row>
    <row r="2956" spans="2:3" x14ac:dyDescent="0.35">
      <c r="B2956" t="s">
        <v>4257</v>
      </c>
      <c r="C2956" t="s">
        <v>4258</v>
      </c>
    </row>
    <row r="2957" spans="2:3" x14ac:dyDescent="0.35">
      <c r="B2957" t="s">
        <v>4257</v>
      </c>
      <c r="C2957" t="s">
        <v>4258</v>
      </c>
    </row>
    <row r="2958" spans="2:3" x14ac:dyDescent="0.35">
      <c r="B2958" t="s">
        <v>4257</v>
      </c>
      <c r="C2958" t="s">
        <v>4258</v>
      </c>
    </row>
    <row r="2959" spans="2:3" x14ac:dyDescent="0.35">
      <c r="B2959" t="s">
        <v>4259</v>
      </c>
      <c r="C2959" t="s">
        <v>4260</v>
      </c>
    </row>
    <row r="2960" spans="2:3" x14ac:dyDescent="0.35">
      <c r="B2960" t="s">
        <v>4261</v>
      </c>
      <c r="C2960" t="s">
        <v>4262</v>
      </c>
    </row>
    <row r="2961" spans="2:3" x14ac:dyDescent="0.35">
      <c r="B2961" t="s">
        <v>4263</v>
      </c>
      <c r="C2961" t="s">
        <v>4264</v>
      </c>
    </row>
    <row r="2962" spans="2:3" x14ac:dyDescent="0.35">
      <c r="B2962" t="s">
        <v>4265</v>
      </c>
      <c r="C2962" t="s">
        <v>4266</v>
      </c>
    </row>
    <row r="2963" spans="2:3" x14ac:dyDescent="0.35">
      <c r="B2963" t="s">
        <v>4265</v>
      </c>
      <c r="C2963" t="s">
        <v>4266</v>
      </c>
    </row>
    <row r="2964" spans="2:3" x14ac:dyDescent="0.35">
      <c r="B2964" t="s">
        <v>4265</v>
      </c>
      <c r="C2964" t="s">
        <v>4266</v>
      </c>
    </row>
    <row r="2965" spans="2:3" x14ac:dyDescent="0.35">
      <c r="B2965" t="s">
        <v>4267</v>
      </c>
      <c r="C2965" t="s">
        <v>4268</v>
      </c>
    </row>
    <row r="2966" spans="2:3" x14ac:dyDescent="0.35">
      <c r="B2966" t="s">
        <v>4267</v>
      </c>
      <c r="C2966" t="s">
        <v>4268</v>
      </c>
    </row>
    <row r="2967" spans="2:3" x14ac:dyDescent="0.35">
      <c r="B2967" t="s">
        <v>4267</v>
      </c>
      <c r="C2967" t="s">
        <v>4268</v>
      </c>
    </row>
    <row r="2968" spans="2:3" x14ac:dyDescent="0.35">
      <c r="B2968" t="s">
        <v>4269</v>
      </c>
      <c r="C2968" t="s">
        <v>4270</v>
      </c>
    </row>
    <row r="2969" spans="2:3" x14ac:dyDescent="0.35">
      <c r="B2969" t="s">
        <v>4269</v>
      </c>
      <c r="C2969" t="s">
        <v>4270</v>
      </c>
    </row>
    <row r="2970" spans="2:3" x14ac:dyDescent="0.35">
      <c r="B2970" t="s">
        <v>4269</v>
      </c>
      <c r="C2970" t="s">
        <v>4270</v>
      </c>
    </row>
    <row r="2971" spans="2:3" x14ac:dyDescent="0.35">
      <c r="B2971" t="s">
        <v>4269</v>
      </c>
      <c r="C2971" t="s">
        <v>4270</v>
      </c>
    </row>
    <row r="2972" spans="2:3" x14ac:dyDescent="0.35">
      <c r="B2972" t="s">
        <v>4271</v>
      </c>
      <c r="C2972" t="s">
        <v>4272</v>
      </c>
    </row>
    <row r="2973" spans="2:3" x14ac:dyDescent="0.35">
      <c r="B2973" t="s">
        <v>4271</v>
      </c>
      <c r="C2973" t="s">
        <v>4272</v>
      </c>
    </row>
    <row r="2974" spans="2:3" x14ac:dyDescent="0.35">
      <c r="B2974" t="s">
        <v>4271</v>
      </c>
      <c r="C2974" t="s">
        <v>4272</v>
      </c>
    </row>
    <row r="2975" spans="2:3" x14ac:dyDescent="0.35">
      <c r="B2975" t="s">
        <v>4273</v>
      </c>
      <c r="C2975" t="s">
        <v>4274</v>
      </c>
    </row>
    <row r="2976" spans="2:3" x14ac:dyDescent="0.35">
      <c r="B2976" t="s">
        <v>4273</v>
      </c>
      <c r="C2976" t="s">
        <v>4274</v>
      </c>
    </row>
    <row r="2977" spans="2:3" x14ac:dyDescent="0.35">
      <c r="B2977" t="s">
        <v>4273</v>
      </c>
      <c r="C2977" t="s">
        <v>4274</v>
      </c>
    </row>
    <row r="2978" spans="2:3" x14ac:dyDescent="0.35">
      <c r="B2978" t="s">
        <v>4275</v>
      </c>
      <c r="C2978" t="s">
        <v>4276</v>
      </c>
    </row>
    <row r="2979" spans="2:3" x14ac:dyDescent="0.35">
      <c r="B2979" t="s">
        <v>4275</v>
      </c>
      <c r="C2979" t="s">
        <v>4276</v>
      </c>
    </row>
    <row r="2980" spans="2:3" x14ac:dyDescent="0.35">
      <c r="B2980" t="s">
        <v>4275</v>
      </c>
      <c r="C2980" t="s">
        <v>4276</v>
      </c>
    </row>
    <row r="2981" spans="2:3" x14ac:dyDescent="0.35">
      <c r="B2981" t="s">
        <v>4277</v>
      </c>
      <c r="C2981" t="s">
        <v>4278</v>
      </c>
    </row>
    <row r="2982" spans="2:3" x14ac:dyDescent="0.35">
      <c r="B2982" t="s">
        <v>4277</v>
      </c>
      <c r="C2982" t="s">
        <v>4278</v>
      </c>
    </row>
    <row r="2983" spans="2:3" x14ac:dyDescent="0.35">
      <c r="B2983" t="s">
        <v>4277</v>
      </c>
      <c r="C2983" t="s">
        <v>4278</v>
      </c>
    </row>
    <row r="2984" spans="2:3" x14ac:dyDescent="0.35">
      <c r="B2984" t="s">
        <v>4279</v>
      </c>
      <c r="C2984" t="s">
        <v>4280</v>
      </c>
    </row>
    <row r="2985" spans="2:3" x14ac:dyDescent="0.35">
      <c r="B2985" t="s">
        <v>4281</v>
      </c>
      <c r="C2985" t="s">
        <v>4282</v>
      </c>
    </row>
    <row r="2986" spans="2:3" x14ac:dyDescent="0.35">
      <c r="B2986" t="s">
        <v>4283</v>
      </c>
      <c r="C2986" t="s">
        <v>4284</v>
      </c>
    </row>
    <row r="2987" spans="2:3" x14ac:dyDescent="0.35">
      <c r="B2987" t="s">
        <v>4285</v>
      </c>
      <c r="C2987" t="s">
        <v>4286</v>
      </c>
    </row>
    <row r="2988" spans="2:3" x14ac:dyDescent="0.35">
      <c r="B2988" t="s">
        <v>4285</v>
      </c>
      <c r="C2988" t="s">
        <v>4286</v>
      </c>
    </row>
    <row r="2989" spans="2:3" x14ac:dyDescent="0.35">
      <c r="B2989" t="s">
        <v>4285</v>
      </c>
      <c r="C2989" t="s">
        <v>4286</v>
      </c>
    </row>
    <row r="2990" spans="2:3" x14ac:dyDescent="0.35">
      <c r="B2990" t="s">
        <v>4287</v>
      </c>
      <c r="C2990" t="s">
        <v>4288</v>
      </c>
    </row>
    <row r="2991" spans="2:3" x14ac:dyDescent="0.35">
      <c r="B2991" t="s">
        <v>4287</v>
      </c>
      <c r="C2991" t="s">
        <v>4288</v>
      </c>
    </row>
    <row r="2992" spans="2:3" x14ac:dyDescent="0.35">
      <c r="B2992" t="s">
        <v>4289</v>
      </c>
      <c r="C2992" t="s">
        <v>4290</v>
      </c>
    </row>
    <row r="2993" spans="2:3" x14ac:dyDescent="0.35">
      <c r="B2993" t="s">
        <v>4289</v>
      </c>
      <c r="C2993" t="s">
        <v>4290</v>
      </c>
    </row>
    <row r="2994" spans="2:3" x14ac:dyDescent="0.35">
      <c r="B2994" t="s">
        <v>4289</v>
      </c>
      <c r="C2994" t="s">
        <v>4290</v>
      </c>
    </row>
    <row r="2995" spans="2:3" x14ac:dyDescent="0.35">
      <c r="B2995" t="s">
        <v>4289</v>
      </c>
      <c r="C2995" t="s">
        <v>4290</v>
      </c>
    </row>
    <row r="2996" spans="2:3" x14ac:dyDescent="0.35">
      <c r="B2996" t="s">
        <v>4289</v>
      </c>
      <c r="C2996" t="s">
        <v>4290</v>
      </c>
    </row>
    <row r="2997" spans="2:3" x14ac:dyDescent="0.35">
      <c r="B2997" t="s">
        <v>4291</v>
      </c>
      <c r="C2997" t="s">
        <v>4292</v>
      </c>
    </row>
    <row r="2998" spans="2:3" x14ac:dyDescent="0.35">
      <c r="B2998" t="s">
        <v>4291</v>
      </c>
      <c r="C2998" t="s">
        <v>4292</v>
      </c>
    </row>
    <row r="2999" spans="2:3" x14ac:dyDescent="0.35">
      <c r="B2999" t="s">
        <v>4291</v>
      </c>
      <c r="C2999" t="s">
        <v>4292</v>
      </c>
    </row>
    <row r="3000" spans="2:3" x14ac:dyDescent="0.35">
      <c r="B3000" t="s">
        <v>4291</v>
      </c>
      <c r="C3000" t="s">
        <v>4292</v>
      </c>
    </row>
    <row r="3001" spans="2:3" x14ac:dyDescent="0.35">
      <c r="B3001" t="s">
        <v>4291</v>
      </c>
      <c r="C3001" t="s">
        <v>4292</v>
      </c>
    </row>
    <row r="3002" spans="2:3" x14ac:dyDescent="0.35">
      <c r="B3002" t="s">
        <v>4293</v>
      </c>
      <c r="C3002" t="s">
        <v>4294</v>
      </c>
    </row>
    <row r="3003" spans="2:3" x14ac:dyDescent="0.35">
      <c r="B3003" t="s">
        <v>4293</v>
      </c>
      <c r="C3003" t="s">
        <v>4294</v>
      </c>
    </row>
    <row r="3004" spans="2:3" x14ac:dyDescent="0.35">
      <c r="B3004" t="s">
        <v>4293</v>
      </c>
      <c r="C3004" t="s">
        <v>4294</v>
      </c>
    </row>
    <row r="3005" spans="2:3" x14ac:dyDescent="0.35">
      <c r="B3005" t="s">
        <v>4295</v>
      </c>
      <c r="C3005" t="s">
        <v>4296</v>
      </c>
    </row>
    <row r="3006" spans="2:3" x14ac:dyDescent="0.35">
      <c r="B3006" t="s">
        <v>4295</v>
      </c>
      <c r="C3006" t="s">
        <v>4296</v>
      </c>
    </row>
    <row r="3007" spans="2:3" x14ac:dyDescent="0.35">
      <c r="B3007" t="s">
        <v>4297</v>
      </c>
      <c r="C3007" t="s">
        <v>4298</v>
      </c>
    </row>
    <row r="3008" spans="2:3" x14ac:dyDescent="0.35">
      <c r="B3008" t="s">
        <v>4297</v>
      </c>
      <c r="C3008" t="s">
        <v>4298</v>
      </c>
    </row>
    <row r="3009" spans="2:3" x14ac:dyDescent="0.35">
      <c r="B3009" t="s">
        <v>4297</v>
      </c>
      <c r="C3009" t="s">
        <v>4298</v>
      </c>
    </row>
    <row r="3010" spans="2:3" x14ac:dyDescent="0.35">
      <c r="B3010" t="s">
        <v>4299</v>
      </c>
      <c r="C3010" t="s">
        <v>4300</v>
      </c>
    </row>
    <row r="3011" spans="2:3" x14ac:dyDescent="0.35">
      <c r="B3011" t="s">
        <v>4299</v>
      </c>
      <c r="C3011" t="s">
        <v>4300</v>
      </c>
    </row>
    <row r="3012" spans="2:3" x14ac:dyDescent="0.35">
      <c r="B3012" t="s">
        <v>4299</v>
      </c>
      <c r="C3012" t="s">
        <v>4300</v>
      </c>
    </row>
    <row r="3013" spans="2:3" x14ac:dyDescent="0.35">
      <c r="B3013" t="s">
        <v>4301</v>
      </c>
      <c r="C3013" t="s">
        <v>4302</v>
      </c>
    </row>
    <row r="3014" spans="2:3" x14ac:dyDescent="0.35">
      <c r="B3014" t="s">
        <v>4301</v>
      </c>
      <c r="C3014" t="s">
        <v>4302</v>
      </c>
    </row>
    <row r="3015" spans="2:3" x14ac:dyDescent="0.35">
      <c r="B3015" t="s">
        <v>4301</v>
      </c>
      <c r="C3015" t="s">
        <v>4302</v>
      </c>
    </row>
    <row r="3016" spans="2:3" x14ac:dyDescent="0.35">
      <c r="B3016" t="s">
        <v>4303</v>
      </c>
      <c r="C3016" t="s">
        <v>4304</v>
      </c>
    </row>
    <row r="3017" spans="2:3" x14ac:dyDescent="0.35">
      <c r="B3017" t="s">
        <v>4303</v>
      </c>
      <c r="C3017" t="s">
        <v>4304</v>
      </c>
    </row>
    <row r="3018" spans="2:3" x14ac:dyDescent="0.35">
      <c r="B3018" t="s">
        <v>4303</v>
      </c>
      <c r="C3018" t="s">
        <v>4304</v>
      </c>
    </row>
    <row r="3019" spans="2:3" x14ac:dyDescent="0.35">
      <c r="B3019" t="s">
        <v>4303</v>
      </c>
      <c r="C3019" t="s">
        <v>4304</v>
      </c>
    </row>
    <row r="3020" spans="2:3" x14ac:dyDescent="0.35">
      <c r="B3020" t="s">
        <v>4303</v>
      </c>
      <c r="C3020" t="s">
        <v>4304</v>
      </c>
    </row>
    <row r="3021" spans="2:3" x14ac:dyDescent="0.35">
      <c r="B3021" t="s">
        <v>4303</v>
      </c>
      <c r="C3021" t="s">
        <v>4304</v>
      </c>
    </row>
    <row r="3022" spans="2:3" x14ac:dyDescent="0.35">
      <c r="B3022" t="s">
        <v>4305</v>
      </c>
      <c r="C3022" t="s">
        <v>4306</v>
      </c>
    </row>
    <row r="3023" spans="2:3" x14ac:dyDescent="0.35">
      <c r="B3023" t="s">
        <v>4305</v>
      </c>
      <c r="C3023" t="s">
        <v>4306</v>
      </c>
    </row>
    <row r="3024" spans="2:3" x14ac:dyDescent="0.35">
      <c r="B3024" t="s">
        <v>4305</v>
      </c>
      <c r="C3024" t="s">
        <v>4306</v>
      </c>
    </row>
    <row r="3025" spans="2:3" x14ac:dyDescent="0.35">
      <c r="B3025" t="s">
        <v>4307</v>
      </c>
      <c r="C3025" t="s">
        <v>4308</v>
      </c>
    </row>
    <row r="3026" spans="2:3" x14ac:dyDescent="0.35">
      <c r="B3026" t="s">
        <v>4307</v>
      </c>
      <c r="C3026" t="s">
        <v>4308</v>
      </c>
    </row>
    <row r="3027" spans="2:3" x14ac:dyDescent="0.35">
      <c r="B3027" t="s">
        <v>4307</v>
      </c>
      <c r="C3027" t="s">
        <v>4308</v>
      </c>
    </row>
    <row r="3028" spans="2:3" x14ac:dyDescent="0.35">
      <c r="B3028" t="s">
        <v>4307</v>
      </c>
      <c r="C3028" t="s">
        <v>4308</v>
      </c>
    </row>
    <row r="3029" spans="2:3" x14ac:dyDescent="0.35">
      <c r="B3029" t="s">
        <v>4309</v>
      </c>
      <c r="C3029" t="s">
        <v>4310</v>
      </c>
    </row>
    <row r="3030" spans="2:3" x14ac:dyDescent="0.35">
      <c r="B3030" t="s">
        <v>4309</v>
      </c>
      <c r="C3030" t="s">
        <v>4310</v>
      </c>
    </row>
    <row r="3031" spans="2:3" x14ac:dyDescent="0.35">
      <c r="B3031" t="s">
        <v>4309</v>
      </c>
      <c r="C3031" t="s">
        <v>4310</v>
      </c>
    </row>
    <row r="3032" spans="2:3" x14ac:dyDescent="0.35">
      <c r="B3032" t="s">
        <v>4309</v>
      </c>
      <c r="C3032" t="s">
        <v>4310</v>
      </c>
    </row>
    <row r="3033" spans="2:3" x14ac:dyDescent="0.35">
      <c r="B3033" t="s">
        <v>4309</v>
      </c>
      <c r="C3033" t="s">
        <v>4310</v>
      </c>
    </row>
    <row r="3034" spans="2:3" x14ac:dyDescent="0.35">
      <c r="B3034" t="s">
        <v>4309</v>
      </c>
      <c r="C3034" t="s">
        <v>4310</v>
      </c>
    </row>
    <row r="3035" spans="2:3" x14ac:dyDescent="0.35">
      <c r="B3035" t="s">
        <v>4311</v>
      </c>
      <c r="C3035" t="s">
        <v>4312</v>
      </c>
    </row>
    <row r="3036" spans="2:3" x14ac:dyDescent="0.35">
      <c r="B3036" t="s">
        <v>4311</v>
      </c>
      <c r="C3036" t="s">
        <v>4312</v>
      </c>
    </row>
    <row r="3037" spans="2:3" x14ac:dyDescent="0.35">
      <c r="B3037" t="s">
        <v>4311</v>
      </c>
      <c r="C3037" t="s">
        <v>4312</v>
      </c>
    </row>
    <row r="3038" spans="2:3" x14ac:dyDescent="0.35">
      <c r="B3038" t="s">
        <v>4313</v>
      </c>
      <c r="C3038" t="s">
        <v>4314</v>
      </c>
    </row>
    <row r="3039" spans="2:3" x14ac:dyDescent="0.35">
      <c r="B3039" t="s">
        <v>4313</v>
      </c>
      <c r="C3039" t="s">
        <v>4314</v>
      </c>
    </row>
    <row r="3040" spans="2:3" x14ac:dyDescent="0.35">
      <c r="B3040" t="s">
        <v>4313</v>
      </c>
      <c r="C3040" t="s">
        <v>4314</v>
      </c>
    </row>
    <row r="3041" spans="2:3" x14ac:dyDescent="0.35">
      <c r="B3041" t="s">
        <v>4315</v>
      </c>
      <c r="C3041" t="s">
        <v>4316</v>
      </c>
    </row>
    <row r="3042" spans="2:3" x14ac:dyDescent="0.35">
      <c r="B3042" t="s">
        <v>4315</v>
      </c>
      <c r="C3042" t="s">
        <v>4316</v>
      </c>
    </row>
    <row r="3043" spans="2:3" x14ac:dyDescent="0.35">
      <c r="B3043" t="s">
        <v>4315</v>
      </c>
      <c r="C3043" t="s">
        <v>4316</v>
      </c>
    </row>
    <row r="3044" spans="2:3" x14ac:dyDescent="0.35">
      <c r="B3044" t="s">
        <v>4315</v>
      </c>
      <c r="C3044" t="s">
        <v>4316</v>
      </c>
    </row>
    <row r="3045" spans="2:3" x14ac:dyDescent="0.35">
      <c r="B3045" t="s">
        <v>4317</v>
      </c>
      <c r="C3045" t="s">
        <v>4318</v>
      </c>
    </row>
    <row r="3046" spans="2:3" x14ac:dyDescent="0.35">
      <c r="B3046" t="s">
        <v>4317</v>
      </c>
      <c r="C3046" t="s">
        <v>4318</v>
      </c>
    </row>
    <row r="3047" spans="2:3" x14ac:dyDescent="0.35">
      <c r="B3047" t="s">
        <v>4317</v>
      </c>
      <c r="C3047" t="s">
        <v>4318</v>
      </c>
    </row>
    <row r="3048" spans="2:3" x14ac:dyDescent="0.35">
      <c r="B3048" t="s">
        <v>4317</v>
      </c>
      <c r="C3048" t="s">
        <v>4318</v>
      </c>
    </row>
    <row r="3049" spans="2:3" x14ac:dyDescent="0.35">
      <c r="B3049" t="s">
        <v>4319</v>
      </c>
      <c r="C3049" t="s">
        <v>4320</v>
      </c>
    </row>
    <row r="3050" spans="2:3" x14ac:dyDescent="0.35">
      <c r="B3050" t="s">
        <v>4319</v>
      </c>
      <c r="C3050" t="s">
        <v>4320</v>
      </c>
    </row>
    <row r="3051" spans="2:3" x14ac:dyDescent="0.35">
      <c r="B3051" t="s">
        <v>4319</v>
      </c>
      <c r="C3051" t="s">
        <v>4320</v>
      </c>
    </row>
    <row r="3052" spans="2:3" x14ac:dyDescent="0.35">
      <c r="B3052" t="s">
        <v>4319</v>
      </c>
      <c r="C3052" t="s">
        <v>4320</v>
      </c>
    </row>
    <row r="3053" spans="2:3" x14ac:dyDescent="0.35">
      <c r="B3053" t="s">
        <v>4321</v>
      </c>
      <c r="C3053" t="s">
        <v>4322</v>
      </c>
    </row>
    <row r="3054" spans="2:3" x14ac:dyDescent="0.35">
      <c r="B3054" t="s">
        <v>4321</v>
      </c>
      <c r="C3054" t="s">
        <v>4322</v>
      </c>
    </row>
    <row r="3055" spans="2:3" x14ac:dyDescent="0.35">
      <c r="B3055" t="s">
        <v>4321</v>
      </c>
      <c r="C3055" t="s">
        <v>4322</v>
      </c>
    </row>
    <row r="3056" spans="2:3" x14ac:dyDescent="0.35">
      <c r="B3056" t="s">
        <v>4321</v>
      </c>
      <c r="C3056" t="s">
        <v>4322</v>
      </c>
    </row>
    <row r="3057" spans="2:3" x14ac:dyDescent="0.35">
      <c r="B3057" t="s">
        <v>4323</v>
      </c>
      <c r="C3057" t="s">
        <v>4324</v>
      </c>
    </row>
    <row r="3058" spans="2:3" x14ac:dyDescent="0.35">
      <c r="B3058" t="s">
        <v>4323</v>
      </c>
      <c r="C3058" t="s">
        <v>4324</v>
      </c>
    </row>
    <row r="3059" spans="2:3" x14ac:dyDescent="0.35">
      <c r="B3059" t="s">
        <v>4323</v>
      </c>
      <c r="C3059" t="s">
        <v>4324</v>
      </c>
    </row>
    <row r="3060" spans="2:3" x14ac:dyDescent="0.35">
      <c r="B3060" t="s">
        <v>4325</v>
      </c>
      <c r="C3060" t="s">
        <v>4326</v>
      </c>
    </row>
    <row r="3061" spans="2:3" x14ac:dyDescent="0.35">
      <c r="B3061" t="s">
        <v>4325</v>
      </c>
      <c r="C3061" t="s">
        <v>4326</v>
      </c>
    </row>
    <row r="3062" spans="2:3" x14ac:dyDescent="0.35">
      <c r="B3062" t="s">
        <v>4325</v>
      </c>
      <c r="C3062" t="s">
        <v>4326</v>
      </c>
    </row>
    <row r="3063" spans="2:3" x14ac:dyDescent="0.35">
      <c r="B3063" t="s">
        <v>4327</v>
      </c>
      <c r="C3063" t="s">
        <v>4328</v>
      </c>
    </row>
    <row r="3064" spans="2:3" x14ac:dyDescent="0.35">
      <c r="B3064" t="s">
        <v>4329</v>
      </c>
      <c r="C3064" t="s">
        <v>4330</v>
      </c>
    </row>
    <row r="3065" spans="2:3" x14ac:dyDescent="0.35">
      <c r="B3065" t="s">
        <v>4329</v>
      </c>
      <c r="C3065" t="s">
        <v>4330</v>
      </c>
    </row>
    <row r="3066" spans="2:3" x14ac:dyDescent="0.35">
      <c r="B3066" t="s">
        <v>4329</v>
      </c>
      <c r="C3066" t="s">
        <v>4330</v>
      </c>
    </row>
    <row r="3067" spans="2:3" x14ac:dyDescent="0.35">
      <c r="B3067" t="s">
        <v>4331</v>
      </c>
      <c r="C3067" t="s">
        <v>4332</v>
      </c>
    </row>
    <row r="3068" spans="2:3" x14ac:dyDescent="0.35">
      <c r="B3068" t="s">
        <v>4331</v>
      </c>
      <c r="C3068" t="s">
        <v>4332</v>
      </c>
    </row>
    <row r="3069" spans="2:3" x14ac:dyDescent="0.35">
      <c r="B3069" t="s">
        <v>4331</v>
      </c>
      <c r="C3069" t="s">
        <v>4332</v>
      </c>
    </row>
    <row r="3070" spans="2:3" x14ac:dyDescent="0.35">
      <c r="B3070" t="s">
        <v>4333</v>
      </c>
      <c r="C3070" t="s">
        <v>4334</v>
      </c>
    </row>
    <row r="3071" spans="2:3" x14ac:dyDescent="0.35">
      <c r="B3071" t="s">
        <v>4335</v>
      </c>
      <c r="C3071" t="s">
        <v>4336</v>
      </c>
    </row>
    <row r="3072" spans="2:3" x14ac:dyDescent="0.35">
      <c r="B3072" t="s">
        <v>4335</v>
      </c>
      <c r="C3072" t="s">
        <v>4336</v>
      </c>
    </row>
    <row r="3073" spans="2:3" x14ac:dyDescent="0.35">
      <c r="B3073" t="s">
        <v>4335</v>
      </c>
      <c r="C3073" t="s">
        <v>4336</v>
      </c>
    </row>
    <row r="3074" spans="2:3" x14ac:dyDescent="0.35">
      <c r="B3074" t="s">
        <v>4337</v>
      </c>
      <c r="C3074" t="s">
        <v>4338</v>
      </c>
    </row>
    <row r="3075" spans="2:3" x14ac:dyDescent="0.35">
      <c r="B3075" t="s">
        <v>4337</v>
      </c>
      <c r="C3075" t="s">
        <v>4338</v>
      </c>
    </row>
    <row r="3076" spans="2:3" x14ac:dyDescent="0.35">
      <c r="B3076" t="s">
        <v>4337</v>
      </c>
      <c r="C3076" t="s">
        <v>4338</v>
      </c>
    </row>
    <row r="3077" spans="2:3" x14ac:dyDescent="0.35">
      <c r="B3077" t="s">
        <v>4339</v>
      </c>
      <c r="C3077" t="s">
        <v>4340</v>
      </c>
    </row>
    <row r="3078" spans="2:3" x14ac:dyDescent="0.35">
      <c r="B3078" t="s">
        <v>4341</v>
      </c>
      <c r="C3078" t="s">
        <v>4342</v>
      </c>
    </row>
    <row r="3079" spans="2:3" x14ac:dyDescent="0.35">
      <c r="B3079" t="s">
        <v>4341</v>
      </c>
      <c r="C3079" t="s">
        <v>4342</v>
      </c>
    </row>
    <row r="3080" spans="2:3" x14ac:dyDescent="0.35">
      <c r="B3080" t="s">
        <v>4341</v>
      </c>
      <c r="C3080" t="s">
        <v>4342</v>
      </c>
    </row>
    <row r="3081" spans="2:3" x14ac:dyDescent="0.35">
      <c r="B3081" t="s">
        <v>4343</v>
      </c>
      <c r="C3081" t="s">
        <v>4344</v>
      </c>
    </row>
    <row r="3082" spans="2:3" x14ac:dyDescent="0.35">
      <c r="B3082" t="s">
        <v>4343</v>
      </c>
      <c r="C3082" t="s">
        <v>4344</v>
      </c>
    </row>
    <row r="3083" spans="2:3" x14ac:dyDescent="0.35">
      <c r="B3083" t="s">
        <v>4345</v>
      </c>
      <c r="C3083" t="s">
        <v>4346</v>
      </c>
    </row>
    <row r="3084" spans="2:3" x14ac:dyDescent="0.35">
      <c r="B3084" t="s">
        <v>4345</v>
      </c>
      <c r="C3084" t="s">
        <v>4346</v>
      </c>
    </row>
    <row r="3085" spans="2:3" x14ac:dyDescent="0.35">
      <c r="B3085" t="s">
        <v>4345</v>
      </c>
      <c r="C3085" t="s">
        <v>4346</v>
      </c>
    </row>
    <row r="3086" spans="2:3" x14ac:dyDescent="0.35">
      <c r="B3086" t="s">
        <v>4347</v>
      </c>
      <c r="C3086" t="s">
        <v>4348</v>
      </c>
    </row>
    <row r="3087" spans="2:3" x14ac:dyDescent="0.35">
      <c r="B3087" t="s">
        <v>4349</v>
      </c>
      <c r="C3087" t="s">
        <v>4350</v>
      </c>
    </row>
    <row r="3088" spans="2:3" x14ac:dyDescent="0.35">
      <c r="B3088" t="s">
        <v>4349</v>
      </c>
      <c r="C3088" t="s">
        <v>4350</v>
      </c>
    </row>
    <row r="3089" spans="2:3" x14ac:dyDescent="0.35">
      <c r="B3089" t="s">
        <v>4349</v>
      </c>
      <c r="C3089" t="s">
        <v>4350</v>
      </c>
    </row>
    <row r="3090" spans="2:3" x14ac:dyDescent="0.35">
      <c r="B3090" t="s">
        <v>4351</v>
      </c>
      <c r="C3090" t="s">
        <v>4352</v>
      </c>
    </row>
    <row r="3091" spans="2:3" x14ac:dyDescent="0.35">
      <c r="B3091" t="s">
        <v>4351</v>
      </c>
      <c r="C3091" t="s">
        <v>4352</v>
      </c>
    </row>
    <row r="3092" spans="2:3" x14ac:dyDescent="0.35">
      <c r="B3092" t="s">
        <v>4351</v>
      </c>
      <c r="C3092" t="s">
        <v>4352</v>
      </c>
    </row>
    <row r="3093" spans="2:3" x14ac:dyDescent="0.35">
      <c r="B3093" t="s">
        <v>4353</v>
      </c>
      <c r="C3093" t="s">
        <v>4354</v>
      </c>
    </row>
    <row r="3094" spans="2:3" x14ac:dyDescent="0.35">
      <c r="B3094" t="s">
        <v>4353</v>
      </c>
      <c r="C3094" t="s">
        <v>4354</v>
      </c>
    </row>
    <row r="3095" spans="2:3" x14ac:dyDescent="0.35">
      <c r="B3095" t="s">
        <v>4353</v>
      </c>
      <c r="C3095" t="s">
        <v>4354</v>
      </c>
    </row>
    <row r="3096" spans="2:3" x14ac:dyDescent="0.35">
      <c r="B3096" t="s">
        <v>4355</v>
      </c>
      <c r="C3096" t="s">
        <v>4356</v>
      </c>
    </row>
    <row r="3097" spans="2:3" x14ac:dyDescent="0.35">
      <c r="B3097" t="s">
        <v>4355</v>
      </c>
      <c r="C3097" t="s">
        <v>4356</v>
      </c>
    </row>
    <row r="3098" spans="2:3" x14ac:dyDescent="0.35">
      <c r="B3098" t="s">
        <v>4355</v>
      </c>
      <c r="C3098" t="s">
        <v>4356</v>
      </c>
    </row>
    <row r="3099" spans="2:3" x14ac:dyDescent="0.35">
      <c r="B3099" t="s">
        <v>4357</v>
      </c>
      <c r="C3099" t="s">
        <v>4358</v>
      </c>
    </row>
    <row r="3100" spans="2:3" x14ac:dyDescent="0.35">
      <c r="B3100" t="s">
        <v>4357</v>
      </c>
      <c r="C3100" t="s">
        <v>4358</v>
      </c>
    </row>
    <row r="3101" spans="2:3" x14ac:dyDescent="0.35">
      <c r="B3101" t="s">
        <v>4357</v>
      </c>
      <c r="C3101" t="s">
        <v>4358</v>
      </c>
    </row>
    <row r="3102" spans="2:3" x14ac:dyDescent="0.35">
      <c r="B3102" t="s">
        <v>4357</v>
      </c>
      <c r="C3102" t="s">
        <v>4358</v>
      </c>
    </row>
    <row r="3103" spans="2:3" x14ac:dyDescent="0.35">
      <c r="B3103" t="s">
        <v>4359</v>
      </c>
      <c r="C3103" t="s">
        <v>4360</v>
      </c>
    </row>
    <row r="3104" spans="2:3" x14ac:dyDescent="0.35">
      <c r="B3104" t="s">
        <v>4359</v>
      </c>
      <c r="C3104" t="s">
        <v>4360</v>
      </c>
    </row>
    <row r="3105" spans="2:3" x14ac:dyDescent="0.35">
      <c r="B3105" t="s">
        <v>4359</v>
      </c>
      <c r="C3105" t="s">
        <v>4360</v>
      </c>
    </row>
    <row r="3106" spans="2:3" x14ac:dyDescent="0.35">
      <c r="B3106" t="s">
        <v>4361</v>
      </c>
      <c r="C3106" t="s">
        <v>4362</v>
      </c>
    </row>
    <row r="3107" spans="2:3" x14ac:dyDescent="0.35">
      <c r="B3107" t="s">
        <v>4361</v>
      </c>
      <c r="C3107" t="s">
        <v>4362</v>
      </c>
    </row>
    <row r="3108" spans="2:3" x14ac:dyDescent="0.35">
      <c r="B3108" t="s">
        <v>4361</v>
      </c>
      <c r="C3108" t="s">
        <v>4362</v>
      </c>
    </row>
    <row r="3109" spans="2:3" x14ac:dyDescent="0.35">
      <c r="B3109" t="s">
        <v>4363</v>
      </c>
      <c r="C3109" t="s">
        <v>4364</v>
      </c>
    </row>
    <row r="3110" spans="2:3" x14ac:dyDescent="0.35">
      <c r="B3110" t="s">
        <v>4363</v>
      </c>
      <c r="C3110" t="s">
        <v>4364</v>
      </c>
    </row>
    <row r="3111" spans="2:3" x14ac:dyDescent="0.35">
      <c r="B3111" t="s">
        <v>4365</v>
      </c>
      <c r="C3111" t="s">
        <v>4366</v>
      </c>
    </row>
    <row r="3112" spans="2:3" x14ac:dyDescent="0.35">
      <c r="B3112" t="s">
        <v>4365</v>
      </c>
      <c r="C3112" t="s">
        <v>4366</v>
      </c>
    </row>
    <row r="3113" spans="2:3" x14ac:dyDescent="0.35">
      <c r="B3113" t="s">
        <v>4365</v>
      </c>
      <c r="C3113" t="s">
        <v>4366</v>
      </c>
    </row>
    <row r="3114" spans="2:3" x14ac:dyDescent="0.35">
      <c r="B3114" t="s">
        <v>4365</v>
      </c>
      <c r="C3114" t="s">
        <v>4366</v>
      </c>
    </row>
    <row r="3115" spans="2:3" x14ac:dyDescent="0.35">
      <c r="B3115" t="s">
        <v>4367</v>
      </c>
      <c r="C3115" t="s">
        <v>4368</v>
      </c>
    </row>
    <row r="3116" spans="2:3" x14ac:dyDescent="0.35">
      <c r="B3116" t="s">
        <v>4367</v>
      </c>
      <c r="C3116" t="s">
        <v>4368</v>
      </c>
    </row>
    <row r="3117" spans="2:3" x14ac:dyDescent="0.35">
      <c r="B3117" t="s">
        <v>4367</v>
      </c>
      <c r="C3117" t="s">
        <v>4368</v>
      </c>
    </row>
    <row r="3118" spans="2:3" x14ac:dyDescent="0.35">
      <c r="B3118" t="s">
        <v>4369</v>
      </c>
      <c r="C3118" t="s">
        <v>4370</v>
      </c>
    </row>
    <row r="3119" spans="2:3" x14ac:dyDescent="0.35">
      <c r="B3119" t="s">
        <v>4369</v>
      </c>
      <c r="C3119" t="s">
        <v>4370</v>
      </c>
    </row>
    <row r="3120" spans="2:3" x14ac:dyDescent="0.35">
      <c r="B3120" t="s">
        <v>4369</v>
      </c>
      <c r="C3120" t="s">
        <v>4370</v>
      </c>
    </row>
    <row r="3121" spans="2:3" x14ac:dyDescent="0.35">
      <c r="B3121" t="s">
        <v>4369</v>
      </c>
      <c r="C3121" t="s">
        <v>4370</v>
      </c>
    </row>
    <row r="3122" spans="2:3" x14ac:dyDescent="0.35">
      <c r="B3122" t="s">
        <v>4369</v>
      </c>
      <c r="C3122" t="s">
        <v>4370</v>
      </c>
    </row>
    <row r="3123" spans="2:3" x14ac:dyDescent="0.35">
      <c r="B3123" t="s">
        <v>4371</v>
      </c>
      <c r="C3123" t="s">
        <v>4372</v>
      </c>
    </row>
    <row r="3124" spans="2:3" x14ac:dyDescent="0.35">
      <c r="B3124" t="s">
        <v>4371</v>
      </c>
      <c r="C3124" t="s">
        <v>4372</v>
      </c>
    </row>
    <row r="3125" spans="2:3" x14ac:dyDescent="0.35">
      <c r="B3125" t="s">
        <v>4371</v>
      </c>
      <c r="C3125" t="s">
        <v>4372</v>
      </c>
    </row>
    <row r="3126" spans="2:3" x14ac:dyDescent="0.35">
      <c r="B3126" t="s">
        <v>4371</v>
      </c>
      <c r="C3126" t="s">
        <v>4372</v>
      </c>
    </row>
    <row r="3127" spans="2:3" x14ac:dyDescent="0.35">
      <c r="B3127" t="s">
        <v>4373</v>
      </c>
      <c r="C3127" t="s">
        <v>4374</v>
      </c>
    </row>
    <row r="3128" spans="2:3" x14ac:dyDescent="0.35">
      <c r="B3128" t="s">
        <v>4373</v>
      </c>
      <c r="C3128" t="s">
        <v>4374</v>
      </c>
    </row>
    <row r="3129" spans="2:3" x14ac:dyDescent="0.35">
      <c r="B3129" t="s">
        <v>4373</v>
      </c>
      <c r="C3129" t="s">
        <v>4374</v>
      </c>
    </row>
    <row r="3130" spans="2:3" x14ac:dyDescent="0.35">
      <c r="B3130" t="s">
        <v>4375</v>
      </c>
      <c r="C3130" t="s">
        <v>4376</v>
      </c>
    </row>
    <row r="3131" spans="2:3" x14ac:dyDescent="0.35">
      <c r="B3131" t="s">
        <v>4375</v>
      </c>
      <c r="C3131" t="s">
        <v>4376</v>
      </c>
    </row>
    <row r="3132" spans="2:3" x14ac:dyDescent="0.35">
      <c r="B3132" t="s">
        <v>4375</v>
      </c>
      <c r="C3132" t="s">
        <v>4376</v>
      </c>
    </row>
    <row r="3133" spans="2:3" x14ac:dyDescent="0.35">
      <c r="B3133" t="s">
        <v>4375</v>
      </c>
      <c r="C3133" t="s">
        <v>4376</v>
      </c>
    </row>
    <row r="3134" spans="2:3" x14ac:dyDescent="0.35">
      <c r="B3134" t="s">
        <v>4377</v>
      </c>
      <c r="C3134" t="s">
        <v>4378</v>
      </c>
    </row>
    <row r="3135" spans="2:3" x14ac:dyDescent="0.35">
      <c r="B3135" t="s">
        <v>4377</v>
      </c>
      <c r="C3135" t="s">
        <v>4378</v>
      </c>
    </row>
    <row r="3136" spans="2:3" x14ac:dyDescent="0.35">
      <c r="B3136" t="s">
        <v>4377</v>
      </c>
      <c r="C3136" t="s">
        <v>4378</v>
      </c>
    </row>
    <row r="3137" spans="2:3" x14ac:dyDescent="0.35">
      <c r="B3137" t="s">
        <v>4377</v>
      </c>
      <c r="C3137" t="s">
        <v>4378</v>
      </c>
    </row>
    <row r="3138" spans="2:3" x14ac:dyDescent="0.35">
      <c r="B3138" t="s">
        <v>4377</v>
      </c>
      <c r="C3138" t="s">
        <v>4378</v>
      </c>
    </row>
    <row r="3139" spans="2:3" x14ac:dyDescent="0.35">
      <c r="B3139" t="s">
        <v>4377</v>
      </c>
      <c r="C3139" t="s">
        <v>4378</v>
      </c>
    </row>
    <row r="3140" spans="2:3" x14ac:dyDescent="0.35">
      <c r="B3140" t="s">
        <v>4379</v>
      </c>
      <c r="C3140" t="s">
        <v>4380</v>
      </c>
    </row>
    <row r="3141" spans="2:3" x14ac:dyDescent="0.35">
      <c r="B3141" t="s">
        <v>4381</v>
      </c>
      <c r="C3141" t="s">
        <v>4382</v>
      </c>
    </row>
    <row r="3142" spans="2:3" x14ac:dyDescent="0.35">
      <c r="B3142" t="s">
        <v>4381</v>
      </c>
      <c r="C3142" t="s">
        <v>4382</v>
      </c>
    </row>
    <row r="3143" spans="2:3" x14ac:dyDescent="0.35">
      <c r="B3143" t="s">
        <v>4381</v>
      </c>
      <c r="C3143" t="s">
        <v>4382</v>
      </c>
    </row>
    <row r="3144" spans="2:3" x14ac:dyDescent="0.35">
      <c r="B3144" t="s">
        <v>4383</v>
      </c>
      <c r="C3144" t="s">
        <v>4384</v>
      </c>
    </row>
    <row r="3145" spans="2:3" x14ac:dyDescent="0.35">
      <c r="B3145" t="s">
        <v>4385</v>
      </c>
      <c r="C3145" t="s">
        <v>4386</v>
      </c>
    </row>
    <row r="3146" spans="2:3" x14ac:dyDescent="0.35">
      <c r="B3146" t="s">
        <v>4387</v>
      </c>
      <c r="C3146" t="s">
        <v>4388</v>
      </c>
    </row>
    <row r="3147" spans="2:3" x14ac:dyDescent="0.35">
      <c r="B3147" t="s">
        <v>4387</v>
      </c>
      <c r="C3147" t="s">
        <v>4388</v>
      </c>
    </row>
    <row r="3148" spans="2:3" x14ac:dyDescent="0.35">
      <c r="B3148" t="s">
        <v>4387</v>
      </c>
      <c r="C3148" t="s">
        <v>4388</v>
      </c>
    </row>
    <row r="3149" spans="2:3" x14ac:dyDescent="0.35">
      <c r="B3149" t="s">
        <v>4389</v>
      </c>
      <c r="C3149" t="s">
        <v>4390</v>
      </c>
    </row>
    <row r="3150" spans="2:3" x14ac:dyDescent="0.35">
      <c r="B3150" t="s">
        <v>4391</v>
      </c>
      <c r="C3150" t="s">
        <v>4392</v>
      </c>
    </row>
    <row r="3151" spans="2:3" x14ac:dyDescent="0.35">
      <c r="B3151" t="s">
        <v>4391</v>
      </c>
      <c r="C3151" t="s">
        <v>4392</v>
      </c>
    </row>
    <row r="3152" spans="2:3" x14ac:dyDescent="0.35">
      <c r="B3152" t="s">
        <v>4393</v>
      </c>
      <c r="C3152" t="s">
        <v>4394</v>
      </c>
    </row>
    <row r="3153" spans="2:3" x14ac:dyDescent="0.35">
      <c r="B3153" t="s">
        <v>4393</v>
      </c>
      <c r="C3153" t="s">
        <v>4394</v>
      </c>
    </row>
    <row r="3154" spans="2:3" x14ac:dyDescent="0.35">
      <c r="B3154" t="s">
        <v>4393</v>
      </c>
      <c r="C3154" t="s">
        <v>4394</v>
      </c>
    </row>
    <row r="3155" spans="2:3" x14ac:dyDescent="0.35">
      <c r="B3155" t="s">
        <v>4395</v>
      </c>
      <c r="C3155" t="s">
        <v>2684</v>
      </c>
    </row>
    <row r="3156" spans="2:3" x14ac:dyDescent="0.35">
      <c r="B3156" t="s">
        <v>4395</v>
      </c>
      <c r="C3156" t="s">
        <v>2684</v>
      </c>
    </row>
    <row r="3157" spans="2:3" x14ac:dyDescent="0.35">
      <c r="B3157" t="s">
        <v>4395</v>
      </c>
      <c r="C3157" t="s">
        <v>2684</v>
      </c>
    </row>
    <row r="3158" spans="2:3" x14ac:dyDescent="0.35">
      <c r="B3158" t="s">
        <v>4396</v>
      </c>
      <c r="C3158" t="s">
        <v>4397</v>
      </c>
    </row>
    <row r="3159" spans="2:3" x14ac:dyDescent="0.35">
      <c r="B3159" t="s">
        <v>4396</v>
      </c>
      <c r="C3159" t="s">
        <v>4397</v>
      </c>
    </row>
    <row r="3160" spans="2:3" x14ac:dyDescent="0.35">
      <c r="B3160" t="s">
        <v>4398</v>
      </c>
      <c r="C3160" t="s">
        <v>4399</v>
      </c>
    </row>
    <row r="3161" spans="2:3" x14ac:dyDescent="0.35">
      <c r="B3161" t="s">
        <v>4398</v>
      </c>
      <c r="C3161" t="s">
        <v>4399</v>
      </c>
    </row>
    <row r="3162" spans="2:3" x14ac:dyDescent="0.35">
      <c r="B3162" t="s">
        <v>4398</v>
      </c>
      <c r="C3162" t="s">
        <v>4399</v>
      </c>
    </row>
    <row r="3163" spans="2:3" x14ac:dyDescent="0.35">
      <c r="B3163" t="s">
        <v>4398</v>
      </c>
      <c r="C3163" t="s">
        <v>4399</v>
      </c>
    </row>
    <row r="3164" spans="2:3" x14ac:dyDescent="0.35">
      <c r="B3164" t="s">
        <v>4398</v>
      </c>
      <c r="C3164" t="s">
        <v>4399</v>
      </c>
    </row>
    <row r="3165" spans="2:3" x14ac:dyDescent="0.35">
      <c r="B3165" t="s">
        <v>4400</v>
      </c>
      <c r="C3165" t="s">
        <v>4401</v>
      </c>
    </row>
    <row r="3166" spans="2:3" x14ac:dyDescent="0.35">
      <c r="B3166" t="s">
        <v>4400</v>
      </c>
      <c r="C3166" t="s">
        <v>4401</v>
      </c>
    </row>
    <row r="3167" spans="2:3" x14ac:dyDescent="0.35">
      <c r="B3167" t="s">
        <v>4402</v>
      </c>
      <c r="C3167" t="s">
        <v>4403</v>
      </c>
    </row>
    <row r="3168" spans="2:3" x14ac:dyDescent="0.35">
      <c r="B3168" t="s">
        <v>4402</v>
      </c>
      <c r="C3168" t="s">
        <v>4403</v>
      </c>
    </row>
    <row r="3169" spans="2:3" x14ac:dyDescent="0.35">
      <c r="B3169" t="s">
        <v>4402</v>
      </c>
      <c r="C3169" t="s">
        <v>4403</v>
      </c>
    </row>
    <row r="3170" spans="2:3" x14ac:dyDescent="0.35">
      <c r="B3170" t="s">
        <v>4402</v>
      </c>
      <c r="C3170" t="s">
        <v>4403</v>
      </c>
    </row>
    <row r="3171" spans="2:3" x14ac:dyDescent="0.35">
      <c r="B3171" t="s">
        <v>4402</v>
      </c>
      <c r="C3171" t="s">
        <v>4403</v>
      </c>
    </row>
    <row r="3172" spans="2:3" x14ac:dyDescent="0.35">
      <c r="B3172" t="s">
        <v>4402</v>
      </c>
      <c r="C3172" t="s">
        <v>4403</v>
      </c>
    </row>
    <row r="3173" spans="2:3" x14ac:dyDescent="0.35">
      <c r="B3173" t="s">
        <v>4404</v>
      </c>
      <c r="C3173" t="s">
        <v>4405</v>
      </c>
    </row>
    <row r="3174" spans="2:3" x14ac:dyDescent="0.35">
      <c r="B3174" t="s">
        <v>4404</v>
      </c>
      <c r="C3174" t="s">
        <v>4405</v>
      </c>
    </row>
    <row r="3175" spans="2:3" x14ac:dyDescent="0.35">
      <c r="B3175" t="s">
        <v>4404</v>
      </c>
      <c r="C3175" t="s">
        <v>4405</v>
      </c>
    </row>
    <row r="3176" spans="2:3" x14ac:dyDescent="0.35">
      <c r="B3176" t="s">
        <v>4406</v>
      </c>
      <c r="C3176" t="s">
        <v>2755</v>
      </c>
    </row>
    <row r="3177" spans="2:3" x14ac:dyDescent="0.35">
      <c r="B3177" t="s">
        <v>4406</v>
      </c>
      <c r="C3177" t="s">
        <v>2755</v>
      </c>
    </row>
    <row r="3178" spans="2:3" x14ac:dyDescent="0.35">
      <c r="B3178" t="s">
        <v>4406</v>
      </c>
      <c r="C3178" t="s">
        <v>2755</v>
      </c>
    </row>
    <row r="3179" spans="2:3" x14ac:dyDescent="0.35">
      <c r="B3179" t="s">
        <v>4407</v>
      </c>
      <c r="C3179" t="s">
        <v>2787</v>
      </c>
    </row>
    <row r="3180" spans="2:3" x14ac:dyDescent="0.35">
      <c r="B3180" t="s">
        <v>4408</v>
      </c>
      <c r="C3180" t="s">
        <v>4409</v>
      </c>
    </row>
    <row r="3181" spans="2:3" x14ac:dyDescent="0.35">
      <c r="B3181" t="s">
        <v>4410</v>
      </c>
      <c r="C3181" t="s">
        <v>4411</v>
      </c>
    </row>
    <row r="3182" spans="2:3" x14ac:dyDescent="0.35">
      <c r="B3182" t="s">
        <v>4410</v>
      </c>
      <c r="C3182" t="s">
        <v>4411</v>
      </c>
    </row>
    <row r="3183" spans="2:3" x14ac:dyDescent="0.35">
      <c r="B3183" t="s">
        <v>4410</v>
      </c>
      <c r="C3183" t="s">
        <v>4411</v>
      </c>
    </row>
    <row r="3184" spans="2:3" x14ac:dyDescent="0.35">
      <c r="B3184" t="s">
        <v>4410</v>
      </c>
      <c r="C3184" t="s">
        <v>4411</v>
      </c>
    </row>
    <row r="3185" spans="2:3" x14ac:dyDescent="0.35">
      <c r="B3185" t="s">
        <v>4410</v>
      </c>
      <c r="C3185" t="s">
        <v>4411</v>
      </c>
    </row>
    <row r="3186" spans="2:3" x14ac:dyDescent="0.35">
      <c r="B3186" t="s">
        <v>4412</v>
      </c>
      <c r="C3186" t="s">
        <v>4413</v>
      </c>
    </row>
    <row r="3187" spans="2:3" x14ac:dyDescent="0.35">
      <c r="B3187" t="s">
        <v>4412</v>
      </c>
      <c r="C3187" t="s">
        <v>4413</v>
      </c>
    </row>
    <row r="3188" spans="2:3" x14ac:dyDescent="0.35">
      <c r="B3188" t="s">
        <v>4412</v>
      </c>
      <c r="C3188" t="s">
        <v>4413</v>
      </c>
    </row>
    <row r="3189" spans="2:3" x14ac:dyDescent="0.35">
      <c r="B3189" t="s">
        <v>4412</v>
      </c>
      <c r="C3189" t="s">
        <v>4413</v>
      </c>
    </row>
    <row r="3190" spans="2:3" x14ac:dyDescent="0.35">
      <c r="B3190" t="s">
        <v>4412</v>
      </c>
      <c r="C3190" t="s">
        <v>4413</v>
      </c>
    </row>
    <row r="3191" spans="2:3" x14ac:dyDescent="0.35">
      <c r="B3191" t="s">
        <v>4414</v>
      </c>
      <c r="C3191" t="s">
        <v>4415</v>
      </c>
    </row>
    <row r="3192" spans="2:3" x14ac:dyDescent="0.35">
      <c r="B3192" t="s">
        <v>4414</v>
      </c>
      <c r="C3192" t="s">
        <v>4415</v>
      </c>
    </row>
    <row r="3193" spans="2:3" x14ac:dyDescent="0.35">
      <c r="B3193" t="s">
        <v>4414</v>
      </c>
      <c r="C3193" t="s">
        <v>4415</v>
      </c>
    </row>
    <row r="3194" spans="2:3" x14ac:dyDescent="0.35">
      <c r="B3194" t="s">
        <v>4416</v>
      </c>
      <c r="C3194" t="s">
        <v>4417</v>
      </c>
    </row>
    <row r="3195" spans="2:3" x14ac:dyDescent="0.35">
      <c r="B3195" t="s">
        <v>4418</v>
      </c>
      <c r="C3195" t="s">
        <v>4419</v>
      </c>
    </row>
    <row r="3196" spans="2:3" x14ac:dyDescent="0.35">
      <c r="B3196" t="s">
        <v>4420</v>
      </c>
      <c r="C3196" t="s">
        <v>4421</v>
      </c>
    </row>
    <row r="3197" spans="2:3" x14ac:dyDescent="0.35">
      <c r="B3197" t="s">
        <v>4422</v>
      </c>
      <c r="C3197" t="s">
        <v>4423</v>
      </c>
    </row>
    <row r="3198" spans="2:3" x14ac:dyDescent="0.35">
      <c r="B3198" t="s">
        <v>4424</v>
      </c>
      <c r="C3198" t="s">
        <v>4425</v>
      </c>
    </row>
    <row r="3199" spans="2:3" x14ac:dyDescent="0.35">
      <c r="B3199" t="s">
        <v>4426</v>
      </c>
      <c r="C3199" t="s">
        <v>4427</v>
      </c>
    </row>
    <row r="3200" spans="2:3" x14ac:dyDescent="0.35">
      <c r="B3200" t="s">
        <v>4426</v>
      </c>
      <c r="C3200" t="s">
        <v>4427</v>
      </c>
    </row>
    <row r="3201" spans="2:3" x14ac:dyDescent="0.35">
      <c r="B3201" t="s">
        <v>4428</v>
      </c>
      <c r="C3201" t="s">
        <v>4429</v>
      </c>
    </row>
    <row r="3202" spans="2:3" x14ac:dyDescent="0.35">
      <c r="B3202" t="s">
        <v>4428</v>
      </c>
      <c r="C3202" t="s">
        <v>4429</v>
      </c>
    </row>
    <row r="3203" spans="2:3" x14ac:dyDescent="0.35">
      <c r="B3203" t="s">
        <v>4428</v>
      </c>
      <c r="C3203" t="s">
        <v>4429</v>
      </c>
    </row>
    <row r="3204" spans="2:3" x14ac:dyDescent="0.35">
      <c r="B3204" t="s">
        <v>4430</v>
      </c>
      <c r="C3204" t="s">
        <v>4431</v>
      </c>
    </row>
    <row r="3205" spans="2:3" x14ac:dyDescent="0.35">
      <c r="B3205" t="s">
        <v>4430</v>
      </c>
      <c r="C3205" t="s">
        <v>4431</v>
      </c>
    </row>
    <row r="3206" spans="2:3" x14ac:dyDescent="0.35">
      <c r="B3206" t="s">
        <v>4430</v>
      </c>
      <c r="C3206" t="s">
        <v>4431</v>
      </c>
    </row>
    <row r="3207" spans="2:3" x14ac:dyDescent="0.35">
      <c r="B3207" t="s">
        <v>4432</v>
      </c>
      <c r="C3207" t="s">
        <v>4433</v>
      </c>
    </row>
    <row r="3208" spans="2:3" x14ac:dyDescent="0.35">
      <c r="B3208" t="s">
        <v>4434</v>
      </c>
      <c r="C3208" t="s">
        <v>2927</v>
      </c>
    </row>
    <row r="3209" spans="2:3" x14ac:dyDescent="0.35">
      <c r="B3209" t="s">
        <v>4434</v>
      </c>
      <c r="C3209" t="s">
        <v>2927</v>
      </c>
    </row>
    <row r="3210" spans="2:3" x14ac:dyDescent="0.35">
      <c r="B3210" t="s">
        <v>4434</v>
      </c>
      <c r="C3210" t="s">
        <v>2927</v>
      </c>
    </row>
    <row r="3211" spans="2:3" x14ac:dyDescent="0.35">
      <c r="B3211" t="s">
        <v>4435</v>
      </c>
      <c r="C3211" t="s">
        <v>4436</v>
      </c>
    </row>
    <row r="3212" spans="2:3" x14ac:dyDescent="0.35">
      <c r="B3212" t="s">
        <v>4437</v>
      </c>
      <c r="C3212" t="s">
        <v>4438</v>
      </c>
    </row>
    <row r="3213" spans="2:3" x14ac:dyDescent="0.35">
      <c r="B3213" t="s">
        <v>4439</v>
      </c>
      <c r="C3213" t="s">
        <v>4440</v>
      </c>
    </row>
    <row r="3214" spans="2:3" x14ac:dyDescent="0.35">
      <c r="B3214" t="s">
        <v>4439</v>
      </c>
      <c r="C3214" t="s">
        <v>4440</v>
      </c>
    </row>
    <row r="3215" spans="2:3" x14ac:dyDescent="0.35">
      <c r="B3215" t="s">
        <v>4439</v>
      </c>
      <c r="C3215" t="s">
        <v>4440</v>
      </c>
    </row>
    <row r="3216" spans="2:3" x14ac:dyDescent="0.35">
      <c r="B3216" t="s">
        <v>4439</v>
      </c>
      <c r="C3216" t="s">
        <v>4440</v>
      </c>
    </row>
    <row r="3217" spans="2:3" x14ac:dyDescent="0.35">
      <c r="B3217" t="s">
        <v>4439</v>
      </c>
      <c r="C3217" t="s">
        <v>4440</v>
      </c>
    </row>
    <row r="3218" spans="2:3" x14ac:dyDescent="0.35">
      <c r="B3218" t="s">
        <v>4439</v>
      </c>
      <c r="C3218" t="s">
        <v>4440</v>
      </c>
    </row>
    <row r="3219" spans="2:3" x14ac:dyDescent="0.35">
      <c r="B3219" t="s">
        <v>4439</v>
      </c>
      <c r="C3219" t="s">
        <v>4440</v>
      </c>
    </row>
    <row r="3220" spans="2:3" x14ac:dyDescent="0.35">
      <c r="B3220" t="s">
        <v>4441</v>
      </c>
      <c r="C3220" t="s">
        <v>4442</v>
      </c>
    </row>
    <row r="3221" spans="2:3" x14ac:dyDescent="0.35">
      <c r="B3221" t="s">
        <v>4443</v>
      </c>
      <c r="C3221" t="s">
        <v>4444</v>
      </c>
    </row>
    <row r="3222" spans="2:3" x14ac:dyDescent="0.35">
      <c r="B3222" t="s">
        <v>4443</v>
      </c>
      <c r="C3222" t="s">
        <v>4444</v>
      </c>
    </row>
    <row r="3223" spans="2:3" x14ac:dyDescent="0.35">
      <c r="B3223" t="s">
        <v>4443</v>
      </c>
      <c r="C3223" t="s">
        <v>4444</v>
      </c>
    </row>
    <row r="3224" spans="2:3" x14ac:dyDescent="0.35">
      <c r="B3224" t="s">
        <v>4445</v>
      </c>
      <c r="C3224" t="s">
        <v>4446</v>
      </c>
    </row>
    <row r="3225" spans="2:3" x14ac:dyDescent="0.35">
      <c r="B3225" t="s">
        <v>4445</v>
      </c>
      <c r="C3225" t="s">
        <v>4446</v>
      </c>
    </row>
    <row r="3226" spans="2:3" x14ac:dyDescent="0.35">
      <c r="B3226" t="s">
        <v>4445</v>
      </c>
      <c r="C3226" t="s">
        <v>4446</v>
      </c>
    </row>
    <row r="3227" spans="2:3" x14ac:dyDescent="0.35">
      <c r="B3227" t="s">
        <v>4447</v>
      </c>
      <c r="C3227" t="s">
        <v>4448</v>
      </c>
    </row>
    <row r="3228" spans="2:3" x14ac:dyDescent="0.35">
      <c r="B3228" t="s">
        <v>4447</v>
      </c>
      <c r="C3228" t="s">
        <v>4448</v>
      </c>
    </row>
    <row r="3229" spans="2:3" x14ac:dyDescent="0.35">
      <c r="B3229" t="s">
        <v>4447</v>
      </c>
      <c r="C3229" t="s">
        <v>4448</v>
      </c>
    </row>
    <row r="3230" spans="2:3" x14ac:dyDescent="0.35">
      <c r="B3230" t="s">
        <v>4447</v>
      </c>
      <c r="C3230" t="s">
        <v>4448</v>
      </c>
    </row>
    <row r="3231" spans="2:3" x14ac:dyDescent="0.35">
      <c r="B3231" t="s">
        <v>4449</v>
      </c>
      <c r="C3231" t="s">
        <v>4450</v>
      </c>
    </row>
    <row r="3232" spans="2:3" x14ac:dyDescent="0.35">
      <c r="B3232" t="s">
        <v>4449</v>
      </c>
      <c r="C3232" t="s">
        <v>4450</v>
      </c>
    </row>
    <row r="3233" spans="2:3" x14ac:dyDescent="0.35">
      <c r="B3233" t="s">
        <v>4449</v>
      </c>
      <c r="C3233" t="s">
        <v>4450</v>
      </c>
    </row>
    <row r="3234" spans="2:3" x14ac:dyDescent="0.35">
      <c r="B3234" t="s">
        <v>4451</v>
      </c>
      <c r="C3234" t="s">
        <v>4452</v>
      </c>
    </row>
    <row r="3235" spans="2:3" x14ac:dyDescent="0.35">
      <c r="B3235" t="s">
        <v>4451</v>
      </c>
      <c r="C3235" t="s">
        <v>4452</v>
      </c>
    </row>
    <row r="3236" spans="2:3" x14ac:dyDescent="0.35">
      <c r="B3236" t="s">
        <v>4451</v>
      </c>
      <c r="C3236" t="s">
        <v>4452</v>
      </c>
    </row>
    <row r="3237" spans="2:3" x14ac:dyDescent="0.35">
      <c r="B3237" t="s">
        <v>4453</v>
      </c>
      <c r="C3237" t="s">
        <v>4454</v>
      </c>
    </row>
    <row r="3238" spans="2:3" x14ac:dyDescent="0.35">
      <c r="B3238" t="s">
        <v>4453</v>
      </c>
      <c r="C3238" t="s">
        <v>4454</v>
      </c>
    </row>
    <row r="3239" spans="2:3" x14ac:dyDescent="0.35">
      <c r="B3239" t="s">
        <v>4453</v>
      </c>
      <c r="C3239" t="s">
        <v>4454</v>
      </c>
    </row>
    <row r="3240" spans="2:3" x14ac:dyDescent="0.35">
      <c r="B3240" t="s">
        <v>4453</v>
      </c>
      <c r="C3240" t="s">
        <v>4454</v>
      </c>
    </row>
    <row r="3241" spans="2:3" x14ac:dyDescent="0.35">
      <c r="B3241" t="s">
        <v>4453</v>
      </c>
      <c r="C3241" t="s">
        <v>4454</v>
      </c>
    </row>
    <row r="3242" spans="2:3" x14ac:dyDescent="0.35">
      <c r="B3242" t="s">
        <v>4455</v>
      </c>
      <c r="C3242" t="s">
        <v>4456</v>
      </c>
    </row>
    <row r="3243" spans="2:3" x14ac:dyDescent="0.35">
      <c r="B3243" t="s">
        <v>4455</v>
      </c>
      <c r="C3243" t="s">
        <v>4456</v>
      </c>
    </row>
    <row r="3244" spans="2:3" x14ac:dyDescent="0.35">
      <c r="B3244" t="s">
        <v>4455</v>
      </c>
      <c r="C3244" t="s">
        <v>4456</v>
      </c>
    </row>
    <row r="3245" spans="2:3" x14ac:dyDescent="0.35">
      <c r="B3245" t="s">
        <v>4457</v>
      </c>
      <c r="C3245" t="s">
        <v>4458</v>
      </c>
    </row>
    <row r="3246" spans="2:3" x14ac:dyDescent="0.35">
      <c r="B3246" t="s">
        <v>4459</v>
      </c>
      <c r="C3246" t="s">
        <v>4460</v>
      </c>
    </row>
    <row r="3247" spans="2:3" x14ac:dyDescent="0.35">
      <c r="B3247" t="s">
        <v>4461</v>
      </c>
      <c r="C3247" t="s">
        <v>4462</v>
      </c>
    </row>
    <row r="3248" spans="2:3" x14ac:dyDescent="0.35">
      <c r="B3248" t="s">
        <v>4461</v>
      </c>
      <c r="C3248" t="s">
        <v>4462</v>
      </c>
    </row>
    <row r="3249" spans="2:3" x14ac:dyDescent="0.35">
      <c r="B3249" t="s">
        <v>4461</v>
      </c>
      <c r="C3249" t="s">
        <v>4462</v>
      </c>
    </row>
    <row r="3250" spans="2:3" x14ac:dyDescent="0.35">
      <c r="B3250" t="s">
        <v>4461</v>
      </c>
      <c r="C3250" t="s">
        <v>4462</v>
      </c>
    </row>
    <row r="3251" spans="2:3" x14ac:dyDescent="0.35">
      <c r="B3251" t="s">
        <v>4463</v>
      </c>
      <c r="C3251" t="s">
        <v>4464</v>
      </c>
    </row>
    <row r="3252" spans="2:3" x14ac:dyDescent="0.35">
      <c r="B3252" t="s">
        <v>4463</v>
      </c>
      <c r="C3252" t="s">
        <v>4464</v>
      </c>
    </row>
    <row r="3253" spans="2:3" x14ac:dyDescent="0.35">
      <c r="B3253" t="s">
        <v>4463</v>
      </c>
      <c r="C3253" t="s">
        <v>4464</v>
      </c>
    </row>
    <row r="3254" spans="2:3" x14ac:dyDescent="0.35">
      <c r="B3254" t="s">
        <v>4463</v>
      </c>
      <c r="C3254" t="s">
        <v>4464</v>
      </c>
    </row>
    <row r="3255" spans="2:3" x14ac:dyDescent="0.35">
      <c r="B3255" t="s">
        <v>4465</v>
      </c>
      <c r="C3255" t="s">
        <v>4466</v>
      </c>
    </row>
    <row r="3256" spans="2:3" x14ac:dyDescent="0.35">
      <c r="B3256" t="s">
        <v>4465</v>
      </c>
      <c r="C3256" t="s">
        <v>4466</v>
      </c>
    </row>
    <row r="3257" spans="2:3" x14ac:dyDescent="0.35">
      <c r="B3257" t="s">
        <v>4465</v>
      </c>
      <c r="C3257" t="s">
        <v>4466</v>
      </c>
    </row>
    <row r="3258" spans="2:3" x14ac:dyDescent="0.35">
      <c r="B3258" t="s">
        <v>4467</v>
      </c>
      <c r="C3258" t="s">
        <v>4468</v>
      </c>
    </row>
    <row r="3259" spans="2:3" x14ac:dyDescent="0.35">
      <c r="B3259" t="s">
        <v>4469</v>
      </c>
      <c r="C3259" t="s">
        <v>4470</v>
      </c>
    </row>
    <row r="3260" spans="2:3" x14ac:dyDescent="0.35">
      <c r="B3260" t="s">
        <v>4469</v>
      </c>
      <c r="C3260" t="s">
        <v>4470</v>
      </c>
    </row>
    <row r="3261" spans="2:3" x14ac:dyDescent="0.35">
      <c r="B3261" t="s">
        <v>4469</v>
      </c>
      <c r="C3261" t="s">
        <v>4470</v>
      </c>
    </row>
    <row r="3262" spans="2:3" x14ac:dyDescent="0.35">
      <c r="B3262" t="s">
        <v>4471</v>
      </c>
      <c r="C3262" t="s">
        <v>4472</v>
      </c>
    </row>
    <row r="3263" spans="2:3" x14ac:dyDescent="0.35">
      <c r="B3263" t="s">
        <v>4471</v>
      </c>
      <c r="C3263" t="s">
        <v>4472</v>
      </c>
    </row>
    <row r="3264" spans="2:3" x14ac:dyDescent="0.35">
      <c r="B3264" t="s">
        <v>4471</v>
      </c>
      <c r="C3264" t="s">
        <v>4472</v>
      </c>
    </row>
    <row r="3265" spans="2:3" x14ac:dyDescent="0.35">
      <c r="B3265" t="s">
        <v>4471</v>
      </c>
      <c r="C3265" t="s">
        <v>4472</v>
      </c>
    </row>
    <row r="3266" spans="2:3" x14ac:dyDescent="0.35">
      <c r="B3266" t="s">
        <v>4471</v>
      </c>
      <c r="C3266" t="s">
        <v>4472</v>
      </c>
    </row>
    <row r="3267" spans="2:3" x14ac:dyDescent="0.35">
      <c r="B3267" t="s">
        <v>4473</v>
      </c>
      <c r="C3267" t="s">
        <v>4474</v>
      </c>
    </row>
    <row r="3268" spans="2:3" x14ac:dyDescent="0.35">
      <c r="B3268" t="s">
        <v>4473</v>
      </c>
      <c r="C3268" t="s">
        <v>4474</v>
      </c>
    </row>
    <row r="3269" spans="2:3" x14ac:dyDescent="0.35">
      <c r="B3269" t="s">
        <v>4473</v>
      </c>
      <c r="C3269" t="s">
        <v>4474</v>
      </c>
    </row>
    <row r="3270" spans="2:3" x14ac:dyDescent="0.35">
      <c r="B3270" t="s">
        <v>4473</v>
      </c>
      <c r="C3270" t="s">
        <v>4474</v>
      </c>
    </row>
    <row r="3271" spans="2:3" x14ac:dyDescent="0.35">
      <c r="B3271" t="s">
        <v>4475</v>
      </c>
      <c r="C3271" t="s">
        <v>4476</v>
      </c>
    </row>
    <row r="3272" spans="2:3" x14ac:dyDescent="0.35">
      <c r="B3272" t="s">
        <v>4475</v>
      </c>
      <c r="C3272" t="s">
        <v>4476</v>
      </c>
    </row>
    <row r="3273" spans="2:3" x14ac:dyDescent="0.35">
      <c r="B3273" t="s">
        <v>4475</v>
      </c>
      <c r="C3273" t="s">
        <v>4476</v>
      </c>
    </row>
    <row r="3274" spans="2:3" x14ac:dyDescent="0.35">
      <c r="B3274" t="s">
        <v>4477</v>
      </c>
      <c r="C3274" t="s">
        <v>4478</v>
      </c>
    </row>
    <row r="3275" spans="2:3" x14ac:dyDescent="0.35">
      <c r="B3275" t="s">
        <v>4477</v>
      </c>
      <c r="C3275" t="s">
        <v>4478</v>
      </c>
    </row>
    <row r="3276" spans="2:3" x14ac:dyDescent="0.35">
      <c r="B3276" t="s">
        <v>4477</v>
      </c>
      <c r="C3276" t="s">
        <v>4478</v>
      </c>
    </row>
    <row r="3277" spans="2:3" x14ac:dyDescent="0.35">
      <c r="B3277" t="s">
        <v>4477</v>
      </c>
      <c r="C3277" t="s">
        <v>4478</v>
      </c>
    </row>
    <row r="3278" spans="2:3" x14ac:dyDescent="0.35">
      <c r="B3278" t="s">
        <v>4479</v>
      </c>
      <c r="C3278" t="s">
        <v>4480</v>
      </c>
    </row>
    <row r="3279" spans="2:3" x14ac:dyDescent="0.35">
      <c r="B3279" t="s">
        <v>4479</v>
      </c>
      <c r="C3279" t="s">
        <v>4480</v>
      </c>
    </row>
    <row r="3280" spans="2:3" x14ac:dyDescent="0.35">
      <c r="B3280" t="s">
        <v>4481</v>
      </c>
      <c r="C3280" t="s">
        <v>4482</v>
      </c>
    </row>
    <row r="3281" spans="2:3" x14ac:dyDescent="0.35">
      <c r="B3281" t="s">
        <v>4481</v>
      </c>
      <c r="C3281" t="s">
        <v>4482</v>
      </c>
    </row>
    <row r="3282" spans="2:3" x14ac:dyDescent="0.35">
      <c r="B3282" t="s">
        <v>4481</v>
      </c>
      <c r="C3282" t="s">
        <v>4482</v>
      </c>
    </row>
    <row r="3283" spans="2:3" x14ac:dyDescent="0.35">
      <c r="B3283" t="s">
        <v>4481</v>
      </c>
      <c r="C3283" t="s">
        <v>4482</v>
      </c>
    </row>
    <row r="3284" spans="2:3" x14ac:dyDescent="0.35">
      <c r="B3284" t="s">
        <v>4483</v>
      </c>
      <c r="C3284" t="s">
        <v>4484</v>
      </c>
    </row>
    <row r="3285" spans="2:3" x14ac:dyDescent="0.35">
      <c r="B3285" t="s">
        <v>4483</v>
      </c>
      <c r="C3285" t="s">
        <v>4484</v>
      </c>
    </row>
    <row r="3286" spans="2:3" x14ac:dyDescent="0.35">
      <c r="B3286" t="s">
        <v>4483</v>
      </c>
      <c r="C3286" t="s">
        <v>4484</v>
      </c>
    </row>
    <row r="3287" spans="2:3" x14ac:dyDescent="0.35">
      <c r="B3287" t="s">
        <v>4485</v>
      </c>
      <c r="C3287" t="s">
        <v>4486</v>
      </c>
    </row>
    <row r="3288" spans="2:3" x14ac:dyDescent="0.35">
      <c r="B3288" t="s">
        <v>4485</v>
      </c>
      <c r="C3288" t="s">
        <v>4486</v>
      </c>
    </row>
    <row r="3289" spans="2:3" x14ac:dyDescent="0.35">
      <c r="B3289" t="s">
        <v>4485</v>
      </c>
      <c r="C3289" t="s">
        <v>4486</v>
      </c>
    </row>
    <row r="3290" spans="2:3" x14ac:dyDescent="0.35">
      <c r="B3290" t="s">
        <v>4485</v>
      </c>
      <c r="C3290" t="s">
        <v>4486</v>
      </c>
    </row>
    <row r="3291" spans="2:3" x14ac:dyDescent="0.35">
      <c r="B3291" t="s">
        <v>4487</v>
      </c>
      <c r="C3291" t="s">
        <v>4488</v>
      </c>
    </row>
    <row r="3292" spans="2:3" x14ac:dyDescent="0.35">
      <c r="B3292" t="s">
        <v>4489</v>
      </c>
      <c r="C3292" t="s">
        <v>4490</v>
      </c>
    </row>
    <row r="3293" spans="2:3" x14ac:dyDescent="0.35">
      <c r="B3293" t="s">
        <v>4489</v>
      </c>
      <c r="C3293" t="s">
        <v>4490</v>
      </c>
    </row>
    <row r="3294" spans="2:3" x14ac:dyDescent="0.35">
      <c r="B3294" t="s">
        <v>4489</v>
      </c>
      <c r="C3294" t="s">
        <v>4490</v>
      </c>
    </row>
    <row r="3295" spans="2:3" x14ac:dyDescent="0.35">
      <c r="B3295" t="s">
        <v>4489</v>
      </c>
      <c r="C3295" t="s">
        <v>4490</v>
      </c>
    </row>
    <row r="3296" spans="2:3" x14ac:dyDescent="0.35">
      <c r="B3296" t="s">
        <v>4489</v>
      </c>
      <c r="C3296" t="s">
        <v>4490</v>
      </c>
    </row>
    <row r="3297" spans="2:3" x14ac:dyDescent="0.35">
      <c r="B3297" t="s">
        <v>4491</v>
      </c>
      <c r="C3297" t="s">
        <v>4492</v>
      </c>
    </row>
    <row r="3298" spans="2:3" x14ac:dyDescent="0.35">
      <c r="B3298" t="s">
        <v>4491</v>
      </c>
      <c r="C3298" t="s">
        <v>4492</v>
      </c>
    </row>
    <row r="3299" spans="2:3" x14ac:dyDescent="0.35">
      <c r="B3299" t="s">
        <v>4491</v>
      </c>
      <c r="C3299" t="s">
        <v>4492</v>
      </c>
    </row>
    <row r="3300" spans="2:3" x14ac:dyDescent="0.35">
      <c r="B3300" t="s">
        <v>4493</v>
      </c>
      <c r="C3300" t="s">
        <v>4494</v>
      </c>
    </row>
    <row r="3301" spans="2:3" x14ac:dyDescent="0.35">
      <c r="B3301" t="s">
        <v>4493</v>
      </c>
      <c r="C3301" t="s">
        <v>4494</v>
      </c>
    </row>
    <row r="3302" spans="2:3" x14ac:dyDescent="0.35">
      <c r="B3302" t="s">
        <v>4493</v>
      </c>
      <c r="C3302" t="s">
        <v>4494</v>
      </c>
    </row>
    <row r="3303" spans="2:3" x14ac:dyDescent="0.35">
      <c r="B3303" t="s">
        <v>4495</v>
      </c>
      <c r="C3303" t="s">
        <v>4496</v>
      </c>
    </row>
    <row r="3304" spans="2:3" x14ac:dyDescent="0.35">
      <c r="B3304" t="s">
        <v>4495</v>
      </c>
      <c r="C3304" t="s">
        <v>4496</v>
      </c>
    </row>
    <row r="3305" spans="2:3" x14ac:dyDescent="0.35">
      <c r="B3305" t="s">
        <v>4495</v>
      </c>
      <c r="C3305" t="s">
        <v>4496</v>
      </c>
    </row>
    <row r="3306" spans="2:3" x14ac:dyDescent="0.35">
      <c r="B3306" t="s">
        <v>4495</v>
      </c>
      <c r="C3306" t="s">
        <v>4496</v>
      </c>
    </row>
    <row r="3307" spans="2:3" x14ac:dyDescent="0.35">
      <c r="B3307" t="s">
        <v>4497</v>
      </c>
      <c r="C3307" t="s">
        <v>4498</v>
      </c>
    </row>
    <row r="3308" spans="2:3" x14ac:dyDescent="0.35">
      <c r="B3308" t="s">
        <v>4499</v>
      </c>
      <c r="C3308" t="s">
        <v>4500</v>
      </c>
    </row>
    <row r="3309" spans="2:3" x14ac:dyDescent="0.35">
      <c r="B3309" t="s">
        <v>4499</v>
      </c>
      <c r="C3309" t="s">
        <v>4500</v>
      </c>
    </row>
    <row r="3310" spans="2:3" x14ac:dyDescent="0.35">
      <c r="B3310" t="s">
        <v>4499</v>
      </c>
      <c r="C3310" t="s">
        <v>4500</v>
      </c>
    </row>
    <row r="3311" spans="2:3" x14ac:dyDescent="0.35">
      <c r="B3311" t="s">
        <v>4499</v>
      </c>
      <c r="C3311" t="s">
        <v>4500</v>
      </c>
    </row>
    <row r="3312" spans="2:3" x14ac:dyDescent="0.35">
      <c r="B3312" t="s">
        <v>4499</v>
      </c>
      <c r="C3312" t="s">
        <v>4500</v>
      </c>
    </row>
    <row r="3313" spans="2:3" x14ac:dyDescent="0.35">
      <c r="B3313" t="s">
        <v>4501</v>
      </c>
      <c r="C3313" t="s">
        <v>4502</v>
      </c>
    </row>
    <row r="3314" spans="2:3" x14ac:dyDescent="0.35">
      <c r="B3314" t="s">
        <v>4501</v>
      </c>
      <c r="C3314" t="s">
        <v>4502</v>
      </c>
    </row>
    <row r="3315" spans="2:3" x14ac:dyDescent="0.35">
      <c r="B3315" t="s">
        <v>4501</v>
      </c>
      <c r="C3315" t="s">
        <v>4502</v>
      </c>
    </row>
    <row r="3316" spans="2:3" x14ac:dyDescent="0.35">
      <c r="B3316" t="s">
        <v>4503</v>
      </c>
      <c r="C3316" t="s">
        <v>4504</v>
      </c>
    </row>
    <row r="3317" spans="2:3" x14ac:dyDescent="0.35">
      <c r="B3317" t="s">
        <v>4503</v>
      </c>
      <c r="C3317" t="s">
        <v>4504</v>
      </c>
    </row>
    <row r="3318" spans="2:3" x14ac:dyDescent="0.35">
      <c r="B3318" t="s">
        <v>4503</v>
      </c>
      <c r="C3318" t="s">
        <v>4504</v>
      </c>
    </row>
    <row r="3319" spans="2:3" x14ac:dyDescent="0.35">
      <c r="B3319" t="s">
        <v>4503</v>
      </c>
      <c r="C3319" t="s">
        <v>4504</v>
      </c>
    </row>
    <row r="3320" spans="2:3" x14ac:dyDescent="0.35">
      <c r="B3320" t="s">
        <v>4505</v>
      </c>
      <c r="C3320" t="s">
        <v>4506</v>
      </c>
    </row>
    <row r="3321" spans="2:3" x14ac:dyDescent="0.35">
      <c r="B3321" t="s">
        <v>4505</v>
      </c>
      <c r="C3321" t="s">
        <v>4506</v>
      </c>
    </row>
    <row r="3322" spans="2:3" x14ac:dyDescent="0.35">
      <c r="B3322" t="s">
        <v>4505</v>
      </c>
      <c r="C3322" t="s">
        <v>4506</v>
      </c>
    </row>
    <row r="3323" spans="2:3" x14ac:dyDescent="0.35">
      <c r="B3323" t="s">
        <v>4507</v>
      </c>
      <c r="C3323" t="s">
        <v>4508</v>
      </c>
    </row>
    <row r="3324" spans="2:3" x14ac:dyDescent="0.35">
      <c r="B3324" t="s">
        <v>4507</v>
      </c>
      <c r="C3324" t="s">
        <v>4508</v>
      </c>
    </row>
    <row r="3325" spans="2:3" x14ac:dyDescent="0.35">
      <c r="B3325" t="s">
        <v>4507</v>
      </c>
      <c r="C3325" t="s">
        <v>4508</v>
      </c>
    </row>
    <row r="3326" spans="2:3" x14ac:dyDescent="0.35">
      <c r="B3326" t="s">
        <v>4509</v>
      </c>
      <c r="C3326" t="s">
        <v>4510</v>
      </c>
    </row>
    <row r="3327" spans="2:3" x14ac:dyDescent="0.35">
      <c r="B3327" t="s">
        <v>4509</v>
      </c>
      <c r="C3327" t="s">
        <v>4510</v>
      </c>
    </row>
    <row r="3328" spans="2:3" x14ac:dyDescent="0.35">
      <c r="B3328" t="s">
        <v>4509</v>
      </c>
      <c r="C3328" t="s">
        <v>4510</v>
      </c>
    </row>
    <row r="3329" spans="2:3" x14ac:dyDescent="0.35">
      <c r="B3329" t="s">
        <v>4511</v>
      </c>
      <c r="C3329" t="s">
        <v>4512</v>
      </c>
    </row>
    <row r="3330" spans="2:3" x14ac:dyDescent="0.35">
      <c r="B3330" t="s">
        <v>4511</v>
      </c>
      <c r="C3330" t="s">
        <v>4512</v>
      </c>
    </row>
    <row r="3331" spans="2:3" x14ac:dyDescent="0.35">
      <c r="B3331" t="s">
        <v>4511</v>
      </c>
      <c r="C3331" t="s">
        <v>4512</v>
      </c>
    </row>
    <row r="3332" spans="2:3" x14ac:dyDescent="0.35">
      <c r="B3332" t="s">
        <v>4511</v>
      </c>
      <c r="C3332" t="s">
        <v>4512</v>
      </c>
    </row>
    <row r="3333" spans="2:3" x14ac:dyDescent="0.35">
      <c r="B3333" t="s">
        <v>4513</v>
      </c>
      <c r="C3333" t="s">
        <v>4514</v>
      </c>
    </row>
    <row r="3334" spans="2:3" x14ac:dyDescent="0.35">
      <c r="B3334" t="s">
        <v>4515</v>
      </c>
      <c r="C3334" t="s">
        <v>4516</v>
      </c>
    </row>
    <row r="3335" spans="2:3" x14ac:dyDescent="0.35">
      <c r="B3335" t="s">
        <v>4515</v>
      </c>
      <c r="C3335" t="s">
        <v>4516</v>
      </c>
    </row>
    <row r="3336" spans="2:3" x14ac:dyDescent="0.35">
      <c r="B3336" t="s">
        <v>4515</v>
      </c>
      <c r="C3336" t="s">
        <v>4516</v>
      </c>
    </row>
    <row r="3337" spans="2:3" x14ac:dyDescent="0.35">
      <c r="B3337" t="s">
        <v>4515</v>
      </c>
      <c r="C3337" t="s">
        <v>4516</v>
      </c>
    </row>
    <row r="3338" spans="2:3" x14ac:dyDescent="0.35">
      <c r="B3338" t="s">
        <v>4515</v>
      </c>
      <c r="C3338" t="s">
        <v>4516</v>
      </c>
    </row>
    <row r="3339" spans="2:3" x14ac:dyDescent="0.35">
      <c r="B3339" t="s">
        <v>4517</v>
      </c>
      <c r="C3339" t="s">
        <v>4518</v>
      </c>
    </row>
    <row r="3340" spans="2:3" x14ac:dyDescent="0.35">
      <c r="B3340" t="s">
        <v>4517</v>
      </c>
      <c r="C3340" t="s">
        <v>4518</v>
      </c>
    </row>
    <row r="3341" spans="2:3" x14ac:dyDescent="0.35">
      <c r="B3341" t="s">
        <v>4517</v>
      </c>
      <c r="C3341" t="s">
        <v>4518</v>
      </c>
    </row>
    <row r="3342" spans="2:3" x14ac:dyDescent="0.35">
      <c r="B3342" t="s">
        <v>4517</v>
      </c>
      <c r="C3342" t="s">
        <v>4518</v>
      </c>
    </row>
    <row r="3343" spans="2:3" x14ac:dyDescent="0.35">
      <c r="B3343" t="s">
        <v>4517</v>
      </c>
      <c r="C3343" t="s">
        <v>4518</v>
      </c>
    </row>
    <row r="3344" spans="2:3" x14ac:dyDescent="0.35">
      <c r="B3344" t="s">
        <v>4517</v>
      </c>
      <c r="C3344" t="s">
        <v>4518</v>
      </c>
    </row>
    <row r="3345" spans="2:3" x14ac:dyDescent="0.35">
      <c r="B3345" t="s">
        <v>4517</v>
      </c>
      <c r="C3345" t="s">
        <v>4518</v>
      </c>
    </row>
    <row r="3346" spans="2:3" x14ac:dyDescent="0.35">
      <c r="B3346" t="s">
        <v>4517</v>
      </c>
      <c r="C3346" t="s">
        <v>4518</v>
      </c>
    </row>
    <row r="3347" spans="2:3" x14ac:dyDescent="0.35">
      <c r="B3347" t="s">
        <v>4519</v>
      </c>
      <c r="C3347" t="s">
        <v>4520</v>
      </c>
    </row>
    <row r="3348" spans="2:3" x14ac:dyDescent="0.35">
      <c r="B3348" t="s">
        <v>4519</v>
      </c>
      <c r="C3348" t="s">
        <v>4520</v>
      </c>
    </row>
    <row r="3349" spans="2:3" x14ac:dyDescent="0.35">
      <c r="B3349" t="s">
        <v>4519</v>
      </c>
      <c r="C3349" t="s">
        <v>4520</v>
      </c>
    </row>
    <row r="3350" spans="2:3" x14ac:dyDescent="0.35">
      <c r="B3350" t="s">
        <v>4519</v>
      </c>
      <c r="C3350" t="s">
        <v>4520</v>
      </c>
    </row>
    <row r="3351" spans="2:3" x14ac:dyDescent="0.35">
      <c r="B3351" t="s">
        <v>4521</v>
      </c>
      <c r="C3351" t="s">
        <v>4522</v>
      </c>
    </row>
    <row r="3352" spans="2:3" x14ac:dyDescent="0.35">
      <c r="B3352" t="s">
        <v>4521</v>
      </c>
      <c r="C3352" t="s">
        <v>4522</v>
      </c>
    </row>
    <row r="3353" spans="2:3" x14ac:dyDescent="0.35">
      <c r="B3353" t="s">
        <v>4521</v>
      </c>
      <c r="C3353" t="s">
        <v>4522</v>
      </c>
    </row>
    <row r="3354" spans="2:3" x14ac:dyDescent="0.35">
      <c r="B3354" t="s">
        <v>4523</v>
      </c>
      <c r="C3354" t="s">
        <v>4524</v>
      </c>
    </row>
    <row r="3355" spans="2:3" x14ac:dyDescent="0.35">
      <c r="B3355" t="s">
        <v>4523</v>
      </c>
      <c r="C3355" t="s">
        <v>4524</v>
      </c>
    </row>
    <row r="3356" spans="2:3" x14ac:dyDescent="0.35">
      <c r="B3356" t="s">
        <v>4523</v>
      </c>
      <c r="C3356" t="s">
        <v>4524</v>
      </c>
    </row>
    <row r="3357" spans="2:3" x14ac:dyDescent="0.35">
      <c r="B3357" t="s">
        <v>1394</v>
      </c>
      <c r="C3357" t="s">
        <v>1393</v>
      </c>
    </row>
    <row r="3358" spans="2:3" x14ac:dyDescent="0.35">
      <c r="B3358" t="s">
        <v>1394</v>
      </c>
      <c r="C3358" t="s">
        <v>1393</v>
      </c>
    </row>
    <row r="3359" spans="2:3" x14ac:dyDescent="0.35">
      <c r="B3359" t="s">
        <v>1394</v>
      </c>
      <c r="C3359" t="s">
        <v>1393</v>
      </c>
    </row>
    <row r="3360" spans="2:3" x14ac:dyDescent="0.35">
      <c r="B3360" t="s">
        <v>4525</v>
      </c>
      <c r="C3360" t="s">
        <v>4526</v>
      </c>
    </row>
    <row r="3361" spans="2:3" x14ac:dyDescent="0.35">
      <c r="B3361" t="s">
        <v>4525</v>
      </c>
      <c r="C3361" t="s">
        <v>4526</v>
      </c>
    </row>
    <row r="3362" spans="2:3" x14ac:dyDescent="0.35">
      <c r="B3362" t="s">
        <v>4525</v>
      </c>
      <c r="C3362" t="s">
        <v>4526</v>
      </c>
    </row>
    <row r="3363" spans="2:3" x14ac:dyDescent="0.35">
      <c r="B3363" t="s">
        <v>4525</v>
      </c>
      <c r="C3363" t="s">
        <v>4526</v>
      </c>
    </row>
    <row r="3364" spans="2:3" x14ac:dyDescent="0.35">
      <c r="B3364" t="s">
        <v>4527</v>
      </c>
      <c r="C3364" t="s">
        <v>4528</v>
      </c>
    </row>
    <row r="3365" spans="2:3" x14ac:dyDescent="0.35">
      <c r="B3365" t="s">
        <v>4527</v>
      </c>
      <c r="C3365" t="s">
        <v>4528</v>
      </c>
    </row>
    <row r="3366" spans="2:3" x14ac:dyDescent="0.35">
      <c r="B3366" t="s">
        <v>4527</v>
      </c>
      <c r="C3366" t="s">
        <v>4528</v>
      </c>
    </row>
    <row r="3367" spans="2:3" x14ac:dyDescent="0.35">
      <c r="B3367" t="s">
        <v>4529</v>
      </c>
      <c r="C3367" t="s">
        <v>4530</v>
      </c>
    </row>
    <row r="3368" spans="2:3" x14ac:dyDescent="0.35">
      <c r="B3368" t="s">
        <v>4529</v>
      </c>
      <c r="C3368" t="s">
        <v>4530</v>
      </c>
    </row>
    <row r="3369" spans="2:3" x14ac:dyDescent="0.35">
      <c r="B3369" t="s">
        <v>4529</v>
      </c>
      <c r="C3369" t="s">
        <v>4530</v>
      </c>
    </row>
    <row r="3370" spans="2:3" x14ac:dyDescent="0.35">
      <c r="B3370" t="s">
        <v>4529</v>
      </c>
      <c r="C3370" t="s">
        <v>4530</v>
      </c>
    </row>
    <row r="3371" spans="2:3" x14ac:dyDescent="0.35">
      <c r="B3371" t="s">
        <v>4531</v>
      </c>
      <c r="C3371" t="s">
        <v>4532</v>
      </c>
    </row>
    <row r="3372" spans="2:3" x14ac:dyDescent="0.35">
      <c r="B3372" t="s">
        <v>4531</v>
      </c>
      <c r="C3372" t="s">
        <v>4532</v>
      </c>
    </row>
    <row r="3373" spans="2:3" x14ac:dyDescent="0.35">
      <c r="B3373" t="s">
        <v>4531</v>
      </c>
      <c r="C3373" t="s">
        <v>4532</v>
      </c>
    </row>
    <row r="3374" spans="2:3" x14ac:dyDescent="0.35">
      <c r="B3374" t="s">
        <v>4533</v>
      </c>
      <c r="C3374" t="s">
        <v>4534</v>
      </c>
    </row>
    <row r="3375" spans="2:3" x14ac:dyDescent="0.35">
      <c r="B3375" t="s">
        <v>4533</v>
      </c>
      <c r="C3375" t="s">
        <v>4534</v>
      </c>
    </row>
    <row r="3376" spans="2:3" x14ac:dyDescent="0.35">
      <c r="B3376" t="s">
        <v>4533</v>
      </c>
      <c r="C3376" t="s">
        <v>4534</v>
      </c>
    </row>
    <row r="3377" spans="2:3" x14ac:dyDescent="0.35">
      <c r="B3377" t="s">
        <v>4535</v>
      </c>
      <c r="C3377" t="s">
        <v>4536</v>
      </c>
    </row>
    <row r="3378" spans="2:3" x14ac:dyDescent="0.35">
      <c r="B3378" t="s">
        <v>4535</v>
      </c>
      <c r="C3378" t="s">
        <v>4536</v>
      </c>
    </row>
    <row r="3379" spans="2:3" x14ac:dyDescent="0.35">
      <c r="B3379" t="s">
        <v>4535</v>
      </c>
      <c r="C3379" t="s">
        <v>4536</v>
      </c>
    </row>
    <row r="3380" spans="2:3" x14ac:dyDescent="0.35">
      <c r="B3380" t="s">
        <v>4537</v>
      </c>
      <c r="C3380" t="s">
        <v>4538</v>
      </c>
    </row>
    <row r="3381" spans="2:3" x14ac:dyDescent="0.35">
      <c r="B3381" t="s">
        <v>4537</v>
      </c>
      <c r="C3381" t="s">
        <v>4538</v>
      </c>
    </row>
    <row r="3382" spans="2:3" x14ac:dyDescent="0.35">
      <c r="B3382" t="s">
        <v>4537</v>
      </c>
      <c r="C3382" t="s">
        <v>4538</v>
      </c>
    </row>
    <row r="3383" spans="2:3" x14ac:dyDescent="0.35">
      <c r="B3383" t="s">
        <v>4539</v>
      </c>
      <c r="C3383" t="s">
        <v>4540</v>
      </c>
    </row>
    <row r="3384" spans="2:3" x14ac:dyDescent="0.35">
      <c r="B3384" t="s">
        <v>4541</v>
      </c>
      <c r="C3384" t="s">
        <v>4542</v>
      </c>
    </row>
    <row r="3385" spans="2:3" x14ac:dyDescent="0.35">
      <c r="B3385" t="s">
        <v>4541</v>
      </c>
      <c r="C3385" t="s">
        <v>4542</v>
      </c>
    </row>
    <row r="3386" spans="2:3" x14ac:dyDescent="0.35">
      <c r="B3386" t="s">
        <v>4541</v>
      </c>
      <c r="C3386" t="s">
        <v>4542</v>
      </c>
    </row>
    <row r="3387" spans="2:3" x14ac:dyDescent="0.35">
      <c r="B3387" t="s">
        <v>4541</v>
      </c>
      <c r="C3387" t="s">
        <v>4542</v>
      </c>
    </row>
    <row r="3388" spans="2:3" x14ac:dyDescent="0.35">
      <c r="B3388" t="s">
        <v>4543</v>
      </c>
      <c r="C3388" t="s">
        <v>4544</v>
      </c>
    </row>
    <row r="3389" spans="2:3" x14ac:dyDescent="0.35">
      <c r="B3389" t="s">
        <v>4543</v>
      </c>
      <c r="C3389" t="s">
        <v>4544</v>
      </c>
    </row>
    <row r="3390" spans="2:3" x14ac:dyDescent="0.35">
      <c r="B3390" t="s">
        <v>4543</v>
      </c>
      <c r="C3390" t="s">
        <v>4544</v>
      </c>
    </row>
    <row r="3391" spans="2:3" x14ac:dyDescent="0.35">
      <c r="B3391" t="s">
        <v>4545</v>
      </c>
      <c r="C3391" t="s">
        <v>4546</v>
      </c>
    </row>
    <row r="3392" spans="2:3" x14ac:dyDescent="0.35">
      <c r="B3392" t="s">
        <v>4545</v>
      </c>
      <c r="C3392" t="s">
        <v>4546</v>
      </c>
    </row>
    <row r="3393" spans="2:3" x14ac:dyDescent="0.35">
      <c r="B3393" t="s">
        <v>4545</v>
      </c>
      <c r="C3393" t="s">
        <v>4546</v>
      </c>
    </row>
    <row r="3394" spans="2:3" x14ac:dyDescent="0.35">
      <c r="B3394" t="s">
        <v>4547</v>
      </c>
      <c r="C3394" t="s">
        <v>4548</v>
      </c>
    </row>
    <row r="3395" spans="2:3" x14ac:dyDescent="0.35">
      <c r="B3395" t="s">
        <v>4547</v>
      </c>
      <c r="C3395" t="s">
        <v>4548</v>
      </c>
    </row>
    <row r="3396" spans="2:3" x14ac:dyDescent="0.35">
      <c r="B3396" t="s">
        <v>4549</v>
      </c>
      <c r="C3396" t="s">
        <v>4550</v>
      </c>
    </row>
    <row r="3397" spans="2:3" x14ac:dyDescent="0.35">
      <c r="B3397" t="s">
        <v>4549</v>
      </c>
      <c r="C3397" t="s">
        <v>4550</v>
      </c>
    </row>
    <row r="3398" spans="2:3" x14ac:dyDescent="0.35">
      <c r="B3398" t="s">
        <v>4551</v>
      </c>
      <c r="C3398" t="s">
        <v>4552</v>
      </c>
    </row>
    <row r="3399" spans="2:3" x14ac:dyDescent="0.35">
      <c r="B3399" t="s">
        <v>4551</v>
      </c>
      <c r="C3399" t="s">
        <v>4552</v>
      </c>
    </row>
    <row r="3400" spans="2:3" x14ac:dyDescent="0.35">
      <c r="B3400" t="s">
        <v>4551</v>
      </c>
      <c r="C3400" t="s">
        <v>4552</v>
      </c>
    </row>
    <row r="3401" spans="2:3" x14ac:dyDescent="0.35">
      <c r="B3401" t="s">
        <v>4551</v>
      </c>
      <c r="C3401" t="s">
        <v>4552</v>
      </c>
    </row>
    <row r="3402" spans="2:3" x14ac:dyDescent="0.35">
      <c r="B3402" t="s">
        <v>4553</v>
      </c>
      <c r="C3402" t="s">
        <v>4554</v>
      </c>
    </row>
    <row r="3403" spans="2:3" x14ac:dyDescent="0.35">
      <c r="B3403" t="s">
        <v>4553</v>
      </c>
      <c r="C3403" t="s">
        <v>4554</v>
      </c>
    </row>
    <row r="3404" spans="2:3" x14ac:dyDescent="0.35">
      <c r="B3404" t="s">
        <v>4553</v>
      </c>
      <c r="C3404" t="s">
        <v>4554</v>
      </c>
    </row>
    <row r="3405" spans="2:3" x14ac:dyDescent="0.35">
      <c r="B3405" t="s">
        <v>4553</v>
      </c>
      <c r="C3405" t="s">
        <v>4554</v>
      </c>
    </row>
    <row r="3406" spans="2:3" x14ac:dyDescent="0.35">
      <c r="B3406" t="s">
        <v>4553</v>
      </c>
      <c r="C3406" t="s">
        <v>4554</v>
      </c>
    </row>
    <row r="3407" spans="2:3" x14ac:dyDescent="0.35">
      <c r="B3407" t="s">
        <v>4553</v>
      </c>
      <c r="C3407" t="s">
        <v>4554</v>
      </c>
    </row>
    <row r="3408" spans="2:3" x14ac:dyDescent="0.35">
      <c r="B3408" t="s">
        <v>4553</v>
      </c>
      <c r="C3408" t="s">
        <v>4554</v>
      </c>
    </row>
    <row r="3409" spans="2:3" x14ac:dyDescent="0.35">
      <c r="B3409" t="s">
        <v>4553</v>
      </c>
      <c r="C3409" t="s">
        <v>4554</v>
      </c>
    </row>
    <row r="3410" spans="2:3" x14ac:dyDescent="0.35">
      <c r="B3410" t="s">
        <v>4555</v>
      </c>
      <c r="C3410" t="s">
        <v>4556</v>
      </c>
    </row>
    <row r="3411" spans="2:3" x14ac:dyDescent="0.35">
      <c r="B3411" t="s">
        <v>4555</v>
      </c>
      <c r="C3411" t="s">
        <v>4556</v>
      </c>
    </row>
    <row r="3412" spans="2:3" x14ac:dyDescent="0.35">
      <c r="B3412" t="s">
        <v>4555</v>
      </c>
      <c r="C3412" t="s">
        <v>4556</v>
      </c>
    </row>
    <row r="3413" spans="2:3" x14ac:dyDescent="0.35">
      <c r="B3413" t="s">
        <v>4557</v>
      </c>
      <c r="C3413" t="s">
        <v>4558</v>
      </c>
    </row>
    <row r="3414" spans="2:3" x14ac:dyDescent="0.35">
      <c r="B3414" t="s">
        <v>4557</v>
      </c>
      <c r="C3414" t="s">
        <v>4558</v>
      </c>
    </row>
    <row r="3415" spans="2:3" x14ac:dyDescent="0.35">
      <c r="B3415" t="s">
        <v>4557</v>
      </c>
      <c r="C3415" t="s">
        <v>4558</v>
      </c>
    </row>
    <row r="3416" spans="2:3" x14ac:dyDescent="0.35">
      <c r="B3416" t="s">
        <v>4557</v>
      </c>
      <c r="C3416" t="s">
        <v>4558</v>
      </c>
    </row>
    <row r="3417" spans="2:3" x14ac:dyDescent="0.35">
      <c r="B3417" t="s">
        <v>4557</v>
      </c>
      <c r="C3417" t="s">
        <v>4558</v>
      </c>
    </row>
    <row r="3418" spans="2:3" x14ac:dyDescent="0.35">
      <c r="B3418" t="s">
        <v>4559</v>
      </c>
      <c r="C3418" t="s">
        <v>4560</v>
      </c>
    </row>
    <row r="3419" spans="2:3" x14ac:dyDescent="0.35">
      <c r="B3419" t="s">
        <v>4559</v>
      </c>
      <c r="C3419" t="s">
        <v>4560</v>
      </c>
    </row>
    <row r="3420" spans="2:3" x14ac:dyDescent="0.35">
      <c r="B3420" t="s">
        <v>4559</v>
      </c>
      <c r="C3420" t="s">
        <v>4560</v>
      </c>
    </row>
    <row r="3421" spans="2:3" x14ac:dyDescent="0.35">
      <c r="B3421" t="s">
        <v>4561</v>
      </c>
      <c r="C3421" t="s">
        <v>4562</v>
      </c>
    </row>
    <row r="3422" spans="2:3" x14ac:dyDescent="0.35">
      <c r="B3422" t="s">
        <v>4561</v>
      </c>
      <c r="C3422" t="s">
        <v>4562</v>
      </c>
    </row>
    <row r="3423" spans="2:3" x14ac:dyDescent="0.35">
      <c r="B3423" t="s">
        <v>4561</v>
      </c>
      <c r="C3423" t="s">
        <v>4562</v>
      </c>
    </row>
    <row r="3424" spans="2:3" x14ac:dyDescent="0.35">
      <c r="B3424" t="s">
        <v>4561</v>
      </c>
      <c r="C3424" t="s">
        <v>4562</v>
      </c>
    </row>
    <row r="3425" spans="2:3" x14ac:dyDescent="0.35">
      <c r="B3425" t="s">
        <v>4563</v>
      </c>
      <c r="C3425" t="s">
        <v>4564</v>
      </c>
    </row>
    <row r="3426" spans="2:3" x14ac:dyDescent="0.35">
      <c r="B3426" t="s">
        <v>4563</v>
      </c>
      <c r="C3426" t="s">
        <v>4564</v>
      </c>
    </row>
    <row r="3427" spans="2:3" x14ac:dyDescent="0.35">
      <c r="B3427" t="s">
        <v>4565</v>
      </c>
      <c r="C3427" t="s">
        <v>4566</v>
      </c>
    </row>
    <row r="3428" spans="2:3" x14ac:dyDescent="0.35">
      <c r="B3428" t="s">
        <v>4565</v>
      </c>
      <c r="C3428" t="s">
        <v>4566</v>
      </c>
    </row>
    <row r="3429" spans="2:3" x14ac:dyDescent="0.35">
      <c r="B3429" t="s">
        <v>4565</v>
      </c>
      <c r="C3429" t="s">
        <v>4566</v>
      </c>
    </row>
    <row r="3430" spans="2:3" x14ac:dyDescent="0.35">
      <c r="B3430" t="s">
        <v>4567</v>
      </c>
      <c r="C3430" t="s">
        <v>4568</v>
      </c>
    </row>
    <row r="3431" spans="2:3" x14ac:dyDescent="0.35">
      <c r="B3431" t="s">
        <v>4567</v>
      </c>
      <c r="C3431" t="s">
        <v>4568</v>
      </c>
    </row>
    <row r="3432" spans="2:3" x14ac:dyDescent="0.35">
      <c r="B3432" t="s">
        <v>4567</v>
      </c>
      <c r="C3432" t="s">
        <v>4568</v>
      </c>
    </row>
    <row r="3433" spans="2:3" x14ac:dyDescent="0.35">
      <c r="B3433" t="s">
        <v>4567</v>
      </c>
      <c r="C3433" t="s">
        <v>4568</v>
      </c>
    </row>
    <row r="3434" spans="2:3" x14ac:dyDescent="0.35">
      <c r="B3434" t="s">
        <v>4567</v>
      </c>
      <c r="C3434" t="s">
        <v>4568</v>
      </c>
    </row>
    <row r="3435" spans="2:3" x14ac:dyDescent="0.35">
      <c r="B3435" t="s">
        <v>4567</v>
      </c>
      <c r="C3435" t="s">
        <v>4568</v>
      </c>
    </row>
    <row r="3436" spans="2:3" x14ac:dyDescent="0.35">
      <c r="B3436" t="s">
        <v>4567</v>
      </c>
      <c r="C3436" t="s">
        <v>4568</v>
      </c>
    </row>
    <row r="3437" spans="2:3" x14ac:dyDescent="0.35">
      <c r="B3437" t="s">
        <v>4567</v>
      </c>
      <c r="C3437" t="s">
        <v>4568</v>
      </c>
    </row>
    <row r="3438" spans="2:3" x14ac:dyDescent="0.35">
      <c r="B3438" t="s">
        <v>4569</v>
      </c>
      <c r="C3438" t="s">
        <v>4570</v>
      </c>
    </row>
    <row r="3439" spans="2:3" x14ac:dyDescent="0.35">
      <c r="B3439" t="s">
        <v>4569</v>
      </c>
      <c r="C3439" t="s">
        <v>4570</v>
      </c>
    </row>
    <row r="3440" spans="2:3" x14ac:dyDescent="0.35">
      <c r="B3440" t="s">
        <v>4571</v>
      </c>
      <c r="C3440" t="s">
        <v>4572</v>
      </c>
    </row>
    <row r="3441" spans="2:3" x14ac:dyDescent="0.35">
      <c r="B3441" t="s">
        <v>4573</v>
      </c>
      <c r="C3441" t="s">
        <v>4574</v>
      </c>
    </row>
    <row r="3442" spans="2:3" x14ac:dyDescent="0.35">
      <c r="B3442" t="s">
        <v>4573</v>
      </c>
      <c r="C3442" t="s">
        <v>4574</v>
      </c>
    </row>
    <row r="3443" spans="2:3" x14ac:dyDescent="0.35">
      <c r="B3443" t="s">
        <v>4573</v>
      </c>
      <c r="C3443" t="s">
        <v>4574</v>
      </c>
    </row>
    <row r="3444" spans="2:3" x14ac:dyDescent="0.35">
      <c r="B3444" t="s">
        <v>4575</v>
      </c>
      <c r="C3444" t="s">
        <v>4576</v>
      </c>
    </row>
    <row r="3445" spans="2:3" x14ac:dyDescent="0.35">
      <c r="B3445" t="s">
        <v>4575</v>
      </c>
      <c r="C3445" t="s">
        <v>4576</v>
      </c>
    </row>
    <row r="3446" spans="2:3" x14ac:dyDescent="0.35">
      <c r="B3446" t="s">
        <v>4575</v>
      </c>
      <c r="C3446" t="s">
        <v>4576</v>
      </c>
    </row>
    <row r="3447" spans="2:3" x14ac:dyDescent="0.35">
      <c r="B3447" t="s">
        <v>4577</v>
      </c>
      <c r="C3447" t="s">
        <v>4578</v>
      </c>
    </row>
    <row r="3448" spans="2:3" x14ac:dyDescent="0.35">
      <c r="B3448" t="s">
        <v>4577</v>
      </c>
      <c r="C3448" t="s">
        <v>4578</v>
      </c>
    </row>
    <row r="3449" spans="2:3" x14ac:dyDescent="0.35">
      <c r="B3449" t="s">
        <v>4579</v>
      </c>
      <c r="C3449" t="s">
        <v>4580</v>
      </c>
    </row>
    <row r="3450" spans="2:3" x14ac:dyDescent="0.35">
      <c r="B3450" t="s">
        <v>4579</v>
      </c>
      <c r="C3450" t="s">
        <v>4580</v>
      </c>
    </row>
    <row r="3451" spans="2:3" x14ac:dyDescent="0.35">
      <c r="B3451" t="s">
        <v>4579</v>
      </c>
      <c r="C3451" t="s">
        <v>4580</v>
      </c>
    </row>
    <row r="3452" spans="2:3" x14ac:dyDescent="0.35">
      <c r="B3452" t="s">
        <v>4579</v>
      </c>
      <c r="C3452" t="s">
        <v>4580</v>
      </c>
    </row>
    <row r="3453" spans="2:3" x14ac:dyDescent="0.35">
      <c r="B3453" t="s">
        <v>4581</v>
      </c>
      <c r="C3453" t="s">
        <v>4582</v>
      </c>
    </row>
    <row r="3454" spans="2:3" x14ac:dyDescent="0.35">
      <c r="B3454" t="s">
        <v>4581</v>
      </c>
      <c r="C3454" t="s">
        <v>4582</v>
      </c>
    </row>
    <row r="3455" spans="2:3" x14ac:dyDescent="0.35">
      <c r="B3455" t="s">
        <v>4581</v>
      </c>
      <c r="C3455" t="s">
        <v>4582</v>
      </c>
    </row>
    <row r="3456" spans="2:3" x14ac:dyDescent="0.35">
      <c r="B3456" t="s">
        <v>4583</v>
      </c>
      <c r="C3456" t="s">
        <v>4584</v>
      </c>
    </row>
    <row r="3457" spans="2:3" x14ac:dyDescent="0.35">
      <c r="B3457" t="s">
        <v>4583</v>
      </c>
      <c r="C3457" t="s">
        <v>4584</v>
      </c>
    </row>
    <row r="3458" spans="2:3" x14ac:dyDescent="0.35">
      <c r="B3458" t="s">
        <v>4583</v>
      </c>
      <c r="C3458" t="s">
        <v>4584</v>
      </c>
    </row>
    <row r="3459" spans="2:3" x14ac:dyDescent="0.35">
      <c r="B3459" t="s">
        <v>4583</v>
      </c>
      <c r="C3459" t="s">
        <v>4584</v>
      </c>
    </row>
    <row r="3460" spans="2:3" x14ac:dyDescent="0.35">
      <c r="B3460" t="s">
        <v>4583</v>
      </c>
      <c r="C3460" t="s">
        <v>4584</v>
      </c>
    </row>
    <row r="3461" spans="2:3" x14ac:dyDescent="0.35">
      <c r="B3461" t="s">
        <v>4585</v>
      </c>
      <c r="C3461" t="s">
        <v>4586</v>
      </c>
    </row>
    <row r="3462" spans="2:3" x14ac:dyDescent="0.35">
      <c r="B3462" t="s">
        <v>4585</v>
      </c>
      <c r="C3462" t="s">
        <v>4586</v>
      </c>
    </row>
    <row r="3463" spans="2:3" x14ac:dyDescent="0.35">
      <c r="B3463" t="s">
        <v>4585</v>
      </c>
      <c r="C3463" t="s">
        <v>4586</v>
      </c>
    </row>
    <row r="3464" spans="2:3" x14ac:dyDescent="0.35">
      <c r="B3464" t="s">
        <v>4587</v>
      </c>
      <c r="C3464" t="s">
        <v>4588</v>
      </c>
    </row>
    <row r="3465" spans="2:3" x14ac:dyDescent="0.35">
      <c r="B3465" t="s">
        <v>4587</v>
      </c>
      <c r="C3465" t="s">
        <v>4588</v>
      </c>
    </row>
    <row r="3466" spans="2:3" x14ac:dyDescent="0.35">
      <c r="B3466" t="s">
        <v>4589</v>
      </c>
      <c r="C3466" t="s">
        <v>4590</v>
      </c>
    </row>
    <row r="3467" spans="2:3" x14ac:dyDescent="0.35">
      <c r="B3467" t="s">
        <v>4589</v>
      </c>
      <c r="C3467" t="s">
        <v>4590</v>
      </c>
    </row>
    <row r="3468" spans="2:3" x14ac:dyDescent="0.35">
      <c r="B3468" t="s">
        <v>4589</v>
      </c>
      <c r="C3468" t="s">
        <v>4590</v>
      </c>
    </row>
    <row r="3469" spans="2:3" x14ac:dyDescent="0.35">
      <c r="B3469" t="s">
        <v>4589</v>
      </c>
      <c r="C3469" t="s">
        <v>4590</v>
      </c>
    </row>
    <row r="3470" spans="2:3" x14ac:dyDescent="0.35">
      <c r="B3470" t="s">
        <v>4591</v>
      </c>
      <c r="C3470" t="s">
        <v>4592</v>
      </c>
    </row>
    <row r="3471" spans="2:3" x14ac:dyDescent="0.35">
      <c r="B3471" t="s">
        <v>4591</v>
      </c>
      <c r="C3471" t="s">
        <v>4592</v>
      </c>
    </row>
    <row r="3472" spans="2:3" x14ac:dyDescent="0.35">
      <c r="B3472" t="s">
        <v>4591</v>
      </c>
      <c r="C3472" t="s">
        <v>4592</v>
      </c>
    </row>
    <row r="3473" spans="2:3" x14ac:dyDescent="0.35">
      <c r="B3473" t="s">
        <v>4591</v>
      </c>
      <c r="C3473" t="s">
        <v>4592</v>
      </c>
    </row>
    <row r="3474" spans="2:3" x14ac:dyDescent="0.35">
      <c r="B3474" t="s">
        <v>4593</v>
      </c>
      <c r="C3474" t="s">
        <v>4594</v>
      </c>
    </row>
    <row r="3475" spans="2:3" x14ac:dyDescent="0.35">
      <c r="B3475" t="s">
        <v>4593</v>
      </c>
      <c r="C3475" t="s">
        <v>4594</v>
      </c>
    </row>
    <row r="3476" spans="2:3" x14ac:dyDescent="0.35">
      <c r="B3476" t="s">
        <v>4593</v>
      </c>
      <c r="C3476" t="s">
        <v>4594</v>
      </c>
    </row>
    <row r="3477" spans="2:3" x14ac:dyDescent="0.35">
      <c r="B3477" t="s">
        <v>4593</v>
      </c>
      <c r="C3477" t="s">
        <v>4594</v>
      </c>
    </row>
    <row r="3478" spans="2:3" x14ac:dyDescent="0.35">
      <c r="B3478" t="s">
        <v>4593</v>
      </c>
      <c r="C3478" t="s">
        <v>4594</v>
      </c>
    </row>
    <row r="3479" spans="2:3" x14ac:dyDescent="0.35">
      <c r="B3479" t="s">
        <v>4593</v>
      </c>
      <c r="C3479" t="s">
        <v>4594</v>
      </c>
    </row>
    <row r="3480" spans="2:3" x14ac:dyDescent="0.35">
      <c r="B3480" t="s">
        <v>4593</v>
      </c>
      <c r="C3480" t="s">
        <v>4594</v>
      </c>
    </row>
    <row r="3481" spans="2:3" x14ac:dyDescent="0.35">
      <c r="B3481" t="s">
        <v>4593</v>
      </c>
      <c r="C3481" t="s">
        <v>4594</v>
      </c>
    </row>
    <row r="3482" spans="2:3" x14ac:dyDescent="0.35">
      <c r="B3482" t="s">
        <v>4593</v>
      </c>
      <c r="C3482" t="s">
        <v>4594</v>
      </c>
    </row>
    <row r="3483" spans="2:3" x14ac:dyDescent="0.35">
      <c r="B3483" t="s">
        <v>4595</v>
      </c>
      <c r="C3483" t="s">
        <v>4596</v>
      </c>
    </row>
    <row r="3484" spans="2:3" x14ac:dyDescent="0.35">
      <c r="B3484" t="s">
        <v>4595</v>
      </c>
      <c r="C3484" t="s">
        <v>4596</v>
      </c>
    </row>
    <row r="3485" spans="2:3" x14ac:dyDescent="0.35">
      <c r="B3485" t="s">
        <v>4595</v>
      </c>
      <c r="C3485" t="s">
        <v>4596</v>
      </c>
    </row>
    <row r="3486" spans="2:3" x14ac:dyDescent="0.35">
      <c r="B3486" t="s">
        <v>4595</v>
      </c>
      <c r="C3486" t="s">
        <v>4596</v>
      </c>
    </row>
    <row r="3487" spans="2:3" x14ac:dyDescent="0.35">
      <c r="B3487" t="s">
        <v>4597</v>
      </c>
      <c r="C3487" t="s">
        <v>4598</v>
      </c>
    </row>
    <row r="3488" spans="2:3" x14ac:dyDescent="0.35">
      <c r="B3488" t="s">
        <v>4599</v>
      </c>
      <c r="C3488" t="s">
        <v>4600</v>
      </c>
    </row>
    <row r="3489" spans="2:3" x14ac:dyDescent="0.35">
      <c r="B3489" t="s">
        <v>4599</v>
      </c>
      <c r="C3489" t="s">
        <v>4600</v>
      </c>
    </row>
    <row r="3490" spans="2:3" x14ac:dyDescent="0.35">
      <c r="B3490" t="s">
        <v>4601</v>
      </c>
      <c r="C3490" t="s">
        <v>4602</v>
      </c>
    </row>
    <row r="3491" spans="2:3" x14ac:dyDescent="0.35">
      <c r="B3491" t="s">
        <v>4601</v>
      </c>
      <c r="C3491" t="s">
        <v>4602</v>
      </c>
    </row>
    <row r="3492" spans="2:3" x14ac:dyDescent="0.35">
      <c r="B3492" t="s">
        <v>4603</v>
      </c>
      <c r="C3492" t="s">
        <v>4604</v>
      </c>
    </row>
    <row r="3493" spans="2:3" x14ac:dyDescent="0.35">
      <c r="B3493" t="s">
        <v>4603</v>
      </c>
      <c r="C3493" t="s">
        <v>4604</v>
      </c>
    </row>
    <row r="3494" spans="2:3" x14ac:dyDescent="0.35">
      <c r="B3494" t="s">
        <v>4603</v>
      </c>
      <c r="C3494" t="s">
        <v>4604</v>
      </c>
    </row>
    <row r="3495" spans="2:3" x14ac:dyDescent="0.35">
      <c r="B3495" t="s">
        <v>4603</v>
      </c>
      <c r="C3495" t="s">
        <v>4604</v>
      </c>
    </row>
    <row r="3496" spans="2:3" x14ac:dyDescent="0.35">
      <c r="B3496" t="s">
        <v>4605</v>
      </c>
      <c r="C3496" t="s">
        <v>4606</v>
      </c>
    </row>
    <row r="3497" spans="2:3" x14ac:dyDescent="0.35">
      <c r="B3497" t="s">
        <v>4607</v>
      </c>
      <c r="C3497" t="s">
        <v>4608</v>
      </c>
    </row>
    <row r="3498" spans="2:3" x14ac:dyDescent="0.35">
      <c r="B3498" t="s">
        <v>4609</v>
      </c>
      <c r="C3498" t="s">
        <v>4610</v>
      </c>
    </row>
    <row r="3499" spans="2:3" x14ac:dyDescent="0.35">
      <c r="B3499" t="s">
        <v>4609</v>
      </c>
      <c r="C3499" t="s">
        <v>4610</v>
      </c>
    </row>
    <row r="3500" spans="2:3" x14ac:dyDescent="0.35">
      <c r="B3500" t="s">
        <v>4609</v>
      </c>
      <c r="C3500" t="s">
        <v>4610</v>
      </c>
    </row>
    <row r="3501" spans="2:3" x14ac:dyDescent="0.35">
      <c r="B3501" t="s">
        <v>4611</v>
      </c>
      <c r="C3501" t="s">
        <v>4612</v>
      </c>
    </row>
    <row r="3502" spans="2:3" x14ac:dyDescent="0.35">
      <c r="B3502" t="s">
        <v>4611</v>
      </c>
      <c r="C3502" t="s">
        <v>4612</v>
      </c>
    </row>
    <row r="3503" spans="2:3" x14ac:dyDescent="0.35">
      <c r="B3503" t="s">
        <v>4611</v>
      </c>
      <c r="C3503" t="s">
        <v>4612</v>
      </c>
    </row>
    <row r="3504" spans="2:3" x14ac:dyDescent="0.35">
      <c r="B3504" t="s">
        <v>4613</v>
      </c>
      <c r="C3504" t="s">
        <v>4614</v>
      </c>
    </row>
    <row r="3505" spans="2:3" x14ac:dyDescent="0.35">
      <c r="B3505" t="s">
        <v>4613</v>
      </c>
      <c r="C3505" t="s">
        <v>4614</v>
      </c>
    </row>
    <row r="3506" spans="2:3" x14ac:dyDescent="0.35">
      <c r="B3506" t="s">
        <v>4613</v>
      </c>
      <c r="C3506" t="s">
        <v>4614</v>
      </c>
    </row>
    <row r="3507" spans="2:3" x14ac:dyDescent="0.35">
      <c r="B3507" t="s">
        <v>4615</v>
      </c>
      <c r="C3507" t="s">
        <v>4616</v>
      </c>
    </row>
    <row r="3508" spans="2:3" x14ac:dyDescent="0.35">
      <c r="B3508" t="s">
        <v>4615</v>
      </c>
      <c r="C3508" t="s">
        <v>4616</v>
      </c>
    </row>
    <row r="3509" spans="2:3" x14ac:dyDescent="0.35">
      <c r="B3509" t="s">
        <v>4615</v>
      </c>
      <c r="C3509" t="s">
        <v>4616</v>
      </c>
    </row>
    <row r="3510" spans="2:3" x14ac:dyDescent="0.35">
      <c r="B3510" t="s">
        <v>4617</v>
      </c>
      <c r="C3510" t="s">
        <v>4618</v>
      </c>
    </row>
    <row r="3511" spans="2:3" x14ac:dyDescent="0.35">
      <c r="B3511" t="s">
        <v>4617</v>
      </c>
      <c r="C3511" t="s">
        <v>4618</v>
      </c>
    </row>
    <row r="3512" spans="2:3" x14ac:dyDescent="0.35">
      <c r="B3512" t="s">
        <v>4617</v>
      </c>
      <c r="C3512" t="s">
        <v>4618</v>
      </c>
    </row>
    <row r="3513" spans="2:3" x14ac:dyDescent="0.35">
      <c r="B3513" t="s">
        <v>4619</v>
      </c>
      <c r="C3513" t="s">
        <v>4620</v>
      </c>
    </row>
    <row r="3514" spans="2:3" x14ac:dyDescent="0.35">
      <c r="B3514" t="s">
        <v>4619</v>
      </c>
      <c r="C3514" t="s">
        <v>4620</v>
      </c>
    </row>
    <row r="3515" spans="2:3" x14ac:dyDescent="0.35">
      <c r="B3515" t="s">
        <v>4619</v>
      </c>
      <c r="C3515" t="s">
        <v>4620</v>
      </c>
    </row>
    <row r="3516" spans="2:3" x14ac:dyDescent="0.35">
      <c r="B3516" t="s">
        <v>4621</v>
      </c>
      <c r="C3516" t="s">
        <v>4622</v>
      </c>
    </row>
    <row r="3517" spans="2:3" x14ac:dyDescent="0.35">
      <c r="B3517" t="s">
        <v>4621</v>
      </c>
      <c r="C3517" t="s">
        <v>4622</v>
      </c>
    </row>
    <row r="3518" spans="2:3" x14ac:dyDescent="0.35">
      <c r="B3518" t="s">
        <v>4621</v>
      </c>
      <c r="C3518" t="s">
        <v>4622</v>
      </c>
    </row>
    <row r="3519" spans="2:3" x14ac:dyDescent="0.35">
      <c r="B3519" t="s">
        <v>4623</v>
      </c>
      <c r="C3519" t="s">
        <v>4624</v>
      </c>
    </row>
    <row r="3520" spans="2:3" x14ac:dyDescent="0.35">
      <c r="B3520" t="s">
        <v>4623</v>
      </c>
      <c r="C3520" t="s">
        <v>4624</v>
      </c>
    </row>
    <row r="3521" spans="2:3" x14ac:dyDescent="0.35">
      <c r="B3521" t="s">
        <v>4623</v>
      </c>
      <c r="C3521" t="s">
        <v>4624</v>
      </c>
    </row>
    <row r="3522" spans="2:3" x14ac:dyDescent="0.35">
      <c r="B3522" t="s">
        <v>4623</v>
      </c>
      <c r="C3522" t="s">
        <v>4624</v>
      </c>
    </row>
    <row r="3523" spans="2:3" x14ac:dyDescent="0.35">
      <c r="B3523" t="s">
        <v>4625</v>
      </c>
      <c r="C3523" t="s">
        <v>4626</v>
      </c>
    </row>
    <row r="3524" spans="2:3" x14ac:dyDescent="0.35">
      <c r="B3524" t="s">
        <v>4625</v>
      </c>
      <c r="C3524" t="s">
        <v>4626</v>
      </c>
    </row>
    <row r="3525" spans="2:3" x14ac:dyDescent="0.35">
      <c r="B3525" t="s">
        <v>4627</v>
      </c>
      <c r="C3525" t="s">
        <v>4628</v>
      </c>
    </row>
    <row r="3526" spans="2:3" x14ac:dyDescent="0.35">
      <c r="B3526" t="s">
        <v>4627</v>
      </c>
      <c r="C3526" t="s">
        <v>4628</v>
      </c>
    </row>
    <row r="3527" spans="2:3" x14ac:dyDescent="0.35">
      <c r="B3527" t="s">
        <v>4627</v>
      </c>
      <c r="C3527" t="s">
        <v>4628</v>
      </c>
    </row>
    <row r="3528" spans="2:3" x14ac:dyDescent="0.35">
      <c r="B3528" t="s">
        <v>4629</v>
      </c>
      <c r="C3528" t="s">
        <v>4630</v>
      </c>
    </row>
    <row r="3529" spans="2:3" x14ac:dyDescent="0.35">
      <c r="B3529" t="s">
        <v>4629</v>
      </c>
      <c r="C3529" t="s">
        <v>4630</v>
      </c>
    </row>
    <row r="3530" spans="2:3" x14ac:dyDescent="0.35">
      <c r="B3530" t="s">
        <v>4629</v>
      </c>
      <c r="C3530" t="s">
        <v>4630</v>
      </c>
    </row>
    <row r="3531" spans="2:3" x14ac:dyDescent="0.35">
      <c r="B3531" t="s">
        <v>4631</v>
      </c>
      <c r="C3531" t="s">
        <v>4632</v>
      </c>
    </row>
    <row r="3532" spans="2:3" x14ac:dyDescent="0.35">
      <c r="B3532" t="s">
        <v>4631</v>
      </c>
      <c r="C3532" t="s">
        <v>4632</v>
      </c>
    </row>
    <row r="3533" spans="2:3" x14ac:dyDescent="0.35">
      <c r="B3533" t="s">
        <v>4631</v>
      </c>
      <c r="C3533" t="s">
        <v>4632</v>
      </c>
    </row>
    <row r="3534" spans="2:3" x14ac:dyDescent="0.35">
      <c r="B3534" t="s">
        <v>4631</v>
      </c>
      <c r="C3534" t="s">
        <v>4632</v>
      </c>
    </row>
    <row r="3535" spans="2:3" x14ac:dyDescent="0.35">
      <c r="B3535" t="s">
        <v>4633</v>
      </c>
      <c r="C3535" t="s">
        <v>4634</v>
      </c>
    </row>
    <row r="3536" spans="2:3" x14ac:dyDescent="0.35">
      <c r="B3536" t="s">
        <v>4633</v>
      </c>
      <c r="C3536" t="s">
        <v>4634</v>
      </c>
    </row>
    <row r="3537" spans="2:3" x14ac:dyDescent="0.35">
      <c r="B3537" t="s">
        <v>4635</v>
      </c>
      <c r="C3537" t="s">
        <v>4636</v>
      </c>
    </row>
    <row r="3538" spans="2:3" x14ac:dyDescent="0.35">
      <c r="B3538" t="s">
        <v>4635</v>
      </c>
      <c r="C3538" t="s">
        <v>4636</v>
      </c>
    </row>
    <row r="3539" spans="2:3" x14ac:dyDescent="0.35">
      <c r="B3539" t="s">
        <v>4635</v>
      </c>
      <c r="C3539" t="s">
        <v>4636</v>
      </c>
    </row>
    <row r="3540" spans="2:3" x14ac:dyDescent="0.35">
      <c r="B3540" t="s">
        <v>4635</v>
      </c>
      <c r="C3540" t="s">
        <v>4636</v>
      </c>
    </row>
    <row r="3541" spans="2:3" x14ac:dyDescent="0.35">
      <c r="B3541" t="s">
        <v>4637</v>
      </c>
      <c r="C3541" t="s">
        <v>4638</v>
      </c>
    </row>
    <row r="3542" spans="2:3" x14ac:dyDescent="0.35">
      <c r="B3542" t="s">
        <v>4637</v>
      </c>
      <c r="C3542" t="s">
        <v>4638</v>
      </c>
    </row>
    <row r="3543" spans="2:3" x14ac:dyDescent="0.35">
      <c r="B3543" t="s">
        <v>4637</v>
      </c>
      <c r="C3543" t="s">
        <v>4638</v>
      </c>
    </row>
    <row r="3544" spans="2:3" x14ac:dyDescent="0.35">
      <c r="B3544" t="s">
        <v>4639</v>
      </c>
      <c r="C3544" t="s">
        <v>4640</v>
      </c>
    </row>
    <row r="3545" spans="2:3" x14ac:dyDescent="0.35">
      <c r="B3545" t="s">
        <v>4639</v>
      </c>
      <c r="C3545" t="s">
        <v>4640</v>
      </c>
    </row>
    <row r="3546" spans="2:3" x14ac:dyDescent="0.35">
      <c r="B3546" t="s">
        <v>4639</v>
      </c>
      <c r="C3546" t="s">
        <v>4640</v>
      </c>
    </row>
    <row r="3547" spans="2:3" x14ac:dyDescent="0.35">
      <c r="B3547" t="s">
        <v>4641</v>
      </c>
      <c r="C3547" t="s">
        <v>4642</v>
      </c>
    </row>
    <row r="3548" spans="2:3" x14ac:dyDescent="0.35">
      <c r="B3548" t="s">
        <v>4641</v>
      </c>
      <c r="C3548" t="s">
        <v>4642</v>
      </c>
    </row>
    <row r="3549" spans="2:3" x14ac:dyDescent="0.35">
      <c r="B3549" t="s">
        <v>4641</v>
      </c>
      <c r="C3549" t="s">
        <v>4642</v>
      </c>
    </row>
    <row r="3550" spans="2:3" x14ac:dyDescent="0.35">
      <c r="B3550" t="s">
        <v>4643</v>
      </c>
      <c r="C3550" t="s">
        <v>4644</v>
      </c>
    </row>
    <row r="3551" spans="2:3" x14ac:dyDescent="0.35">
      <c r="B3551" t="s">
        <v>4645</v>
      </c>
      <c r="C3551" t="s">
        <v>4646</v>
      </c>
    </row>
    <row r="3552" spans="2:3" x14ac:dyDescent="0.35">
      <c r="B3552" t="s">
        <v>4645</v>
      </c>
      <c r="C3552" t="s">
        <v>4646</v>
      </c>
    </row>
    <row r="3553" spans="2:3" x14ac:dyDescent="0.35">
      <c r="B3553" t="s">
        <v>4645</v>
      </c>
      <c r="C3553" t="s">
        <v>4646</v>
      </c>
    </row>
    <row r="3554" spans="2:3" x14ac:dyDescent="0.35">
      <c r="B3554" t="s">
        <v>4645</v>
      </c>
      <c r="C3554" t="s">
        <v>4646</v>
      </c>
    </row>
    <row r="3555" spans="2:3" x14ac:dyDescent="0.35">
      <c r="B3555" t="s">
        <v>4647</v>
      </c>
      <c r="C3555" t="s">
        <v>4648</v>
      </c>
    </row>
    <row r="3556" spans="2:3" x14ac:dyDescent="0.35">
      <c r="B3556" t="s">
        <v>4647</v>
      </c>
      <c r="C3556" t="s">
        <v>4648</v>
      </c>
    </row>
    <row r="3557" spans="2:3" x14ac:dyDescent="0.35">
      <c r="B3557" t="s">
        <v>4647</v>
      </c>
      <c r="C3557" t="s">
        <v>4648</v>
      </c>
    </row>
    <row r="3558" spans="2:3" x14ac:dyDescent="0.35">
      <c r="B3558" t="s">
        <v>4649</v>
      </c>
      <c r="C3558" t="s">
        <v>4650</v>
      </c>
    </row>
    <row r="3559" spans="2:3" x14ac:dyDescent="0.35">
      <c r="B3559" t="s">
        <v>4649</v>
      </c>
      <c r="C3559" t="s">
        <v>4650</v>
      </c>
    </row>
    <row r="3560" spans="2:3" x14ac:dyDescent="0.35">
      <c r="B3560" t="s">
        <v>4649</v>
      </c>
      <c r="C3560" t="s">
        <v>4650</v>
      </c>
    </row>
    <row r="3561" spans="2:3" x14ac:dyDescent="0.35">
      <c r="B3561" t="s">
        <v>4651</v>
      </c>
      <c r="C3561" t="s">
        <v>4652</v>
      </c>
    </row>
    <row r="3562" spans="2:3" x14ac:dyDescent="0.35">
      <c r="B3562" t="s">
        <v>4651</v>
      </c>
      <c r="C3562" t="s">
        <v>4652</v>
      </c>
    </row>
    <row r="3563" spans="2:3" x14ac:dyDescent="0.35">
      <c r="B3563" t="s">
        <v>4651</v>
      </c>
      <c r="C3563" t="s">
        <v>4652</v>
      </c>
    </row>
    <row r="3564" spans="2:3" x14ac:dyDescent="0.35">
      <c r="B3564" t="s">
        <v>4651</v>
      </c>
      <c r="C3564" t="s">
        <v>4652</v>
      </c>
    </row>
    <row r="3565" spans="2:3" x14ac:dyDescent="0.35">
      <c r="B3565" t="s">
        <v>4651</v>
      </c>
      <c r="C3565" t="s">
        <v>4652</v>
      </c>
    </row>
    <row r="3566" spans="2:3" x14ac:dyDescent="0.35">
      <c r="B3566" t="s">
        <v>4651</v>
      </c>
      <c r="C3566" t="s">
        <v>4652</v>
      </c>
    </row>
    <row r="3567" spans="2:3" x14ac:dyDescent="0.35">
      <c r="B3567" t="s">
        <v>4651</v>
      </c>
      <c r="C3567" t="s">
        <v>4652</v>
      </c>
    </row>
    <row r="3568" spans="2:3" x14ac:dyDescent="0.35">
      <c r="B3568" t="s">
        <v>4653</v>
      </c>
      <c r="C3568" t="s">
        <v>4654</v>
      </c>
    </row>
    <row r="3569" spans="2:3" x14ac:dyDescent="0.35">
      <c r="B3569" t="s">
        <v>4653</v>
      </c>
      <c r="C3569" t="s">
        <v>4654</v>
      </c>
    </row>
    <row r="3570" spans="2:3" x14ac:dyDescent="0.35">
      <c r="B3570" t="s">
        <v>4655</v>
      </c>
      <c r="C3570" t="s">
        <v>4656</v>
      </c>
    </row>
    <row r="3571" spans="2:3" x14ac:dyDescent="0.35">
      <c r="B3571" t="s">
        <v>4655</v>
      </c>
      <c r="C3571" t="s">
        <v>4656</v>
      </c>
    </row>
    <row r="3572" spans="2:3" x14ac:dyDescent="0.35">
      <c r="B3572" t="s">
        <v>4657</v>
      </c>
      <c r="C3572" t="s">
        <v>4658</v>
      </c>
    </row>
    <row r="3573" spans="2:3" x14ac:dyDescent="0.35">
      <c r="B3573" t="s">
        <v>4657</v>
      </c>
      <c r="C3573" t="s">
        <v>4658</v>
      </c>
    </row>
    <row r="3574" spans="2:3" x14ac:dyDescent="0.35">
      <c r="B3574" t="s">
        <v>4657</v>
      </c>
      <c r="C3574" t="s">
        <v>4658</v>
      </c>
    </row>
    <row r="3575" spans="2:3" x14ac:dyDescent="0.35">
      <c r="B3575" t="s">
        <v>4659</v>
      </c>
      <c r="C3575" t="s">
        <v>4660</v>
      </c>
    </row>
    <row r="3576" spans="2:3" x14ac:dyDescent="0.35">
      <c r="B3576" t="s">
        <v>4659</v>
      </c>
      <c r="C3576" t="s">
        <v>4660</v>
      </c>
    </row>
    <row r="3577" spans="2:3" x14ac:dyDescent="0.35">
      <c r="B3577" t="s">
        <v>4661</v>
      </c>
      <c r="C3577" t="s">
        <v>4660</v>
      </c>
    </row>
    <row r="3578" spans="2:3" x14ac:dyDescent="0.35">
      <c r="B3578" t="s">
        <v>4662</v>
      </c>
      <c r="C3578" t="s">
        <v>4663</v>
      </c>
    </row>
    <row r="3579" spans="2:3" x14ac:dyDescent="0.35">
      <c r="B3579" t="s">
        <v>4662</v>
      </c>
      <c r="C3579" t="s">
        <v>4663</v>
      </c>
    </row>
    <row r="3580" spans="2:3" x14ac:dyDescent="0.35">
      <c r="B3580" t="s">
        <v>4662</v>
      </c>
      <c r="C3580" t="s">
        <v>4663</v>
      </c>
    </row>
    <row r="3581" spans="2:3" x14ac:dyDescent="0.35">
      <c r="B3581" t="s">
        <v>4664</v>
      </c>
      <c r="C3581" t="s">
        <v>4665</v>
      </c>
    </row>
    <row r="3582" spans="2:3" x14ac:dyDescent="0.35">
      <c r="B3582" t="s">
        <v>4664</v>
      </c>
      <c r="C3582" t="s">
        <v>4665</v>
      </c>
    </row>
    <row r="3583" spans="2:3" x14ac:dyDescent="0.35">
      <c r="B3583" t="s">
        <v>4666</v>
      </c>
      <c r="C3583" t="s">
        <v>4667</v>
      </c>
    </row>
    <row r="3584" spans="2:3" x14ac:dyDescent="0.35">
      <c r="B3584" t="s">
        <v>4666</v>
      </c>
      <c r="C3584" t="s">
        <v>4667</v>
      </c>
    </row>
    <row r="3585" spans="2:3" x14ac:dyDescent="0.35">
      <c r="B3585" t="s">
        <v>4666</v>
      </c>
      <c r="C3585" t="s">
        <v>4667</v>
      </c>
    </row>
    <row r="3586" spans="2:3" x14ac:dyDescent="0.35">
      <c r="B3586" t="s">
        <v>4666</v>
      </c>
      <c r="C3586" t="s">
        <v>4667</v>
      </c>
    </row>
    <row r="3587" spans="2:3" x14ac:dyDescent="0.35">
      <c r="B3587" t="s">
        <v>4666</v>
      </c>
      <c r="C3587" t="s">
        <v>4667</v>
      </c>
    </row>
    <row r="3588" spans="2:3" x14ac:dyDescent="0.35">
      <c r="B3588" t="s">
        <v>4666</v>
      </c>
      <c r="C3588" t="s">
        <v>4667</v>
      </c>
    </row>
    <row r="3589" spans="2:3" x14ac:dyDescent="0.35">
      <c r="B3589" t="s">
        <v>4668</v>
      </c>
      <c r="C3589" t="s">
        <v>4669</v>
      </c>
    </row>
    <row r="3590" spans="2:3" x14ac:dyDescent="0.35">
      <c r="B3590" t="s">
        <v>4668</v>
      </c>
      <c r="C3590" t="s">
        <v>4669</v>
      </c>
    </row>
    <row r="3591" spans="2:3" x14ac:dyDescent="0.35">
      <c r="B3591" t="s">
        <v>4668</v>
      </c>
      <c r="C3591" t="s">
        <v>4669</v>
      </c>
    </row>
    <row r="3592" spans="2:3" x14ac:dyDescent="0.35">
      <c r="B3592" t="s">
        <v>4668</v>
      </c>
      <c r="C3592" t="s">
        <v>4669</v>
      </c>
    </row>
    <row r="3593" spans="2:3" x14ac:dyDescent="0.35">
      <c r="B3593" t="s">
        <v>4668</v>
      </c>
      <c r="C3593" t="s">
        <v>4669</v>
      </c>
    </row>
    <row r="3594" spans="2:3" x14ac:dyDescent="0.35">
      <c r="B3594" t="s">
        <v>4668</v>
      </c>
      <c r="C3594" t="s">
        <v>4669</v>
      </c>
    </row>
    <row r="3595" spans="2:3" x14ac:dyDescent="0.35">
      <c r="B3595" t="s">
        <v>4668</v>
      </c>
      <c r="C3595" t="s">
        <v>4669</v>
      </c>
    </row>
    <row r="3596" spans="2:3" x14ac:dyDescent="0.35">
      <c r="B3596" t="s">
        <v>4668</v>
      </c>
      <c r="C3596" t="s">
        <v>4669</v>
      </c>
    </row>
    <row r="3597" spans="2:3" x14ac:dyDescent="0.35">
      <c r="B3597" t="s">
        <v>4668</v>
      </c>
      <c r="C3597" t="s">
        <v>4669</v>
      </c>
    </row>
    <row r="3598" spans="2:3" x14ac:dyDescent="0.35">
      <c r="B3598" t="s">
        <v>4670</v>
      </c>
      <c r="C3598" t="s">
        <v>4671</v>
      </c>
    </row>
    <row r="3599" spans="2:3" x14ac:dyDescent="0.35">
      <c r="B3599" t="s">
        <v>4670</v>
      </c>
      <c r="C3599" t="s">
        <v>4671</v>
      </c>
    </row>
    <row r="3600" spans="2:3" x14ac:dyDescent="0.35">
      <c r="B3600" t="s">
        <v>4670</v>
      </c>
      <c r="C3600" t="s">
        <v>4671</v>
      </c>
    </row>
    <row r="3601" spans="2:3" x14ac:dyDescent="0.35">
      <c r="B3601" t="s">
        <v>4670</v>
      </c>
      <c r="C3601" t="s">
        <v>4671</v>
      </c>
    </row>
    <row r="3602" spans="2:3" x14ac:dyDescent="0.35">
      <c r="B3602" t="s">
        <v>4670</v>
      </c>
      <c r="C3602" t="s">
        <v>4671</v>
      </c>
    </row>
    <row r="3603" spans="2:3" x14ac:dyDescent="0.35">
      <c r="B3603" t="s">
        <v>4672</v>
      </c>
      <c r="C3603" t="s">
        <v>4673</v>
      </c>
    </row>
    <row r="3604" spans="2:3" x14ac:dyDescent="0.35">
      <c r="B3604" t="s">
        <v>4672</v>
      </c>
      <c r="C3604" t="s">
        <v>4673</v>
      </c>
    </row>
    <row r="3605" spans="2:3" x14ac:dyDescent="0.35">
      <c r="B3605" t="s">
        <v>4672</v>
      </c>
      <c r="C3605" t="s">
        <v>4673</v>
      </c>
    </row>
    <row r="3606" spans="2:3" x14ac:dyDescent="0.35">
      <c r="B3606" t="s">
        <v>4674</v>
      </c>
      <c r="C3606" t="s">
        <v>4675</v>
      </c>
    </row>
    <row r="3607" spans="2:3" x14ac:dyDescent="0.35">
      <c r="B3607" t="s">
        <v>4674</v>
      </c>
      <c r="C3607" t="s">
        <v>4675</v>
      </c>
    </row>
    <row r="3608" spans="2:3" x14ac:dyDescent="0.35">
      <c r="B3608" t="s">
        <v>4674</v>
      </c>
      <c r="C3608" t="s">
        <v>4675</v>
      </c>
    </row>
    <row r="3609" spans="2:3" x14ac:dyDescent="0.35">
      <c r="B3609" t="s">
        <v>4676</v>
      </c>
      <c r="C3609" t="s">
        <v>4677</v>
      </c>
    </row>
    <row r="3610" spans="2:3" x14ac:dyDescent="0.35">
      <c r="B3610" t="s">
        <v>4676</v>
      </c>
      <c r="C3610" t="s">
        <v>4677</v>
      </c>
    </row>
    <row r="3611" spans="2:3" x14ac:dyDescent="0.35">
      <c r="B3611" t="s">
        <v>4676</v>
      </c>
      <c r="C3611" t="s">
        <v>4677</v>
      </c>
    </row>
    <row r="3612" spans="2:3" x14ac:dyDescent="0.35">
      <c r="B3612" t="s">
        <v>4676</v>
      </c>
      <c r="C3612" t="s">
        <v>4677</v>
      </c>
    </row>
    <row r="3613" spans="2:3" x14ac:dyDescent="0.35">
      <c r="B3613" t="s">
        <v>4676</v>
      </c>
      <c r="C3613" t="s">
        <v>4677</v>
      </c>
    </row>
    <row r="3614" spans="2:3" x14ac:dyDescent="0.35">
      <c r="B3614" t="s">
        <v>4676</v>
      </c>
      <c r="C3614" t="s">
        <v>4677</v>
      </c>
    </row>
    <row r="3615" spans="2:3" x14ac:dyDescent="0.35">
      <c r="B3615" t="s">
        <v>4678</v>
      </c>
      <c r="C3615" t="s">
        <v>4679</v>
      </c>
    </row>
    <row r="3616" spans="2:3" x14ac:dyDescent="0.35">
      <c r="B3616" t="s">
        <v>4678</v>
      </c>
      <c r="C3616" t="s">
        <v>4679</v>
      </c>
    </row>
    <row r="3617" spans="2:3" x14ac:dyDescent="0.35">
      <c r="B3617" t="s">
        <v>4678</v>
      </c>
      <c r="C3617" t="s">
        <v>4679</v>
      </c>
    </row>
  </sheetData>
  <autoFilter ref="B1:C3617" xr:uid="{D1D05479-836C-4DF2-8795-9BF2BBF045DA}">
    <sortState xmlns:xlrd2="http://schemas.microsoft.com/office/spreadsheetml/2017/richdata2" ref="B2:C3617">
      <sortCondition ref="B1:B3617"/>
    </sortState>
  </autoFilter>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E71C3-A290-4BAF-A5BE-8DA76DBCFF45}">
  <dimension ref="A1"/>
  <sheetViews>
    <sheetView showGridLines="0" topLeftCell="A7" zoomScale="55" zoomScaleNormal="55" workbookViewId="0">
      <selection activeCell="Y24" sqref="Y24"/>
    </sheetView>
  </sheetViews>
  <sheetFormatPr defaultRowHeight="14.5" x14ac:dyDescent="0.35"/>
  <sheetData/>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1916B-BF8D-4E86-BE55-946856E6661C}">
  <dimension ref="A1"/>
  <sheetViews>
    <sheetView showGridLines="0" zoomScale="70" zoomScaleNormal="70" workbookViewId="0">
      <selection activeCell="O14" sqref="O14"/>
    </sheetView>
  </sheetViews>
  <sheetFormatPr defaultRowHeight="14.5" x14ac:dyDescent="0.35"/>
  <cols>
    <col min="15" max="15" width="6.453125" customWidth="1"/>
    <col min="16" max="16" width="1.54296875" customWidth="1"/>
  </cols>
  <sheetData/>
  <pageMargins left="0.511811024" right="0.511811024" top="0.78740157499999996" bottom="0.78740157499999996" header="0.31496062000000002" footer="0.31496062000000002"/>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6d228c-d630-4e5d-82b5-06f88d9bfabe">
      <Terms xmlns="http://schemas.microsoft.com/office/infopath/2007/PartnerControls"/>
    </lcf76f155ced4ddcb4097134ff3c332f>
    <TaxCatchAll xmlns="f0241b10-41cb-4dd6-8893-2ccd9094ddbb"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0D1D97361E99E4ABDCED272A7882A4D" ma:contentTypeVersion="17" ma:contentTypeDescription="Create a new document." ma:contentTypeScope="" ma:versionID="b032bfa99ee226732ff28632d4730502">
  <xsd:schema xmlns:xsd="http://www.w3.org/2001/XMLSchema" xmlns:xs="http://www.w3.org/2001/XMLSchema" xmlns:p="http://schemas.microsoft.com/office/2006/metadata/properties" xmlns:ns1="http://schemas.microsoft.com/sharepoint/v3" xmlns:ns2="696d228c-d630-4e5d-82b5-06f88d9bfabe" xmlns:ns3="f0241b10-41cb-4dd6-8893-2ccd9094ddbb" targetNamespace="http://schemas.microsoft.com/office/2006/metadata/properties" ma:root="true" ma:fieldsID="537d547688d32e9752d0d59e0a9e0485" ns1:_="" ns2:_="" ns3:_="">
    <xsd:import namespace="http://schemas.microsoft.com/sharepoint/v3"/>
    <xsd:import namespace="696d228c-d630-4e5d-82b5-06f88d9bfabe"/>
    <xsd:import namespace="f0241b10-41cb-4dd6-8893-2ccd9094ddb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6d228c-d630-4e5d-82b5-06f88d9bfa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6b99684-20ff-4505-ba2b-59d0f00ac2f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241b10-41cb-4dd6-8893-2ccd9094ddb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9a2c031-aa8a-4ff8-b1c8-2e357c60e169}" ma:internalName="TaxCatchAll" ma:showField="CatchAllData" ma:web="f0241b10-41cb-4dd6-8893-2ccd9094dd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D770C7-3B60-43E9-A870-82B1D0422846}">
  <ds:schemaRefs>
    <ds:schemaRef ds:uri="http://www.w3.org/XML/1998/namespace"/>
    <ds:schemaRef ds:uri="http://purl.org/dc/dcmitype/"/>
    <ds:schemaRef ds:uri="http://schemas.microsoft.com/office/2006/metadata/properties"/>
    <ds:schemaRef ds:uri="http://schemas.microsoft.com/sharepoint/v3"/>
    <ds:schemaRef ds:uri="http://purl.org/dc/elements/1.1/"/>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f0241b10-41cb-4dd6-8893-2ccd9094ddbb"/>
    <ds:schemaRef ds:uri="696d228c-d630-4e5d-82b5-06f88d9bfabe"/>
  </ds:schemaRefs>
</ds:datastoreItem>
</file>

<file path=customXml/itemProps2.xml><?xml version="1.0" encoding="utf-8"?>
<ds:datastoreItem xmlns:ds="http://schemas.openxmlformats.org/officeDocument/2006/customXml" ds:itemID="{FFC7CB07-6D18-498E-A3A7-E6117B292912}">
  <ds:schemaRefs>
    <ds:schemaRef ds:uri="http://schemas.microsoft.com/sharepoint/v3/contenttype/forms"/>
  </ds:schemaRefs>
</ds:datastoreItem>
</file>

<file path=customXml/itemProps3.xml><?xml version="1.0" encoding="utf-8"?>
<ds:datastoreItem xmlns:ds="http://schemas.openxmlformats.org/officeDocument/2006/customXml" ds:itemID="{3E3B7D60-AD19-4200-9C84-B0309DA55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6d228c-d630-4e5d-82b5-06f88d9bfabe"/>
    <ds:schemaRef ds:uri="f0241b10-41cb-4dd6-8893-2ccd9094dd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30-07</vt:lpstr>
      <vt:lpstr>Dashboard</vt:lpstr>
      <vt:lpstr>Resumo p. Respónsável</vt:lpstr>
      <vt:lpstr>D.As</vt:lpstr>
      <vt:lpstr>Panorama</vt:lpstr>
      <vt:lpstr>Compilado chamados</vt:lpstr>
      <vt:lpstr>Cancelamento de NF</vt:lpstr>
      <vt:lpstr>Referencias </vt:lpstr>
      <vt:lpstr>Alçadas</vt:lpstr>
      <vt:lpstr>Info. filas N1 e N2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Emilly Maria Sousa Almeida</cp:lastModifiedBy>
  <cp:revision/>
  <dcterms:created xsi:type="dcterms:W3CDTF">2026-07-09T16:00:01Z</dcterms:created>
  <dcterms:modified xsi:type="dcterms:W3CDTF">2026-09-25T13:12:21Z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b807ee-9361-45b4-9023-8508506e50fb_Enabled">
    <vt:lpwstr>true</vt:lpwstr>
  </property>
  <property fmtid="{D5CDD505-2E9C-101B-9397-08002B2CF9AE}" pid="3" name="MSIP_Label_23b807ee-9361-45b4-9023-8508506e50fb_SetDate">
    <vt:lpwstr>2026-07-09T16:06:56Z</vt:lpwstr>
  </property>
  <property fmtid="{D5CDD505-2E9C-101B-9397-08002B2CF9AE}" pid="4" name="MSIP_Label_23b807ee-9361-45b4-9023-8508506e50fb_Method">
    <vt:lpwstr>Standard</vt:lpwstr>
  </property>
  <property fmtid="{D5CDD505-2E9C-101B-9397-08002B2CF9AE}" pid="5" name="MSIP_Label_23b807ee-9361-45b4-9023-8508506e50fb_Name">
    <vt:lpwstr>23b807ee-9361-45b4-9023-8508506e50fb</vt:lpwstr>
  </property>
  <property fmtid="{D5CDD505-2E9C-101B-9397-08002B2CF9AE}" pid="6" name="MSIP_Label_23b807ee-9361-45b4-9023-8508506e50fb_SiteId">
    <vt:lpwstr>2e0fd3f1-c310-4812-9e4f-e2a25c4a159e</vt:lpwstr>
  </property>
  <property fmtid="{D5CDD505-2E9C-101B-9397-08002B2CF9AE}" pid="7" name="MSIP_Label_23b807ee-9361-45b4-9023-8508506e50fb_ActionId">
    <vt:lpwstr>aa790032-61e4-4538-a8b9-4d7002dfaa5c</vt:lpwstr>
  </property>
  <property fmtid="{D5CDD505-2E9C-101B-9397-08002B2CF9AE}" pid="8" name="MSIP_Label_23b807ee-9361-45b4-9023-8508506e50fb_ContentBits">
    <vt:lpwstr>2</vt:lpwstr>
  </property>
  <property fmtid="{D5CDD505-2E9C-101B-9397-08002B2CF9AE}" pid="9" name="MSIP_Label_23b807ee-9361-45b4-9023-8508506e50fb_Tag">
    <vt:lpwstr>10, 3, 0, 1</vt:lpwstr>
  </property>
  <property fmtid="{D5CDD505-2E9C-101B-9397-08002B2CF9AE}" pid="10" name="ContentTypeId">
    <vt:lpwstr>0x01010010D1D97361E99E4ABDCED272A7882A4D</vt:lpwstr>
  </property>
  <property fmtid="{D5CDD505-2E9C-101B-9397-08002B2CF9AE}" pid="11" name="MediaServiceImageTags">
    <vt:lpwstr/>
  </property>
</Properties>
</file>