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ouafif002\Downloads\"/>
    </mc:Choice>
  </mc:AlternateContent>
  <xr:revisionPtr revIDLastSave="0" documentId="8_{470B690F-F203-432C-9E12-76C76C1F91CE}" xr6:coauthVersionLast="47" xr6:coauthVersionMax="47" xr10:uidLastSave="{00000000-0000-0000-0000-000000000000}"/>
  <bookViews>
    <workbookView xWindow="-110" yWindow="-110" windowWidth="19420" windowHeight="11500" xr2:uid="{E9D65428-2C26-42EA-949F-49ECE2CC60AB}"/>
  </bookViews>
  <sheets>
    <sheet name="BIL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C7400_TOTAL_0160_0010" localSheetId="0">[1]LCR_Param!#REF!</definedName>
    <definedName name="_C7400_TOTAL_0160_0010">[1]LCR_Param!#REF!</definedName>
    <definedName name="_C8100_TOTAL_0070_0010" localSheetId="0">[1]NSFR_PARAM!#REF!</definedName>
    <definedName name="_C8100_TOTAL_0070_0010">[1]NSFR_PARAM!#REF!</definedName>
    <definedName name="_C8100_TOTAL_0070_0020" localSheetId="0">[1]NSFR_PARAM!#REF!</definedName>
    <definedName name="_C8100_TOTAL_0070_0020">[1]NSFR_PARAM!#REF!</definedName>
    <definedName name="_C8100_TOTAL_0070_0030" localSheetId="0">[1]NSFR_PARAM!#REF!</definedName>
    <definedName name="_C8100_TOTAL_0070_0030">[1]NSFR_PARAM!#REF!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t">#REF!</definedName>
    <definedName name="Actuals">#REF!</definedName>
    <definedName name="annual">#REF!</definedName>
    <definedName name="CHAMP">[2]F2!$A$1:$L$2</definedName>
    <definedName name="Company">#REF!</definedName>
    <definedName name="contact">'[3]0-Contacts'!$A$2:$A$14</definedName>
    <definedName name="currency">#REF!</definedName>
    <definedName name="euro">#REF!</definedName>
    <definedName name="gravité" localSheetId="0">BILAN!#REF!</definedName>
    <definedName name="gravité">#REF!</definedName>
    <definedName name="high">#REF!</definedName>
    <definedName name="icurrency">#REF!</definedName>
    <definedName name="interim">#REF!</definedName>
    <definedName name="limit1">#REF!</definedName>
    <definedName name="limit2">#REF!</definedName>
    <definedName name="limit3">#REF!</definedName>
    <definedName name="Low">#REF!</definedName>
    <definedName name="Medium">#REF!</definedName>
    <definedName name="monnaies" localSheetId="0">BILAN!#REF!</definedName>
    <definedName name="monnaies">#REF!</definedName>
    <definedName name="Month">'[4]Set up'!$A$2:$A$13</definedName>
    <definedName name="Page1">#REF!</definedName>
    <definedName name="presentation" localSheetId="0">BILAN!#REF!</definedName>
    <definedName name="presentation">#REF!</definedName>
    <definedName name="PresentationNormalA4">#REF!</definedName>
    <definedName name="Priority" localSheetId="0">BILAN!#REF!</definedName>
    <definedName name="Priority">#REF!</definedName>
    <definedName name="Provision_Stressé_2025">BILAN!#REF!</definedName>
    <definedName name="Provisionnemment_stress_2025_Créance_CMB">BILAN!#REF!</definedName>
    <definedName name="Retrait_depôts_stress_2025_Créance_CMB">BILAN!$D$10</definedName>
    <definedName name="Retrait_depôts_stress_2026_Créance_CMB">BILAN!$E$10</definedName>
    <definedName name="Retrait_depôts_stress_2027_Créance_CMB">BILAN!$F$10</definedName>
    <definedName name="RO">#REF!</definedName>
    <definedName name="service" localSheetId="0">BILAN!#REF!</definedName>
    <definedName name="service">#REF!</definedName>
    <definedName name="Sujet" localSheetId="0">BILAN!#REF!</definedName>
    <definedName name="Sujet">#REF!</definedName>
    <definedName name="T_APS">'[5]FlowCharts APS'!$B$2:$I$50</definedName>
    <definedName name="t_avancement">[5]Listes!$B$24:$B$31</definedName>
    <definedName name="TestAdd">"Test RefersTo1"</definedName>
    <definedName name="Type" localSheetId="0">BILAN!#REF!</definedName>
    <definedName name="Type">#REF!</definedName>
    <definedName name="typologie" localSheetId="0">BILAN!#REF!</definedName>
    <definedName name="typologie">#REF!</definedName>
    <definedName name="XLRPARAMS_ReportBaseCurrency_String" hidden="1">[6]XLR_NoRangeSheet!$D$6</definedName>
    <definedName name="XLRPARAMS_ReportCrossrate_WeightedAverage_String" hidden="1">[6]XLR_NoRangeSheet!$E$6</definedName>
    <definedName name="XLRPARAMS_ReportCurrency_String" hidden="1">[6]XLR_NoRangeSheet!$C$6</definedName>
    <definedName name="XLRPARAMS_ReportPeriod_String" hidden="1">[6]XLR_NoRangeSheet!$H$6</definedName>
    <definedName name="XLRPARAMS_ReportTitle_String" hidden="1">[6]XLR_NoRangeSheet!$B$6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D81" i="1"/>
  <c r="E81" i="1" s="1"/>
  <c r="F81" i="1" s="1"/>
  <c r="B79" i="1"/>
  <c r="B84" i="1" s="1"/>
  <c r="F78" i="1"/>
  <c r="F35" i="1" s="1"/>
  <c r="E78" i="1"/>
  <c r="E35" i="1" s="1"/>
  <c r="D78" i="1"/>
  <c r="F76" i="1"/>
  <c r="E76" i="1"/>
  <c r="E18" i="1" s="1"/>
  <c r="D76" i="1"/>
  <c r="D75" i="1"/>
  <c r="D74" i="1"/>
  <c r="D33" i="1" s="1"/>
  <c r="D73" i="1"/>
  <c r="D72" i="1"/>
  <c r="D71" i="1"/>
  <c r="D12" i="1" s="1"/>
  <c r="F70" i="1"/>
  <c r="E70" i="1"/>
  <c r="D70" i="1"/>
  <c r="F67" i="1"/>
  <c r="E67" i="1"/>
  <c r="D67" i="1"/>
  <c r="D62" i="1"/>
  <c r="E62" i="1" s="1"/>
  <c r="F62" i="1" s="1"/>
  <c r="F61" i="1"/>
  <c r="E61" i="1"/>
  <c r="D61" i="1"/>
  <c r="D57" i="1"/>
  <c r="E57" i="1" s="1"/>
  <c r="F57" i="1" s="1"/>
  <c r="D56" i="1"/>
  <c r="F55" i="1"/>
  <c r="E55" i="1"/>
  <c r="D55" i="1"/>
  <c r="D53" i="1" s="1"/>
  <c r="E53" i="1" s="1"/>
  <c r="F53" i="1" s="1"/>
  <c r="F52" i="1"/>
  <c r="F51" i="1"/>
  <c r="E51" i="1"/>
  <c r="D51" i="1"/>
  <c r="F50" i="1"/>
  <c r="F27" i="1" s="1"/>
  <c r="E50" i="1"/>
  <c r="D50" i="1"/>
  <c r="D48" i="1"/>
  <c r="F47" i="1"/>
  <c r="E47" i="1"/>
  <c r="D47" i="1"/>
  <c r="E38" i="1"/>
  <c r="F38" i="1" s="1"/>
  <c r="D38" i="1"/>
  <c r="B36" i="1"/>
  <c r="D35" i="1"/>
  <c r="F34" i="1"/>
  <c r="E34" i="1"/>
  <c r="D34" i="1"/>
  <c r="F33" i="1"/>
  <c r="E33" i="1"/>
  <c r="F32" i="1"/>
  <c r="E32" i="1"/>
  <c r="D32" i="1"/>
  <c r="F29" i="1"/>
  <c r="E29" i="1"/>
  <c r="D29" i="1"/>
  <c r="F28" i="1"/>
  <c r="E28" i="1"/>
  <c r="E52" i="1" s="1"/>
  <c r="D28" i="1"/>
  <c r="D52" i="1" s="1"/>
  <c r="E27" i="1"/>
  <c r="D27" i="1"/>
  <c r="F25" i="1"/>
  <c r="E25" i="1"/>
  <c r="D25" i="1"/>
  <c r="F24" i="1"/>
  <c r="E24" i="1"/>
  <c r="D24" i="1"/>
  <c r="F23" i="1"/>
  <c r="E23" i="1"/>
  <c r="D23" i="1"/>
  <c r="F22" i="1"/>
  <c r="E22" i="1"/>
  <c r="D22" i="1"/>
  <c r="D19" i="1"/>
  <c r="D77" i="1" s="1"/>
  <c r="F18" i="1"/>
  <c r="D18" i="1"/>
  <c r="F17" i="1"/>
  <c r="F26" i="1" s="1"/>
  <c r="E17" i="1"/>
  <c r="E26" i="1" s="1"/>
  <c r="D17" i="1"/>
  <c r="D26" i="1" s="1"/>
  <c r="F16" i="1"/>
  <c r="E16" i="1"/>
  <c r="D16" i="1"/>
  <c r="F12" i="1"/>
  <c r="E12" i="1"/>
  <c r="E11" i="1"/>
  <c r="D11" i="1"/>
  <c r="F10" i="1"/>
  <c r="E10" i="1"/>
  <c r="D10" i="1"/>
  <c r="F9" i="1"/>
  <c r="E9" i="1"/>
  <c r="D9" i="1"/>
  <c r="F6" i="1"/>
  <c r="E6" i="1"/>
  <c r="D6" i="1"/>
  <c r="D4" i="1"/>
  <c r="D30" i="1" l="1"/>
  <c r="E30" i="1" s="1"/>
  <c r="F30" i="1" s="1"/>
  <c r="D7" i="1"/>
  <c r="E7" i="1" s="1"/>
  <c r="F7" i="1" s="1"/>
  <c r="D68" i="1"/>
  <c r="E68" i="1" s="1"/>
  <c r="F68" i="1" s="1"/>
  <c r="D20" i="1"/>
  <c r="E20" i="1" s="1"/>
  <c r="F20" i="1" s="1"/>
  <c r="E4" i="1"/>
  <c r="F11" i="1"/>
  <c r="D49" i="1"/>
  <c r="D45" i="1" s="1"/>
  <c r="F49" i="1"/>
  <c r="D13" i="1"/>
  <c r="E13" i="1" s="1"/>
  <c r="F13" i="1" s="1"/>
  <c r="E49" i="1"/>
  <c r="E45" i="1" l="1"/>
  <c r="D79" i="1"/>
  <c r="E36" i="1"/>
  <c r="F4" i="1"/>
  <c r="F36" i="1" s="1"/>
  <c r="D36" i="1"/>
  <c r="D84" i="1" l="1"/>
  <c r="F45" i="1"/>
  <c r="F79" i="1" s="1"/>
  <c r="F84" i="1" s="1"/>
  <c r="E79" i="1"/>
  <c r="E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Sourour BEN AICHA</author>
    <author>tc={3ACEACE1-EAD0-432E-886B-CD08126207E3}</author>
    <author>tc={79F30077-17EE-4CB3-A88B-4B04B5403E33}</author>
    <author>tc={C1AEE366-55E6-46FA-B75B-1DA31E7E6347}</author>
  </authors>
  <commentList>
    <comment ref="C13" authorId="0" shapeId="0" xr:uid="{BFE6E044-1C03-4E52-BD5A-9C9949633DFE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prorata</t>
        </r>
      </text>
    </comment>
    <comment ref="C38" authorId="0" shapeId="0" xr:uid="{38EF531E-5D88-482C-AD00-351DACC6DC19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corep ou TCDR</t>
        </r>
      </text>
    </comment>
    <comment ref="A39" authorId="1" shapeId="0" xr:uid="{3ACEACE1-EAD0-432E-886B-CD08126207E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corep
</t>
      </text>
    </comment>
    <comment ref="D46" authorId="2" shapeId="0" xr:uid="{79F30077-17EE-4CB3-A88B-4B04B5403E3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Y compris 220 M€ de dividendes </t>
      </text>
    </comment>
    <comment ref="D58" authorId="3" shapeId="0" xr:uid="{C1AEE366-55E6-46FA-B75B-1DA31E7E63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annulable, paiement réalisé en 2024</t>
      </text>
    </comment>
  </commentList>
</comments>
</file>

<file path=xl/sharedStrings.xml><?xml version="1.0" encoding="utf-8"?>
<sst xmlns="http://schemas.openxmlformats.org/spreadsheetml/2006/main" count="177" uniqueCount="89">
  <si>
    <t>BILAN de la CMB au 30/06/2024</t>
  </si>
  <si>
    <t>Réalisé</t>
  </si>
  <si>
    <t>Projections</t>
  </si>
  <si>
    <t>Impact Capital</t>
  </si>
  <si>
    <t>Impact Liquidité</t>
  </si>
  <si>
    <t>Business Plan / Capital Planning</t>
  </si>
  <si>
    <t>ACTIF</t>
  </si>
  <si>
    <t>2023</t>
  </si>
  <si>
    <t>2024</t>
  </si>
  <si>
    <t>2025</t>
  </si>
  <si>
    <t>2026</t>
  </si>
  <si>
    <t>2027</t>
  </si>
  <si>
    <t>Commentaires</t>
  </si>
  <si>
    <t>Levier</t>
  </si>
  <si>
    <t>RS</t>
  </si>
  <si>
    <t>LCR</t>
  </si>
  <si>
    <t>NSFR</t>
  </si>
  <si>
    <t>Stress test</t>
  </si>
  <si>
    <t>Caisse Banque Centrale / nostro</t>
  </si>
  <si>
    <t>Créances banques autres</t>
  </si>
  <si>
    <t>New cash campaign led by Mediobanca, without any P&amp;L impact for CMB</t>
  </si>
  <si>
    <t>Non atteinte des objectifs de croissance de New cash campaign led by Mediobanca, without any P&amp;L impact for CMB</t>
  </si>
  <si>
    <t xml:space="preserve">Retrait des dépôts des plus important clients soit </t>
  </si>
  <si>
    <t>Total Actif</t>
  </si>
  <si>
    <t>RWA</t>
  </si>
  <si>
    <t xml:space="preserve">Inflow </t>
  </si>
  <si>
    <t>RSF</t>
  </si>
  <si>
    <t>Baisse du refinancement avec la maison-mère</t>
  </si>
  <si>
    <t>Perte totale (perte données, défaillance système, imposition amende)</t>
  </si>
  <si>
    <t>FP</t>
  </si>
  <si>
    <t>Créances hypothécaires</t>
  </si>
  <si>
    <t>Créances clientèle (hors hypo)</t>
  </si>
  <si>
    <r>
      <t xml:space="preserve">Augmentation du NNC de </t>
    </r>
    <r>
      <rPr>
        <i/>
        <sz val="11"/>
        <color rgb="FFFF0000"/>
        <rFont val="Aptos Narrow"/>
        <family val="2"/>
        <scheme val="minor"/>
      </rPr>
      <t xml:space="preserve">350 MEUR </t>
    </r>
    <r>
      <rPr>
        <i/>
        <sz val="11"/>
        <color rgb="FF0070C0"/>
        <rFont val="Aptos Narrow"/>
        <family val="2"/>
        <scheme val="minor"/>
      </rPr>
      <t>/ an pour les 3 prochaines années, au prorata entre Corporate et Secured by mortgaged assets</t>
    </r>
  </si>
  <si>
    <t xml:space="preserve">Non atteinte des objectifs de croissance de Augmentation du NNC </t>
  </si>
  <si>
    <t>Tirage X% PNU (+)</t>
  </si>
  <si>
    <t xml:space="preserve">Provisionnement 100% des postes de Créances douteuses </t>
  </si>
  <si>
    <t>Défaut d’un ou de plusieurs clients majeurs</t>
  </si>
  <si>
    <t>Portefeuille</t>
  </si>
  <si>
    <t>Diminution MB Bonds</t>
  </si>
  <si>
    <t>Non atteinte des objectifs Diminution MB Bonds</t>
  </si>
  <si>
    <t>HQLA</t>
  </si>
  <si>
    <t>RSF(0%)</t>
  </si>
  <si>
    <t>Diminution de X% du portefeuille titres de la Banque en 2024 - soit X% HQLA</t>
  </si>
  <si>
    <t>Diminution de X% du portefeuille titres de la Banque en 2024 - soit X% Titres MB</t>
  </si>
  <si>
    <t>Tirage X% PNU (-)</t>
  </si>
  <si>
    <t>Baisse de la notation souvraine</t>
  </si>
  <si>
    <t>(Exposition marché)</t>
  </si>
  <si>
    <t>Participations</t>
  </si>
  <si>
    <t>Immobilisations et Autres Actifs</t>
  </si>
  <si>
    <t>Projection de Immobilisations et Autres Actifs</t>
  </si>
  <si>
    <t>Non atteinte des objectifs de Projection de Immobilisations et Autres Actifs</t>
  </si>
  <si>
    <t xml:space="preserve">Réclamation clients /contentieux </t>
  </si>
  <si>
    <t>Incendie</t>
  </si>
  <si>
    <t>Stress test NII</t>
  </si>
  <si>
    <t xml:space="preserve">Engagements de garantie donnés </t>
  </si>
  <si>
    <t>Stable, le BP ne traite que les impacts bilanciels</t>
  </si>
  <si>
    <t>Dont Corpo</t>
  </si>
  <si>
    <t>Dont Retail</t>
  </si>
  <si>
    <t>Dont Hypothécaires</t>
  </si>
  <si>
    <t>Hors Bilan</t>
  </si>
  <si>
    <t>PASSIF</t>
  </si>
  <si>
    <t>Dettes envers les établissements de crédit (passif)</t>
  </si>
  <si>
    <t>Financement paiement dividendes</t>
  </si>
  <si>
    <t>Outflow</t>
  </si>
  <si>
    <t>ASF</t>
  </si>
  <si>
    <t>Diminution de X% du portefeuille titres de la Banque en 2024</t>
  </si>
  <si>
    <t>Depots clients (passif)</t>
  </si>
  <si>
    <t>New cash campaign led by Mediobanca</t>
  </si>
  <si>
    <t>Non atteinte des objectifs New cash campaign led by Mediobanca</t>
  </si>
  <si>
    <t>Retrait des dépôts des plus important clients soit : (du total dépôts)</t>
  </si>
  <si>
    <t>Autres passifs (passif)</t>
  </si>
  <si>
    <t xml:space="preserve">Paiement  des dividendes </t>
  </si>
  <si>
    <t>Comptes de régularisation (passif)</t>
  </si>
  <si>
    <t>Fonds pour risques bancaires généraux (passif)</t>
  </si>
  <si>
    <t>Capital souscrit (passif)</t>
  </si>
  <si>
    <t>Primes émission (passif)</t>
  </si>
  <si>
    <t>Réserves (passif)</t>
  </si>
  <si>
    <t>Report à nouveau (passif)</t>
  </si>
  <si>
    <t>Impact capitaux</t>
  </si>
  <si>
    <t>Non atteinte des objectifs Impact capitaux</t>
  </si>
  <si>
    <t>Income Statement - Résultat de l'exercice</t>
  </si>
  <si>
    <t>Net Profit de l'année N</t>
  </si>
  <si>
    <t>Non atteinte des objectifs Net Profit de l'année N</t>
  </si>
  <si>
    <t xml:space="preserve">Perte des données de la banque </t>
  </si>
  <si>
    <t>Perte Défaillance de système   informatique</t>
  </si>
  <si>
    <t>Perte Imposition d’amendes</t>
  </si>
  <si>
    <t xml:space="preserve">Provisionnement des postes de Créances douteuses </t>
  </si>
  <si>
    <t>Total Passif</t>
  </si>
  <si>
    <t>Rapprochement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</si>
</sst>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  <numFmt numFmtId="166" formatCode="_-* #,##0\ _€_-;\-* #,##0\ _€_-;_-* &quot;-&quot;??\ _€_-;_-@_-"/>
  </numFmts>
  <fonts count="20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1"/>
      <color rgb="FF00B050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3" tint="0.599993896298104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6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2" fillId="0" borderId="0" xfId="2"/>
    <xf numFmtId="0" fontId="4" fillId="0" borderId="0" xfId="2" applyFont="1" applyAlignment="1">
      <alignment horizontal="left" vertical="center"/>
    </xf>
    <xf numFmtId="3" fontId="2" fillId="0" borderId="0" xfId="2" applyNumberFormat="1" applyAlignment="1">
      <alignment vertical="center"/>
    </xf>
    <xf numFmtId="3" fontId="4" fillId="0" borderId="1" xfId="2" applyNumberFormat="1" applyFont="1" applyBorder="1" applyAlignment="1">
      <alignment horizontal="center" vertical="center"/>
    </xf>
    <xf numFmtId="3" fontId="6" fillId="0" borderId="2" xfId="2" applyNumberFormat="1" applyFont="1" applyBorder="1" applyAlignment="1">
      <alignment horizontal="center" vertical="center"/>
    </xf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5" xfId="2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7" xfId="2" applyBorder="1" applyAlignment="1">
      <alignment horizontal="center" vertical="center"/>
    </xf>
    <xf numFmtId="0" fontId="7" fillId="0" borderId="8" xfId="2" applyFont="1" applyBorder="1" applyAlignment="1">
      <alignment horizontal="center" vertical="center" wrapText="1"/>
    </xf>
    <xf numFmtId="3" fontId="8" fillId="2" borderId="9" xfId="2" applyNumberFormat="1" applyFont="1" applyFill="1" applyBorder="1" applyAlignment="1">
      <alignment horizontal="left" vertical="center"/>
    </xf>
    <xf numFmtId="49" fontId="3" fillId="2" borderId="10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/>
    </xf>
    <xf numFmtId="49" fontId="3" fillId="2" borderId="12" xfId="2" applyNumberFormat="1" applyFont="1" applyFill="1" applyBorder="1" applyAlignment="1">
      <alignment horizontal="center" vertical="center"/>
    </xf>
    <xf numFmtId="49" fontId="3" fillId="2" borderId="13" xfId="2" applyNumberFormat="1" applyFont="1" applyFill="1" applyBorder="1" applyAlignment="1">
      <alignment horizontal="center" vertical="center"/>
    </xf>
    <xf numFmtId="49" fontId="3" fillId="2" borderId="0" xfId="2" applyNumberFormat="1" applyFont="1" applyFill="1" applyAlignment="1">
      <alignment horizontal="center" vertical="center"/>
    </xf>
    <xf numFmtId="49" fontId="9" fillId="0" borderId="14" xfId="2" applyNumberFormat="1" applyFont="1" applyBorder="1" applyAlignment="1">
      <alignment horizontal="center" vertical="center" wrapText="1"/>
    </xf>
    <xf numFmtId="3" fontId="4" fillId="3" borderId="0" xfId="2" applyNumberFormat="1" applyFont="1" applyFill="1" applyAlignment="1">
      <alignment horizontal="left" vertical="center"/>
    </xf>
    <xf numFmtId="3" fontId="10" fillId="0" borderId="15" xfId="2" applyNumberFormat="1" applyFont="1" applyBorder="1" applyAlignment="1">
      <alignment horizontal="right" vertical="center"/>
    </xf>
    <xf numFmtId="3" fontId="10" fillId="0" borderId="13" xfId="2" applyNumberFormat="1" applyFont="1" applyBorder="1" applyAlignment="1">
      <alignment horizontal="right" vertical="center"/>
    </xf>
    <xf numFmtId="3" fontId="10" fillId="3" borderId="13" xfId="2" applyNumberFormat="1" applyFont="1" applyFill="1" applyBorder="1" applyAlignment="1">
      <alignment horizontal="right" vertical="center"/>
    </xf>
    <xf numFmtId="3" fontId="7" fillId="0" borderId="13" xfId="2" applyNumberFormat="1" applyFont="1" applyBorder="1" applyAlignment="1">
      <alignment horizontal="left" vertical="center" wrapText="1"/>
    </xf>
    <xf numFmtId="3" fontId="7" fillId="0" borderId="13" xfId="2" applyNumberFormat="1" applyFont="1" applyBorder="1" applyAlignment="1">
      <alignment horizontal="center" vertical="center" wrapText="1"/>
    </xf>
    <xf numFmtId="3" fontId="10" fillId="3" borderId="15" xfId="2" applyNumberFormat="1" applyFont="1" applyFill="1" applyBorder="1" applyAlignment="1">
      <alignment horizontal="right" vertical="center"/>
    </xf>
    <xf numFmtId="3" fontId="7" fillId="3" borderId="13" xfId="2" applyNumberFormat="1" applyFont="1" applyFill="1" applyBorder="1" applyAlignment="1">
      <alignment horizontal="right" vertical="center" wrapText="1"/>
    </xf>
    <xf numFmtId="3" fontId="7" fillId="3" borderId="13" xfId="2" applyNumberFormat="1" applyFont="1" applyFill="1" applyBorder="1" applyAlignment="1">
      <alignment horizontal="left" vertical="center" wrapText="1"/>
    </xf>
    <xf numFmtId="3" fontId="7" fillId="3" borderId="13" xfId="2" applyNumberFormat="1" applyFont="1" applyFill="1" applyBorder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3" fontId="9" fillId="3" borderId="16" xfId="2" applyNumberFormat="1" applyFont="1" applyFill="1" applyBorder="1" applyAlignment="1">
      <alignment horizontal="right" vertical="center" wrapText="1"/>
    </xf>
    <xf numFmtId="3" fontId="7" fillId="3" borderId="16" xfId="2" applyNumberFormat="1" applyFont="1" applyFill="1" applyBorder="1" applyAlignment="1">
      <alignment horizontal="center" vertical="center" wrapText="1"/>
    </xf>
    <xf numFmtId="3" fontId="4" fillId="0" borderId="16" xfId="2" applyNumberFormat="1" applyFont="1" applyBorder="1" applyAlignment="1">
      <alignment horizontal="left" vertical="center"/>
    </xf>
    <xf numFmtId="3" fontId="2" fillId="0" borderId="13" xfId="2" applyNumberFormat="1" applyBorder="1" applyAlignment="1">
      <alignment vertical="center" wrapText="1"/>
    </xf>
    <xf numFmtId="0" fontId="2" fillId="0" borderId="13" xfId="2" applyBorder="1"/>
    <xf numFmtId="0" fontId="2" fillId="0" borderId="13" xfId="2" applyBorder="1" applyAlignment="1">
      <alignment horizontal="center"/>
    </xf>
    <xf numFmtId="3" fontId="4" fillId="3" borderId="17" xfId="2" applyNumberFormat="1" applyFont="1" applyFill="1" applyBorder="1" applyAlignment="1">
      <alignment horizontal="left" vertical="center"/>
    </xf>
    <xf numFmtId="3" fontId="2" fillId="3" borderId="16" xfId="2" applyNumberFormat="1" applyFill="1" applyBorder="1" applyAlignment="1">
      <alignment vertical="center" wrapText="1"/>
    </xf>
    <xf numFmtId="3" fontId="9" fillId="4" borderId="13" xfId="2" applyNumberFormat="1" applyFont="1" applyFill="1" applyBorder="1" applyAlignment="1">
      <alignment horizontal="right" vertical="center"/>
    </xf>
    <xf numFmtId="3" fontId="9" fillId="3" borderId="13" xfId="2" applyNumberFormat="1" applyFont="1" applyFill="1" applyBorder="1" applyAlignment="1">
      <alignment horizontal="left" vertical="center" wrapText="1"/>
    </xf>
    <xf numFmtId="3" fontId="9" fillId="3" borderId="16" xfId="2" applyNumberFormat="1" applyFont="1" applyFill="1" applyBorder="1" applyAlignment="1">
      <alignment horizontal="center" vertical="center" wrapText="1"/>
    </xf>
    <xf numFmtId="3" fontId="4" fillId="3" borderId="18" xfId="2" applyNumberFormat="1" applyFont="1" applyFill="1" applyBorder="1" applyAlignment="1">
      <alignment horizontal="left" vertical="center"/>
    </xf>
    <xf numFmtId="3" fontId="10" fillId="3" borderId="16" xfId="2" applyNumberFormat="1" applyFont="1" applyFill="1" applyBorder="1" applyAlignment="1">
      <alignment horizontal="right" vertical="center"/>
    </xf>
    <xf numFmtId="3" fontId="11" fillId="3" borderId="13" xfId="2" applyNumberFormat="1" applyFont="1" applyFill="1" applyBorder="1" applyAlignment="1">
      <alignment horizontal="left" vertical="center" wrapText="1"/>
    </xf>
    <xf numFmtId="3" fontId="11" fillId="3" borderId="13" xfId="2" applyNumberFormat="1" applyFont="1" applyFill="1" applyBorder="1" applyAlignment="1">
      <alignment horizontal="center" vertical="center" wrapText="1"/>
    </xf>
    <xf numFmtId="3" fontId="4" fillId="3" borderId="16" xfId="2" applyNumberFormat="1" applyFont="1" applyFill="1" applyBorder="1" applyAlignment="1">
      <alignment horizontal="left" vertical="center"/>
    </xf>
    <xf numFmtId="3" fontId="10" fillId="3" borderId="18" xfId="2" applyNumberFormat="1" applyFont="1" applyFill="1" applyBorder="1" applyAlignment="1">
      <alignment horizontal="right" vertical="center"/>
    </xf>
    <xf numFmtId="3" fontId="10" fillId="3" borderId="16" xfId="2" applyNumberFormat="1" applyFont="1" applyFill="1" applyBorder="1" applyAlignment="1">
      <alignment vertical="center"/>
    </xf>
    <xf numFmtId="3" fontId="9" fillId="3" borderId="13" xfId="2" applyNumberFormat="1" applyFont="1" applyFill="1" applyBorder="1" applyAlignment="1">
      <alignment horizontal="right" vertical="center" wrapText="1"/>
    </xf>
    <xf numFmtId="3" fontId="9" fillId="3" borderId="13" xfId="2" applyNumberFormat="1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left" vertical="center" wrapText="1"/>
    </xf>
    <xf numFmtId="3" fontId="9" fillId="3" borderId="13" xfId="0" applyNumberFormat="1" applyFont="1" applyFill="1" applyBorder="1" applyAlignment="1">
      <alignment horizontal="center" vertical="center" wrapText="1"/>
    </xf>
    <xf numFmtId="0" fontId="1" fillId="0" borderId="0" xfId="2" applyFont="1"/>
    <xf numFmtId="3" fontId="4" fillId="0" borderId="17" xfId="2" applyNumberFormat="1" applyFont="1" applyBorder="1" applyAlignment="1">
      <alignment horizontal="left" vertical="center"/>
    </xf>
    <xf numFmtId="3" fontId="11" fillId="0" borderId="13" xfId="2" applyNumberFormat="1" applyFont="1" applyBorder="1" applyAlignment="1">
      <alignment horizontal="left" vertical="center" wrapText="1"/>
    </xf>
    <xf numFmtId="3" fontId="11" fillId="0" borderId="13" xfId="2" applyNumberFormat="1" applyFont="1" applyBorder="1" applyAlignment="1">
      <alignment horizontal="center" vertical="center" wrapText="1"/>
    </xf>
    <xf numFmtId="3" fontId="4" fillId="3" borderId="16" xfId="2" applyNumberFormat="1" applyFont="1" applyFill="1" applyBorder="1" applyAlignment="1">
      <alignment horizontal="center" vertical="center"/>
    </xf>
    <xf numFmtId="3" fontId="2" fillId="0" borderId="0" xfId="2" applyNumberFormat="1"/>
    <xf numFmtId="3" fontId="4" fillId="3" borderId="17" xfId="2" applyNumberFormat="1" applyFont="1" applyFill="1" applyBorder="1" applyAlignment="1">
      <alignment horizontal="center" vertical="center"/>
    </xf>
    <xf numFmtId="3" fontId="9" fillId="0" borderId="0" xfId="2" applyNumberFormat="1" applyFont="1"/>
    <xf numFmtId="9" fontId="9" fillId="0" borderId="0" xfId="2" applyNumberFormat="1" applyFont="1"/>
    <xf numFmtId="3" fontId="4" fillId="3" borderId="18" xfId="2" applyNumberFormat="1" applyFont="1" applyFill="1" applyBorder="1" applyAlignment="1">
      <alignment horizontal="center" vertical="center"/>
    </xf>
    <xf numFmtId="0" fontId="2" fillId="3" borderId="13" xfId="2" applyFill="1" applyBorder="1" applyAlignment="1">
      <alignment horizontal="center"/>
    </xf>
    <xf numFmtId="3" fontId="9" fillId="3" borderId="20" xfId="2" applyNumberFormat="1" applyFont="1" applyFill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3" fontId="6" fillId="3" borderId="18" xfId="2" applyNumberFormat="1" applyFont="1" applyFill="1" applyBorder="1" applyAlignment="1">
      <alignment horizontal="left" vertical="center"/>
    </xf>
    <xf numFmtId="3" fontId="10" fillId="3" borderId="13" xfId="2" applyNumberFormat="1" applyFont="1" applyFill="1" applyBorder="1" applyAlignment="1">
      <alignment vertical="center" wrapText="1"/>
    </xf>
    <xf numFmtId="0" fontId="2" fillId="3" borderId="21" xfId="2" applyFill="1" applyBorder="1" applyAlignment="1">
      <alignment horizontal="center"/>
    </xf>
    <xf numFmtId="3" fontId="7" fillId="0" borderId="0" xfId="2" applyNumberFormat="1" applyFont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/>
    </xf>
    <xf numFmtId="3" fontId="11" fillId="0" borderId="0" xfId="2" applyNumberFormat="1" applyFont="1" applyAlignment="1">
      <alignment horizontal="center" vertical="center" wrapText="1"/>
    </xf>
    <xf numFmtId="0" fontId="6" fillId="3" borderId="22" xfId="2" applyFont="1" applyFill="1" applyBorder="1" applyAlignment="1">
      <alignment horizontal="left" vertical="center"/>
    </xf>
    <xf numFmtId="3" fontId="10" fillId="3" borderId="17" xfId="2" applyNumberFormat="1" applyFont="1" applyFill="1" applyBorder="1" applyAlignment="1">
      <alignment horizontal="right" vertical="center"/>
    </xf>
    <xf numFmtId="3" fontId="9" fillId="3" borderId="18" xfId="2" applyNumberFormat="1" applyFont="1" applyFill="1" applyBorder="1" applyAlignment="1">
      <alignment horizontal="center" vertical="center" wrapText="1"/>
    </xf>
    <xf numFmtId="3" fontId="9" fillId="3" borderId="13" xfId="2" applyNumberFormat="1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43" fontId="6" fillId="3" borderId="23" xfId="3" applyFont="1" applyFill="1" applyBorder="1" applyAlignment="1">
      <alignment horizontal="left" vertical="center"/>
    </xf>
    <xf numFmtId="164" fontId="6" fillId="3" borderId="24" xfId="3" applyNumberFormat="1" applyFont="1" applyFill="1" applyBorder="1" applyAlignment="1">
      <alignment horizontal="left" vertical="center"/>
    </xf>
    <xf numFmtId="3" fontId="12" fillId="3" borderId="25" xfId="2" applyNumberFormat="1" applyFont="1" applyFill="1" applyBorder="1" applyAlignment="1">
      <alignment horizontal="left" vertical="center" wrapText="1"/>
    </xf>
    <xf numFmtId="3" fontId="12" fillId="3" borderId="26" xfId="2" applyNumberFormat="1" applyFont="1" applyFill="1" applyBorder="1" applyAlignment="1">
      <alignment horizontal="center" vertical="center" wrapText="1"/>
    </xf>
    <xf numFmtId="3" fontId="12" fillId="3" borderId="27" xfId="2" applyNumberFormat="1" applyFont="1" applyFill="1" applyBorder="1" applyAlignment="1">
      <alignment horizontal="center" vertical="center" wrapText="1"/>
    </xf>
    <xf numFmtId="3" fontId="10" fillId="3" borderId="18" xfId="2" applyNumberFormat="1" applyFont="1" applyFill="1" applyBorder="1" applyAlignment="1">
      <alignment horizontal="right" vertical="center"/>
    </xf>
    <xf numFmtId="3" fontId="2" fillId="3" borderId="18" xfId="2" applyNumberFormat="1" applyFill="1" applyBorder="1" applyAlignment="1">
      <alignment vertical="center"/>
    </xf>
    <xf numFmtId="3" fontId="12" fillId="3" borderId="18" xfId="2" applyNumberFormat="1" applyFont="1" applyFill="1" applyBorder="1" applyAlignment="1">
      <alignment horizontal="left" vertical="center" wrapText="1"/>
    </xf>
    <xf numFmtId="3" fontId="12" fillId="3" borderId="18" xfId="2" applyNumberFormat="1" applyFont="1" applyFill="1" applyBorder="1" applyAlignment="1">
      <alignment horizontal="center" vertical="center" wrapText="1"/>
    </xf>
    <xf numFmtId="164" fontId="6" fillId="3" borderId="23" xfId="3" applyNumberFormat="1" applyFont="1" applyFill="1" applyBorder="1" applyAlignment="1">
      <alignment horizontal="left" vertical="center"/>
    </xf>
    <xf numFmtId="3" fontId="2" fillId="3" borderId="13" xfId="2" applyNumberFormat="1" applyFill="1" applyBorder="1" applyAlignment="1">
      <alignment vertical="center"/>
    </xf>
    <xf numFmtId="3" fontId="13" fillId="3" borderId="0" xfId="2" applyNumberFormat="1" applyFont="1" applyFill="1" applyAlignment="1">
      <alignment horizontal="right" vertical="center"/>
    </xf>
    <xf numFmtId="3" fontId="10" fillId="0" borderId="0" xfId="2" applyNumberFormat="1" applyFont="1" applyAlignment="1">
      <alignment horizontal="right" vertical="center"/>
    </xf>
    <xf numFmtId="3" fontId="2" fillId="4" borderId="13" xfId="2" applyNumberFormat="1" applyFill="1" applyBorder="1" applyAlignment="1">
      <alignment vertical="center"/>
    </xf>
    <xf numFmtId="3" fontId="7" fillId="0" borderId="0" xfId="2" applyNumberFormat="1" applyFont="1" applyAlignment="1">
      <alignment horizontal="left" vertical="center" wrapText="1"/>
    </xf>
    <xf numFmtId="0" fontId="6" fillId="3" borderId="28" xfId="2" applyFont="1" applyFill="1" applyBorder="1" applyAlignment="1">
      <alignment horizontal="left" vertical="center"/>
    </xf>
    <xf numFmtId="3" fontId="6" fillId="3" borderId="28" xfId="2" applyNumberFormat="1" applyFont="1" applyFill="1" applyBorder="1" applyAlignment="1">
      <alignment horizontal="right" vertical="center"/>
    </xf>
    <xf numFmtId="3" fontId="6" fillId="3" borderId="28" xfId="2" applyNumberFormat="1" applyFont="1" applyFill="1" applyBorder="1" applyAlignment="1">
      <alignment horizontal="center" vertical="center"/>
    </xf>
    <xf numFmtId="3" fontId="4" fillId="3" borderId="16" xfId="2" applyNumberFormat="1" applyFont="1" applyFill="1" applyBorder="1" applyAlignment="1">
      <alignment horizontal="left" vertical="center" wrapText="1"/>
    </xf>
    <xf numFmtId="3" fontId="10" fillId="4" borderId="13" xfId="2" applyNumberFormat="1" applyFont="1" applyFill="1" applyBorder="1" applyAlignment="1">
      <alignment horizontal="right" vertical="center"/>
    </xf>
    <xf numFmtId="3" fontId="7" fillId="4" borderId="16" xfId="2" applyNumberFormat="1" applyFont="1" applyFill="1" applyBorder="1" applyAlignment="1">
      <alignment horizontal="right" vertical="center"/>
    </xf>
    <xf numFmtId="3" fontId="7" fillId="0" borderId="16" xfId="2" applyNumberFormat="1" applyFont="1" applyBorder="1" applyAlignment="1">
      <alignment horizontal="center" vertical="center" wrapText="1"/>
    </xf>
    <xf numFmtId="3" fontId="9" fillId="4" borderId="16" xfId="2" applyNumberFormat="1" applyFont="1" applyFill="1" applyBorder="1" applyAlignment="1">
      <alignment horizontal="right" vertical="center"/>
    </xf>
    <xf numFmtId="3" fontId="9" fillId="0" borderId="13" xfId="2" applyNumberFormat="1" applyFont="1" applyBorder="1" applyAlignment="1">
      <alignment horizontal="left" vertical="center" wrapText="1"/>
    </xf>
    <xf numFmtId="3" fontId="9" fillId="0" borderId="16" xfId="2" applyNumberFormat="1" applyFont="1" applyBorder="1" applyAlignment="1">
      <alignment horizontal="center" vertical="center" wrapText="1"/>
    </xf>
    <xf numFmtId="49" fontId="6" fillId="0" borderId="18" xfId="2" applyNumberFormat="1" applyFont="1" applyBorder="1" applyAlignment="1">
      <alignment horizontal="left"/>
    </xf>
    <xf numFmtId="49" fontId="14" fillId="0" borderId="18" xfId="2" applyNumberFormat="1" applyFont="1" applyBorder="1" applyAlignment="1">
      <alignment horizontal="left"/>
    </xf>
    <xf numFmtId="3" fontId="10" fillId="4" borderId="16" xfId="2" applyNumberFormat="1" applyFont="1" applyFill="1" applyBorder="1" applyAlignment="1">
      <alignment horizontal="right" vertical="center"/>
    </xf>
    <xf numFmtId="49" fontId="4" fillId="0" borderId="13" xfId="2" applyNumberFormat="1" applyFont="1" applyBorder="1" applyAlignment="1">
      <alignment horizontal="left"/>
    </xf>
    <xf numFmtId="3" fontId="7" fillId="0" borderId="21" xfId="2" applyNumberFormat="1" applyFont="1" applyBorder="1" applyAlignment="1">
      <alignment horizontal="left" vertical="center" wrapText="1"/>
    </xf>
    <xf numFmtId="3" fontId="4" fillId="3" borderId="13" xfId="2" applyNumberFormat="1" applyFont="1" applyFill="1" applyBorder="1" applyAlignment="1">
      <alignment horizontal="left" vertical="center"/>
    </xf>
    <xf numFmtId="3" fontId="10" fillId="0" borderId="21" xfId="2" applyNumberFormat="1" applyFont="1" applyBorder="1" applyAlignment="1">
      <alignment horizontal="right" vertical="center"/>
    </xf>
    <xf numFmtId="3" fontId="1" fillId="4" borderId="29" xfId="2" applyNumberFormat="1" applyFont="1" applyFill="1" applyBorder="1"/>
    <xf numFmtId="3" fontId="1" fillId="4" borderId="19" xfId="2" applyNumberFormat="1" applyFont="1" applyFill="1" applyBorder="1"/>
    <xf numFmtId="3" fontId="11" fillId="0" borderId="15" xfId="2" applyNumberFormat="1" applyFont="1" applyBorder="1" applyAlignment="1">
      <alignment horizontal="center" vertical="center" wrapText="1"/>
    </xf>
    <xf numFmtId="3" fontId="10" fillId="4" borderId="30" xfId="2" applyNumberFormat="1" applyFont="1" applyFill="1" applyBorder="1" applyAlignment="1">
      <alignment vertical="center"/>
    </xf>
    <xf numFmtId="3" fontId="10" fillId="4" borderId="31" xfId="2" applyNumberFormat="1" applyFont="1" applyFill="1" applyBorder="1" applyAlignment="1">
      <alignment vertical="center"/>
    </xf>
    <xf numFmtId="3" fontId="11" fillId="0" borderId="16" xfId="2" applyNumberFormat="1" applyFont="1" applyBorder="1" applyAlignment="1">
      <alignment horizontal="left" vertical="center" wrapText="1"/>
    </xf>
    <xf numFmtId="49" fontId="4" fillId="0" borderId="13" xfId="2" applyNumberFormat="1" applyFont="1" applyBorder="1" applyAlignment="1">
      <alignment horizontal="left" vertical="center"/>
    </xf>
    <xf numFmtId="3" fontId="10" fillId="3" borderId="32" xfId="2" applyNumberFormat="1" applyFont="1" applyFill="1" applyBorder="1" applyAlignment="1">
      <alignment horizontal="right" vertical="center"/>
    </xf>
    <xf numFmtId="3" fontId="10" fillId="4" borderId="29" xfId="2" applyNumberFormat="1" applyFont="1" applyFill="1" applyBorder="1" applyAlignment="1">
      <alignment horizontal="right" vertical="center"/>
    </xf>
    <xf numFmtId="3" fontId="10" fillId="4" borderId="19" xfId="2" applyNumberFormat="1" applyFont="1" applyFill="1" applyBorder="1" applyAlignment="1">
      <alignment horizontal="right" vertical="center"/>
    </xf>
    <xf numFmtId="3" fontId="7" fillId="0" borderId="13" xfId="2" applyNumberFormat="1" applyFont="1" applyBorder="1" applyAlignment="1">
      <alignment horizontal="center" vertical="center" wrapText="1"/>
    </xf>
    <xf numFmtId="3" fontId="7" fillId="0" borderId="33" xfId="2" applyNumberFormat="1" applyFont="1" applyBorder="1" applyAlignment="1">
      <alignment horizontal="center" vertical="center" wrapText="1"/>
    </xf>
    <xf numFmtId="3" fontId="7" fillId="0" borderId="34" xfId="2" applyNumberFormat="1" applyFont="1" applyBorder="1" applyAlignment="1">
      <alignment horizontal="center" vertical="center" wrapText="1"/>
    </xf>
    <xf numFmtId="3" fontId="10" fillId="3" borderId="33" xfId="2" applyNumberFormat="1" applyFont="1" applyFill="1" applyBorder="1" applyAlignment="1">
      <alignment horizontal="right" vertical="center"/>
    </xf>
    <xf numFmtId="3" fontId="11" fillId="0" borderId="33" xfId="2" applyNumberFormat="1" applyFont="1" applyBorder="1" applyAlignment="1">
      <alignment horizontal="center" vertical="center" wrapText="1"/>
    </xf>
    <xf numFmtId="3" fontId="11" fillId="0" borderId="34" xfId="2" applyNumberFormat="1" applyFont="1" applyBorder="1" applyAlignment="1">
      <alignment horizontal="center" vertical="center" wrapText="1"/>
    </xf>
    <xf numFmtId="3" fontId="10" fillId="3" borderId="35" xfId="2" applyNumberFormat="1" applyFont="1" applyFill="1" applyBorder="1" applyAlignment="1">
      <alignment horizontal="right" vertical="center"/>
    </xf>
    <xf numFmtId="3" fontId="11" fillId="0" borderId="35" xfId="2" applyNumberFormat="1" applyFont="1" applyBorder="1" applyAlignment="1">
      <alignment horizontal="center" vertical="center" wrapText="1"/>
    </xf>
    <xf numFmtId="3" fontId="11" fillId="0" borderId="36" xfId="2" applyNumberFormat="1" applyFont="1" applyBorder="1" applyAlignment="1">
      <alignment horizontal="center" vertical="center" wrapText="1"/>
    </xf>
    <xf numFmtId="0" fontId="6" fillId="0" borderId="13" xfId="2" applyFont="1" applyBorder="1" applyAlignment="1">
      <alignment horizontal="left" vertical="center"/>
    </xf>
    <xf numFmtId="3" fontId="11" fillId="0" borderId="13" xfId="2" applyNumberFormat="1" applyFont="1" applyBorder="1" applyAlignment="1">
      <alignment horizontal="right" vertical="center"/>
    </xf>
    <xf numFmtId="3" fontId="7" fillId="0" borderId="13" xfId="2" applyNumberFormat="1" applyFont="1" applyBorder="1" applyAlignment="1">
      <alignment horizontal="right" vertical="center"/>
    </xf>
    <xf numFmtId="3" fontId="7" fillId="4" borderId="13" xfId="2" applyNumberFormat="1" applyFont="1" applyFill="1" applyBorder="1" applyAlignment="1">
      <alignment horizontal="right" vertical="center"/>
    </xf>
    <xf numFmtId="3" fontId="9" fillId="0" borderId="17" xfId="2" applyNumberFormat="1" applyFont="1" applyBorder="1" applyAlignment="1">
      <alignment horizontal="center" vertical="center" wrapText="1"/>
    </xf>
    <xf numFmtId="0" fontId="6" fillId="0" borderId="17" xfId="2" applyFont="1" applyBorder="1" applyAlignment="1">
      <alignment horizontal="left" vertical="center" wrapText="1"/>
    </xf>
    <xf numFmtId="3" fontId="10" fillId="0" borderId="34" xfId="2" applyNumberFormat="1" applyFont="1" applyBorder="1" applyAlignment="1">
      <alignment horizontal="right" vertical="center"/>
    </xf>
    <xf numFmtId="3" fontId="10" fillId="4" borderId="34" xfId="2" applyNumberFormat="1" applyFont="1" applyFill="1" applyBorder="1" applyAlignment="1">
      <alignment vertical="center"/>
    </xf>
    <xf numFmtId="3" fontId="11" fillId="0" borderId="0" xfId="2" applyNumberFormat="1" applyFont="1" applyAlignment="1">
      <alignment horizontal="left" vertical="center" wrapText="1"/>
    </xf>
    <xf numFmtId="0" fontId="6" fillId="0" borderId="17" xfId="2" applyFont="1" applyBorder="1" applyAlignment="1">
      <alignment horizontal="left" vertical="center"/>
    </xf>
    <xf numFmtId="3" fontId="11" fillId="0" borderId="15" xfId="2" applyNumberFormat="1" applyFont="1" applyBorder="1" applyAlignment="1">
      <alignment horizontal="right" vertical="center"/>
    </xf>
    <xf numFmtId="3" fontId="7" fillId="0" borderId="18" xfId="2" applyNumberFormat="1" applyFont="1" applyBorder="1" applyAlignment="1">
      <alignment horizontal="center" vertical="center" wrapText="1"/>
    </xf>
    <xf numFmtId="3" fontId="10" fillId="0" borderId="0" xfId="2" applyNumberFormat="1" applyFont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43" fontId="6" fillId="0" borderId="24" xfId="3" applyFont="1" applyBorder="1" applyAlignment="1">
      <alignment horizontal="left" vertical="center"/>
    </xf>
    <xf numFmtId="164" fontId="6" fillId="0" borderId="24" xfId="3" applyNumberFormat="1" applyFont="1" applyBorder="1" applyAlignment="1">
      <alignment horizontal="left" vertical="center"/>
    </xf>
    <xf numFmtId="164" fontId="6" fillId="4" borderId="24" xfId="3" applyNumberFormat="1" applyFont="1" applyFill="1" applyBorder="1" applyAlignment="1">
      <alignment horizontal="left" vertical="center"/>
    </xf>
    <xf numFmtId="3" fontId="7" fillId="0" borderId="38" xfId="2" applyNumberFormat="1" applyFont="1" applyBorder="1" applyAlignment="1">
      <alignment horizontal="left" vertical="center" wrapText="1"/>
    </xf>
    <xf numFmtId="3" fontId="4" fillId="0" borderId="18" xfId="2" applyNumberFormat="1" applyFont="1" applyBorder="1" applyAlignment="1">
      <alignment horizontal="left" vertical="center"/>
    </xf>
    <xf numFmtId="3" fontId="10" fillId="0" borderId="18" xfId="2" applyNumberFormat="1" applyFont="1" applyBorder="1" applyAlignment="1">
      <alignment horizontal="right" vertical="center"/>
    </xf>
    <xf numFmtId="3" fontId="2" fillId="0" borderId="18" xfId="2" applyNumberFormat="1" applyBorder="1" applyAlignment="1">
      <alignment vertical="center"/>
    </xf>
    <xf numFmtId="3" fontId="2" fillId="4" borderId="18" xfId="2" applyNumberFormat="1" applyFill="1" applyBorder="1" applyAlignment="1">
      <alignment vertical="center"/>
    </xf>
    <xf numFmtId="3" fontId="12" fillId="0" borderId="38" xfId="2" applyNumberFormat="1" applyFont="1" applyBorder="1" applyAlignment="1">
      <alignment horizontal="left" vertical="center" wrapText="1"/>
    </xf>
    <xf numFmtId="3" fontId="12" fillId="0" borderId="13" xfId="2" applyNumberFormat="1" applyFont="1" applyBorder="1" applyAlignment="1">
      <alignment horizontal="center" vertical="center" wrapText="1"/>
    </xf>
    <xf numFmtId="3" fontId="2" fillId="0" borderId="13" xfId="2" applyNumberFormat="1" applyBorder="1" applyAlignment="1">
      <alignment vertical="center"/>
    </xf>
    <xf numFmtId="0" fontId="4" fillId="0" borderId="0" xfId="2" applyFont="1" applyAlignment="1">
      <alignment horizontal="left"/>
    </xf>
    <xf numFmtId="165" fontId="2" fillId="0" borderId="0" xfId="2" applyNumberFormat="1"/>
    <xf numFmtId="0" fontId="2" fillId="0" borderId="0" xfId="2" applyAlignment="1">
      <alignment horizontal="center"/>
    </xf>
    <xf numFmtId="0" fontId="15" fillId="0" borderId="13" xfId="2" applyFont="1" applyBorder="1" applyAlignment="1">
      <alignment horizontal="left"/>
    </xf>
    <xf numFmtId="165" fontId="15" fillId="0" borderId="13" xfId="2" applyNumberFormat="1" applyFont="1" applyBorder="1"/>
    <xf numFmtId="164" fontId="1" fillId="0" borderId="0" xfId="1" applyNumberFormat="1" applyFont="1"/>
    <xf numFmtId="166" fontId="2" fillId="0" borderId="0" xfId="2" applyNumberFormat="1"/>
  </cellXfs>
  <cellStyles count="4">
    <cellStyle name="Milliers" xfId="1" builtinId="3"/>
    <cellStyle name="Milliers 2 3" xfId="3" xr:uid="{B49D825D-526C-4864-B17E-57E4041C2FDA}"/>
    <cellStyle name="Normal" xfId="0" builtinId="0"/>
    <cellStyle name="Normal 2 2" xfId="2" xr:uid="{DA9F08AA-0CB8-4210-8546-8860B000D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ouafif002\Downloads\Outil_ST_Version%20Finale%20(1).xlsx" TargetMode="External"/><Relationship Id="rId1" Type="http://schemas.openxmlformats.org/officeDocument/2006/relationships/externalLinkPath" Target="Outil_ST_Version%20Final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0107ahmp\datasti\Documents%20and%20Settings\L0952719\Desktop\cijEBV7wl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apwc-my.sharepoint.com/Users/rmessager/Desktop/JB/0-Pilotage/JB-Suivi%20de%20projet-201701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2i\2020\--%20New%20MI%20working--\Monthly%20deck%20-%20working\TRANSFO%202020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%20-%20Clients\Banque\CMB\2019\3_Carto%20RO\3_Inputs%20CMB\0_Transverse\PROCEDURES%20R&#233;pertoire%20Directives%20et%20Proc&#233;dures%20juin%202020_%20v11%20b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teciportal/Users/bu9531/AppData/Roaming/Microsoft/Excel/Mediobanca%20Londra%20v%20budg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genda"/>
      <sheetName val="Dashboard"/>
      <sheetName val="Paramètres"/>
      <sheetName val="BILAN"/>
      <sheetName val="Fonds Propres"/>
      <sheetName val="Risque opérationnel"/>
      <sheetName val="C1600"/>
      <sheetName val="Ratio_Solva_Param"/>
      <sheetName val="C0200RWA"/>
      <sheetName val="C0100FP"/>
      <sheetName val="RWA_Institutions"/>
      <sheetName val="RWA_Corpo"/>
      <sheetName val="RWA_Retail"/>
      <sheetName val="RWA_hypothécaires"/>
      <sheetName val="Ratio_Levier_Param"/>
      <sheetName val="C4700_Calcul"/>
      <sheetName val="LCR_Param"/>
      <sheetName val="C7200_TOTAL_HQLA"/>
      <sheetName val="HQLA_stresse"/>
      <sheetName val="C7300_TOTAL_Out"/>
      <sheetName val="Outflow_stresse"/>
      <sheetName val="C7400_TOTAL_IN"/>
      <sheetName val="Inflow_stresse"/>
      <sheetName val="C7600_TOTAL_Calcul"/>
      <sheetName val="NSFR_PARAM"/>
      <sheetName val="C8100_TOTAL_ASF"/>
      <sheetName val="ASF_stresse"/>
      <sheetName val="C8000_TOTAL_RSF"/>
      <sheetName val="RSF_stresse"/>
      <sheetName val="C8400_TOTAL_Calcul"/>
    </sheetNames>
    <sheetDataSet>
      <sheetData sheetId="0"/>
      <sheetData sheetId="1"/>
      <sheetData sheetId="2"/>
      <sheetData sheetId="3">
        <row r="3">
          <cell r="B3">
            <v>0</v>
          </cell>
          <cell r="H3">
            <v>0</v>
          </cell>
          <cell r="K3">
            <v>0</v>
          </cell>
        </row>
        <row r="4">
          <cell r="B4">
            <v>0.85</v>
          </cell>
          <cell r="K4">
            <v>0.5</v>
          </cell>
        </row>
        <row r="5">
          <cell r="B5">
            <v>0.15000000000000002</v>
          </cell>
          <cell r="K5">
            <v>0.5</v>
          </cell>
        </row>
        <row r="7">
          <cell r="H7">
            <v>0.85</v>
          </cell>
        </row>
        <row r="8">
          <cell r="H8">
            <v>0.15000000000000002</v>
          </cell>
        </row>
        <row r="12">
          <cell r="B12">
            <v>0</v>
          </cell>
          <cell r="E12">
            <v>0</v>
          </cell>
          <cell r="K12">
            <v>700000</v>
          </cell>
        </row>
        <row r="13">
          <cell r="E13">
            <v>0.9</v>
          </cell>
          <cell r="H13">
            <v>55049596</v>
          </cell>
          <cell r="K13">
            <v>0</v>
          </cell>
        </row>
        <row r="14">
          <cell r="E14">
            <v>9.9999999999999978E-2</v>
          </cell>
        </row>
        <row r="15">
          <cell r="H15">
            <v>0</v>
          </cell>
        </row>
        <row r="20">
          <cell r="B20">
            <v>6482000</v>
          </cell>
          <cell r="E20">
            <v>787000</v>
          </cell>
          <cell r="H20">
            <v>1270000</v>
          </cell>
          <cell r="K20">
            <v>0</v>
          </cell>
        </row>
        <row r="21">
          <cell r="B21">
            <v>0</v>
          </cell>
          <cell r="E21">
            <v>0</v>
          </cell>
          <cell r="H21">
            <v>0</v>
          </cell>
          <cell r="K21">
            <v>-19420000</v>
          </cell>
        </row>
        <row r="22">
          <cell r="K22">
            <v>0</v>
          </cell>
        </row>
        <row r="23">
          <cell r="K23">
            <v>0</v>
          </cell>
        </row>
        <row r="30">
          <cell r="B30">
            <v>650000</v>
          </cell>
          <cell r="K30">
            <v>0</v>
          </cell>
        </row>
        <row r="31">
          <cell r="B31">
            <v>0</v>
          </cell>
        </row>
        <row r="33">
          <cell r="E3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6">
          <cell r="D16">
            <v>573180646.71000004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euil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</row>
        <row r="2">
          <cell r="A2" t="str">
            <v>Janvier</v>
          </cell>
          <cell r="B2" t="str">
            <v>Février</v>
          </cell>
          <cell r="C2" t="str">
            <v>Mars</v>
          </cell>
          <cell r="D2" t="str">
            <v>Avril</v>
          </cell>
          <cell r="E2" t="str">
            <v>Mai</v>
          </cell>
          <cell r="F2" t="str">
            <v>Juin</v>
          </cell>
          <cell r="G2" t="str">
            <v>Juillet</v>
          </cell>
          <cell r="H2" t="str">
            <v>Août</v>
          </cell>
          <cell r="I2" t="str">
            <v>Septembre</v>
          </cell>
          <cell r="J2" t="str">
            <v>Octobre</v>
          </cell>
          <cell r="K2" t="str">
            <v>Novembre</v>
          </cell>
          <cell r="L2" t="str">
            <v>Décembre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Contacts"/>
      <sheetName val="00-Planning détaillé"/>
      <sheetName val="1-Actions"/>
      <sheetName val="2-Questions"/>
      <sheetName val="3-Décisions"/>
      <sheetName val="4-Points d'attention"/>
      <sheetName val="5-Livrables"/>
      <sheetName val="5.1-Expression de besoins"/>
      <sheetName val="9-Références"/>
    </sheetNames>
    <sheetDataSet>
      <sheetData sheetId="0">
        <row r="2">
          <cell r="A2" t="str">
            <v>APS</v>
          </cell>
        </row>
        <row r="3">
          <cell r="A3" t="str">
            <v>MGA</v>
          </cell>
        </row>
        <row r="4">
          <cell r="A4" t="str">
            <v>LSC</v>
          </cell>
        </row>
        <row r="5">
          <cell r="A5" t="str">
            <v>YVA</v>
          </cell>
        </row>
        <row r="6">
          <cell r="A6" t="str">
            <v>BRO</v>
          </cell>
        </row>
        <row r="7">
          <cell r="A7" t="str">
            <v>PPA</v>
          </cell>
        </row>
        <row r="8">
          <cell r="A8" t="str">
            <v>PKU</v>
          </cell>
        </row>
        <row r="9">
          <cell r="A9" t="str">
            <v>RME</v>
          </cell>
        </row>
        <row r="10">
          <cell r="A10" t="str">
            <v>RVA</v>
          </cell>
        </row>
        <row r="11">
          <cell r="A11" t="str">
            <v>PDL</v>
          </cell>
        </row>
        <row r="12">
          <cell r="A12" t="str">
            <v>IT Lugano</v>
          </cell>
        </row>
        <row r="13">
          <cell r="A13" t="str">
            <v>Finance MC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1-A initier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VF"/>
      <sheetName val="Set up"/>
    </sheetNames>
    <sheetDataSet>
      <sheetData sheetId="0"/>
      <sheetData sheetId="1">
        <row r="2">
          <cell r="A2">
            <v>43861</v>
          </cell>
        </row>
        <row r="3">
          <cell r="A3">
            <v>43890</v>
          </cell>
        </row>
        <row r="4">
          <cell r="A4">
            <v>43921</v>
          </cell>
        </row>
        <row r="5">
          <cell r="A5">
            <v>43951</v>
          </cell>
        </row>
        <row r="6">
          <cell r="A6">
            <v>43982</v>
          </cell>
        </row>
        <row r="7">
          <cell r="A7">
            <v>44012</v>
          </cell>
        </row>
        <row r="8">
          <cell r="A8">
            <v>44043</v>
          </cell>
        </row>
        <row r="9">
          <cell r="A9">
            <v>44074</v>
          </cell>
        </row>
        <row r="10">
          <cell r="A10">
            <v>44104</v>
          </cell>
        </row>
        <row r="11">
          <cell r="A11">
            <v>44135</v>
          </cell>
        </row>
        <row r="12">
          <cell r="A12">
            <v>44165</v>
          </cell>
        </row>
        <row r="13">
          <cell r="A13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Directives"/>
      <sheetName val="TCD Procédures Priorités"/>
      <sheetName val="TCD Dir et Proc"/>
      <sheetName val="Graph. Global"/>
      <sheetName val="Focus ToDo"/>
      <sheetName val="Graph. Dir. Proc."/>
      <sheetName val="TCD Dir Proc Global"/>
      <sheetName val="TCD Priorité"/>
      <sheetName val="Dir et proc global restant"/>
      <sheetName val="Directives"/>
      <sheetName val="Procédures"/>
      <sheetName val="Proc et direc non publiées"/>
      <sheetName val="Statistiques non publiées"/>
      <sheetName val="Statistiques total"/>
      <sheetName val="Procédure groupe"/>
      <sheetName val="Tableau Direction"/>
      <sheetName val="FlowCharts APS"/>
      <sheetName val="SCOPE BO OP"/>
      <sheetName val="Listes"/>
      <sheetName val="Correspond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BO.001</v>
          </cell>
          <cell r="C2" t="str">
            <v>Moyens de paiements</v>
          </cell>
          <cell r="D2" t="str">
            <v>Moyens de paiement-Compte à compte-20170523-RME  (virements internes)</v>
          </cell>
          <cell r="E2" t="str">
            <v>R. Lachelak</v>
          </cell>
          <cell r="F2">
            <v>0.95</v>
          </cell>
          <cell r="G2" t="str">
            <v>Envoyé</v>
          </cell>
          <cell r="H2">
            <v>42885</v>
          </cell>
          <cell r="I2" t="str">
            <v>Transmis pour re-lecture et validation</v>
          </cell>
        </row>
        <row r="3">
          <cell r="B3" t="str">
            <v>BO.002</v>
          </cell>
          <cell r="C3" t="str">
            <v>Moyens de paiements</v>
          </cell>
          <cell r="D3" t="str">
            <v>Moyens de paiement-Virement sortant-20170523-RME</v>
          </cell>
          <cell r="E3" t="str">
            <v>R. Lachelak</v>
          </cell>
          <cell r="F3">
            <v>0.95</v>
          </cell>
          <cell r="G3" t="str">
            <v>Envoyé</v>
          </cell>
          <cell r="H3">
            <v>42885</v>
          </cell>
          <cell r="I3" t="str">
            <v>Transmis pour re-lecture et validation</v>
          </cell>
        </row>
        <row r="4">
          <cell r="B4" t="str">
            <v>BO.003</v>
          </cell>
          <cell r="C4" t="str">
            <v>Moyens de paiements</v>
          </cell>
          <cell r="D4" t="str">
            <v>Moyens de paiement-Virement entrant-20170530-RME</v>
          </cell>
          <cell r="E4" t="str">
            <v>R. Lachelak</v>
          </cell>
          <cell r="F4">
            <v>0.95</v>
          </cell>
          <cell r="G4" t="str">
            <v>Envoyé</v>
          </cell>
          <cell r="H4">
            <v>42885</v>
          </cell>
          <cell r="I4" t="str">
            <v>Transmis pour re-lecture et validation</v>
          </cell>
        </row>
        <row r="5">
          <cell r="B5" t="str">
            <v>BO.004</v>
          </cell>
          <cell r="C5" t="str">
            <v>Compensation</v>
          </cell>
          <cell r="D5" t="str">
            <v>CMB - Prélèvement SDD reçus 20170910</v>
          </cell>
          <cell r="E5" t="str">
            <v>R. Lachelak</v>
          </cell>
          <cell r="F5">
            <v>0.95</v>
          </cell>
          <cell r="G5" t="str">
            <v>Envoyé</v>
          </cell>
          <cell r="H5">
            <v>42992</v>
          </cell>
          <cell r="I5" t="str">
            <v>Transmis pour re-lecture et validation</v>
          </cell>
        </row>
        <row r="6">
          <cell r="B6" t="str">
            <v>BO.005</v>
          </cell>
          <cell r="C6" t="str">
            <v>Compensation</v>
          </cell>
          <cell r="D6" t="str">
            <v>CMB - Prélèvements SDD émis 20170910</v>
          </cell>
          <cell r="E6" t="str">
            <v>R. Lachelak</v>
          </cell>
          <cell r="F6">
            <v>0.95</v>
          </cell>
          <cell r="G6" t="str">
            <v>Envoyé</v>
          </cell>
          <cell r="H6">
            <v>42992</v>
          </cell>
          <cell r="I6" t="str">
            <v>Transmis pour re-lecture et validation</v>
          </cell>
        </row>
        <row r="7">
          <cell r="B7" t="str">
            <v>BO.006</v>
          </cell>
          <cell r="C7" t="str">
            <v>Gestion des OST</v>
          </cell>
          <cell r="D7" t="str">
            <v>Gestion des OST-20170612-RME</v>
          </cell>
          <cell r="E7" t="str">
            <v>R. Lachelak</v>
          </cell>
          <cell r="F7">
            <v>0.95</v>
          </cell>
          <cell r="G7" t="str">
            <v>Envoyé</v>
          </cell>
          <cell r="H7">
            <v>42885</v>
          </cell>
          <cell r="I7" t="str">
            <v>Transmis pour re-lecture et validation</v>
          </cell>
        </row>
        <row r="8">
          <cell r="B8" t="str">
            <v>BO.007</v>
          </cell>
          <cell r="C8" t="str">
            <v>Opérations de guichet</v>
          </cell>
          <cell r="D8" t="str">
            <v>Opérations de Guichet-Chéquier-20170516-CPR</v>
          </cell>
          <cell r="E8" t="str">
            <v>R. Lachelak</v>
          </cell>
          <cell r="F8">
            <v>0.95</v>
          </cell>
          <cell r="G8" t="str">
            <v>Envoyé</v>
          </cell>
          <cell r="H8">
            <v>42885</v>
          </cell>
          <cell r="I8" t="str">
            <v>Transmis pour re-lecture et validation</v>
          </cell>
        </row>
        <row r="9">
          <cell r="B9" t="str">
            <v>BO.008</v>
          </cell>
          <cell r="C9" t="str">
            <v>Opérations de guichet</v>
          </cell>
          <cell r="D9" t="str">
            <v>Opérations de Guichet-Espèces-20170420</v>
          </cell>
          <cell r="E9" t="str">
            <v>R. Lachelak</v>
          </cell>
          <cell r="F9">
            <v>0.95</v>
          </cell>
          <cell r="G9" t="str">
            <v>Envoyé</v>
          </cell>
          <cell r="H9">
            <v>42885</v>
          </cell>
          <cell r="I9" t="str">
            <v>Transmis pour re-lecture et validation</v>
          </cell>
        </row>
        <row r="10">
          <cell r="B10" t="str">
            <v>BO.009</v>
          </cell>
          <cell r="C10" t="str">
            <v>Opérations de guichet</v>
          </cell>
          <cell r="D10" t="str">
            <v>Opérations de Guichet-Espèces-20170516-CPR</v>
          </cell>
          <cell r="E10" t="str">
            <v>R. Lachelak</v>
          </cell>
          <cell r="F10">
            <v>0.95</v>
          </cell>
          <cell r="G10" t="str">
            <v>Envoyé</v>
          </cell>
          <cell r="H10">
            <v>42885</v>
          </cell>
          <cell r="I10" t="str">
            <v>En Cours</v>
          </cell>
        </row>
        <row r="11">
          <cell r="B11" t="str">
            <v>BO.010</v>
          </cell>
          <cell r="C11" t="str">
            <v>Opérations de guichet</v>
          </cell>
          <cell r="D11" t="str">
            <v>Flux Opérations de Guichet-Coffre</v>
          </cell>
          <cell r="E11" t="str">
            <v>R. Lachelak</v>
          </cell>
          <cell r="F11">
            <v>0</v>
          </cell>
          <cell r="G11" t="str">
            <v>Non initié</v>
          </cell>
          <cell r="H11"/>
          <cell r="I11" t="str">
            <v>A Initier</v>
          </cell>
        </row>
        <row r="12">
          <cell r="B12" t="str">
            <v>BO.011</v>
          </cell>
          <cell r="C12" t="str">
            <v xml:space="preserve">Reporting </v>
          </cell>
          <cell r="D12" t="str">
            <v>Reporting fiscal (FATCA, CRS)</v>
          </cell>
          <cell r="E12" t="str">
            <v>R. Lachelak</v>
          </cell>
          <cell r="F12">
            <v>0</v>
          </cell>
          <cell r="G12" t="str">
            <v>Abandonné</v>
          </cell>
          <cell r="H12"/>
          <cell r="I12" t="str">
            <v>Néant</v>
          </cell>
        </row>
        <row r="13">
          <cell r="B13" t="str">
            <v>BO.012</v>
          </cell>
          <cell r="C13" t="str">
            <v xml:space="preserve">Reporting </v>
          </cell>
          <cell r="D13" t="str">
            <v>Reporting fiscal (IFU)</v>
          </cell>
          <cell r="E13" t="str">
            <v>R. Lachelak</v>
          </cell>
          <cell r="F13">
            <v>0</v>
          </cell>
          <cell r="G13" t="str">
            <v>Abandonné</v>
          </cell>
          <cell r="H13"/>
          <cell r="I13" t="str">
            <v>Néant</v>
          </cell>
        </row>
        <row r="14">
          <cell r="B14" t="str">
            <v>BO.013</v>
          </cell>
          <cell r="C14" t="str">
            <v xml:space="preserve">Reporting </v>
          </cell>
          <cell r="D14" t="str">
            <v>Reporting EMIR</v>
          </cell>
          <cell r="E14" t="str">
            <v>R. Lachelak</v>
          </cell>
          <cell r="F14">
            <v>0</v>
          </cell>
          <cell r="G14" t="str">
            <v>Abandonné</v>
          </cell>
          <cell r="H14"/>
          <cell r="I14" t="str">
            <v>Néant</v>
          </cell>
        </row>
        <row r="15">
          <cell r="B15" t="str">
            <v>BO.014</v>
          </cell>
          <cell r="C15" t="str">
            <v>Ouverture Nostri</v>
          </cell>
          <cell r="D15" t="str">
            <v>Ouverture Comptes Nostri-20170414</v>
          </cell>
          <cell r="E15" t="str">
            <v>R. Lachelak</v>
          </cell>
          <cell r="F15">
            <v>0.8</v>
          </cell>
          <cell r="G15" t="str">
            <v>Envoyé</v>
          </cell>
          <cell r="H15">
            <v>42892</v>
          </cell>
          <cell r="I15" t="str">
            <v>A Initier</v>
          </cell>
        </row>
        <row r="16">
          <cell r="B16" t="str">
            <v>BO.015</v>
          </cell>
          <cell r="C16" t="str">
            <v>Rappro</v>
          </cell>
          <cell r="D16" t="str">
            <v>Rapprochement Bancaire (Quotidien)-20170612-RME</v>
          </cell>
          <cell r="E16" t="str">
            <v>R. Lachelak</v>
          </cell>
          <cell r="F16">
            <v>0.95</v>
          </cell>
          <cell r="G16" t="str">
            <v>Envoyé</v>
          </cell>
          <cell r="H16">
            <v>42900</v>
          </cell>
          <cell r="I16" t="str">
            <v>Transmis pour re-lecture et validation</v>
          </cell>
        </row>
        <row r="17">
          <cell r="B17" t="str">
            <v>BO.016</v>
          </cell>
          <cell r="C17" t="str">
            <v>Rappro</v>
          </cell>
          <cell r="D17" t="str">
            <v>Rapprochement Matière (Quotidien)-20170612-RME</v>
          </cell>
          <cell r="E17" t="str">
            <v>R. Lachelak</v>
          </cell>
          <cell r="F17">
            <v>0.95</v>
          </cell>
          <cell r="G17" t="str">
            <v>Envoyé</v>
          </cell>
          <cell r="H17">
            <v>42900</v>
          </cell>
          <cell r="I17" t="str">
            <v>En Cours</v>
          </cell>
        </row>
        <row r="18">
          <cell r="B18" t="str">
            <v>BO.017</v>
          </cell>
          <cell r="C18" t="str">
            <v>Rappro</v>
          </cell>
          <cell r="D18" t="str">
            <v>Rapprochement Titres (Mensuel)-20170612-RME</v>
          </cell>
          <cell r="E18" t="str">
            <v>R. Lachelak</v>
          </cell>
          <cell r="F18">
            <v>0.95</v>
          </cell>
          <cell r="G18" t="str">
            <v>Envoyé</v>
          </cell>
          <cell r="H18">
            <v>42900</v>
          </cell>
          <cell r="I18" t="str">
            <v>Transmis pour re-lecture et validation</v>
          </cell>
        </row>
        <row r="19">
          <cell r="B19" t="str">
            <v>Cab.001</v>
          </cell>
          <cell r="C19" t="str">
            <v>RTO Titres</v>
          </cell>
          <cell r="D19" t="str">
            <v>RTO Titres (Standard)-20170524-RME</v>
          </cell>
          <cell r="E19" t="str">
            <v>S. Sabucci</v>
          </cell>
          <cell r="F19">
            <v>0.95</v>
          </cell>
          <cell r="G19" t="str">
            <v>Envoyé</v>
          </cell>
          <cell r="H19">
            <v>42885</v>
          </cell>
          <cell r="I19" t="str">
            <v>En Cours</v>
          </cell>
        </row>
        <row r="20">
          <cell r="B20" t="str">
            <v>Cab.002</v>
          </cell>
          <cell r="C20" t="str">
            <v>RTO Titres</v>
          </cell>
          <cell r="D20" t="str">
            <v>RTO Titres (Dérogatoire par exception)-20170530-RME</v>
          </cell>
          <cell r="E20" t="str">
            <v>S. Sabucci</v>
          </cell>
          <cell r="F20">
            <v>0.95</v>
          </cell>
          <cell r="G20" t="str">
            <v>Envoyé</v>
          </cell>
          <cell r="H20">
            <v>42885</v>
          </cell>
          <cell r="I20" t="str">
            <v>En Cours</v>
          </cell>
        </row>
        <row r="21">
          <cell r="B21" t="str">
            <v>Cab.003</v>
          </cell>
          <cell r="C21" t="str">
            <v>RTO Options</v>
          </cell>
          <cell r="D21" t="str">
            <v>Options A Négocier-20170530-RME</v>
          </cell>
          <cell r="E21" t="str">
            <v>S. Sabucci</v>
          </cell>
          <cell r="F21">
            <v>0.95</v>
          </cell>
          <cell r="G21" t="str">
            <v>Envoyé</v>
          </cell>
          <cell r="H21">
            <v>42885</v>
          </cell>
          <cell r="I21" t="str">
            <v>Transmis pour re-lecture et validation</v>
          </cell>
        </row>
        <row r="22">
          <cell r="B22" t="str">
            <v>Cab.004</v>
          </cell>
          <cell r="C22" t="str">
            <v>RTO Options</v>
          </cell>
          <cell r="D22" t="str">
            <v>Options Déjà Négociées-20170530-RME</v>
          </cell>
          <cell r="E22" t="str">
            <v>S. Sabucci</v>
          </cell>
          <cell r="F22">
            <v>0.95</v>
          </cell>
          <cell r="G22" t="str">
            <v>Envoyé</v>
          </cell>
          <cell r="H22">
            <v>42885</v>
          </cell>
          <cell r="I22" t="str">
            <v>Transmis pour re-lecture et validation</v>
          </cell>
        </row>
        <row r="23">
          <cell r="B23" t="str">
            <v>Cab.005</v>
          </cell>
          <cell r="C23" t="str">
            <v>RTO Futures</v>
          </cell>
          <cell r="D23" t="str">
            <v>CMB - Flux RTO-Futures-20170914-RME</v>
          </cell>
          <cell r="E23" t="str">
            <v>S. Sabucci</v>
          </cell>
          <cell r="F23">
            <v>0.95</v>
          </cell>
          <cell r="G23" t="str">
            <v>Envoyé</v>
          </cell>
          <cell r="H23">
            <v>42992</v>
          </cell>
          <cell r="I23" t="str">
            <v>En Cours</v>
          </cell>
        </row>
        <row r="24">
          <cell r="B24" t="str">
            <v>Cab.006</v>
          </cell>
          <cell r="C24" t="str">
            <v>RTO Change</v>
          </cell>
          <cell r="D24" t="str">
            <v>RTO-Changes-201703022</v>
          </cell>
          <cell r="E24" t="str">
            <v>S. Giano</v>
          </cell>
          <cell r="F24">
            <v>0.8</v>
          </cell>
          <cell r="G24" t="str">
            <v>Envoyé</v>
          </cell>
          <cell r="H24">
            <v>42922</v>
          </cell>
          <cell r="I24" t="str">
            <v>A Initier</v>
          </cell>
        </row>
        <row r="25">
          <cell r="B25" t="str">
            <v>Cab.007</v>
          </cell>
          <cell r="C25" t="str">
            <v>S/R Fonds internes MC</v>
          </cell>
          <cell r="D25" t="str">
            <v>Fonds internes MC (passif)-20170614</v>
          </cell>
          <cell r="E25" t="str">
            <v>S. Sabucci</v>
          </cell>
          <cell r="F25">
            <v>0.95</v>
          </cell>
          <cell r="G25" t="str">
            <v>Envoyé</v>
          </cell>
          <cell r="H25">
            <v>42900</v>
          </cell>
          <cell r="I25" t="str">
            <v>A Initier</v>
          </cell>
        </row>
        <row r="26">
          <cell r="B26" t="str">
            <v>Cab.008</v>
          </cell>
          <cell r="C26" t="str">
            <v>S/R Fonds internes LUX</v>
          </cell>
          <cell r="D26" t="str">
            <v>Fonds internes LUX (passif)-20170614</v>
          </cell>
          <cell r="E26" t="str">
            <v>S. Sabucci</v>
          </cell>
          <cell r="F26">
            <v>0.95</v>
          </cell>
          <cell r="G26" t="str">
            <v>Envoyé</v>
          </cell>
          <cell r="H26">
            <v>42900</v>
          </cell>
          <cell r="I26" t="str">
            <v>A Initier</v>
          </cell>
        </row>
        <row r="27">
          <cell r="B27" t="str">
            <v>Cab.009</v>
          </cell>
          <cell r="C27" t="str">
            <v>S/R Fonds externes</v>
          </cell>
          <cell r="D27" t="str">
            <v>Fonds externes (passif)-20170504</v>
          </cell>
          <cell r="E27" t="str">
            <v>S. Sabucci</v>
          </cell>
          <cell r="F27">
            <v>0.95</v>
          </cell>
          <cell r="G27" t="str">
            <v>Envoyé</v>
          </cell>
          <cell r="H27">
            <v>42900</v>
          </cell>
          <cell r="I27" t="str">
            <v>A Initier</v>
          </cell>
        </row>
        <row r="28">
          <cell r="B28" t="str">
            <v>Cab.010</v>
          </cell>
          <cell r="C28" t="str">
            <v>RTO Autres</v>
          </cell>
          <cell r="D28" t="str">
            <v>RTO GFI Express et GFI Direct Access-20170530-TSC</v>
          </cell>
          <cell r="E28" t="str">
            <v>S. Sabucci</v>
          </cell>
          <cell r="F28">
            <v>0.95</v>
          </cell>
          <cell r="G28" t="str">
            <v>Envoyé</v>
          </cell>
          <cell r="H28">
            <v>42885</v>
          </cell>
          <cell r="I28" t="str">
            <v>A Initier</v>
          </cell>
        </row>
        <row r="29">
          <cell r="B29" t="str">
            <v>Cab.011</v>
          </cell>
          <cell r="C29" t="str">
            <v>RTO Autres</v>
          </cell>
          <cell r="D29" t="str">
            <v>RTO-TradingAuthorit-DeliveryvsPayment-20170524 - TSC</v>
          </cell>
          <cell r="E29" t="str">
            <v>S. Sabucci</v>
          </cell>
          <cell r="F29">
            <v>0.95</v>
          </cell>
          <cell r="G29" t="str">
            <v>Envoyé</v>
          </cell>
          <cell r="H29">
            <v>42885</v>
          </cell>
          <cell r="I29" t="str">
            <v>A Initier</v>
          </cell>
        </row>
        <row r="30">
          <cell r="B30" t="str">
            <v>Cpt.001</v>
          </cell>
          <cell r="C30" t="str">
            <v>Comptabilité</v>
          </cell>
          <cell r="D30" t="str">
            <v>Gestion des OD  (OD Métiers)</v>
          </cell>
          <cell r="E30" t="str">
            <v>D. Nutte</v>
          </cell>
          <cell r="F30">
            <v>0.95</v>
          </cell>
          <cell r="G30" t="str">
            <v>Envoyé</v>
          </cell>
          <cell r="H30">
            <v>42997</v>
          </cell>
          <cell r="I30" t="str">
            <v>Périmètre : 
- OD Métiers (absence de module)
- OD corrections / extournes (Annulation d'un produit pris à tort / correction d'erreur opérationnelle)</v>
          </cell>
        </row>
        <row r="31">
          <cell r="B31" t="str">
            <v>Cpt.002</v>
          </cell>
          <cell r="C31" t="str">
            <v>Comptabilité</v>
          </cell>
          <cell r="D31" t="str">
            <v>Gestion des S2i box (écritures groupées)</v>
          </cell>
          <cell r="E31" t="str">
            <v>D. Nutte</v>
          </cell>
          <cell r="F31">
            <v>0.5</v>
          </cell>
          <cell r="G31" t="str">
            <v>En cours</v>
          </cell>
          <cell r="H31"/>
          <cell r="I31" t="str">
            <v>Néant</v>
          </cell>
        </row>
        <row r="32">
          <cell r="B32" t="str">
            <v>Cpt.003</v>
          </cell>
          <cell r="C32" t="str">
            <v>Comptabilité</v>
          </cell>
          <cell r="D32" t="str">
            <v>Tiers gérants Apporteurs d'affaires</v>
          </cell>
          <cell r="E32" t="str">
            <v>D. Nutte</v>
          </cell>
          <cell r="F32">
            <v>0.5</v>
          </cell>
          <cell r="G32" t="str">
            <v>En cours</v>
          </cell>
          <cell r="H32"/>
          <cell r="I32" t="str">
            <v>Néant</v>
          </cell>
        </row>
        <row r="33">
          <cell r="B33" t="str">
            <v>Cpt.004</v>
          </cell>
          <cell r="C33" t="str">
            <v>Comptabilité</v>
          </cell>
          <cell r="D33" t="str">
            <v>Frais Généraux / Immo / Fournisseurs</v>
          </cell>
          <cell r="E33" t="str">
            <v>D. Nutte</v>
          </cell>
          <cell r="F33">
            <v>0.5</v>
          </cell>
          <cell r="G33" t="str">
            <v>En cours</v>
          </cell>
          <cell r="H33"/>
          <cell r="I33" t="str">
            <v>Néant</v>
          </cell>
        </row>
        <row r="34">
          <cell r="B34" t="str">
            <v>Cpt.005</v>
          </cell>
          <cell r="C34" t="str">
            <v>Contrôle de gestion</v>
          </cell>
          <cell r="D34" t="str">
            <v>Contrôle de gestion</v>
          </cell>
          <cell r="E34" t="str">
            <v>D. Nutte</v>
          </cell>
          <cell r="F34">
            <v>0</v>
          </cell>
          <cell r="G34" t="str">
            <v>Abandonné</v>
          </cell>
          <cell r="H34"/>
          <cell r="I34" t="str">
            <v>Identifié en atelier début Septembre, a priori hors scope</v>
          </cell>
        </row>
        <row r="35">
          <cell r="B35" t="str">
            <v>Cpt.006</v>
          </cell>
          <cell r="C35" t="str">
            <v>Contrôle dépositaire</v>
          </cell>
          <cell r="D35" t="str">
            <v>Contrôle dépositaire</v>
          </cell>
          <cell r="E35" t="str">
            <v>D. Nutte</v>
          </cell>
          <cell r="F35">
            <v>0</v>
          </cell>
          <cell r="G35" t="str">
            <v>Abandonné</v>
          </cell>
          <cell r="H35"/>
          <cell r="I35" t="str">
            <v>Identifié en atelier début Septembre, a priori hors scope</v>
          </cell>
        </row>
        <row r="36">
          <cell r="B36" t="str">
            <v>Cpt.007</v>
          </cell>
          <cell r="C36" t="str">
            <v>Reporting financier</v>
          </cell>
          <cell r="D36" t="str">
            <v>Reporting réglementaire (SURFI, COREP, OSCAMPS)</v>
          </cell>
          <cell r="E36" t="str">
            <v>D. Nutte</v>
          </cell>
          <cell r="F36">
            <v>0</v>
          </cell>
          <cell r="G36" t="str">
            <v>Abandonné</v>
          </cell>
          <cell r="H36"/>
          <cell r="I36" t="str">
            <v>Peu d'impact S2i, a priori hors scope</v>
          </cell>
        </row>
        <row r="37">
          <cell r="B37" t="str">
            <v>Cre.001</v>
          </cell>
          <cell r="C37" t="str">
            <v>Octroi de crédits</v>
          </cell>
          <cell r="D37" t="str">
            <v>Octroi de crédit</v>
          </cell>
          <cell r="E37" t="str">
            <v>L. Roby</v>
          </cell>
          <cell r="F37">
            <v>0.95</v>
          </cell>
          <cell r="G37" t="str">
            <v>Envoyé</v>
          </cell>
          <cell r="H37">
            <v>42922</v>
          </cell>
          <cell r="I37" t="str">
            <v>A Initier</v>
          </cell>
        </row>
        <row r="38">
          <cell r="B38" t="str">
            <v>Cre.002</v>
          </cell>
          <cell r="C38" t="str">
            <v>Monitoring Crédits</v>
          </cell>
          <cell r="D38" t="str">
            <v>Monitoring crédit</v>
          </cell>
          <cell r="E38" t="str">
            <v>L. Roby</v>
          </cell>
          <cell r="F38">
            <v>0.95</v>
          </cell>
          <cell r="G38" t="str">
            <v>Envoyé</v>
          </cell>
          <cell r="H38">
            <v>42922</v>
          </cell>
          <cell r="I38" t="str">
            <v>A Initier</v>
          </cell>
        </row>
        <row r="39">
          <cell r="B39" t="str">
            <v>Fic.001</v>
          </cell>
          <cell r="C39" t="str">
            <v>Entrée en relation</v>
          </cell>
          <cell r="D39" t="str">
            <v>Entrée en relation-20170515-RME</v>
          </cell>
          <cell r="E39" t="str">
            <v>A. Grégoire</v>
          </cell>
          <cell r="F39">
            <v>0.95</v>
          </cell>
          <cell r="G39" t="str">
            <v>Envoyé</v>
          </cell>
          <cell r="H39">
            <v>42778</v>
          </cell>
          <cell r="I39" t="str">
            <v>A Initier</v>
          </cell>
        </row>
        <row r="40">
          <cell r="B40" t="str">
            <v>Fic.002</v>
          </cell>
          <cell r="C40" t="str">
            <v>Clôture de relation</v>
          </cell>
          <cell r="D40" t="str">
            <v>Cloture de compte-20170609-RME</v>
          </cell>
          <cell r="E40" t="str">
            <v>A. Grégoire</v>
          </cell>
          <cell r="F40">
            <v>0.95</v>
          </cell>
          <cell r="G40" t="str">
            <v>Envoyé</v>
          </cell>
          <cell r="H40">
            <v>42870</v>
          </cell>
          <cell r="I40" t="str">
            <v>A Initier</v>
          </cell>
        </row>
        <row r="41">
          <cell r="B41" t="str">
            <v>CPL.001</v>
          </cell>
          <cell r="C41" t="str">
            <v>Conformité fiscale</v>
          </cell>
          <cell r="D41" t="str">
            <v>Conformité Fiscale-20170327 (Suivi des changements de circonstances)</v>
          </cell>
          <cell r="E41" t="str">
            <v>A. Grégoire</v>
          </cell>
          <cell r="F41">
            <v>0.5</v>
          </cell>
          <cell r="G41" t="str">
            <v>Abandonné</v>
          </cell>
          <cell r="H41"/>
          <cell r="I41" t="str">
            <v>Néant</v>
          </cell>
        </row>
        <row r="42">
          <cell r="B42" t="str">
            <v>CPL.002</v>
          </cell>
          <cell r="C42" t="str">
            <v>Revue des dossiers</v>
          </cell>
          <cell r="D42" t="str">
            <v>Revue des dossiers</v>
          </cell>
          <cell r="E42" t="str">
            <v>A. Grégoire</v>
          </cell>
          <cell r="F42">
            <v>0</v>
          </cell>
          <cell r="G42" t="str">
            <v>Abandonné</v>
          </cell>
          <cell r="H42"/>
          <cell r="I42" t="str">
            <v>Néant</v>
          </cell>
        </row>
        <row r="43">
          <cell r="B43" t="str">
            <v>CPL.003</v>
          </cell>
          <cell r="C43" t="str">
            <v>Surveillance des transactions</v>
          </cell>
          <cell r="D43" t="str">
            <v>Surveillance des transactions-20170323</v>
          </cell>
          <cell r="E43" t="str">
            <v>A. Grégoire</v>
          </cell>
          <cell r="F43">
            <v>0.8</v>
          </cell>
          <cell r="G43" t="str">
            <v>Envoyé</v>
          </cell>
          <cell r="H43">
            <v>43019</v>
          </cell>
          <cell r="I43" t="str">
            <v>A Initier</v>
          </cell>
        </row>
        <row r="44">
          <cell r="B44" t="str">
            <v>Ges.001</v>
          </cell>
          <cell r="C44" t="str">
            <v>Gestion discrétionnaire</v>
          </cell>
          <cell r="D44" t="str">
            <v>CMB - Flux Gestion Discrétionaire-20170417</v>
          </cell>
          <cell r="E44" t="str">
            <v>R. Laure</v>
          </cell>
          <cell r="F44">
            <v>0.95</v>
          </cell>
          <cell r="G44" t="str">
            <v>Envoyé</v>
          </cell>
          <cell r="H44">
            <v>42877</v>
          </cell>
          <cell r="I44" t="str">
            <v>A Initier</v>
          </cell>
        </row>
        <row r="45">
          <cell r="B45" t="str">
            <v>Ges.002</v>
          </cell>
          <cell r="C45" t="str">
            <v>Contrôles</v>
          </cell>
          <cell r="D45" t="str">
            <v>CMB - Flux Gestion Monitoring</v>
          </cell>
          <cell r="E45" t="str">
            <v>R. Laure</v>
          </cell>
          <cell r="F45">
            <v>0</v>
          </cell>
          <cell r="G45" t="str">
            <v>Non initié</v>
          </cell>
          <cell r="H45"/>
          <cell r="I45" t="str">
            <v>Contrôles :
- des perfs et des asset allocations
- des ratios sur les fonds (réglementaires/statutaires)</v>
          </cell>
        </row>
        <row r="46">
          <cell r="B46" t="str">
            <v>Tre.001</v>
          </cell>
          <cell r="C46" t="str">
            <v>Gestion pour compte propre</v>
          </cell>
          <cell r="D46" t="str">
            <v>Gestion pour compte propre</v>
          </cell>
          <cell r="E46" t="str">
            <v>S. Giano</v>
          </cell>
          <cell r="F46">
            <v>0</v>
          </cell>
          <cell r="G46" t="str">
            <v>Abandonné</v>
          </cell>
          <cell r="H46"/>
          <cell r="I46" t="str">
            <v xml:space="preserve">- Couverture de change/taux pour compte propre (à lier avec le process RTO Changes)
- Titres pour compte propre
</v>
          </cell>
        </row>
        <row r="47">
          <cell r="B47" t="str">
            <v>EB.001</v>
          </cell>
          <cell r="C47" t="str">
            <v>E-Banking</v>
          </cell>
          <cell r="D47" t="str">
            <v>E-Banking-20170403</v>
          </cell>
          <cell r="E47" t="str">
            <v>S. Borsari</v>
          </cell>
          <cell r="F47">
            <v>0.8</v>
          </cell>
          <cell r="G47" t="str">
            <v>Envoyé</v>
          </cell>
          <cell r="H47">
            <v>43019</v>
          </cell>
          <cell r="I47" t="str">
            <v>A Initier</v>
          </cell>
        </row>
        <row r="48">
          <cell r="B48" t="str">
            <v>Div.001</v>
          </cell>
          <cell r="C48" t="str">
            <v>Dérogations à la tarification standard</v>
          </cell>
          <cell r="D48" t="str">
            <v>Dérogations à la tarification standard</v>
          </cell>
          <cell r="E48" t="str">
            <v>S. Sieder</v>
          </cell>
          <cell r="F48">
            <v>0</v>
          </cell>
          <cell r="G48" t="str">
            <v>Abandonné</v>
          </cell>
          <cell r="H48"/>
          <cell r="I48" t="str">
            <v>En attente disponibilité SSI</v>
          </cell>
        </row>
        <row r="49">
          <cell r="B49" t="str">
            <v>Div.002</v>
          </cell>
          <cell r="C49" t="str">
            <v>Gestion des Visas</v>
          </cell>
          <cell r="D49" t="str">
            <v>Gestion des Visas</v>
          </cell>
          <cell r="E49" t="str">
            <v>S. Sieder</v>
          </cell>
          <cell r="F49">
            <v>0</v>
          </cell>
          <cell r="G49" t="str">
            <v>Abandonné</v>
          </cell>
          <cell r="H49"/>
          <cell r="I49" t="str">
            <v>Voir Procédure S2i existante</v>
          </cell>
        </row>
        <row r="50">
          <cell r="B50" t="str">
            <v>Div.003</v>
          </cell>
          <cell r="C50" t="str">
            <v>Contrôles à la saisie</v>
          </cell>
          <cell r="D50" t="str">
            <v>Contrôles à la saisie</v>
          </cell>
          <cell r="E50" t="str">
            <v>S. Sieder</v>
          </cell>
          <cell r="F50">
            <v>0.95</v>
          </cell>
          <cell r="G50" t="str">
            <v>Envoyé</v>
          </cell>
          <cell r="H50">
            <v>42885</v>
          </cell>
          <cell r="I50" t="str">
            <v>A Initier</v>
          </cell>
        </row>
      </sheetData>
      <sheetData sheetId="17"/>
      <sheetData sheetId="18">
        <row r="9">
          <cell r="J9" t="str">
            <v>Sur état</v>
          </cell>
        </row>
        <row r="24">
          <cell r="B24" t="str">
            <v>0 - Non initiée</v>
          </cell>
        </row>
        <row r="25">
          <cell r="B25" t="str">
            <v>1 - En écriture Service</v>
          </cell>
        </row>
        <row r="26">
          <cell r="B26" t="str">
            <v>2 - En écriture Orga</v>
          </cell>
        </row>
        <row r="27">
          <cell r="B27" t="str">
            <v>3 - En revue Orga</v>
          </cell>
        </row>
        <row r="28">
          <cell r="B28" t="str">
            <v>4 - En validation finale Service</v>
          </cell>
        </row>
        <row r="29">
          <cell r="B29" t="str">
            <v>5 - En Relecture CPRM/CPL</v>
          </cell>
        </row>
        <row r="30">
          <cell r="B30" t="str">
            <v>6 - En approbation</v>
          </cell>
        </row>
        <row r="31">
          <cell r="B31" t="str">
            <v>7 - Publiée</v>
          </cell>
        </row>
      </sheetData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match"/>
      <sheetName val="Pivotdata_LDN"/>
      <sheetName val="XLR_NoRangeSheet"/>
      <sheetName val="IM vs Budget"/>
      <sheetName val="Budget_vs_Wegher"/>
      <sheetName val="Elenco x categorie di spesa"/>
      <sheetName val="elenchi x servizi"/>
      <sheetName val="Somme RUN"/>
      <sheetName val="Foglio4"/>
      <sheetName val="Foglio1"/>
      <sheetName val="deadline regulatory"/>
    </sheetNames>
    <sheetDataSet>
      <sheetData sheetId="0" refreshError="1"/>
      <sheetData sheetId="1" refreshError="1"/>
      <sheetData sheetId="2">
        <row r="6">
          <cell r="B6" t="str">
            <v>Allocation Overview IM3 (Dept)</v>
          </cell>
          <cell r="C6" t="str">
            <v>EUR</v>
          </cell>
          <cell r="D6" t="str">
            <v>EUR</v>
          </cell>
          <cell r="E6" t="str">
            <v>1.000000</v>
          </cell>
          <cell r="H6" t="str">
            <v>1-7-2013 / 30-6-2014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er AZZEBI (TN)" id="{D3498184-1A66-470B-88D4-42377C3DF4DF}" userId="S::samer.azzebi@pwc.com::86162ba8-f841-424a-86b9-3a08382f0b0e" providerId="AD"/>
  <person displayName="Sourour BEN AICHA (TN)" id="{8AB6B986-D075-4EDA-9DC0-D83F10261AD7}" userId="S::sourour.ben.aicha@pwc.com::b411d57c-bc9f-4926-88ec-5830103ce147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4-10-03T14:16:27.35" personId="{D3498184-1A66-470B-88D4-42377C3DF4DF}" id="{3ACEACE1-EAD0-432E-886B-CD08126207E3}">
    <text xml:space="preserve">Source corep
</text>
  </threadedComment>
  <threadedComment ref="D46" dT="2024-11-13T14:21:15.01" personId="{8AB6B986-D075-4EDA-9DC0-D83F10261AD7}" id="{79F30077-17EE-4CB3-A88B-4B04B5403E33}">
    <text xml:space="preserve">Y compris 220 M€ de dividendes </text>
  </threadedComment>
  <threadedComment ref="D58" dT="2024-11-12T16:31:25.92" personId="{8AB6B986-D075-4EDA-9DC0-D83F10261AD7}" id="{C1AEE366-55E6-46FA-B75B-1DA31E7E6347}">
    <text>Non annulable, paiement réalisé en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3DF1-F95E-4051-9C1B-15035ABDEB3B}">
  <sheetPr>
    <tabColor theme="3" tint="0.749992370372631"/>
  </sheetPr>
  <dimension ref="A1:M89"/>
  <sheetViews>
    <sheetView showGridLines="0"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baseColWidth="10" defaultColWidth="10.81640625" defaultRowHeight="14.5" x14ac:dyDescent="0.35"/>
  <cols>
    <col min="1" max="1" width="49.7265625" style="157" customWidth="1"/>
    <col min="2" max="2" width="21.453125" style="4" hidden="1" customWidth="1"/>
    <col min="3" max="3" width="26.453125" style="4" bestFit="1" customWidth="1"/>
    <col min="4" max="4" width="22.453125" style="4" customWidth="1"/>
    <col min="5" max="5" width="19.54296875" style="4" bestFit="1" customWidth="1"/>
    <col min="6" max="6" width="20.54296875" style="4" bestFit="1" customWidth="1"/>
    <col min="7" max="7" width="65.26953125" style="4" customWidth="1"/>
    <col min="8" max="8" width="9.81640625" style="159" customWidth="1"/>
    <col min="9" max="9" width="12.54296875" style="159" customWidth="1"/>
    <col min="10" max="10" width="14.54296875" style="159" customWidth="1"/>
    <col min="11" max="11" width="19" style="159" customWidth="1"/>
    <col min="12" max="12" width="46.7265625" style="4" customWidth="1"/>
    <col min="13" max="13" width="38.54296875" style="4" customWidth="1"/>
    <col min="14" max="14" width="16.81640625" style="4" customWidth="1"/>
    <col min="15" max="16384" width="10.81640625" style="4"/>
  </cols>
  <sheetData>
    <row r="1" spans="1:12" ht="30" customHeight="1" thickBot="1" x14ac:dyDescent="0.4">
      <c r="A1" s="1" t="s">
        <v>0</v>
      </c>
      <c r="B1" s="1"/>
      <c r="C1" s="1"/>
      <c r="D1" s="1"/>
      <c r="E1" s="1"/>
      <c r="F1" s="1"/>
      <c r="G1" s="2"/>
      <c r="H1" s="3"/>
      <c r="I1" s="3"/>
      <c r="J1" s="3"/>
      <c r="K1" s="3"/>
    </row>
    <row r="2" spans="1:12" ht="15" thickBot="1" x14ac:dyDescent="0.4">
      <c r="A2" s="5"/>
      <c r="B2" s="6"/>
      <c r="C2" s="7" t="s">
        <v>1</v>
      </c>
      <c r="D2" s="8" t="s">
        <v>2</v>
      </c>
      <c r="E2" s="9"/>
      <c r="F2" s="10"/>
      <c r="G2" s="11"/>
      <c r="H2" s="12" t="s">
        <v>3</v>
      </c>
      <c r="I2" s="13"/>
      <c r="J2" s="14" t="s">
        <v>4</v>
      </c>
      <c r="K2" s="13"/>
      <c r="L2" s="15" t="s">
        <v>5</v>
      </c>
    </row>
    <row r="3" spans="1:12" ht="17.5" thickBot="1" x14ac:dyDescent="0.4">
      <c r="A3" s="16" t="s">
        <v>6</v>
      </c>
      <c r="B3" s="17" t="s">
        <v>7</v>
      </c>
      <c r="C3" s="18" t="s">
        <v>8</v>
      </c>
      <c r="D3" s="18" t="s">
        <v>9</v>
      </c>
      <c r="E3" s="18" t="s">
        <v>10</v>
      </c>
      <c r="F3" s="19" t="s">
        <v>11</v>
      </c>
      <c r="G3" s="20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2" t="s">
        <v>17</v>
      </c>
    </row>
    <row r="4" spans="1:12" x14ac:dyDescent="0.35">
      <c r="A4" s="23" t="s">
        <v>18</v>
      </c>
      <c r="B4" s="24">
        <v>264151540.70999998</v>
      </c>
      <c r="C4" s="25">
        <v>155721823.62</v>
      </c>
      <c r="D4" s="26">
        <f>D5+C4+D6</f>
        <v>156721823.62</v>
      </c>
      <c r="E4" s="26">
        <f t="shared" ref="E4:F4" si="0">E5+D4+E6</f>
        <v>156721823.62</v>
      </c>
      <c r="F4" s="26">
        <f t="shared" si="0"/>
        <v>156721823.62</v>
      </c>
      <c r="G4" s="27"/>
      <c r="H4" s="28"/>
      <c r="I4" s="28"/>
      <c r="J4" s="28"/>
      <c r="K4" s="28"/>
    </row>
    <row r="5" spans="1:12" x14ac:dyDescent="0.35">
      <c r="A5" s="23"/>
      <c r="B5" s="29"/>
      <c r="C5" s="26"/>
      <c r="D5" s="30">
        <v>1000000</v>
      </c>
      <c r="E5" s="30">
        <v>0</v>
      </c>
      <c r="F5" s="30">
        <v>0</v>
      </c>
      <c r="G5" s="31"/>
      <c r="H5" s="32"/>
      <c r="I5" s="32"/>
      <c r="J5" s="32"/>
      <c r="K5" s="32"/>
      <c r="L5" s="33"/>
    </row>
    <row r="6" spans="1:12" x14ac:dyDescent="0.35">
      <c r="A6" s="23"/>
      <c r="B6" s="29"/>
      <c r="C6" s="26"/>
      <c r="D6" s="34">
        <f>IF([1]Paramètres!$B$12=1,-D5,0)</f>
        <v>0</v>
      </c>
      <c r="E6" s="34">
        <f t="shared" ref="E6:F6" si="1">-E5</f>
        <v>0</v>
      </c>
      <c r="F6" s="34">
        <f t="shared" si="1"/>
        <v>0</v>
      </c>
      <c r="G6" s="31"/>
      <c r="H6" s="35"/>
      <c r="I6" s="35"/>
      <c r="J6" s="35"/>
      <c r="K6" s="35"/>
      <c r="L6" s="33"/>
    </row>
    <row r="7" spans="1:12" x14ac:dyDescent="0.35">
      <c r="A7" s="36" t="s">
        <v>19</v>
      </c>
      <c r="B7" s="24">
        <v>4753518315.8799992</v>
      </c>
      <c r="C7" s="37">
        <v>4191260525.8000002</v>
      </c>
      <c r="D7" s="37">
        <f>C7+D8+D9+Retrait_depôts_stress_2025_Créance_CMB+D11+D12</f>
        <v>4388260525.8000002</v>
      </c>
      <c r="E7" s="37">
        <f>D7+E8+E9+Retrait_depôts_stress_2026_Créance_CMB+E11+E12</f>
        <v>4698560525.8000002</v>
      </c>
      <c r="F7" s="37">
        <f>E7+F8+F9+Retrait_depôts_stress_2027_Créance_CMB+F11+F12</f>
        <v>4897060525.8000002</v>
      </c>
      <c r="G7" s="38"/>
      <c r="H7" s="39"/>
      <c r="I7" s="39"/>
      <c r="J7" s="39"/>
      <c r="K7" s="39"/>
    </row>
    <row r="8" spans="1:12" x14ac:dyDescent="0.35">
      <c r="A8" s="40"/>
      <c r="B8" s="29"/>
      <c r="C8" s="41"/>
      <c r="D8" s="30">
        <v>197000000</v>
      </c>
      <c r="E8" s="30">
        <v>310300000</v>
      </c>
      <c r="F8" s="30">
        <v>198500000</v>
      </c>
      <c r="G8" s="31" t="s">
        <v>20</v>
      </c>
      <c r="H8" s="32"/>
      <c r="I8" s="32"/>
      <c r="J8" s="32"/>
      <c r="K8" s="32"/>
    </row>
    <row r="9" spans="1:12" ht="29" x14ac:dyDescent="0.35">
      <c r="A9" s="40"/>
      <c r="B9" s="29"/>
      <c r="C9" s="41"/>
      <c r="D9" s="42">
        <f>IF([1]Paramètres!$B$12=1,-D8,0)</f>
        <v>0</v>
      </c>
      <c r="E9" s="42">
        <f>IF([1]Paramètres!$B$12=1,-E8,0)</f>
        <v>0</v>
      </c>
      <c r="F9" s="42">
        <f>IF([1]Paramètres!$B$12=1,-F8,0)</f>
        <v>0</v>
      </c>
      <c r="G9" s="43" t="s">
        <v>21</v>
      </c>
      <c r="H9" s="44"/>
      <c r="I9" s="44"/>
      <c r="J9" s="44"/>
      <c r="K9" s="44"/>
    </row>
    <row r="10" spans="1:12" x14ac:dyDescent="0.35">
      <c r="A10" s="40"/>
      <c r="B10" s="29"/>
      <c r="C10" s="41"/>
      <c r="D10" s="34">
        <f>D56*[1]Paramètres!$B$4</f>
        <v>0</v>
      </c>
      <c r="E10" s="34">
        <f>E56*[1]Paramètres!$B$4</f>
        <v>0</v>
      </c>
      <c r="F10" s="34">
        <f>F56*[1]Paramètres!$B$4</f>
        <v>0</v>
      </c>
      <c r="G10" s="43" t="s">
        <v>22</v>
      </c>
      <c r="H10" s="44" t="s">
        <v>23</v>
      </c>
      <c r="I10" s="44" t="s">
        <v>24</v>
      </c>
      <c r="J10" s="44" t="s">
        <v>25</v>
      </c>
      <c r="K10" s="44" t="s">
        <v>26</v>
      </c>
    </row>
    <row r="11" spans="1:12" x14ac:dyDescent="0.35">
      <c r="A11" s="40"/>
      <c r="B11" s="29"/>
      <c r="C11" s="41"/>
      <c r="D11" s="34">
        <f>D50*[1]Paramètres!$E$13</f>
        <v>0</v>
      </c>
      <c r="E11" s="34">
        <f>E50*[1]Paramètres!$E$13</f>
        <v>0</v>
      </c>
      <c r="F11" s="34">
        <f>F50*[1]Paramètres!$E$13</f>
        <v>0</v>
      </c>
      <c r="G11" s="43" t="s">
        <v>27</v>
      </c>
      <c r="H11" s="44" t="s">
        <v>23</v>
      </c>
      <c r="I11" s="44" t="s">
        <v>24</v>
      </c>
      <c r="J11" s="44" t="s">
        <v>25</v>
      </c>
      <c r="K11" s="44" t="s">
        <v>26</v>
      </c>
    </row>
    <row r="12" spans="1:12" x14ac:dyDescent="0.35">
      <c r="A12" s="45"/>
      <c r="B12" s="29"/>
      <c r="C12" s="41"/>
      <c r="D12" s="34">
        <f>SUM(D71:D73)</f>
        <v>0</v>
      </c>
      <c r="E12" s="34">
        <f t="shared" ref="E12:F12" si="2">SUM(E71:E73)</f>
        <v>0</v>
      </c>
      <c r="F12" s="34">
        <f t="shared" si="2"/>
        <v>0</v>
      </c>
      <c r="G12" s="43" t="s">
        <v>28</v>
      </c>
      <c r="H12" s="44" t="s">
        <v>29</v>
      </c>
      <c r="I12" s="44" t="s">
        <v>24</v>
      </c>
      <c r="J12" s="44" t="s">
        <v>25</v>
      </c>
      <c r="K12" s="44" t="s">
        <v>26</v>
      </c>
    </row>
    <row r="13" spans="1:12" x14ac:dyDescent="0.35">
      <c r="A13" s="45" t="s">
        <v>30</v>
      </c>
      <c r="B13" s="26">
        <v>865980732.12</v>
      </c>
      <c r="C13" s="46">
        <v>2896774257.4000001</v>
      </c>
      <c r="D13" s="46">
        <f>C13+D15+D16+D17+D18+D19</f>
        <v>3204774257.4000001</v>
      </c>
      <c r="E13" s="46">
        <f>D13+E15+E16+E17+E18+E19</f>
        <v>3554774257.4000001</v>
      </c>
      <c r="F13" s="46">
        <f>E13+F15+F16+F17+F18+F19</f>
        <v>3904774257.4000001</v>
      </c>
      <c r="G13" s="47"/>
      <c r="H13" s="48"/>
      <c r="I13" s="48"/>
      <c r="J13" s="48"/>
      <c r="K13" s="48"/>
    </row>
    <row r="14" spans="1:12" x14ac:dyDescent="0.35">
      <c r="A14" s="49" t="s">
        <v>31</v>
      </c>
      <c r="B14" s="26">
        <v>2074968405.6800003</v>
      </c>
      <c r="C14" s="50"/>
      <c r="D14" s="50"/>
      <c r="E14" s="50"/>
      <c r="F14" s="50"/>
      <c r="G14" s="47"/>
      <c r="H14" s="48"/>
      <c r="I14" s="48"/>
      <c r="J14" s="48"/>
      <c r="K14" s="48"/>
    </row>
    <row r="15" spans="1:12" ht="29" x14ac:dyDescent="0.35">
      <c r="A15" s="49"/>
      <c r="B15" s="29"/>
      <c r="C15" s="51"/>
      <c r="D15" s="30">
        <v>308000000</v>
      </c>
      <c r="E15" s="30">
        <v>350000000</v>
      </c>
      <c r="F15" s="30">
        <v>350000000</v>
      </c>
      <c r="G15" s="31" t="s">
        <v>32</v>
      </c>
      <c r="H15" s="32"/>
      <c r="I15" s="32"/>
      <c r="J15" s="32"/>
      <c r="K15" s="32"/>
    </row>
    <row r="16" spans="1:12" x14ac:dyDescent="0.35">
      <c r="A16" s="40"/>
      <c r="B16" s="29"/>
      <c r="C16" s="51"/>
      <c r="D16" s="52">
        <f>IF([1]Paramètres!$B$12=1,-D15,0)</f>
        <v>0</v>
      </c>
      <c r="E16" s="52">
        <f>IF([1]Paramètres!$B$12=1,-E15,0)</f>
        <v>0</v>
      </c>
      <c r="F16" s="52">
        <f>IF([1]Paramètres!$B$12=1,-F15,0)</f>
        <v>0</v>
      </c>
      <c r="G16" s="43" t="s">
        <v>33</v>
      </c>
      <c r="H16" s="53"/>
      <c r="I16" s="53"/>
      <c r="J16" s="53"/>
      <c r="K16" s="53"/>
    </row>
    <row r="17" spans="1:13" x14ac:dyDescent="0.35">
      <c r="A17" s="40"/>
      <c r="B17" s="29"/>
      <c r="C17" s="51"/>
      <c r="D17" s="52">
        <f>($C$38*[1]Paramètres!$H$3)/3</f>
        <v>0</v>
      </c>
      <c r="E17" s="52">
        <f>($C$38*[1]Paramètres!$H$3)/3</f>
        <v>0</v>
      </c>
      <c r="F17" s="52">
        <f>($C$38*[1]Paramètres!$H$3)/3</f>
        <v>0</v>
      </c>
      <c r="G17" s="43" t="s">
        <v>34</v>
      </c>
      <c r="H17" s="53" t="s">
        <v>23</v>
      </c>
      <c r="I17" s="53" t="s">
        <v>24</v>
      </c>
      <c r="J17" s="53" t="s">
        <v>25</v>
      </c>
      <c r="K17" s="53" t="s">
        <v>26</v>
      </c>
    </row>
    <row r="18" spans="1:13" x14ac:dyDescent="0.35">
      <c r="A18" s="40"/>
      <c r="B18" s="29"/>
      <c r="C18" s="51"/>
      <c r="D18" s="52">
        <f>D76</f>
        <v>0</v>
      </c>
      <c r="E18" s="52">
        <f>E76</f>
        <v>0</v>
      </c>
      <c r="F18" s="52">
        <f>F76</f>
        <v>0</v>
      </c>
      <c r="G18" s="54" t="s">
        <v>35</v>
      </c>
      <c r="H18" s="44" t="s">
        <v>23</v>
      </c>
      <c r="I18" s="55" t="s">
        <v>24</v>
      </c>
      <c r="J18" s="55"/>
      <c r="K18" s="55"/>
      <c r="L18" s="56"/>
    </row>
    <row r="19" spans="1:13" x14ac:dyDescent="0.35">
      <c r="A19" s="45"/>
      <c r="B19" s="29"/>
      <c r="C19" s="51"/>
      <c r="D19" s="52">
        <f>-[1]Paramètres!E33</f>
        <v>0</v>
      </c>
      <c r="E19" s="52"/>
      <c r="F19" s="52"/>
      <c r="G19" s="43" t="s">
        <v>36</v>
      </c>
      <c r="H19" s="44" t="s">
        <v>23</v>
      </c>
      <c r="I19" s="55" t="s">
        <v>24</v>
      </c>
      <c r="J19" s="53" t="s">
        <v>25</v>
      </c>
      <c r="K19" s="53" t="s">
        <v>26</v>
      </c>
      <c r="L19" s="56"/>
    </row>
    <row r="20" spans="1:13" x14ac:dyDescent="0.35">
      <c r="A20" s="57" t="s">
        <v>37</v>
      </c>
      <c r="B20" s="25">
        <v>809704829.41999984</v>
      </c>
      <c r="C20" s="25">
        <v>863578713.20000005</v>
      </c>
      <c r="D20" s="25">
        <f>C20+D21+D22+D23+D24+D25+D26+D28+D27</f>
        <v>744578713.20000005</v>
      </c>
      <c r="E20" s="25">
        <f>D20+E21+E22+E23+E24+E25+E26+E28+E27</f>
        <v>618278713.19999993</v>
      </c>
      <c r="F20" s="25">
        <f>E20+F21+F22+F23+F24+F25+F26+F28+F27</f>
        <v>614778713.19999993</v>
      </c>
      <c r="G20" s="58"/>
      <c r="H20" s="59"/>
      <c r="I20" s="59"/>
      <c r="J20" s="59"/>
      <c r="K20" s="59"/>
    </row>
    <row r="21" spans="1:13" x14ac:dyDescent="0.35">
      <c r="A21" s="60"/>
      <c r="B21" s="29"/>
      <c r="C21" s="26"/>
      <c r="D21" s="30">
        <v>-119000000</v>
      </c>
      <c r="E21" s="30">
        <v>-126300000.00000012</v>
      </c>
      <c r="F21" s="30">
        <v>-3500000</v>
      </c>
      <c r="G21" s="31" t="s">
        <v>38</v>
      </c>
      <c r="H21" s="32"/>
      <c r="I21" s="32"/>
      <c r="J21" s="32"/>
      <c r="K21" s="32"/>
      <c r="L21" s="61"/>
    </row>
    <row r="22" spans="1:13" x14ac:dyDescent="0.35">
      <c r="A22" s="62"/>
      <c r="B22" s="29"/>
      <c r="C22" s="26"/>
      <c r="D22" s="52">
        <f>IF([1]Paramètres!$B$12=1,-D21,0)</f>
        <v>0</v>
      </c>
      <c r="E22" s="52">
        <f>IF([1]Paramètres!$B$12=1,-E21,0)</f>
        <v>0</v>
      </c>
      <c r="F22" s="52">
        <f>IF([1]Paramètres!$B$12=1,-F21,0)</f>
        <v>0</v>
      </c>
      <c r="G22" s="43" t="s">
        <v>39</v>
      </c>
      <c r="H22" s="53"/>
      <c r="I22" s="53"/>
      <c r="J22" s="53"/>
      <c r="K22" s="53"/>
    </row>
    <row r="23" spans="1:13" x14ac:dyDescent="0.35">
      <c r="A23" s="62"/>
      <c r="B23" s="29"/>
      <c r="C23" s="26"/>
      <c r="D23" s="52">
        <f>D56*[1]Paramètres!$B$5</f>
        <v>0</v>
      </c>
      <c r="E23" s="52">
        <f>E56*[1]Paramètres!$B$5</f>
        <v>0</v>
      </c>
      <c r="F23" s="52">
        <f>F56*[1]Paramètres!$B$5</f>
        <v>0</v>
      </c>
      <c r="G23" s="43" t="s">
        <v>22</v>
      </c>
      <c r="H23" s="44" t="s">
        <v>23</v>
      </c>
      <c r="I23" s="44"/>
      <c r="J23" s="44" t="s">
        <v>40</v>
      </c>
      <c r="K23" s="44" t="s">
        <v>41</v>
      </c>
    </row>
    <row r="24" spans="1:13" x14ac:dyDescent="0.35">
      <c r="A24" s="62"/>
      <c r="B24" s="29"/>
      <c r="C24" s="26"/>
      <c r="D24" s="52">
        <f>-($C$20*[1]Paramètres!$K$3*[1]Paramètres!$K$4)/3</f>
        <v>0</v>
      </c>
      <c r="E24" s="52">
        <f>-($C$20*[1]Paramètres!$K$3*[1]Paramètres!$K$4)/3</f>
        <v>0</v>
      </c>
      <c r="F24" s="52">
        <f>-($C$20*[1]Paramètres!$K$3*[1]Paramètres!$K$4)/3</f>
        <v>0</v>
      </c>
      <c r="G24" s="43" t="s">
        <v>42</v>
      </c>
      <c r="H24" s="44" t="s">
        <v>23</v>
      </c>
      <c r="I24" s="44"/>
      <c r="J24" s="44" t="s">
        <v>40</v>
      </c>
      <c r="K24" s="44" t="s">
        <v>41</v>
      </c>
      <c r="L24" s="63"/>
    </row>
    <row r="25" spans="1:13" x14ac:dyDescent="0.35">
      <c r="A25" s="62"/>
      <c r="B25" s="29"/>
      <c r="C25" s="26"/>
      <c r="D25" s="52">
        <f>-($C$20*[1]Paramètres!$K$3*[1]Paramètres!$K$5)/3</f>
        <v>0</v>
      </c>
      <c r="E25" s="52">
        <f>-($C$20*[1]Paramètres!$K$3*[1]Paramètres!$K$5)/3</f>
        <v>0</v>
      </c>
      <c r="F25" s="52">
        <f>-($C$20*[1]Paramètres!$K$3*[1]Paramètres!$K$5)/3</f>
        <v>0</v>
      </c>
      <c r="G25" s="43" t="s">
        <v>43</v>
      </c>
      <c r="H25" s="44" t="s">
        <v>23</v>
      </c>
      <c r="I25" s="44"/>
      <c r="J25" s="53" t="s">
        <v>25</v>
      </c>
      <c r="K25" s="44" t="s">
        <v>26</v>
      </c>
      <c r="L25" s="64"/>
    </row>
    <row r="26" spans="1:13" ht="29.5" customHeight="1" x14ac:dyDescent="0.35">
      <c r="A26" s="62"/>
      <c r="B26" s="29"/>
      <c r="C26" s="26"/>
      <c r="D26" s="52">
        <f>D17*(-[1]Paramètres!$H$8)</f>
        <v>0</v>
      </c>
      <c r="E26" s="52">
        <f>E17*(-[1]Paramètres!$H$8)</f>
        <v>0</v>
      </c>
      <c r="F26" s="52">
        <f>F17*(-[1]Paramètres!$H$8)</f>
        <v>0</v>
      </c>
      <c r="G26" s="43" t="s">
        <v>44</v>
      </c>
      <c r="H26" s="53" t="s">
        <v>23</v>
      </c>
      <c r="I26" s="53"/>
      <c r="J26" s="44" t="s">
        <v>40</v>
      </c>
      <c r="K26" s="44" t="s">
        <v>41</v>
      </c>
      <c r="M26" s="61"/>
    </row>
    <row r="27" spans="1:13" x14ac:dyDescent="0.35">
      <c r="A27" s="62"/>
      <c r="B27" s="29"/>
      <c r="C27" s="26"/>
      <c r="D27" s="52">
        <f>D50*[1]Paramètres!$E$14</f>
        <v>0</v>
      </c>
      <c r="E27" s="52">
        <f>E50*[1]Paramètres!$E$14</f>
        <v>0</v>
      </c>
      <c r="F27" s="52">
        <f>F50*[1]Paramètres!$E$14</f>
        <v>0</v>
      </c>
      <c r="G27" s="43" t="s">
        <v>27</v>
      </c>
      <c r="H27" s="44" t="s">
        <v>23</v>
      </c>
      <c r="I27" s="44"/>
      <c r="J27" s="44" t="s">
        <v>40</v>
      </c>
      <c r="K27" s="44" t="s">
        <v>41</v>
      </c>
    </row>
    <row r="28" spans="1:13" x14ac:dyDescent="0.35">
      <c r="A28" s="65"/>
      <c r="B28" s="29"/>
      <c r="C28" s="26"/>
      <c r="D28" s="52">
        <f>-([1]Paramètres!$K$30*[1]C7200_TOTAL_HQLA!$D$16)/3</f>
        <v>0</v>
      </c>
      <c r="E28" s="52">
        <f>-([1]Paramètres!$K$30*[1]C7200_TOTAL_HQLA!$D$16)/3</f>
        <v>0</v>
      </c>
      <c r="F28" s="52">
        <f>-([1]Paramètres!$K$30*[1]C7200_TOTAL_HQLA!$D$16)/3</f>
        <v>0</v>
      </c>
      <c r="G28" s="43" t="s">
        <v>45</v>
      </c>
      <c r="H28" s="53"/>
      <c r="I28" s="53"/>
      <c r="J28" s="66"/>
      <c r="K28" s="67"/>
      <c r="L28" s="68" t="s">
        <v>46</v>
      </c>
    </row>
    <row r="29" spans="1:13" x14ac:dyDescent="0.35">
      <c r="A29" s="69" t="s">
        <v>47</v>
      </c>
      <c r="B29" s="26">
        <v>55739716.989999995</v>
      </c>
      <c r="C29" s="70">
        <v>2348229.34</v>
      </c>
      <c r="D29" s="70">
        <f>$C$29</f>
        <v>2348229.34</v>
      </c>
      <c r="E29" s="70">
        <f t="shared" ref="E29:F29" si="3">$C$29</f>
        <v>2348229.34</v>
      </c>
      <c r="F29" s="70">
        <f t="shared" si="3"/>
        <v>2348229.34</v>
      </c>
      <c r="G29" s="31"/>
      <c r="H29" s="32"/>
      <c r="I29" s="32"/>
      <c r="J29" s="71"/>
      <c r="K29" s="32"/>
      <c r="L29" s="72"/>
    </row>
    <row r="30" spans="1:13" x14ac:dyDescent="0.35">
      <c r="A30" s="73" t="s">
        <v>48</v>
      </c>
      <c r="B30" s="26">
        <v>235377564.62000763</v>
      </c>
      <c r="C30" s="26">
        <v>228174947.12999997</v>
      </c>
      <c r="D30" s="26">
        <f>C30+D31+D32+D33+D34+D35</f>
        <v>334174947.13</v>
      </c>
      <c r="E30" s="26">
        <f>D30+E31+E32+E33+E34+E35</f>
        <v>372174947.13</v>
      </c>
      <c r="F30" s="26">
        <f>E30+F31+F32+F33+F34+F35</f>
        <v>462174947.13</v>
      </c>
      <c r="G30" s="47"/>
      <c r="H30" s="48"/>
      <c r="I30" s="48"/>
      <c r="J30" s="71"/>
      <c r="K30" s="48"/>
      <c r="L30" s="74"/>
    </row>
    <row r="31" spans="1:13" x14ac:dyDescent="0.35">
      <c r="A31" s="75"/>
      <c r="B31" s="76"/>
      <c r="C31" s="26"/>
      <c r="D31" s="30">
        <v>106000000</v>
      </c>
      <c r="E31" s="30">
        <v>38000000</v>
      </c>
      <c r="F31" s="30">
        <v>90000000</v>
      </c>
      <c r="G31" s="31" t="s">
        <v>49</v>
      </c>
      <c r="H31" s="32"/>
      <c r="I31" s="32"/>
      <c r="J31" s="71"/>
      <c r="K31" s="32"/>
      <c r="L31" s="72"/>
    </row>
    <row r="32" spans="1:13" x14ac:dyDescent="0.35">
      <c r="A32" s="75"/>
      <c r="B32" s="76"/>
      <c r="C32" s="26"/>
      <c r="D32" s="42">
        <f>IF([1]Paramètres!$B$12=1,-D31,0)</f>
        <v>0</v>
      </c>
      <c r="E32" s="42">
        <f>IF([1]Paramètres!$B$12=1,-E31,0)</f>
        <v>0</v>
      </c>
      <c r="F32" s="42">
        <f>IF([1]Paramètres!$B$12=1,-F31,0)</f>
        <v>0</v>
      </c>
      <c r="G32" s="43" t="s">
        <v>50</v>
      </c>
      <c r="H32" s="53"/>
      <c r="I32" s="53"/>
      <c r="J32" s="53"/>
      <c r="K32" s="77"/>
      <c r="L32" s="61"/>
    </row>
    <row r="33" spans="1:12" x14ac:dyDescent="0.35">
      <c r="A33" s="75"/>
      <c r="B33" s="76"/>
      <c r="C33" s="26"/>
      <c r="D33" s="78">
        <f>D74</f>
        <v>0</v>
      </c>
      <c r="E33" s="78">
        <f t="shared" ref="E33:F34" si="4">E74</f>
        <v>0</v>
      </c>
      <c r="F33" s="78">
        <f t="shared" si="4"/>
        <v>0</v>
      </c>
      <c r="G33" s="43" t="s">
        <v>51</v>
      </c>
      <c r="H33" s="53" t="s">
        <v>23</v>
      </c>
      <c r="I33" s="44"/>
      <c r="J33" s="53"/>
      <c r="K33" s="53"/>
      <c r="L33" s="61"/>
    </row>
    <row r="34" spans="1:12" x14ac:dyDescent="0.35">
      <c r="A34" s="75"/>
      <c r="B34" s="76"/>
      <c r="C34" s="26"/>
      <c r="D34" s="78">
        <f>D75</f>
        <v>0</v>
      </c>
      <c r="E34" s="78">
        <f t="shared" si="4"/>
        <v>0</v>
      </c>
      <c r="F34" s="78">
        <f t="shared" si="4"/>
        <v>0</v>
      </c>
      <c r="G34" s="43" t="s">
        <v>52</v>
      </c>
      <c r="H34" s="53" t="s">
        <v>23</v>
      </c>
      <c r="I34" s="44"/>
      <c r="J34" s="53"/>
      <c r="K34" s="53"/>
      <c r="L34" s="61"/>
    </row>
    <row r="35" spans="1:12" ht="15" thickBot="1" x14ac:dyDescent="0.4">
      <c r="A35" s="75"/>
      <c r="B35" s="76"/>
      <c r="C35" s="26"/>
      <c r="D35" s="78">
        <f>D78</f>
        <v>0</v>
      </c>
      <c r="E35" s="78">
        <f t="shared" ref="E35:F35" si="5">E78</f>
        <v>0</v>
      </c>
      <c r="F35" s="78">
        <f t="shared" si="5"/>
        <v>0</v>
      </c>
      <c r="G35" s="43" t="s">
        <v>53</v>
      </c>
      <c r="H35" s="53" t="s">
        <v>23</v>
      </c>
      <c r="I35" s="53"/>
      <c r="J35" s="53"/>
      <c r="K35" s="44"/>
    </row>
    <row r="36" spans="1:12" ht="15" thickBot="1" x14ac:dyDescent="0.4">
      <c r="A36" s="79" t="s">
        <v>23</v>
      </c>
      <c r="B36" s="80">
        <f>SUM(B4:B30)</f>
        <v>9059441105.4200077</v>
      </c>
      <c r="C36" s="81">
        <v>8337858496.4899998</v>
      </c>
      <c r="D36" s="81">
        <f>SUM(D4,D7,D13,D20,D29,D30)</f>
        <v>8830858496.4899998</v>
      </c>
      <c r="E36" s="81">
        <f>SUM(E4,E7,E13,E20,E29,E30)</f>
        <v>9402858496.4899998</v>
      </c>
      <c r="F36" s="81">
        <f>SUM(F4,F7,F13,F20,F29,F30)</f>
        <v>10037858496.49</v>
      </c>
      <c r="G36" s="82"/>
      <c r="H36" s="83"/>
      <c r="I36" s="83"/>
      <c r="J36" s="83"/>
      <c r="K36" s="84"/>
    </row>
    <row r="37" spans="1:12" ht="15" thickBot="1" x14ac:dyDescent="0.4">
      <c r="A37" s="45"/>
      <c r="B37" s="85"/>
      <c r="C37" s="86"/>
      <c r="D37" s="86"/>
      <c r="E37" s="86"/>
      <c r="F37" s="86"/>
      <c r="G37" s="87"/>
      <c r="H37" s="88"/>
      <c r="I37" s="88"/>
      <c r="J37" s="88"/>
      <c r="K37" s="88"/>
    </row>
    <row r="38" spans="1:12" ht="15" thickBot="1" x14ac:dyDescent="0.4">
      <c r="A38" s="79" t="s">
        <v>54</v>
      </c>
      <c r="B38" s="26">
        <v>1039163376.0900002</v>
      </c>
      <c r="C38" s="89">
        <v>1293887720.8</v>
      </c>
      <c r="D38" s="90">
        <f>C38</f>
        <v>1293887720.8</v>
      </c>
      <c r="E38" s="90">
        <f>D38</f>
        <v>1293887720.8</v>
      </c>
      <c r="F38" s="90">
        <f>E38</f>
        <v>1293887720.8</v>
      </c>
      <c r="G38" s="31" t="s">
        <v>55</v>
      </c>
      <c r="H38" s="32"/>
      <c r="I38" s="32"/>
      <c r="J38" s="32"/>
      <c r="K38" s="32"/>
    </row>
    <row r="39" spans="1:12" x14ac:dyDescent="0.35">
      <c r="A39" s="91" t="s">
        <v>56</v>
      </c>
      <c r="B39" s="92"/>
      <c r="C39" s="90">
        <v>814573537.46000004</v>
      </c>
      <c r="D39" s="93"/>
      <c r="E39" s="93"/>
      <c r="F39" s="93"/>
      <c r="G39" s="94"/>
      <c r="H39" s="72"/>
      <c r="I39" s="72"/>
      <c r="J39" s="72"/>
      <c r="K39" s="72"/>
    </row>
    <row r="40" spans="1:12" x14ac:dyDescent="0.35">
      <c r="A40" s="91" t="s">
        <v>57</v>
      </c>
      <c r="B40" s="92"/>
      <c r="C40" s="90">
        <v>442549090.30000001</v>
      </c>
      <c r="D40" s="93"/>
      <c r="E40" s="93"/>
      <c r="F40" s="93"/>
      <c r="G40" s="94"/>
      <c r="H40" s="72"/>
      <c r="I40" s="72"/>
      <c r="J40" s="72"/>
      <c r="K40" s="72"/>
    </row>
    <row r="41" spans="1:12" x14ac:dyDescent="0.35">
      <c r="A41" s="91" t="s">
        <v>58</v>
      </c>
      <c r="B41" s="92"/>
      <c r="C41" s="90">
        <v>36045189.469999999</v>
      </c>
      <c r="D41" s="93"/>
      <c r="E41" s="93"/>
      <c r="F41" s="93"/>
      <c r="G41" s="94"/>
      <c r="H41" s="72"/>
      <c r="I41" s="72"/>
      <c r="J41" s="72"/>
      <c r="K41" s="72"/>
    </row>
    <row r="42" spans="1:12" x14ac:dyDescent="0.35">
      <c r="A42" s="95" t="s">
        <v>59</v>
      </c>
      <c r="B42" s="96"/>
      <c r="C42" s="96"/>
      <c r="D42" s="96"/>
      <c r="E42" s="96"/>
      <c r="F42" s="96"/>
      <c r="G42" s="96"/>
      <c r="H42" s="97"/>
      <c r="I42" s="97"/>
      <c r="J42" s="97"/>
      <c r="K42" s="97"/>
    </row>
    <row r="44" spans="1:12" ht="17" x14ac:dyDescent="0.35">
      <c r="A44" s="16" t="s">
        <v>60</v>
      </c>
      <c r="B44" s="17" t="s">
        <v>7</v>
      </c>
      <c r="C44" s="17" t="s">
        <v>8</v>
      </c>
      <c r="D44" s="17" t="s">
        <v>9</v>
      </c>
      <c r="E44" s="17" t="s">
        <v>10</v>
      </c>
      <c r="F44" s="17" t="s">
        <v>11</v>
      </c>
      <c r="G44" s="17" t="s">
        <v>12</v>
      </c>
      <c r="H44" s="21" t="s">
        <v>13</v>
      </c>
      <c r="I44" s="21" t="s">
        <v>14</v>
      </c>
      <c r="J44" s="21" t="s">
        <v>15</v>
      </c>
      <c r="K44" s="21" t="s">
        <v>16</v>
      </c>
    </row>
    <row r="45" spans="1:12" x14ac:dyDescent="0.35">
      <c r="A45" s="98" t="s">
        <v>61</v>
      </c>
      <c r="B45" s="24">
        <v>1637626876.5800002</v>
      </c>
      <c r="C45" s="25">
        <v>2002644803.55</v>
      </c>
      <c r="D45" s="99">
        <f>C45+D46+D47+D49+D50+D51+D52+D48</f>
        <v>2530644803.5500002</v>
      </c>
      <c r="E45" s="99">
        <f t="shared" ref="E45:F45" si="6">D45+E46+E47+E49+E50+E51+E52+E48</f>
        <v>2880644803.5500002</v>
      </c>
      <c r="F45" s="99">
        <f t="shared" si="6"/>
        <v>3230644803.5500002</v>
      </c>
      <c r="G45" s="27"/>
      <c r="H45" s="28"/>
      <c r="I45" s="28"/>
      <c r="J45" s="28"/>
      <c r="K45" s="28"/>
    </row>
    <row r="46" spans="1:12" ht="29" x14ac:dyDescent="0.35">
      <c r="A46" s="40"/>
      <c r="B46" s="24"/>
      <c r="C46" s="25"/>
      <c r="D46" s="100">
        <v>528000000</v>
      </c>
      <c r="E46" s="100">
        <v>350000000</v>
      </c>
      <c r="F46" s="100">
        <v>350000000</v>
      </c>
      <c r="G46" s="27" t="s">
        <v>32</v>
      </c>
      <c r="H46" s="101"/>
      <c r="I46" s="101"/>
      <c r="J46" s="101"/>
      <c r="K46" s="101"/>
    </row>
    <row r="47" spans="1:12" x14ac:dyDescent="0.35">
      <c r="A47" s="40"/>
      <c r="B47" s="24"/>
      <c r="C47" s="25"/>
      <c r="D47" s="102">
        <f>IF([1]Paramètres!$B$12=1,-D46,0)</f>
        <v>0</v>
      </c>
      <c r="E47" s="102">
        <f>IF([1]Paramètres!$B$12=1,-E46,0)</f>
        <v>0</v>
      </c>
      <c r="F47" s="102">
        <f>IF([1]Paramètres!$B$12=1,-F46,0)</f>
        <v>0</v>
      </c>
      <c r="G47" s="103" t="s">
        <v>33</v>
      </c>
      <c r="H47" s="104"/>
      <c r="I47" s="104"/>
      <c r="J47" s="104"/>
      <c r="K47" s="104"/>
    </row>
    <row r="48" spans="1:12" x14ac:dyDescent="0.35">
      <c r="A48" s="40"/>
      <c r="B48" s="24"/>
      <c r="C48" s="25"/>
      <c r="D48" s="102">
        <f>IF([1]Paramètres!$B$12=1,-D58,0)</f>
        <v>0</v>
      </c>
      <c r="E48" s="102"/>
      <c r="F48" s="102"/>
      <c r="G48" s="103" t="s">
        <v>62</v>
      </c>
      <c r="H48" s="104"/>
      <c r="I48" s="104"/>
      <c r="J48" s="104"/>
      <c r="K48" s="104"/>
    </row>
    <row r="49" spans="1:12" x14ac:dyDescent="0.35">
      <c r="A49" s="40"/>
      <c r="B49" s="24"/>
      <c r="C49" s="25"/>
      <c r="D49" s="102">
        <f>D17*[1]Paramètres!$H$7</f>
        <v>0</v>
      </c>
      <c r="E49" s="102">
        <f>E17*[1]Paramètres!$H$7</f>
        <v>0</v>
      </c>
      <c r="F49" s="102">
        <f>F17*[1]Paramètres!$H$7</f>
        <v>0</v>
      </c>
      <c r="G49" s="103" t="s">
        <v>34</v>
      </c>
      <c r="H49" s="104"/>
      <c r="I49" s="104"/>
      <c r="J49" s="68" t="s">
        <v>63</v>
      </c>
      <c r="K49" s="68" t="s">
        <v>64</v>
      </c>
    </row>
    <row r="50" spans="1:12" x14ac:dyDescent="0.35">
      <c r="A50" s="40"/>
      <c r="B50" s="24"/>
      <c r="C50" s="25"/>
      <c r="D50" s="102">
        <f>-($C$45*[1]Paramètres!$E$12)/3</f>
        <v>0</v>
      </c>
      <c r="E50" s="102">
        <f>-($C$45*[1]Paramètres!$E$12)/3</f>
        <v>0</v>
      </c>
      <c r="F50" s="102">
        <f>-($C$45*[1]Paramètres!$E$12)/3</f>
        <v>0</v>
      </c>
      <c r="G50" s="103" t="s">
        <v>27</v>
      </c>
      <c r="H50" s="104"/>
      <c r="I50" s="104"/>
      <c r="J50" s="68" t="s">
        <v>63</v>
      </c>
      <c r="K50" s="68" t="s">
        <v>64</v>
      </c>
      <c r="L50" s="64"/>
    </row>
    <row r="51" spans="1:12" x14ac:dyDescent="0.35">
      <c r="A51" s="40"/>
      <c r="B51" s="24"/>
      <c r="C51" s="25"/>
      <c r="D51" s="102">
        <f>SUM(D24:D25)</f>
        <v>0</v>
      </c>
      <c r="E51" s="102">
        <f t="shared" ref="E51:F51" si="7">SUM(E24:E25)</f>
        <v>0</v>
      </c>
      <c r="F51" s="102">
        <f t="shared" si="7"/>
        <v>0</v>
      </c>
      <c r="G51" s="103" t="s">
        <v>65</v>
      </c>
      <c r="H51" s="104"/>
      <c r="I51" s="104"/>
      <c r="J51" s="68" t="s">
        <v>63</v>
      </c>
      <c r="K51" s="68" t="s">
        <v>64</v>
      </c>
      <c r="L51" s="64"/>
    </row>
    <row r="52" spans="1:12" x14ac:dyDescent="0.35">
      <c r="A52" s="23"/>
      <c r="B52" s="24"/>
      <c r="C52" s="25"/>
      <c r="D52" s="102">
        <f>D28</f>
        <v>0</v>
      </c>
      <c r="E52" s="102">
        <f t="shared" ref="E52:F52" si="8">E28</f>
        <v>0</v>
      </c>
      <c r="F52" s="102">
        <f t="shared" si="8"/>
        <v>0</v>
      </c>
      <c r="G52" s="103" t="s">
        <v>45</v>
      </c>
      <c r="H52" s="104"/>
      <c r="I52" s="104"/>
      <c r="J52" s="68"/>
      <c r="K52" s="68" t="s">
        <v>64</v>
      </c>
      <c r="L52" s="64"/>
    </row>
    <row r="53" spans="1:12" x14ac:dyDescent="0.35">
      <c r="A53" s="49" t="s">
        <v>66</v>
      </c>
      <c r="B53" s="24">
        <v>6077685223.1600046</v>
      </c>
      <c r="C53" s="25">
        <v>5114994327.96</v>
      </c>
      <c r="D53" s="99">
        <f>C53+D54+D55+D56</f>
        <v>5233994327.96</v>
      </c>
      <c r="E53" s="99">
        <f>D53+E54+E55+E56</f>
        <v>5288994327.9599991</v>
      </c>
      <c r="F53" s="99">
        <f>E53+F54+F55+F56</f>
        <v>5343994327.9599991</v>
      </c>
      <c r="G53" s="27"/>
      <c r="H53" s="28"/>
      <c r="I53" s="28"/>
      <c r="J53" s="28"/>
      <c r="K53" s="28"/>
      <c r="L53" s="64"/>
    </row>
    <row r="54" spans="1:12" x14ac:dyDescent="0.35">
      <c r="A54" s="40"/>
      <c r="B54" s="24"/>
      <c r="C54" s="25"/>
      <c r="D54" s="100">
        <v>119000000</v>
      </c>
      <c r="E54" s="100">
        <v>54999999.999999046</v>
      </c>
      <c r="F54" s="100">
        <v>55000000</v>
      </c>
      <c r="G54" s="27" t="s">
        <v>67</v>
      </c>
      <c r="H54" s="101"/>
      <c r="I54" s="28"/>
      <c r="J54" s="101"/>
      <c r="K54" s="101"/>
    </row>
    <row r="55" spans="1:12" x14ac:dyDescent="0.35">
      <c r="A55" s="40"/>
      <c r="B55" s="24"/>
      <c r="C55" s="25"/>
      <c r="D55" s="102">
        <f>IF([1]Paramètres!$B$12=1,-D54,0)</f>
        <v>0</v>
      </c>
      <c r="E55" s="102">
        <f>IF([1]Paramètres!$B$12=1,-E54,0)</f>
        <v>0</v>
      </c>
      <c r="F55" s="102">
        <f>IF([1]Paramètres!$B$12=1,-F54,0)</f>
        <v>0</v>
      </c>
      <c r="G55" s="103" t="s">
        <v>68</v>
      </c>
      <c r="H55" s="104"/>
      <c r="I55" s="68"/>
      <c r="J55" s="104"/>
      <c r="K55" s="104"/>
    </row>
    <row r="56" spans="1:12" x14ac:dyDescent="0.35">
      <c r="A56" s="45"/>
      <c r="B56" s="24"/>
      <c r="C56" s="25"/>
      <c r="D56" s="102">
        <f>-($C$53*[1]Paramètres!$B$3)</f>
        <v>0</v>
      </c>
      <c r="E56" s="102">
        <v>0</v>
      </c>
      <c r="F56" s="102">
        <v>0</v>
      </c>
      <c r="G56" s="103" t="s">
        <v>69</v>
      </c>
      <c r="H56" s="104"/>
      <c r="I56" s="39"/>
      <c r="J56" s="68" t="s">
        <v>63</v>
      </c>
      <c r="K56" s="68" t="s">
        <v>64</v>
      </c>
      <c r="L56" s="64"/>
    </row>
    <row r="57" spans="1:12" x14ac:dyDescent="0.35">
      <c r="A57" s="105" t="s">
        <v>70</v>
      </c>
      <c r="B57" s="25">
        <v>229346258.24000001</v>
      </c>
      <c r="C57" s="25">
        <v>372044704.18000001</v>
      </c>
      <c r="D57" s="99">
        <f>C57+D58</f>
        <v>152044704.18000001</v>
      </c>
      <c r="E57" s="99">
        <f>D57+E58</f>
        <v>152044704.18000001</v>
      </c>
      <c r="F57" s="99">
        <f>E57+F58</f>
        <v>152044704.18000001</v>
      </c>
      <c r="G57" s="58"/>
      <c r="H57" s="59"/>
      <c r="I57" s="59"/>
      <c r="J57" s="59"/>
      <c r="K57" s="59"/>
    </row>
    <row r="58" spans="1:12" x14ac:dyDescent="0.35">
      <c r="A58" s="106"/>
      <c r="B58" s="25"/>
      <c r="C58" s="25"/>
      <c r="D58" s="100">
        <v>-220000000</v>
      </c>
      <c r="E58" s="107"/>
      <c r="F58" s="107"/>
      <c r="G58" s="27" t="s">
        <v>71</v>
      </c>
      <c r="H58" s="101"/>
      <c r="I58" s="101"/>
      <c r="J58" s="101"/>
      <c r="K58" s="101"/>
    </row>
    <row r="59" spans="1:12" x14ac:dyDescent="0.35">
      <c r="A59" s="108" t="s">
        <v>72</v>
      </c>
      <c r="B59" s="25">
        <v>37413790.840000011</v>
      </c>
      <c r="C59" s="25"/>
      <c r="D59" s="107"/>
      <c r="E59" s="107"/>
      <c r="F59" s="107"/>
      <c r="G59" s="109"/>
      <c r="H59" s="28"/>
      <c r="I59" s="28"/>
      <c r="J59" s="28"/>
      <c r="K59" s="28"/>
    </row>
    <row r="60" spans="1:12" x14ac:dyDescent="0.35">
      <c r="A60" s="110"/>
      <c r="B60" s="25"/>
      <c r="C60" s="111"/>
      <c r="D60" s="112"/>
      <c r="E60" s="112"/>
      <c r="F60" s="113"/>
      <c r="G60" s="58"/>
      <c r="H60" s="114"/>
      <c r="I60" s="59"/>
      <c r="J60" s="59"/>
      <c r="K60" s="59"/>
    </row>
    <row r="61" spans="1:12" x14ac:dyDescent="0.35">
      <c r="A61" s="108" t="s">
        <v>73</v>
      </c>
      <c r="B61" s="25">
        <v>22205607.579999998</v>
      </c>
      <c r="C61" s="111">
        <v>34826910.169999994</v>
      </c>
      <c r="D61" s="115">
        <f>$C$61</f>
        <v>34826910.169999994</v>
      </c>
      <c r="E61" s="115">
        <f t="shared" ref="E61:F61" si="9">$C$61</f>
        <v>34826910.169999994</v>
      </c>
      <c r="F61" s="116">
        <f t="shared" si="9"/>
        <v>34826910.169999994</v>
      </c>
      <c r="G61" s="117"/>
      <c r="H61" s="114"/>
      <c r="I61" s="59"/>
      <c r="J61" s="59"/>
      <c r="K61" s="59"/>
    </row>
    <row r="62" spans="1:12" x14ac:dyDescent="0.35">
      <c r="A62" s="118" t="s">
        <v>74</v>
      </c>
      <c r="B62" s="25">
        <v>111110000</v>
      </c>
      <c r="C62" s="119">
        <v>759921031.86000597</v>
      </c>
      <c r="D62" s="120">
        <f>C62+D66+D67</f>
        <v>813921031.86000597</v>
      </c>
      <c r="E62" s="120">
        <f>D62+E66+E67</f>
        <v>879921031.86000597</v>
      </c>
      <c r="F62" s="121">
        <f>E62+F66+F67</f>
        <v>932921031.86000597</v>
      </c>
      <c r="G62" s="122"/>
      <c r="H62" s="123"/>
      <c r="I62" s="124"/>
      <c r="J62" s="124"/>
      <c r="K62" s="124"/>
    </row>
    <row r="63" spans="1:12" x14ac:dyDescent="0.35">
      <c r="A63" s="118" t="s">
        <v>75</v>
      </c>
      <c r="B63" s="25">
        <v>4573470.5199999996</v>
      </c>
      <c r="C63" s="125"/>
      <c r="D63" s="120"/>
      <c r="E63" s="120"/>
      <c r="F63" s="121"/>
      <c r="G63" s="122"/>
      <c r="H63" s="123"/>
      <c r="I63" s="124"/>
      <c r="J63" s="124"/>
      <c r="K63" s="124"/>
    </row>
    <row r="64" spans="1:12" x14ac:dyDescent="0.35">
      <c r="A64" s="73" t="s">
        <v>76</v>
      </c>
      <c r="B64" s="25">
        <v>907655303.3499999</v>
      </c>
      <c r="C64" s="125"/>
      <c r="D64" s="120"/>
      <c r="E64" s="120"/>
      <c r="F64" s="121"/>
      <c r="G64" s="122"/>
      <c r="H64" s="126"/>
      <c r="I64" s="127"/>
      <c r="J64" s="127"/>
      <c r="K64" s="127"/>
    </row>
    <row r="65" spans="1:12" x14ac:dyDescent="0.35">
      <c r="A65" s="73" t="s">
        <v>77</v>
      </c>
      <c r="B65" s="111">
        <v>495</v>
      </c>
      <c r="C65" s="128"/>
      <c r="D65" s="120"/>
      <c r="E65" s="120"/>
      <c r="F65" s="121"/>
      <c r="G65" s="122"/>
      <c r="H65" s="129"/>
      <c r="I65" s="130"/>
      <c r="J65" s="130"/>
      <c r="K65" s="130"/>
    </row>
    <row r="66" spans="1:12" ht="14.5" customHeight="1" x14ac:dyDescent="0.35">
      <c r="A66" s="131"/>
      <c r="B66" s="132"/>
      <c r="C66" s="133"/>
      <c r="D66" s="134">
        <v>54000000</v>
      </c>
      <c r="E66" s="134">
        <v>66000000</v>
      </c>
      <c r="F66" s="134">
        <v>53000000</v>
      </c>
      <c r="G66" s="27" t="s">
        <v>78</v>
      </c>
      <c r="H66" s="135"/>
      <c r="I66" s="135"/>
      <c r="J66" s="135"/>
      <c r="K66" s="135"/>
    </row>
    <row r="67" spans="1:12" ht="14.5" customHeight="1" x14ac:dyDescent="0.35">
      <c r="A67" s="73"/>
      <c r="B67" s="25"/>
      <c r="C67" s="25"/>
      <c r="D67" s="42">
        <f>IF([1]Paramètres!$B$12=1,-D66,0)</f>
        <v>0</v>
      </c>
      <c r="E67" s="42">
        <f>IF([1]Paramètres!$B$12=1,-E66,0)</f>
        <v>0</v>
      </c>
      <c r="F67" s="42">
        <f>IF([1]Paramètres!$B$12=1,-F66,0)</f>
        <v>0</v>
      </c>
      <c r="G67" s="103" t="s">
        <v>79</v>
      </c>
      <c r="H67" s="104"/>
      <c r="I67" s="104"/>
      <c r="J67" s="104"/>
      <c r="K67" s="104"/>
    </row>
    <row r="68" spans="1:12" x14ac:dyDescent="0.35">
      <c r="A68" s="136" t="s">
        <v>80</v>
      </c>
      <c r="B68" s="92">
        <v>29595396.759999949</v>
      </c>
      <c r="C68" s="137">
        <v>53539907.449994996</v>
      </c>
      <c r="D68" s="138">
        <f>C68+D70+D71+D72+D73+D74+D75+D76+D77+D78+D69</f>
        <v>65539907.449994996</v>
      </c>
      <c r="E68" s="138">
        <f>D68+E70+E71+E72+E73+E74+E75+E76+E77+E78+E69</f>
        <v>166539907.44999498</v>
      </c>
      <c r="F68" s="138">
        <f>E68+F70+F71+F72+F73+F74+F75+F76+F77+F78+F69</f>
        <v>343539907.44999498</v>
      </c>
      <c r="G68" s="139"/>
      <c r="H68" s="59"/>
      <c r="I68" s="59"/>
      <c r="J68" s="59"/>
      <c r="K68" s="59"/>
    </row>
    <row r="69" spans="1:12" x14ac:dyDescent="0.35">
      <c r="A69" s="140"/>
      <c r="B69" s="141"/>
      <c r="C69" s="133"/>
      <c r="D69" s="134">
        <v>12000000</v>
      </c>
      <c r="E69" s="134">
        <v>101000000</v>
      </c>
      <c r="F69" s="134">
        <v>177000000</v>
      </c>
      <c r="G69" s="27" t="s">
        <v>81</v>
      </c>
      <c r="H69" s="142"/>
      <c r="I69" s="142"/>
      <c r="J69" s="142"/>
      <c r="K69" s="142"/>
    </row>
    <row r="70" spans="1:12" x14ac:dyDescent="0.35">
      <c r="A70" s="140"/>
      <c r="B70" s="141"/>
      <c r="C70" s="133"/>
      <c r="D70" s="42">
        <f>IF([1]Paramètres!$B$12=1,-D69,0)</f>
        <v>0</v>
      </c>
      <c r="E70" s="42">
        <f>IF([1]Paramètres!$B$12=1,-E69,0)</f>
        <v>0</v>
      </c>
      <c r="F70" s="42">
        <f>IF([1]Paramètres!$B$12=1,-F69,0)</f>
        <v>0</v>
      </c>
      <c r="G70" s="103" t="s">
        <v>82</v>
      </c>
      <c r="H70" s="68"/>
      <c r="I70" s="68"/>
      <c r="J70" s="68"/>
      <c r="K70" s="68"/>
    </row>
    <row r="71" spans="1:12" x14ac:dyDescent="0.35">
      <c r="A71" s="140"/>
      <c r="B71" s="141"/>
      <c r="C71" s="133"/>
      <c r="D71" s="42">
        <f>-[1]Paramètres!$B$20*[1]Paramètres!$B$21</f>
        <v>0</v>
      </c>
      <c r="E71" s="42">
        <v>0</v>
      </c>
      <c r="F71" s="42">
        <v>0</v>
      </c>
      <c r="G71" s="103" t="s">
        <v>83</v>
      </c>
      <c r="H71" s="68" t="s">
        <v>29</v>
      </c>
      <c r="I71" s="68" t="s">
        <v>29</v>
      </c>
      <c r="J71" s="68"/>
      <c r="K71" s="68" t="s">
        <v>64</v>
      </c>
      <c r="L71" s="143"/>
    </row>
    <row r="72" spans="1:12" x14ac:dyDescent="0.35">
      <c r="A72" s="140"/>
      <c r="B72" s="141"/>
      <c r="C72" s="133"/>
      <c r="D72" s="42">
        <f>-[1]Paramètres!$E$20*[1]Paramètres!$E$21</f>
        <v>0</v>
      </c>
      <c r="E72" s="42">
        <v>0</v>
      </c>
      <c r="F72" s="42"/>
      <c r="G72" s="103" t="s">
        <v>84</v>
      </c>
      <c r="H72" s="68" t="s">
        <v>29</v>
      </c>
      <c r="I72" s="68" t="s">
        <v>29</v>
      </c>
      <c r="J72" s="68"/>
      <c r="K72" s="68" t="s">
        <v>64</v>
      </c>
      <c r="L72" s="143"/>
    </row>
    <row r="73" spans="1:12" x14ac:dyDescent="0.35">
      <c r="A73" s="140"/>
      <c r="B73" s="141"/>
      <c r="C73" s="133"/>
      <c r="D73" s="42">
        <f>-[1]Paramètres!$K$12*[1]Paramètres!$K$13</f>
        <v>0</v>
      </c>
      <c r="E73" s="42">
        <v>0</v>
      </c>
      <c r="F73" s="42">
        <v>0</v>
      </c>
      <c r="G73" s="103" t="s">
        <v>85</v>
      </c>
      <c r="H73" s="68" t="s">
        <v>29</v>
      </c>
      <c r="I73" s="68" t="s">
        <v>29</v>
      </c>
      <c r="J73" s="68"/>
      <c r="K73" s="68" t="s">
        <v>64</v>
      </c>
      <c r="L73" s="143"/>
    </row>
    <row r="74" spans="1:12" x14ac:dyDescent="0.35">
      <c r="A74" s="140"/>
      <c r="B74" s="141"/>
      <c r="C74" s="133"/>
      <c r="D74" s="42">
        <f>-[1]Paramètres!$H$20*[1]Paramètres!$H$21</f>
        <v>0</v>
      </c>
      <c r="E74" s="42">
        <v>0</v>
      </c>
      <c r="F74" s="42"/>
      <c r="G74" s="103" t="s">
        <v>51</v>
      </c>
      <c r="H74" s="68" t="s">
        <v>29</v>
      </c>
      <c r="I74" s="68" t="s">
        <v>29</v>
      </c>
      <c r="J74" s="68"/>
      <c r="K74" s="68" t="s">
        <v>64</v>
      </c>
      <c r="L74" s="143"/>
    </row>
    <row r="75" spans="1:12" x14ac:dyDescent="0.35">
      <c r="A75" s="140"/>
      <c r="B75" s="141"/>
      <c r="C75" s="133"/>
      <c r="D75" s="42">
        <f>-[1]Paramètres!$B$30*[1]Paramètres!$B$31</f>
        <v>0</v>
      </c>
      <c r="E75" s="42">
        <v>0</v>
      </c>
      <c r="F75" s="42"/>
      <c r="G75" s="103" t="s">
        <v>52</v>
      </c>
      <c r="H75" s="68" t="s">
        <v>29</v>
      </c>
      <c r="I75" s="68" t="s">
        <v>29</v>
      </c>
      <c r="J75" s="68"/>
      <c r="K75" s="68" t="s">
        <v>64</v>
      </c>
      <c r="L75" s="143"/>
    </row>
    <row r="76" spans="1:12" x14ac:dyDescent="0.35">
      <c r="A76" s="140"/>
      <c r="B76" s="141"/>
      <c r="C76" s="133"/>
      <c r="D76" s="42">
        <f>-([1]Paramètres!$H$13*[1]Paramètres!$H$15)/3</f>
        <v>0</v>
      </c>
      <c r="E76" s="42">
        <f>-([1]Paramètres!$H$13*[1]Paramètres!$H$15)/3</f>
        <v>0</v>
      </c>
      <c r="F76" s="42">
        <f>-([1]Paramètres!$H$13*[1]Paramètres!$H$15)/3</f>
        <v>0</v>
      </c>
      <c r="G76" s="103" t="s">
        <v>86</v>
      </c>
      <c r="H76" s="68" t="s">
        <v>29</v>
      </c>
      <c r="I76" s="68" t="s">
        <v>29</v>
      </c>
      <c r="J76" s="68"/>
      <c r="K76" s="68" t="s">
        <v>64</v>
      </c>
      <c r="L76" s="143"/>
    </row>
    <row r="77" spans="1:12" x14ac:dyDescent="0.35">
      <c r="A77" s="144"/>
      <c r="B77" s="141"/>
      <c r="C77" s="133"/>
      <c r="D77" s="42">
        <f>D19</f>
        <v>0</v>
      </c>
      <c r="E77" s="42"/>
      <c r="F77" s="42"/>
      <c r="G77" s="103" t="s">
        <v>36</v>
      </c>
      <c r="H77" s="68" t="s">
        <v>29</v>
      </c>
      <c r="I77" s="68" t="s">
        <v>29</v>
      </c>
      <c r="J77" s="68"/>
      <c r="K77" s="68" t="s">
        <v>64</v>
      </c>
      <c r="L77" s="143"/>
    </row>
    <row r="78" spans="1:12" x14ac:dyDescent="0.35">
      <c r="A78" s="131"/>
      <c r="B78" s="132"/>
      <c r="C78" s="133"/>
      <c r="D78" s="42">
        <f>IF([1]Paramètres!$K$20=1,[1]Paramètres!$K21,0)</f>
        <v>0</v>
      </c>
      <c r="E78" s="42">
        <f>IF([1]Paramètres!$K$20=1,[1]Paramètres!$K22,0)</f>
        <v>0</v>
      </c>
      <c r="F78" s="42">
        <f>IF([1]Paramètres!$K$20=1,[1]Paramètres!$K23,0)</f>
        <v>0</v>
      </c>
      <c r="G78" s="103" t="s">
        <v>53</v>
      </c>
      <c r="H78" s="104" t="s">
        <v>29</v>
      </c>
      <c r="I78" s="104" t="s">
        <v>29</v>
      </c>
      <c r="J78" s="104"/>
      <c r="K78" s="104"/>
      <c r="L78" s="143"/>
    </row>
    <row r="79" spans="1:12" ht="15" thickBot="1" x14ac:dyDescent="0.4">
      <c r="A79" s="145" t="s">
        <v>87</v>
      </c>
      <c r="B79" s="146">
        <f>SUM(B45:B69)</f>
        <v>9057212422.0300045</v>
      </c>
      <c r="C79" s="147">
        <v>8337971685.170002</v>
      </c>
      <c r="D79" s="148">
        <f>+D45+D53+D57+D59+D61+D62+D68</f>
        <v>8830971685.170002</v>
      </c>
      <c r="E79" s="148">
        <f>+E45+E53+E57+E60+E61+E62+E68</f>
        <v>9402971685.1700001</v>
      </c>
      <c r="F79" s="148">
        <f>+F45+F53+F57+F60+F61+F62+F68</f>
        <v>10037971685.17</v>
      </c>
      <c r="G79" s="149"/>
      <c r="H79" s="28"/>
      <c r="I79" s="28"/>
      <c r="J79" s="28"/>
      <c r="K79" s="28"/>
    </row>
    <row r="80" spans="1:12" x14ac:dyDescent="0.35">
      <c r="A80" s="150"/>
      <c r="B80" s="151"/>
      <c r="C80" s="152"/>
      <c r="D80" s="153"/>
      <c r="E80" s="153"/>
      <c r="F80" s="153"/>
      <c r="G80" s="154"/>
      <c r="H80" s="155"/>
      <c r="I80" s="155"/>
      <c r="J80" s="155"/>
      <c r="K80" s="155"/>
    </row>
    <row r="81" spans="1:11" x14ac:dyDescent="0.35">
      <c r="A81" s="110" t="s">
        <v>54</v>
      </c>
      <c r="B81" s="25">
        <v>1039163376.0900002</v>
      </c>
      <c r="C81" s="156">
        <v>1293887720.8</v>
      </c>
      <c r="D81" s="93">
        <f>C81</f>
        <v>1293887720.8</v>
      </c>
      <c r="E81" s="93">
        <f>D81</f>
        <v>1293887720.8</v>
      </c>
      <c r="F81" s="93">
        <f>E81</f>
        <v>1293887720.8</v>
      </c>
      <c r="G81" s="27" t="s">
        <v>55</v>
      </c>
      <c r="H81" s="142"/>
      <c r="I81" s="142"/>
      <c r="J81" s="142"/>
      <c r="K81" s="142"/>
    </row>
    <row r="82" spans="1:11" x14ac:dyDescent="0.35">
      <c r="A82" s="95" t="s">
        <v>59</v>
      </c>
      <c r="B82" s="96"/>
      <c r="C82" s="96"/>
      <c r="D82" s="96"/>
      <c r="E82" s="96"/>
      <c r="F82" s="96"/>
      <c r="G82" s="96"/>
      <c r="H82" s="97"/>
      <c r="I82" s="97"/>
      <c r="J82" s="97"/>
      <c r="K82" s="97"/>
    </row>
    <row r="83" spans="1:11" ht="14.15" customHeight="1" x14ac:dyDescent="0.35">
      <c r="B83" s="158"/>
      <c r="D83" s="61"/>
      <c r="E83" s="61"/>
      <c r="F83" s="61"/>
    </row>
    <row r="84" spans="1:11" x14ac:dyDescent="0.35">
      <c r="A84" s="160" t="s">
        <v>88</v>
      </c>
      <c r="B84" s="161">
        <f>B79-B36</f>
        <v>-2228683.3900032043</v>
      </c>
      <c r="C84" s="161">
        <f>C79-C36</f>
        <v>113188.68000221252</v>
      </c>
      <c r="D84" s="161">
        <f>D79-D36</f>
        <v>113188.68000221252</v>
      </c>
      <c r="E84" s="161">
        <f>E79-E36</f>
        <v>113188.68000030518</v>
      </c>
      <c r="F84" s="161">
        <f>F79-F36</f>
        <v>113188.68000030518</v>
      </c>
    </row>
    <row r="85" spans="1:11" x14ac:dyDescent="0.35">
      <c r="D85" s="162"/>
      <c r="E85" s="162"/>
      <c r="F85" s="162"/>
    </row>
    <row r="86" spans="1:11" x14ac:dyDescent="0.35">
      <c r="C86" s="61"/>
      <c r="D86" s="163"/>
      <c r="E86" s="163"/>
      <c r="F86" s="163"/>
    </row>
    <row r="87" spans="1:11" x14ac:dyDescent="0.35">
      <c r="D87" s="61"/>
      <c r="E87" s="61"/>
    </row>
    <row r="89" spans="1:11" x14ac:dyDescent="0.35">
      <c r="C89" s="61"/>
    </row>
  </sheetData>
  <mergeCells count="14">
    <mergeCell ref="A21:A28"/>
    <mergeCell ref="C62:C65"/>
    <mergeCell ref="D62:D65"/>
    <mergeCell ref="E62:E65"/>
    <mergeCell ref="F62:F65"/>
    <mergeCell ref="G62:G65"/>
    <mergeCell ref="A1:F1"/>
    <mergeCell ref="D2:F2"/>
    <mergeCell ref="H2:I2"/>
    <mergeCell ref="J2:K2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BILAN</vt:lpstr>
      <vt:lpstr>Retrait_depôts_stress_2025_Créance_CMB</vt:lpstr>
      <vt:lpstr>Retrait_depôts_stress_2026_Créance_CMB</vt:lpstr>
      <vt:lpstr>Retrait_depôts_stress_2027_Créance_CMB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Echrak BOUAFIF (TN)</dc:creator>
  <cp:lastModifiedBy>Echrak BOUAFIF (TN)</cp:lastModifiedBy>
  <dcterms:created xsi:type="dcterms:W3CDTF">2025-05-13T14:09:08Z</dcterms:created>
  <dcterms:modified xsi:type="dcterms:W3CDTF">2025-05-13T14:10:13Z</dcterms:modified>
</cp:coreProperties>
</file>