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ic\Manuscripts\Lifetable reconstruction\"/>
    </mc:Choice>
  </mc:AlternateContent>
  <bookViews>
    <workbookView xWindow="0" yWindow="0" windowWidth="21405" windowHeight="15990" firstSheet="1" activeTab="3"/>
  </bookViews>
  <sheets>
    <sheet name="oviposition faw" sheetId="1" r:id="rId1"/>
    <sheet name="oviposition chilo" sheetId="3" r:id="rId2"/>
    <sheet name="oviposition fusca" sheetId="2" r:id="rId3"/>
    <sheet name="mortality faw" sheetId="4" r:id="rId4"/>
    <sheet name="mortality chilo" sheetId="5" r:id="rId5"/>
    <sheet name="mortality fusca" sheetId="6" r:id="rId6"/>
  </sheets>
  <externalReferences>
    <externalReference r:id="rId7"/>
  </externalReferences>
  <definedNames>
    <definedName name="_xlnm._FilterDatabase" localSheetId="3" hidden="1">'mortality faw'!$A$1:$D$38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6" l="1"/>
  <c r="C20" i="6"/>
  <c r="D19" i="6"/>
  <c r="D17" i="6"/>
  <c r="D15" i="6"/>
  <c r="D13" i="6"/>
  <c r="C13" i="6"/>
  <c r="D10" i="6"/>
  <c r="C10" i="6"/>
  <c r="C7" i="6"/>
  <c r="D6" i="6"/>
  <c r="D4" i="6"/>
  <c r="C4" i="6"/>
  <c r="D36" i="5" l="1"/>
  <c r="D33" i="5"/>
  <c r="D32" i="5"/>
  <c r="D31" i="5"/>
  <c r="D30" i="5"/>
  <c r="D29" i="5"/>
  <c r="D28" i="5"/>
  <c r="D27" i="5"/>
  <c r="D26" i="5"/>
  <c r="D25" i="5"/>
  <c r="D21" i="5"/>
  <c r="D19" i="5"/>
  <c r="D18" i="5"/>
  <c r="D17" i="5"/>
  <c r="D15" i="5"/>
  <c r="D14" i="5"/>
  <c r="D13" i="5"/>
  <c r="D10" i="5"/>
  <c r="D9" i="5"/>
  <c r="D8" i="5"/>
  <c r="D3" i="5"/>
</calcChain>
</file>

<file path=xl/comments1.xml><?xml version="1.0" encoding="utf-8"?>
<comments xmlns="http://schemas.openxmlformats.org/spreadsheetml/2006/main">
  <authors>
    <author>Ibrahim, Eric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Ibrahim, Eric:</t>
        </r>
        <r>
          <rPr>
            <sz val="9"/>
            <color indexed="81"/>
            <rFont val="Tahoma"/>
            <family val="2"/>
          </rPr>
          <t xml:space="preserve">
J Glatz</t>
        </r>
      </text>
    </comment>
  </commentList>
</comments>
</file>

<file path=xl/sharedStrings.xml><?xml version="1.0" encoding="utf-8"?>
<sst xmlns="http://schemas.openxmlformats.org/spreadsheetml/2006/main" count="116" uniqueCount="12">
  <si>
    <t>temp</t>
  </si>
  <si>
    <t>actual_fecundity_faw</t>
  </si>
  <si>
    <t>actual_fecundity_chilo</t>
  </si>
  <si>
    <t>actual_fecundity_fusca</t>
  </si>
  <si>
    <t>stage</t>
  </si>
  <si>
    <t>actual_s</t>
  </si>
  <si>
    <t>published_to_estimate</t>
  </si>
  <si>
    <t>egg</t>
  </si>
  <si>
    <t>larva</t>
  </si>
  <si>
    <t>pupa</t>
  </si>
  <si>
    <t>actual_s_or</t>
  </si>
  <si>
    <t>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</si>
</sst>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7" formatCode="0.00000"/>
    <numFmt numFmtId="168" formatCode="0.00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rgb="FF2C2C2C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7" fontId="0" fillId="0" borderId="0" xfId="0" applyNumberFormat="1"/>
    <xf numFmtId="167" fontId="3" fillId="0" borderId="0" xfId="0" applyNumberFormat="1" applyFont="1"/>
    <xf numFmtId="167" fontId="4" fillId="0" borderId="0" xfId="0" applyNumberFormat="1" applyFont="1"/>
    <xf numFmtId="167" fontId="2" fillId="0" borderId="0" xfId="0" applyNumberFormat="1" applyFont="1"/>
    <xf numFmtId="168" fontId="0" fillId="0" borderId="0" xfId="0" applyNumberFormat="1"/>
    <xf numFmtId="0" fontId="7" fillId="0" borderId="0" xfId="0" applyFont="1"/>
    <xf numFmtId="167" fontId="7" fillId="0" borderId="0" xfId="0" applyNumberFormat="1" applyFont="1"/>
    <xf numFmtId="168" fontId="7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us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iposition"/>
      <sheetName val="mortality"/>
      <sheetName val="eggs"/>
      <sheetName val="larva"/>
      <sheetName val="pupa"/>
    </sheetNames>
    <sheetDataSet>
      <sheetData sheetId="0"/>
      <sheetData sheetId="1"/>
      <sheetData sheetId="2"/>
      <sheetData sheetId="3"/>
      <sheetData sheetId="4">
        <row r="74">
          <cell r="H74">
            <v>46</v>
          </cell>
          <cell r="J74">
            <v>24</v>
          </cell>
        </row>
        <row r="75">
          <cell r="H75">
            <v>87</v>
          </cell>
          <cell r="J75">
            <v>16</v>
          </cell>
        </row>
        <row r="76">
          <cell r="H76">
            <v>66</v>
          </cell>
          <cell r="J76">
            <v>17</v>
          </cell>
        </row>
        <row r="77">
          <cell r="H77">
            <v>135</v>
          </cell>
          <cell r="J77">
            <v>27</v>
          </cell>
        </row>
        <row r="78">
          <cell r="H78">
            <v>120</v>
          </cell>
          <cell r="J78">
            <v>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 s="2">
        <v>404.56950000000001</v>
      </c>
    </row>
    <row r="3" spans="1:2" x14ac:dyDescent="0.25">
      <c r="A3">
        <v>25</v>
      </c>
      <c r="B3" s="2">
        <v>954.92</v>
      </c>
    </row>
    <row r="4" spans="1:2" x14ac:dyDescent="0.25">
      <c r="A4">
        <v>28</v>
      </c>
      <c r="B4" s="2">
        <v>460.6</v>
      </c>
    </row>
    <row r="5" spans="1:2" x14ac:dyDescent="0.25">
      <c r="A5">
        <v>30</v>
      </c>
      <c r="B5" s="2">
        <v>355.2</v>
      </c>
    </row>
    <row r="6" spans="1:2" x14ac:dyDescent="0.25">
      <c r="A6">
        <v>32</v>
      </c>
      <c r="B6" s="2">
        <v>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6.42578125" customWidth="1"/>
    <col min="2" max="2" width="9.28515625" customWidth="1"/>
  </cols>
  <sheetData>
    <row r="1" spans="1:2" ht="15.75" thickBot="1" x14ac:dyDescent="0.3">
      <c r="A1" t="s">
        <v>0</v>
      </c>
      <c r="B1" t="s">
        <v>2</v>
      </c>
    </row>
    <row r="2" spans="1:2" x14ac:dyDescent="0.25">
      <c r="A2">
        <v>22</v>
      </c>
      <c r="B2" s="3">
        <v>319.48739999999998</v>
      </c>
    </row>
    <row r="3" spans="1:2" x14ac:dyDescent="0.25">
      <c r="A3">
        <v>26</v>
      </c>
      <c r="B3" s="4">
        <v>388.1798</v>
      </c>
    </row>
    <row r="4" spans="1:2" ht="15.75" thickBot="1" x14ac:dyDescent="0.3">
      <c r="A4">
        <v>30</v>
      </c>
      <c r="B4" s="5">
        <v>411.07729999999998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2" max="2" width="11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15</v>
      </c>
      <c r="B2" s="1">
        <v>336.7</v>
      </c>
    </row>
    <row r="3" spans="1:2" x14ac:dyDescent="0.25">
      <c r="A3">
        <v>20</v>
      </c>
      <c r="B3" s="1">
        <v>345</v>
      </c>
    </row>
    <row r="4" spans="1:2" x14ac:dyDescent="0.25">
      <c r="A4">
        <v>26</v>
      </c>
      <c r="B4" s="1">
        <v>396.1</v>
      </c>
    </row>
    <row r="5" spans="1:2" x14ac:dyDescent="0.25">
      <c r="A5">
        <v>30</v>
      </c>
      <c r="B5" s="1">
        <v>118.7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8"/>
  <sheetViews>
    <sheetView tabSelected="1" workbookViewId="0">
      <selection activeCell="A2" sqref="A2"/>
    </sheetView>
  </sheetViews>
  <sheetFormatPr defaultRowHeight="15" x14ac:dyDescent="0.25"/>
  <cols>
    <col min="1" max="1" width="13" customWidth="1"/>
    <col min="4" max="4" width="22.2851562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>
        <v>15</v>
      </c>
      <c r="B2" t="s">
        <v>7</v>
      </c>
      <c r="C2" s="6"/>
      <c r="D2" s="6">
        <v>0.64400000000000002</v>
      </c>
    </row>
    <row r="3" spans="1:4" hidden="1" x14ac:dyDescent="0.25">
      <c r="A3">
        <v>15</v>
      </c>
      <c r="B3" t="s">
        <v>8</v>
      </c>
      <c r="C3" s="6"/>
      <c r="D3" s="6">
        <v>0.69803516028955503</v>
      </c>
    </row>
    <row r="4" spans="1:4" hidden="1" x14ac:dyDescent="0.25">
      <c r="A4">
        <v>15</v>
      </c>
      <c r="B4" t="s">
        <v>9</v>
      </c>
      <c r="C4" s="6"/>
      <c r="D4" s="6"/>
    </row>
    <row r="5" spans="1:4" x14ac:dyDescent="0.25">
      <c r="A5">
        <v>17</v>
      </c>
      <c r="B5" t="s">
        <v>7</v>
      </c>
      <c r="C5" s="6"/>
      <c r="D5" s="6"/>
    </row>
    <row r="6" spans="1:4" hidden="1" x14ac:dyDescent="0.25">
      <c r="A6">
        <v>17</v>
      </c>
      <c r="B6" t="s">
        <v>8</v>
      </c>
      <c r="C6" s="6"/>
      <c r="D6" s="6"/>
    </row>
    <row r="7" spans="1:4" hidden="1" x14ac:dyDescent="0.25">
      <c r="A7">
        <v>17</v>
      </c>
      <c r="B7" t="s">
        <v>9</v>
      </c>
      <c r="C7" s="6"/>
      <c r="D7" s="6"/>
    </row>
    <row r="8" spans="1:4" x14ac:dyDescent="0.25">
      <c r="A8">
        <v>18</v>
      </c>
      <c r="B8" t="s">
        <v>7</v>
      </c>
      <c r="C8" s="6"/>
      <c r="D8" s="6"/>
    </row>
    <row r="9" spans="1:4" hidden="1" x14ac:dyDescent="0.25">
      <c r="A9">
        <v>18</v>
      </c>
      <c r="B9" t="s">
        <v>8</v>
      </c>
      <c r="C9" s="6"/>
      <c r="D9" s="6">
        <v>0.71</v>
      </c>
    </row>
    <row r="10" spans="1:4" hidden="1" x14ac:dyDescent="0.25">
      <c r="A10">
        <v>18</v>
      </c>
      <c r="B10" t="s">
        <v>9</v>
      </c>
      <c r="C10" s="6"/>
      <c r="D10" s="6"/>
    </row>
    <row r="11" spans="1:4" x14ac:dyDescent="0.25">
      <c r="A11">
        <v>20</v>
      </c>
      <c r="B11" t="s">
        <v>7</v>
      </c>
      <c r="C11" s="6">
        <v>0.1</v>
      </c>
      <c r="D11" s="6">
        <v>0.28999999999999998</v>
      </c>
    </row>
    <row r="12" spans="1:4" hidden="1" x14ac:dyDescent="0.25">
      <c r="A12">
        <v>20</v>
      </c>
      <c r="B12" t="s">
        <v>8</v>
      </c>
      <c r="C12" s="7">
        <v>0.25555559999999999</v>
      </c>
      <c r="D12" s="6">
        <v>0.22700300000000001</v>
      </c>
    </row>
    <row r="13" spans="1:4" hidden="1" x14ac:dyDescent="0.25">
      <c r="A13">
        <v>20</v>
      </c>
      <c r="B13" t="s">
        <v>9</v>
      </c>
      <c r="C13" s="7">
        <v>7.5800000000000006E-2</v>
      </c>
      <c r="D13" s="6">
        <v>0.38300000000000001</v>
      </c>
    </row>
    <row r="14" spans="1:4" x14ac:dyDescent="0.25">
      <c r="A14">
        <v>22</v>
      </c>
      <c r="B14" t="s">
        <v>7</v>
      </c>
      <c r="C14" s="6"/>
      <c r="D14" s="6"/>
    </row>
    <row r="15" spans="1:4" hidden="1" x14ac:dyDescent="0.25">
      <c r="A15">
        <v>22</v>
      </c>
      <c r="B15" t="s">
        <v>8</v>
      </c>
      <c r="C15" s="6"/>
      <c r="D15" s="6">
        <v>0.37</v>
      </c>
    </row>
    <row r="16" spans="1:4" hidden="1" x14ac:dyDescent="0.25">
      <c r="A16">
        <v>22</v>
      </c>
      <c r="B16" t="s">
        <v>9</v>
      </c>
      <c r="C16" s="6"/>
      <c r="D16" s="6"/>
    </row>
    <row r="17" spans="1:4" x14ac:dyDescent="0.25">
      <c r="A17">
        <v>25</v>
      </c>
      <c r="B17" t="s">
        <v>7</v>
      </c>
      <c r="C17" s="6">
        <v>0.41</v>
      </c>
      <c r="D17" s="6">
        <v>0.27</v>
      </c>
    </row>
    <row r="18" spans="1:4" hidden="1" x14ac:dyDescent="0.25">
      <c r="A18">
        <v>25</v>
      </c>
      <c r="B18" t="s">
        <v>8</v>
      </c>
      <c r="C18" s="6">
        <v>0.52542372881355937</v>
      </c>
      <c r="D18" s="6">
        <v>0.69</v>
      </c>
    </row>
    <row r="19" spans="1:4" hidden="1" x14ac:dyDescent="0.25">
      <c r="A19">
        <v>25</v>
      </c>
      <c r="B19" t="s">
        <v>9</v>
      </c>
      <c r="C19" s="6">
        <v>7.1428571428571425E-2</v>
      </c>
      <c r="D19" s="8">
        <v>0.08</v>
      </c>
    </row>
    <row r="20" spans="1:4" x14ac:dyDescent="0.25">
      <c r="A20">
        <v>26</v>
      </c>
      <c r="B20" t="s">
        <v>7</v>
      </c>
      <c r="C20" s="6"/>
      <c r="D20" s="6"/>
    </row>
    <row r="21" spans="1:4" hidden="1" x14ac:dyDescent="0.25">
      <c r="A21">
        <v>26</v>
      </c>
      <c r="B21" t="s">
        <v>8</v>
      </c>
      <c r="C21" s="6"/>
      <c r="D21" s="6">
        <v>0.15</v>
      </c>
    </row>
    <row r="22" spans="1:4" hidden="1" x14ac:dyDescent="0.25">
      <c r="A22">
        <v>26</v>
      </c>
      <c r="B22" t="s">
        <v>9</v>
      </c>
      <c r="C22" s="6"/>
      <c r="D22" s="6"/>
    </row>
    <row r="23" spans="1:4" x14ac:dyDescent="0.25">
      <c r="A23">
        <v>27</v>
      </c>
      <c r="B23" t="s">
        <v>7</v>
      </c>
      <c r="C23" s="6"/>
      <c r="D23" s="6">
        <v>0.06</v>
      </c>
    </row>
    <row r="24" spans="1:4" x14ac:dyDescent="0.25">
      <c r="A24">
        <v>28</v>
      </c>
      <c r="B24" t="s">
        <v>7</v>
      </c>
      <c r="C24" s="6">
        <v>0.22727272727272727</v>
      </c>
      <c r="D24" s="6"/>
    </row>
    <row r="25" spans="1:4" hidden="1" x14ac:dyDescent="0.25">
      <c r="A25">
        <v>28</v>
      </c>
      <c r="B25" t="s">
        <v>8</v>
      </c>
      <c r="C25" s="6">
        <v>0.50588235294117645</v>
      </c>
      <c r="D25" s="6">
        <v>0.54166669999999995</v>
      </c>
    </row>
    <row r="26" spans="1:4" hidden="1" x14ac:dyDescent="0.25">
      <c r="A26">
        <v>28</v>
      </c>
      <c r="B26" t="s">
        <v>9</v>
      </c>
      <c r="C26" s="6">
        <v>0.16666666666666666</v>
      </c>
      <c r="D26" s="6"/>
    </row>
    <row r="27" spans="1:4" x14ac:dyDescent="0.25">
      <c r="A27">
        <v>30</v>
      </c>
      <c r="B27" t="s">
        <v>7</v>
      </c>
      <c r="C27" s="6">
        <v>0.17</v>
      </c>
      <c r="D27" s="6">
        <v>0.21</v>
      </c>
    </row>
    <row r="28" spans="1:4" hidden="1" x14ac:dyDescent="0.25">
      <c r="A28">
        <v>30</v>
      </c>
      <c r="B28" t="s">
        <v>8</v>
      </c>
      <c r="C28" s="6">
        <v>0.38554216867469882</v>
      </c>
      <c r="D28" s="6">
        <v>0.04</v>
      </c>
    </row>
    <row r="29" spans="1:4" hidden="1" x14ac:dyDescent="0.25">
      <c r="A29">
        <v>30</v>
      </c>
      <c r="B29" t="s">
        <v>9</v>
      </c>
      <c r="C29" s="6">
        <v>0.17647058823529413</v>
      </c>
      <c r="D29" s="6">
        <v>0.06</v>
      </c>
    </row>
    <row r="30" spans="1:4" x14ac:dyDescent="0.25">
      <c r="A30">
        <v>32</v>
      </c>
      <c r="B30" t="s">
        <v>7</v>
      </c>
      <c r="C30" s="6">
        <v>0.38</v>
      </c>
      <c r="D30" s="6"/>
    </row>
    <row r="31" spans="1:4" hidden="1" x14ac:dyDescent="0.25">
      <c r="A31">
        <v>32</v>
      </c>
      <c r="B31" t="s">
        <v>8</v>
      </c>
      <c r="C31" s="6">
        <v>0.70967741935483875</v>
      </c>
      <c r="D31" s="6">
        <v>0.28999999999999998</v>
      </c>
    </row>
    <row r="32" spans="1:4" hidden="1" x14ac:dyDescent="0.25">
      <c r="A32">
        <v>32</v>
      </c>
      <c r="B32" t="s">
        <v>9</v>
      </c>
      <c r="C32" s="6">
        <v>5.5555555555555552E-2</v>
      </c>
      <c r="D32" s="9">
        <v>0.32051282051281998</v>
      </c>
    </row>
    <row r="33" spans="1:4" x14ac:dyDescent="0.25">
      <c r="A33">
        <v>35</v>
      </c>
      <c r="B33" t="s">
        <v>7</v>
      </c>
      <c r="C33" s="6"/>
      <c r="D33" s="6">
        <v>0.54</v>
      </c>
    </row>
    <row r="34" spans="1:4" hidden="1" x14ac:dyDescent="0.25">
      <c r="A34">
        <v>35</v>
      </c>
      <c r="B34" t="s">
        <v>8</v>
      </c>
      <c r="C34" s="6"/>
      <c r="D34" s="6">
        <v>0.87931029999999999</v>
      </c>
    </row>
    <row r="35" spans="1:4" hidden="1" x14ac:dyDescent="0.25">
      <c r="A35">
        <v>35</v>
      </c>
      <c r="B35" t="s">
        <v>9</v>
      </c>
      <c r="C35" s="6"/>
      <c r="D35" s="6">
        <v>0.55000000000000004</v>
      </c>
    </row>
    <row r="36" spans="1:4" x14ac:dyDescent="0.25">
      <c r="A36">
        <v>38</v>
      </c>
      <c r="B36" t="s">
        <v>7</v>
      </c>
    </row>
    <row r="37" spans="1:4" hidden="1" x14ac:dyDescent="0.25">
      <c r="A37">
        <v>38</v>
      </c>
      <c r="B37" t="s">
        <v>8</v>
      </c>
    </row>
    <row r="38" spans="1:4" hidden="1" x14ac:dyDescent="0.25">
      <c r="A38">
        <v>38</v>
      </c>
      <c r="B38" t="s">
        <v>9</v>
      </c>
    </row>
  </sheetData>
  <autoFilter ref="A1:D38">
    <filterColumn colId="1">
      <filters>
        <filter val="egg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I19" sqref="I19"/>
    </sheetView>
  </sheetViews>
  <sheetFormatPr defaultRowHeight="15" x14ac:dyDescent="0.25"/>
  <cols>
    <col min="1" max="16384" width="9.140625" style="11"/>
  </cols>
  <sheetData>
    <row r="1" spans="1:4" s="11" customFormat="1" x14ac:dyDescent="0.25">
      <c r="A1" s="11" t="s">
        <v>0</v>
      </c>
      <c r="B1" s="11" t="s">
        <v>4</v>
      </c>
      <c r="C1" s="11" t="s">
        <v>10</v>
      </c>
      <c r="D1" s="11" t="s">
        <v>11</v>
      </c>
    </row>
    <row r="2" spans="1:4" s="11" customFormat="1" x14ac:dyDescent="0.25">
      <c r="A2" s="11">
        <v>15</v>
      </c>
      <c r="B2" s="11" t="s">
        <v>7</v>
      </c>
    </row>
    <row r="3" spans="1:4" s="11" customFormat="1" x14ac:dyDescent="0.25">
      <c r="A3" s="11">
        <v>15</v>
      </c>
      <c r="B3" s="11" t="s">
        <v>8</v>
      </c>
      <c r="D3" s="11">
        <f>1-0.535</f>
        <v>0.46499999999999997</v>
      </c>
    </row>
    <row r="4" spans="1:4" s="11" customFormat="1" x14ac:dyDescent="0.25">
      <c r="A4" s="11">
        <v>15</v>
      </c>
      <c r="B4" s="11" t="s">
        <v>9</v>
      </c>
      <c r="C4" s="12">
        <v>0.85</v>
      </c>
    </row>
    <row r="5" spans="1:4" s="11" customFormat="1" x14ac:dyDescent="0.25">
      <c r="A5" s="11">
        <v>17</v>
      </c>
      <c r="B5" s="11" t="s">
        <v>7</v>
      </c>
    </row>
    <row r="6" spans="1:4" s="11" customFormat="1" x14ac:dyDescent="0.25">
      <c r="A6" s="11">
        <v>17</v>
      </c>
      <c r="B6" s="11" t="s">
        <v>8</v>
      </c>
    </row>
    <row r="7" spans="1:4" s="11" customFormat="1" x14ac:dyDescent="0.25">
      <c r="A7" s="11">
        <v>17</v>
      </c>
      <c r="B7" s="11" t="s">
        <v>9</v>
      </c>
    </row>
    <row r="8" spans="1:4" s="11" customFormat="1" x14ac:dyDescent="0.25">
      <c r="A8" s="11">
        <v>18</v>
      </c>
      <c r="B8" s="11" t="s">
        <v>7</v>
      </c>
      <c r="C8" s="11">
        <v>0.67349999999999999</v>
      </c>
      <c r="D8" s="11">
        <f>1-0.6612</f>
        <v>0.33879999999999999</v>
      </c>
    </row>
    <row r="9" spans="1:4" s="11" customFormat="1" x14ac:dyDescent="0.25">
      <c r="A9" s="11">
        <v>18</v>
      </c>
      <c r="B9" s="11" t="s">
        <v>8</v>
      </c>
      <c r="C9" s="12">
        <v>0.33</v>
      </c>
      <c r="D9" s="11">
        <f>1-0.602</f>
        <v>0.39800000000000002</v>
      </c>
    </row>
    <row r="10" spans="1:4" s="11" customFormat="1" x14ac:dyDescent="0.25">
      <c r="A10" s="11">
        <v>18</v>
      </c>
      <c r="B10" s="11" t="s">
        <v>9</v>
      </c>
      <c r="C10" s="12">
        <v>0.11194029850746269</v>
      </c>
      <c r="D10" s="11">
        <f>1-0.7111</f>
        <v>0.28890000000000005</v>
      </c>
    </row>
    <row r="11" spans="1:4" s="11" customFormat="1" x14ac:dyDescent="0.25">
      <c r="A11" s="11">
        <v>20</v>
      </c>
      <c r="B11" s="11" t="s">
        <v>7</v>
      </c>
      <c r="C11" s="11">
        <v>0.63700000000000001</v>
      </c>
    </row>
    <row r="12" spans="1:4" s="11" customFormat="1" x14ac:dyDescent="0.25">
      <c r="A12" s="11">
        <v>20</v>
      </c>
      <c r="B12" s="11" t="s">
        <v>8</v>
      </c>
      <c r="C12" s="12">
        <v>0.43478260869565216</v>
      </c>
      <c r="D12" s="11">
        <v>0.378</v>
      </c>
    </row>
    <row r="13" spans="1:4" s="11" customFormat="1" x14ac:dyDescent="0.25">
      <c r="A13" s="11">
        <v>20</v>
      </c>
      <c r="B13" s="11" t="s">
        <v>9</v>
      </c>
      <c r="C13" s="12">
        <v>0.1941747572815534</v>
      </c>
      <c r="D13" s="11">
        <f>1-0.806</f>
        <v>0.19399999999999995</v>
      </c>
    </row>
    <row r="14" spans="1:4" s="11" customFormat="1" x14ac:dyDescent="0.25">
      <c r="A14" s="11">
        <v>22</v>
      </c>
      <c r="B14" s="11" t="s">
        <v>7</v>
      </c>
      <c r="D14" s="11">
        <f>1-0.7173</f>
        <v>0.28269999999999995</v>
      </c>
    </row>
    <row r="15" spans="1:4" s="11" customFormat="1" x14ac:dyDescent="0.25">
      <c r="A15" s="11">
        <v>22</v>
      </c>
      <c r="B15" s="11" t="s">
        <v>8</v>
      </c>
      <c r="D15" s="11">
        <f>1-0.694</f>
        <v>0.30600000000000005</v>
      </c>
    </row>
    <row r="16" spans="1:4" s="11" customFormat="1" x14ac:dyDescent="0.25">
      <c r="A16" s="11">
        <v>22</v>
      </c>
      <c r="B16" s="11" t="s">
        <v>9</v>
      </c>
    </row>
    <row r="17" spans="1:4" s="11" customFormat="1" x14ac:dyDescent="0.25">
      <c r="A17" s="11">
        <v>25</v>
      </c>
      <c r="B17" s="11" t="s">
        <v>7</v>
      </c>
      <c r="C17" s="11">
        <v>0.3175</v>
      </c>
      <c r="D17" s="11">
        <f>1-0.832</f>
        <v>0.16800000000000004</v>
      </c>
    </row>
    <row r="18" spans="1:4" s="11" customFormat="1" x14ac:dyDescent="0.25">
      <c r="A18" s="11">
        <v>25</v>
      </c>
      <c r="B18" s="11" t="s">
        <v>8</v>
      </c>
      <c r="C18" s="12">
        <v>0.49696969696969695</v>
      </c>
      <c r="D18" s="11">
        <f>1-0.755</f>
        <v>0.245</v>
      </c>
    </row>
    <row r="19" spans="1:4" s="11" customFormat="1" x14ac:dyDescent="0.25">
      <c r="A19" s="11">
        <v>25</v>
      </c>
      <c r="B19" s="11" t="s">
        <v>9</v>
      </c>
      <c r="C19" s="12">
        <v>6.097560975609756E-2</v>
      </c>
      <c r="D19" s="11">
        <f>1-0.824</f>
        <v>0.17600000000000005</v>
      </c>
    </row>
    <row r="20" spans="1:4" s="11" customFormat="1" x14ac:dyDescent="0.25">
      <c r="A20" s="11">
        <v>27</v>
      </c>
      <c r="B20" s="11" t="s">
        <v>7</v>
      </c>
    </row>
    <row r="21" spans="1:4" s="11" customFormat="1" x14ac:dyDescent="0.25">
      <c r="A21" s="11">
        <v>27</v>
      </c>
      <c r="B21" s="11" t="s">
        <v>8</v>
      </c>
      <c r="D21" s="11">
        <f>1-0.901</f>
        <v>9.8999999999999977E-2</v>
      </c>
    </row>
    <row r="22" spans="1:4" s="11" customFormat="1" x14ac:dyDescent="0.25">
      <c r="A22" s="11">
        <v>27</v>
      </c>
      <c r="B22" s="11" t="s">
        <v>9</v>
      </c>
    </row>
    <row r="23" spans="1:4" s="11" customFormat="1" x14ac:dyDescent="0.25">
      <c r="A23" s="11">
        <v>28</v>
      </c>
      <c r="B23" s="11" t="s">
        <v>7</v>
      </c>
      <c r="C23" s="12"/>
    </row>
    <row r="24" spans="1:4" s="11" customFormat="1" x14ac:dyDescent="0.25">
      <c r="A24" s="11">
        <v>28</v>
      </c>
      <c r="B24" s="11" t="s">
        <v>8</v>
      </c>
      <c r="C24" s="13"/>
    </row>
    <row r="25" spans="1:4" s="11" customFormat="1" x14ac:dyDescent="0.25">
      <c r="A25" s="11">
        <v>28</v>
      </c>
      <c r="B25" s="11" t="s">
        <v>9</v>
      </c>
      <c r="C25" s="12"/>
      <c r="D25" s="11">
        <f>1-0.933</f>
        <v>6.6999999999999948E-2</v>
      </c>
    </row>
    <row r="26" spans="1:4" s="11" customFormat="1" x14ac:dyDescent="0.25">
      <c r="A26" s="11">
        <v>30</v>
      </c>
      <c r="B26" s="11" t="s">
        <v>7</v>
      </c>
      <c r="C26" s="11">
        <v>0.246</v>
      </c>
      <c r="D26" s="14">
        <f>1-0.7573</f>
        <v>0.24270000000000003</v>
      </c>
    </row>
    <row r="27" spans="1:4" s="11" customFormat="1" x14ac:dyDescent="0.25">
      <c r="A27" s="11">
        <v>30</v>
      </c>
      <c r="B27" s="11" t="s">
        <v>8</v>
      </c>
      <c r="C27" s="12">
        <v>0.10714285714285714</v>
      </c>
      <c r="D27" s="11">
        <f>1-0.853</f>
        <v>0.14700000000000002</v>
      </c>
    </row>
    <row r="28" spans="1:4" s="11" customFormat="1" x14ac:dyDescent="0.25">
      <c r="A28" s="11">
        <v>30</v>
      </c>
      <c r="B28" s="11" t="s">
        <v>9</v>
      </c>
      <c r="C28" s="12">
        <v>7.3446327683615822E-2</v>
      </c>
      <c r="D28" s="11">
        <f>1-0.961</f>
        <v>3.9000000000000035E-2</v>
      </c>
    </row>
    <row r="29" spans="1:4" s="11" customFormat="1" x14ac:dyDescent="0.25">
      <c r="A29" s="11">
        <v>32</v>
      </c>
      <c r="B29" s="11" t="s">
        <v>7</v>
      </c>
      <c r="C29" s="11">
        <v>0.52149999999999996</v>
      </c>
      <c r="D29" s="11">
        <f>1-0.708</f>
        <v>0.29200000000000004</v>
      </c>
    </row>
    <row r="30" spans="1:4" s="11" customFormat="1" x14ac:dyDescent="0.25">
      <c r="A30" s="11">
        <v>32</v>
      </c>
      <c r="B30" s="11" t="s">
        <v>8</v>
      </c>
      <c r="C30" s="12">
        <v>0.18090452261306533</v>
      </c>
      <c r="D30" s="11">
        <f>1-0.795</f>
        <v>0.20499999999999996</v>
      </c>
    </row>
    <row r="31" spans="1:4" s="11" customFormat="1" x14ac:dyDescent="0.25">
      <c r="A31" s="11">
        <v>32</v>
      </c>
      <c r="B31" s="11" t="s">
        <v>9</v>
      </c>
      <c r="C31" s="12">
        <v>6.1349693251533744E-3</v>
      </c>
      <c r="D31" s="11">
        <f>1-0.9135</f>
        <v>8.6500000000000021E-2</v>
      </c>
    </row>
    <row r="32" spans="1:4" s="11" customFormat="1" x14ac:dyDescent="0.25">
      <c r="A32" s="11">
        <v>35</v>
      </c>
      <c r="B32" s="11" t="s">
        <v>7</v>
      </c>
      <c r="C32" s="11">
        <v>0.81950000000000001</v>
      </c>
      <c r="D32" s="11">
        <f>1-0.4184</f>
        <v>0.58160000000000001</v>
      </c>
    </row>
    <row r="33" spans="1:4" s="11" customFormat="1" x14ac:dyDescent="0.25">
      <c r="A33" s="11">
        <v>35</v>
      </c>
      <c r="B33" s="11" t="s">
        <v>8</v>
      </c>
      <c r="C33" s="12">
        <v>0.45983379501385041</v>
      </c>
      <c r="D33" s="11">
        <f>1-0.654</f>
        <v>0.34599999999999997</v>
      </c>
    </row>
    <row r="34" spans="1:4" s="11" customFormat="1" x14ac:dyDescent="0.25">
      <c r="A34" s="11">
        <v>35</v>
      </c>
      <c r="B34" s="11" t="s">
        <v>9</v>
      </c>
      <c r="C34" s="12">
        <v>0.47058823529411764</v>
      </c>
    </row>
    <row r="35" spans="1:4" s="11" customFormat="1" x14ac:dyDescent="0.25">
      <c r="A35" s="11">
        <v>38</v>
      </c>
      <c r="B35" s="11" t="s">
        <v>7</v>
      </c>
    </row>
    <row r="36" spans="1:4" s="11" customFormat="1" x14ac:dyDescent="0.25">
      <c r="A36" s="11">
        <v>38</v>
      </c>
      <c r="B36" s="11" t="s">
        <v>8</v>
      </c>
      <c r="D36" s="11">
        <f>1-0.143</f>
        <v>0.85699999999999998</v>
      </c>
    </row>
    <row r="37" spans="1:4" s="11" customFormat="1" x14ac:dyDescent="0.25">
      <c r="A37" s="11">
        <v>38</v>
      </c>
      <c r="B37" s="1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"/>
  <sheetViews>
    <sheetView workbookViewId="0">
      <selection activeCell="E26" sqref="E26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11</v>
      </c>
    </row>
    <row r="2" spans="1:4" x14ac:dyDescent="0.25">
      <c r="A2">
        <v>15</v>
      </c>
      <c r="B2" t="s">
        <v>7</v>
      </c>
      <c r="C2" s="10">
        <v>0.95099999999999996</v>
      </c>
    </row>
    <row r="3" spans="1:4" x14ac:dyDescent="0.25">
      <c r="A3">
        <v>15</v>
      </c>
      <c r="B3" t="s">
        <v>8</v>
      </c>
      <c r="C3">
        <v>0.53061224489795922</v>
      </c>
      <c r="D3">
        <v>0.97</v>
      </c>
    </row>
    <row r="4" spans="1:4" x14ac:dyDescent="0.25">
      <c r="A4">
        <v>15</v>
      </c>
      <c r="B4" t="s">
        <v>9</v>
      </c>
      <c r="C4">
        <f>[1]pupa!J74/[1]pupa!H74</f>
        <v>0.52173913043478259</v>
      </c>
      <c r="D4">
        <f>1-0.6672</f>
        <v>0.33279999999999998</v>
      </c>
    </row>
    <row r="5" spans="1:4" x14ac:dyDescent="0.25">
      <c r="A5">
        <v>18</v>
      </c>
      <c r="B5" t="s">
        <v>7</v>
      </c>
      <c r="C5" s="6">
        <v>0.59799999999999998</v>
      </c>
    </row>
    <row r="6" spans="1:4" x14ac:dyDescent="0.25">
      <c r="A6">
        <v>18</v>
      </c>
      <c r="B6" t="s">
        <v>8</v>
      </c>
      <c r="C6">
        <v>0.89179104477611937</v>
      </c>
      <c r="D6">
        <f>1-0.077</f>
        <v>0.92300000000000004</v>
      </c>
    </row>
    <row r="7" spans="1:4" x14ac:dyDescent="0.25">
      <c r="A7">
        <v>18</v>
      </c>
      <c r="B7" t="s">
        <v>9</v>
      </c>
      <c r="C7">
        <f>[1]pupa!J75/[1]pupa!H75</f>
        <v>0.18390804597701149</v>
      </c>
    </row>
    <row r="8" spans="1:4" x14ac:dyDescent="0.25">
      <c r="A8">
        <v>20</v>
      </c>
      <c r="B8" t="s">
        <v>7</v>
      </c>
      <c r="C8" s="6">
        <v>0.47049999999999997</v>
      </c>
    </row>
    <row r="9" spans="1:4" x14ac:dyDescent="0.25">
      <c r="A9">
        <v>20</v>
      </c>
      <c r="B9" t="s">
        <v>8</v>
      </c>
      <c r="C9">
        <v>0.93767705382436262</v>
      </c>
      <c r="D9">
        <v>0.75</v>
      </c>
    </row>
    <row r="10" spans="1:4" x14ac:dyDescent="0.25">
      <c r="A10">
        <v>20</v>
      </c>
      <c r="B10" t="s">
        <v>9</v>
      </c>
      <c r="C10">
        <f>[1]pupa!J76/[1]pupa!H76</f>
        <v>0.25757575757575757</v>
      </c>
      <c r="D10">
        <f>1-0.806</f>
        <v>0.19399999999999995</v>
      </c>
    </row>
    <row r="11" spans="1:4" x14ac:dyDescent="0.25">
      <c r="A11">
        <v>25</v>
      </c>
      <c r="B11" t="s">
        <v>7</v>
      </c>
      <c r="C11" s="10">
        <v>0.3735</v>
      </c>
    </row>
    <row r="12" spans="1:4" x14ac:dyDescent="0.25">
      <c r="A12">
        <v>25</v>
      </c>
      <c r="B12" t="s">
        <v>8</v>
      </c>
      <c r="C12">
        <v>0.89225857940941744</v>
      </c>
    </row>
    <row r="13" spans="1:4" x14ac:dyDescent="0.25">
      <c r="A13">
        <v>25</v>
      </c>
      <c r="B13" t="s">
        <v>9</v>
      </c>
      <c r="C13">
        <f>[1]pupa!J77/[1]pupa!H77</f>
        <v>0.2</v>
      </c>
      <c r="D13">
        <f>1-0.674</f>
        <v>0.32599999999999996</v>
      </c>
    </row>
    <row r="14" spans="1:4" x14ac:dyDescent="0.25">
      <c r="A14">
        <v>28</v>
      </c>
      <c r="B14" t="s">
        <v>7</v>
      </c>
    </row>
    <row r="15" spans="1:4" x14ac:dyDescent="0.25">
      <c r="A15">
        <v>26</v>
      </c>
      <c r="B15" t="s">
        <v>8</v>
      </c>
      <c r="D15">
        <f>1-0.187</f>
        <v>0.81299999999999994</v>
      </c>
    </row>
    <row r="16" spans="1:4" x14ac:dyDescent="0.25">
      <c r="A16">
        <v>28</v>
      </c>
      <c r="B16" t="s">
        <v>8</v>
      </c>
    </row>
    <row r="17" spans="1:4" x14ac:dyDescent="0.25">
      <c r="A17">
        <v>28</v>
      </c>
      <c r="B17" t="s">
        <v>9</v>
      </c>
      <c r="D17">
        <f>1-0.935</f>
        <v>6.4999999999999947E-2</v>
      </c>
    </row>
    <row r="18" spans="1:4" x14ac:dyDescent="0.25">
      <c r="A18">
        <v>30</v>
      </c>
      <c r="B18" t="s">
        <v>7</v>
      </c>
      <c r="C18" s="6">
        <v>0.51700000000000002</v>
      </c>
    </row>
    <row r="19" spans="1:4" x14ac:dyDescent="0.25">
      <c r="A19">
        <v>30</v>
      </c>
      <c r="B19" t="s">
        <v>8</v>
      </c>
      <c r="C19">
        <v>0.87577639751552794</v>
      </c>
      <c r="D19">
        <f>1-0.155</f>
        <v>0.84499999999999997</v>
      </c>
    </row>
    <row r="20" spans="1:4" x14ac:dyDescent="0.25">
      <c r="A20">
        <v>30</v>
      </c>
      <c r="B20" t="s">
        <v>9</v>
      </c>
      <c r="C20">
        <f>[1]pupa!J78/[1]pupa!H78</f>
        <v>0.45833333333333331</v>
      </c>
      <c r="D20">
        <f>1-0.556</f>
        <v>0.44399999999999995</v>
      </c>
    </row>
    <row r="21" spans="1:4" x14ac:dyDescent="0.25">
      <c r="A21">
        <v>32</v>
      </c>
      <c r="B21" t="s">
        <v>7</v>
      </c>
    </row>
    <row r="22" spans="1:4" x14ac:dyDescent="0.25">
      <c r="A22">
        <v>32</v>
      </c>
      <c r="B22" t="s">
        <v>8</v>
      </c>
    </row>
    <row r="23" spans="1:4" x14ac:dyDescent="0.25">
      <c r="A23">
        <v>32</v>
      </c>
      <c r="B23" t="s">
        <v>9</v>
      </c>
    </row>
    <row r="24" spans="1:4" x14ac:dyDescent="0.25">
      <c r="A24">
        <v>34</v>
      </c>
      <c r="B24" t="s">
        <v>7</v>
      </c>
    </row>
    <row r="25" spans="1:4" x14ac:dyDescent="0.25">
      <c r="A25">
        <v>34</v>
      </c>
      <c r="B25" t="s">
        <v>8</v>
      </c>
    </row>
    <row r="26" spans="1:4" x14ac:dyDescent="0.25">
      <c r="A26">
        <v>34</v>
      </c>
      <c r="B26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oviposition faw</vt:lpstr>
      <vt:lpstr>oviposition chilo</vt:lpstr>
      <vt:lpstr>oviposition fusca</vt:lpstr>
      <vt:lpstr>mortality faw</vt:lpstr>
      <vt:lpstr>mortality chilo</vt:lpstr>
      <vt:lpstr>mortality fusca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Ibrahim, Eric</dc:creator>
  <cp:lastModifiedBy>Ibrahim, Eric</cp:lastModifiedBy>
  <dcterms:created xsi:type="dcterms:W3CDTF">2022-09-14T15:44:43Z</dcterms:created>
  <dcterms:modified xsi:type="dcterms:W3CDTF">2022-09-15T16:22:46Z</dcterms:modified>
</cp:coreProperties>
</file>