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rey\OneDrive - Imperial College London\Uni\ICLR\Github\art-wally\wally\"/>
    </mc:Choice>
  </mc:AlternateContent>
  <xr:revisionPtr revIDLastSave="0" documentId="13_ncr:1_{F90C1505-CA49-4799-BD5E-D7F3470043E9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JLC" sheetId="1" r:id="rId1"/>
    <sheet name="Flight Version" sheetId="2" r:id="rId2"/>
    <sheet name="Ground Version" sheetId="3" r:id="rId3"/>
    <sheet name="JLC_Extend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H2" i="5"/>
  <c r="H3" i="5"/>
  <c r="H4" i="5"/>
  <c r="H5" i="5"/>
  <c r="F2" i="3"/>
  <c r="F2" i="2"/>
  <c r="L4" i="3"/>
  <c r="L4" i="2"/>
  <c r="M8" i="1"/>
  <c r="M5" i="1"/>
  <c r="M2" i="1"/>
  <c r="H9" i="3"/>
  <c r="H8" i="3"/>
  <c r="H7" i="3"/>
  <c r="H6" i="3"/>
  <c r="H5" i="3"/>
  <c r="H4" i="3"/>
  <c r="L3" i="3"/>
  <c r="H3" i="3"/>
  <c r="L2" i="3"/>
  <c r="H2" i="3"/>
  <c r="L3" i="2"/>
  <c r="L2" i="2"/>
  <c r="H2" i="2"/>
  <c r="H3" i="2"/>
  <c r="H4" i="2"/>
  <c r="H5" i="2"/>
  <c r="H6" i="2"/>
  <c r="H7" i="2"/>
  <c r="H8" i="2"/>
  <c r="H9" i="2"/>
  <c r="H10" i="2"/>
  <c r="H11" i="2"/>
  <c r="H12" i="2"/>
  <c r="H13" i="2"/>
  <c r="M2" i="5" l="1"/>
  <c r="M8" i="5" s="1"/>
  <c r="L6" i="2"/>
  <c r="L9" i="2" s="1"/>
  <c r="L6" i="3"/>
  <c r="L9" i="3" s="1"/>
</calcChain>
</file>

<file path=xl/sharedStrings.xml><?xml version="1.0" encoding="utf-8"?>
<sst xmlns="http://schemas.openxmlformats.org/spreadsheetml/2006/main" count="706" uniqueCount="250">
  <si>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</si>
  <si>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</si>
  <si>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</si>
  <si>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</si>
  <si>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</si>
  <si>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</si>
  <si>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</si>
  <si>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</si>
  <si>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</si>
  <si>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</si>
  <si>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</si>
  <si>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</si>
  <si>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</si>
  <si>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</si>
  <si>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</si>
  <si>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</si>
  <si>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</si>
  <si>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</si>
  <si>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</si>
  <si>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</si>
  <si>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</si>
  <si>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</si>
  <si>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</si>
  <si>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</si>
  <si>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</si>
  <si>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</si>
  <si>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</si>
  <si>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</si>
  <si>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</si>
  <si>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</si>
  <si>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</si>
  <si>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</si>
  <si>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</si>
  <si>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</si>
  <si>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</si>
  <si>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</si>
  <si>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</si>
  <si>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</si>
  <si>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</si>
  <si>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</si>
  <si>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</si>
  <si>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</si>
  <si>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</si>
  <si>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</si>
  <si>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</si>
  <si>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</si>
  <si>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</si>
  <si>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</si>
  <si>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</si>
  <si>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</si>
  <si>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</si>
  <si>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</si>
  <si>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</si>
  <si>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</si>
  <si>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</si>
  <si>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</si>
  <si>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</si>
  <si>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</si>
  <si>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</si>
  <si>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</si>
  <si>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</si>
  <si>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</si>
  <si>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</si>
  <si>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</si>
  <si>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</si>
  <si>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</si>
  <si>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</si>
  <si>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</si>
  <si>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</si>
  <si>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</si>
  <si>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</si>
  <si>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</si>
  <si>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</si>
  <si>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</si>
  <si>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</si>
  <si>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</si>
  <si>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</si>
  <si>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</si>
  <si>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</si>
  <si>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</si>
  <si>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</si>
  <si>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</si>
  <si>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</si>
  <si>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</si>
  <si>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</si>
  <si>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</si>
  <si>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</si>
  <si>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</si>
  <si>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</si>
  <si>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</si>
  <si>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</si>
  <si>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</si>
  <si>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</si>
  <si>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</si>
  <si>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</si>
  <si>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</si>
  <si>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</si>
  <si>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</si>
  <si>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</si>
  <si>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</si>
  <si>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</si>
  <si>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</si>
  <si>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</si>
  <si>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</si>
  <si>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</si>
  <si>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</si>
  <si>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</si>
  <si>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</si>
  <si>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</si>
  <si>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</si>
  <si>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</si>
  <si>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</si>
  <si>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</si>
  <si>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</si>
  <si>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</si>
  <si>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</si>
  <si>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</si>
  <si>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</si>
  <si>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</si>
  <si>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</si>
  <si>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</si>
  <si>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</si>
  <si>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</si>
  <si>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</si>
  <si>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</si>
  <si>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</si>
  <si>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</si>
  <si>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</si>
  <si>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</si>
  <si>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</si>
  <si>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</si>
  <si>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</si>
  <si>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</si>
  <si>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</si>
  <si>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</si>
  <si>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</si>
  <si>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</si>
  <si>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</si>
  <si>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</si>
  <si>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</si>
  <si>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</si>
  <si>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</si>
  <si>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</si>
  <si>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</si>
  <si>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</si>
  <si>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</si>
  <si>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</si>
  <si>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</si>
  <si>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</si>
  <si>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</si>
  <si>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</si>
  <si>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</si>
  <si>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</si>
  <si>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</si>
  <si>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</si>
  <si>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</si>
  <si>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</si>
  <si>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</si>
  <si>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</si>
  <si>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</si>
  <si>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</si>
  <si>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</si>
  <si>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</si>
  <si>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</si>
  <si>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</si>
  <si>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</si>
  <si>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</si>
  <si>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</si>
  <si>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</si>
  <si>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</si>
  <si>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</si>
  <si>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</si>
  <si>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</si>
  <si>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</si>
  <si>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</si>
  <si>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</si>
  <si>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</si>
  <si>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</si>
  <si>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</si>
  <si>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</si>
  <si>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</si>
  <si>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</si>
  <si>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</si>
  <si>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</si>
  <si>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</si>
  <si>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</si>
  <si>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</si>
  <si>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</si>
  <si>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</si>
  <si>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</si>
  <si>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</si>
  <si>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</si>
  <si>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</si>
  <si>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</si>
  <si>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</si>
  <si>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</si>
  <si>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</si>
  <si>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</si>
  <si>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Thermocouple Amp</t>
  </si>
  <si>
    <t>MCP96L00T</t>
  </si>
  <si>
    <t>IC7</t>
  </si>
  <si>
    <t>Magnetometer</t>
  </si>
  <si>
    <t>MLX90935KLW-BBA</t>
  </si>
  <si>
    <t>DPS368XTSA1</t>
  </si>
  <si>
    <t>https://www.mouser.co.uk/ProductDetail/Infineon-Technologies/DPS368XTSA1?qs=l7cgNqFNU1issZx9oeCNag%3D%3D</t>
  </si>
  <si>
    <t>https://www.mouser.co.uk/ProductDetail/Bosch-Sensortec/BMI323?qs=By6Nw2ByBD3%2FE1v0UqNQPQ%3D%3D</t>
  </si>
  <si>
    <t>https://www.mouser.co.uk/ProductDetail/Microchip-Technology/MCP96L00T-E-MX?qs=lc2O%252BfHJPVbfgU9%252BbwIcfg%3D%3D</t>
  </si>
  <si>
    <t>https://www.mouser.co.uk/ProductDetail/Melexis/MLX90395KLW-BBA-101-SP?qs=7MVldsJ5UazJuLePkmPDSw%3D%3D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</si>
  <si>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</si>
  <si>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</si>
  <si>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</si>
  <si>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</si>
  <si>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</si>
  <si>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</si>
  <si>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</si>
  <si>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</si>
  <si>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</si>
  <si>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</si>
  <si>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</si>
  <si>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</si>
  <si>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</si>
  <si>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</si>
  <si>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</si>
  <si>
    <t>Boards Total (USD, no VAT)</t>
  </si>
  <si>
    <t>Boards Total (GBP, VAT)</t>
  </si>
  <si>
    <t>Boards Ordered</t>
  </si>
  <si>
    <t>USB4105-GF-A-120</t>
  </si>
  <si>
    <t>https://www.mouser.co.uk/ProductDetail/GCT/USB4105-GF-A-120?qs=QNEnbhJQKva%252Bjxw%2FpEjDhQ%3D%3D</t>
  </si>
  <si>
    <t>S1</t>
  </si>
  <si>
    <t>S2</t>
  </si>
  <si>
    <t>Switch</t>
  </si>
  <si>
    <t>C318884</t>
  </si>
  <si>
    <t>TS-1187A-B-A-B</t>
  </si>
  <si>
    <t>Part Subtotal</t>
  </si>
  <si>
    <t>Total Cost</t>
  </si>
  <si>
    <t>J5</t>
  </si>
  <si>
    <t>USB C Connector</t>
  </si>
  <si>
    <t>C3039324</t>
  </si>
  <si>
    <t>MC-107DB</t>
  </si>
  <si>
    <t>Boost converter</t>
  </si>
  <si>
    <t>TLV61048DBVR</t>
  </si>
  <si>
    <t>C2861467</t>
  </si>
  <si>
    <t>Sensors</t>
  </si>
  <si>
    <t>C5368700</t>
  </si>
  <si>
    <t>Baro</t>
  </si>
  <si>
    <t>DPS368</t>
  </si>
  <si>
    <t>C3232508</t>
  </si>
  <si>
    <t>Power</t>
  </si>
  <si>
    <t>C15578</t>
  </si>
  <si>
    <t>added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</si>
</sst>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72" totalsRowShown="0" headerRowDxfId="38" dataDxfId="37">
  <autoFilter ref="A1:H72" xr:uid="{2A0602E7-1A25-42E9-BF44-F09CA170C8FC}"/>
  <sortState xmlns:xlrd2="http://schemas.microsoft.com/office/spreadsheetml/2017/richdata2" ref="A2:H64">
    <sortCondition ref="A1:A64"/>
  </sortState>
  <tableColumns count="8">
    <tableColumn id="1" xr3:uid="{B4FAA6AB-83B4-4C84-8804-F1AC5BACE4BB}" name="PCB Ident" dataDxfId="36"/>
    <tableColumn id="7" xr3:uid="{0CFD2752-679C-477B-B126-B8120AC92495}" name="Block" dataDxfId="35"/>
    <tableColumn id="2" xr3:uid="{1B58CE16-B0B1-4054-B4AF-AABCB45AE617}" name="Description" dataDxfId="34"/>
    <tableColumn id="8" xr3:uid="{7D3B067D-44F4-4C72-ADF9-31B9997A6B54}" name="Value" dataDxfId="33"/>
    <tableColumn id="3" xr3:uid="{E962FE16-E8B6-45B0-A890-E5B3DFBB18B2}" name="JLC Name"/>
    <tableColumn id="4" xr3:uid="{990A84E6-FEB3-4F0C-B071-D44C86705F1B}" name="JLC Code" dataDxfId="32"/>
    <tableColumn id="5" xr3:uid="{D9AAA942-DED1-4B6A-855E-8BAC2D202809}" name="Basic" dataDxfId="31"/>
    <tableColumn id="6" xr3:uid="{FF6A9334-BA71-474D-878B-F76ED55006AB}" name="Cos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J13" totalsRowShown="0" headerRowDxfId="29" dataDxfId="28">
  <autoFilter ref="A1:J13" xr:uid="{2A0602E7-1A25-42E9-BF44-F09CA170C8FC}"/>
  <sortState xmlns:xlrd2="http://schemas.microsoft.com/office/spreadsheetml/2017/richdata2" ref="A2:F20">
    <sortCondition descending="1" ref="F1:F21"/>
  </sortState>
  <tableColumns count="10">
    <tableColumn id="1" xr3:uid="{8119D89E-A3EC-4D25-9A33-22E21D26F7FD}" name="PCB Ident" dataDxfId="27"/>
    <tableColumn id="2" xr3:uid="{F761C4B6-755A-4384-B088-D38BFCC162C6}" name="Desc" dataDxfId="26"/>
    <tableColumn id="3" xr3:uid="{CE48B791-2D4F-4219-9048-5825EE503154}" name="Name"/>
    <tableColumn id="4" xr3:uid="{35CE205C-CB5E-41F1-89C9-7410BA00354C}" name="Link" dataDxfId="25"/>
    <tableColumn id="5" xr3:uid="{AA370C7A-B275-4F4A-8EBA-42D32DD66BEA}" name="Supplier" dataDxfId="24"/>
    <tableColumn id="6" xr3:uid="{64BA8FDB-4E0C-4EE9-839D-D745472F8C6B}" name="Unit Cost" dataDxfId="23"/>
    <tableColumn id="7" xr3:uid="{FB66949B-406C-4FE8-8656-2FDB34A9207D}" name="Quantity Required" dataDxfId="22"/>
    <tableColumn id="8" xr3:uid="{C55FCA74-A0F3-4403-8F4B-F3ED8CD4E537}" name="Subtotal" dataDxfId="21">
      <calculatedColumnFormula>Table13[[#This Row],[Unit Cost]]*Table13[[#This Row],[Quantity Required]]</calculatedColumnFormula>
    </tableColumn>
    <tableColumn id="9" xr3:uid="{F58C808B-95D8-4F6F-821C-13D89945154E}" name="Optional" dataDxfId="20"/>
    <tableColumn id="10" xr3:uid="{3B22AF4B-9967-47BF-A906-4B999B170FEB}" name="added to ord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19" dataDxfId="18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17"/>
    <tableColumn id="2" xr3:uid="{E59EA504-7694-4995-8D14-D0FBF8538661}" name="Desc" dataDxfId="16"/>
    <tableColumn id="3" xr3:uid="{34DDBA3C-E659-4D7E-9E14-47B72222CCDB}" name="Name"/>
    <tableColumn id="4" xr3:uid="{D9FD9762-62C7-4777-809F-CAC42C4F9D0D}" name="Link" dataDxfId="15"/>
    <tableColumn id="5" xr3:uid="{0882C8E6-70D8-4738-85A4-7F86562CAC87}" name="Supplier" dataDxfId="14"/>
    <tableColumn id="6" xr3:uid="{ECE4524A-5C8C-4420-8EDC-6E51DCF46995}" name="Unit Cost" dataDxfId="13"/>
    <tableColumn id="7" xr3:uid="{0C03F5D1-C222-4DF0-9C3F-504F6D2016BC}" name="Quantity Required" dataDxfId="12"/>
    <tableColumn id="8" xr3:uid="{7E4B3953-3B35-4E1F-A108-99E91A1DE96D}" name="Subtotal" dataDxfId="11">
      <calculatedColumnFormula>Table134[[#This Row],[Unit Cost]]*Table134[[#This Row],[Quantity Required]]</calculatedColumnFormula>
    </tableColumn>
    <tableColumn id="9" xr3:uid="{433BBB6D-7DC6-49F5-A23E-3EFE9F82A3FB}" name="Optional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906BF4-6045-4661-B987-A0C5673272A3}" name="Table15" displayName="Table15" ref="A1:H6" totalsRowShown="0" headerRowDxfId="9" dataDxfId="8">
  <autoFilter ref="A1:H6" xr:uid="{2A0602E7-1A25-42E9-BF44-F09CA170C8FC}"/>
  <sortState xmlns:xlrd2="http://schemas.microsoft.com/office/spreadsheetml/2017/richdata2" ref="A2:H64">
    <sortCondition ref="A1:A64"/>
  </sortState>
  <tableColumns count="8">
    <tableColumn id="1" xr3:uid="{3DCEAD43-18B7-4F49-849D-6EF185847D39}" name="PCB Ident" dataDxfId="7"/>
    <tableColumn id="7" xr3:uid="{964837BD-97E4-4937-A131-4D989F5E0477}" name="Block" dataDxfId="6"/>
    <tableColumn id="2" xr3:uid="{3B3B4A6A-52E4-4D6D-946E-EB2ADEB4DA98}" name="Description" dataDxfId="5"/>
    <tableColumn id="8" xr3:uid="{A3DC31E9-D5DB-46A8-991E-5B586775F257}" name="Value" dataDxfId="4"/>
    <tableColumn id="3" xr3:uid="{E45B8C85-EC40-4FB7-97C2-C2551E9D6E72}" name="JLC Name"/>
    <tableColumn id="4" xr3:uid="{62DEBCF0-ADBC-4F79-8D70-279EC5CD1E80}" name="JLC Code" dataDxfId="3"/>
    <tableColumn id="5" xr3:uid="{2F88679B-56FF-4224-83D3-A055215006AA}" name="Unit Cost" dataDxfId="2"/>
    <tableColumn id="6" xr3:uid="{02553574-6C52-4D8B-A054-D75F996064BE}" name="Total Cost" dataDxfId="1">
      <calculatedColumnFormula>3+(Table15[[#This Row],[Unit Cost]]*$M$7)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22" zoomScale="110" workbookViewId="0">
      <selection activeCell="K77" sqref="K77"/>
    </sheetView>
  </sheetViews>
  <sheetFormatPr defaultColWidth="8.796875" defaultRowHeight="15.75" x14ac:dyDescent="0.5"/>
  <cols>
    <col min="1" max="2" width="11.53125" style="1" customWidth="1"/>
    <col min="3" max="4" width="20.796875" style="1" customWidth="1"/>
    <col min="5" max="5" width="19.53125" style="1" bestFit="1" customWidth="1"/>
    <col min="6" max="6" width="10.796875" style="1" customWidth="1"/>
    <col min="7" max="11" width="8.796875" style="1"/>
    <col min="12" max="12" width="11.796875" style="1" bestFit="1" customWidth="1"/>
    <col min="13" max="16384" width="8.796875" style="1"/>
  </cols>
  <sheetData>
    <row r="1" spans="1:13" x14ac:dyDescent="0.5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5">
      <c r="A2" s="4" t="s">
        <v>82</v>
      </c>
      <c r="B2" s="1" t="s">
        <v>27</v>
      </c>
      <c r="C2" t="s">
        <v>127</v>
      </c>
      <c r="D2" s="4" t="s">
        <v>101</v>
      </c>
      <c r="E2" s="1" t="s">
        <v>151</v>
      </c>
      <c r="F2" s="1" t="s">
        <v>152</v>
      </c>
      <c r="G2" s="1" t="s">
        <v>25</v>
      </c>
      <c r="H2" s="1">
        <v>1.7399999999999999E-2</v>
      </c>
      <c r="L2" s="1" t="s">
        <v>14</v>
      </c>
      <c r="M2" s="1">
        <f>SUM(Table1[Cost])</f>
        <v>0.52950000000000008</v>
      </c>
    </row>
    <row r="3" spans="1:13" x14ac:dyDescent="0.5">
      <c r="A3" s="4" t="s">
        <v>83</v>
      </c>
      <c r="B3" s="1" t="s">
        <v>27</v>
      </c>
      <c r="C3" t="s">
        <v>127</v>
      </c>
      <c r="D3" s="4" t="s">
        <v>101</v>
      </c>
      <c r="E3" s="1" t="s">
        <v>151</v>
      </c>
      <c r="F3" s="1" t="s">
        <v>152</v>
      </c>
      <c r="G3" s="1" t="s">
        <v>25</v>
      </c>
      <c r="H3" s="1">
        <v>1.7399999999999999E-2</v>
      </c>
    </row>
    <row r="4" spans="1:13" x14ac:dyDescent="0.5">
      <c r="A4" s="4" t="s">
        <v>84</v>
      </c>
      <c r="B4" s="1" t="s">
        <v>27</v>
      </c>
      <c r="C4" t="s">
        <v>127</v>
      </c>
      <c r="D4" s="4" t="s">
        <v>102</v>
      </c>
      <c r="E4" s="1" t="s">
        <v>132</v>
      </c>
      <c r="F4" s="1" t="s">
        <v>133</v>
      </c>
      <c r="G4" s="1" t="s">
        <v>25</v>
      </c>
      <c r="H4" s="1">
        <v>4.3E-3</v>
      </c>
      <c r="L4" s="1" t="s">
        <v>223</v>
      </c>
      <c r="M4" s="1">
        <v>46.13</v>
      </c>
    </row>
    <row r="5" spans="1:13" x14ac:dyDescent="0.5">
      <c r="A5" s="4" t="s">
        <v>85</v>
      </c>
      <c r="B5" s="1" t="s">
        <v>27</v>
      </c>
      <c r="C5" t="s">
        <v>127</v>
      </c>
      <c r="D5" s="4" t="s">
        <v>103</v>
      </c>
      <c r="E5" s="1" t="s">
        <v>149</v>
      </c>
      <c r="F5" s="1" t="s">
        <v>150</v>
      </c>
      <c r="G5" s="1" t="s">
        <v>25</v>
      </c>
      <c r="H5" s="1">
        <v>8.0000000000000002E-3</v>
      </c>
      <c r="L5" s="1" t="s">
        <v>224</v>
      </c>
      <c r="M5" s="1">
        <f>(M4*1.2)/1.25</f>
        <v>44.284800000000004</v>
      </c>
    </row>
    <row r="6" spans="1:13" x14ac:dyDescent="0.5">
      <c r="A6" s="4" t="s">
        <v>86</v>
      </c>
      <c r="B6" s="1" t="s">
        <v>27</v>
      </c>
      <c r="C6" t="s">
        <v>127</v>
      </c>
      <c r="D6" s="4" t="s">
        <v>103</v>
      </c>
      <c r="E6" s="1" t="s">
        <v>149</v>
      </c>
      <c r="F6" s="1" t="s">
        <v>150</v>
      </c>
      <c r="G6" s="1" t="s">
        <v>25</v>
      </c>
      <c r="H6" s="1">
        <v>8.0000000000000002E-3</v>
      </c>
    </row>
    <row r="7" spans="1:13" x14ac:dyDescent="0.5">
      <c r="A7" s="4" t="s">
        <v>87</v>
      </c>
      <c r="B7" s="1" t="s">
        <v>27</v>
      </c>
      <c r="C7" t="s">
        <v>127</v>
      </c>
      <c r="D7" s="4" t="s">
        <v>103</v>
      </c>
      <c r="E7" s="1" t="s">
        <v>149</v>
      </c>
      <c r="F7" s="1" t="s">
        <v>150</v>
      </c>
      <c r="G7" s="1" t="s">
        <v>25</v>
      </c>
      <c r="H7" s="1">
        <v>8.0000000000000002E-3</v>
      </c>
      <c r="L7" s="1" t="s">
        <v>225</v>
      </c>
      <c r="M7" s="1">
        <v>15</v>
      </c>
    </row>
    <row r="8" spans="1:13" x14ac:dyDescent="0.5">
      <c r="A8" s="4" t="s">
        <v>88</v>
      </c>
      <c r="B8" s="1" t="s">
        <v>27</v>
      </c>
      <c r="C8" t="s">
        <v>127</v>
      </c>
      <c r="D8" s="4" t="s">
        <v>103</v>
      </c>
      <c r="E8" s="1" t="s">
        <v>149</v>
      </c>
      <c r="F8" s="1" t="s">
        <v>150</v>
      </c>
      <c r="G8" s="1" t="s">
        <v>25</v>
      </c>
      <c r="H8" s="1">
        <v>8.0000000000000002E-3</v>
      </c>
      <c r="L8" s="1" t="s">
        <v>181</v>
      </c>
      <c r="M8" s="1">
        <f>M5/M7</f>
        <v>2.9523200000000003</v>
      </c>
    </row>
    <row r="9" spans="1:13" x14ac:dyDescent="0.5">
      <c r="A9" s="4" t="s">
        <v>89</v>
      </c>
      <c r="B9" s="1" t="s">
        <v>27</v>
      </c>
      <c r="C9" t="s">
        <v>127</v>
      </c>
      <c r="D9" s="4" t="s">
        <v>102</v>
      </c>
      <c r="E9" s="1" t="s">
        <v>132</v>
      </c>
      <c r="F9" s="1" t="s">
        <v>133</v>
      </c>
      <c r="G9" s="1" t="s">
        <v>25</v>
      </c>
      <c r="H9" s="1">
        <v>4.3E-3</v>
      </c>
    </row>
    <row r="10" spans="1:13" x14ac:dyDescent="0.5">
      <c r="A10" s="4" t="s">
        <v>90</v>
      </c>
      <c r="B10" s="1" t="s">
        <v>27</v>
      </c>
      <c r="C10" t="s">
        <v>127</v>
      </c>
      <c r="D10" s="4" t="s">
        <v>104</v>
      </c>
      <c r="E10" s="1" t="s">
        <v>125</v>
      </c>
      <c r="F10" s="1" t="s">
        <v>126</v>
      </c>
      <c r="G10" s="1" t="s">
        <v>25</v>
      </c>
      <c r="H10" s="1">
        <v>2.0999999999999999E-3</v>
      </c>
    </row>
    <row r="11" spans="1:13" x14ac:dyDescent="0.5">
      <c r="A11" s="4" t="s">
        <v>37</v>
      </c>
      <c r="B11" s="1" t="s">
        <v>30</v>
      </c>
      <c r="C11" t="s">
        <v>127</v>
      </c>
      <c r="D11" s="4" t="s">
        <v>102</v>
      </c>
      <c r="E11" s="1" t="s">
        <v>132</v>
      </c>
      <c r="F11" s="1" t="s">
        <v>133</v>
      </c>
      <c r="G11" s="1" t="s">
        <v>25</v>
      </c>
      <c r="H11" s="1">
        <v>4.3E-3</v>
      </c>
    </row>
    <row r="12" spans="1:13" x14ac:dyDescent="0.5">
      <c r="A12" s="4" t="s">
        <v>38</v>
      </c>
      <c r="B12" s="1" t="s">
        <v>32</v>
      </c>
      <c r="C12" t="s">
        <v>127</v>
      </c>
      <c r="D12" s="4" t="s">
        <v>104</v>
      </c>
      <c r="E12" s="1" t="s">
        <v>125</v>
      </c>
      <c r="F12" s="1" t="s">
        <v>126</v>
      </c>
      <c r="G12" s="1" t="s">
        <v>25</v>
      </c>
      <c r="H12" s="1">
        <v>2.0999999999999999E-3</v>
      </c>
    </row>
    <row r="13" spans="1:13" x14ac:dyDescent="0.5">
      <c r="A13" s="4" t="s">
        <v>39</v>
      </c>
      <c r="B13" s="1" t="s">
        <v>32</v>
      </c>
      <c r="C13" t="s">
        <v>127</v>
      </c>
      <c r="D13" s="4" t="s">
        <v>103</v>
      </c>
      <c r="E13" s="1" t="s">
        <v>149</v>
      </c>
      <c r="F13" s="1" t="s">
        <v>150</v>
      </c>
      <c r="G13" s="1" t="s">
        <v>25</v>
      </c>
      <c r="H13" s="1">
        <v>8.0000000000000002E-3</v>
      </c>
    </row>
    <row r="14" spans="1:13" x14ac:dyDescent="0.5">
      <c r="A14" s="4" t="s">
        <v>40</v>
      </c>
      <c r="B14" s="1" t="s">
        <v>32</v>
      </c>
      <c r="C14" t="s">
        <v>127</v>
      </c>
      <c r="D14" s="4" t="s">
        <v>104</v>
      </c>
      <c r="E14" s="1" t="s">
        <v>125</v>
      </c>
      <c r="F14" s="1" t="s">
        <v>126</v>
      </c>
      <c r="G14" s="1" t="s">
        <v>25</v>
      </c>
      <c r="H14" s="1">
        <v>2.0999999999999999E-3</v>
      </c>
    </row>
    <row r="15" spans="1:13" x14ac:dyDescent="0.5">
      <c r="A15" s="4" t="s">
        <v>41</v>
      </c>
      <c r="B15" s="1" t="s">
        <v>120</v>
      </c>
      <c r="C15" t="s">
        <v>127</v>
      </c>
      <c r="D15" s="4" t="s">
        <v>104</v>
      </c>
      <c r="E15" s="1" t="s">
        <v>125</v>
      </c>
      <c r="F15" s="1" t="s">
        <v>126</v>
      </c>
      <c r="G15" s="1" t="s">
        <v>25</v>
      </c>
      <c r="H15" s="1">
        <v>2.0999999999999999E-3</v>
      </c>
    </row>
    <row r="16" spans="1:13" x14ac:dyDescent="0.5">
      <c r="A16" s="4" t="s">
        <v>42</v>
      </c>
      <c r="B16" s="1" t="s">
        <v>120</v>
      </c>
      <c r="C16" t="s">
        <v>127</v>
      </c>
      <c r="D16" s="4" t="s">
        <v>102</v>
      </c>
      <c r="E16" s="1" t="s">
        <v>132</v>
      </c>
      <c r="F16" s="1" t="s">
        <v>133</v>
      </c>
      <c r="G16" s="1" t="s">
        <v>25</v>
      </c>
      <c r="H16" s="1">
        <v>4.3E-3</v>
      </c>
    </row>
    <row r="17" spans="1:8" x14ac:dyDescent="0.5">
      <c r="A17" s="4" t="s">
        <v>43</v>
      </c>
      <c r="B17" s="1" t="s">
        <v>32</v>
      </c>
      <c r="C17" t="s">
        <v>127</v>
      </c>
      <c r="D17" s="4" t="s">
        <v>104</v>
      </c>
      <c r="E17" s="1" t="s">
        <v>125</v>
      </c>
      <c r="F17" s="1" t="s">
        <v>126</v>
      </c>
      <c r="G17" s="1" t="s">
        <v>25</v>
      </c>
      <c r="H17" s="1">
        <v>2.0999999999999999E-3</v>
      </c>
    </row>
    <row r="18" spans="1:8" x14ac:dyDescent="0.5">
      <c r="A18" s="4" t="s">
        <v>44</v>
      </c>
      <c r="B18" s="1" t="s">
        <v>32</v>
      </c>
      <c r="C18" t="s">
        <v>127</v>
      </c>
      <c r="D18" s="4" t="s">
        <v>104</v>
      </c>
      <c r="E18" s="1" t="s">
        <v>125</v>
      </c>
      <c r="F18" s="1" t="s">
        <v>126</v>
      </c>
      <c r="G18" s="1" t="s">
        <v>25</v>
      </c>
      <c r="H18" s="1">
        <v>2.0999999999999999E-3</v>
      </c>
    </row>
    <row r="19" spans="1:8" x14ac:dyDescent="0.5">
      <c r="A19" s="4" t="s">
        <v>45</v>
      </c>
      <c r="B19" s="1" t="s">
        <v>32</v>
      </c>
      <c r="C19" t="s">
        <v>127</v>
      </c>
      <c r="D19" s="4" t="s">
        <v>103</v>
      </c>
      <c r="E19" s="1" t="s">
        <v>149</v>
      </c>
      <c r="F19" s="1" t="s">
        <v>150</v>
      </c>
      <c r="G19" s="1" t="s">
        <v>25</v>
      </c>
      <c r="H19" s="1">
        <v>8.0000000000000002E-3</v>
      </c>
    </row>
    <row r="20" spans="1:8" x14ac:dyDescent="0.5">
      <c r="A20" s="4" t="s">
        <v>46</v>
      </c>
      <c r="B20" s="1" t="s">
        <v>121</v>
      </c>
      <c r="C20" t="s">
        <v>127</v>
      </c>
      <c r="D20" s="4" t="s">
        <v>104</v>
      </c>
      <c r="E20" s="1" t="s">
        <v>125</v>
      </c>
      <c r="F20" s="1" t="s">
        <v>126</v>
      </c>
      <c r="G20" s="1" t="s">
        <v>25</v>
      </c>
      <c r="H20" s="1">
        <v>2.0999999999999999E-3</v>
      </c>
    </row>
    <row r="21" spans="1:8" x14ac:dyDescent="0.5">
      <c r="A21" s="4" t="s">
        <v>47</v>
      </c>
      <c r="B21" s="1" t="s">
        <v>27</v>
      </c>
      <c r="C21" t="s">
        <v>127</v>
      </c>
      <c r="D21" s="4" t="s">
        <v>103</v>
      </c>
      <c r="E21" s="1" t="s">
        <v>149</v>
      </c>
      <c r="F21" s="1" t="s">
        <v>150</v>
      </c>
      <c r="G21" s="1" t="s">
        <v>25</v>
      </c>
      <c r="H21" s="1">
        <v>8.0000000000000002E-3</v>
      </c>
    </row>
    <row r="22" spans="1:8" x14ac:dyDescent="0.5">
      <c r="A22" s="4" t="s">
        <v>48</v>
      </c>
      <c r="B22" s="1" t="s">
        <v>27</v>
      </c>
      <c r="C22" t="s">
        <v>127</v>
      </c>
      <c r="D22" s="4" t="s">
        <v>103</v>
      </c>
      <c r="E22" s="1" t="s">
        <v>149</v>
      </c>
      <c r="F22" s="1" t="s">
        <v>150</v>
      </c>
      <c r="G22" s="1" t="s">
        <v>25</v>
      </c>
      <c r="H22" s="1">
        <v>8.0000000000000002E-3</v>
      </c>
    </row>
    <row r="23" spans="1:8" x14ac:dyDescent="0.5">
      <c r="A23" s="4" t="s">
        <v>49</v>
      </c>
      <c r="B23" s="1" t="s">
        <v>27</v>
      </c>
      <c r="C23" t="s">
        <v>127</v>
      </c>
      <c r="D23" s="4" t="s">
        <v>103</v>
      </c>
      <c r="E23" s="1" t="s">
        <v>149</v>
      </c>
      <c r="F23" s="1" t="s">
        <v>150</v>
      </c>
      <c r="G23" s="1" t="s">
        <v>25</v>
      </c>
      <c r="H23" s="1">
        <v>8.0000000000000002E-3</v>
      </c>
    </row>
    <row r="24" spans="1:8" x14ac:dyDescent="0.5">
      <c r="A24" s="4" t="s">
        <v>50</v>
      </c>
      <c r="B24" s="1" t="s">
        <v>121</v>
      </c>
      <c r="C24" t="s">
        <v>127</v>
      </c>
      <c r="D24" s="4" t="s">
        <v>101</v>
      </c>
      <c r="E24" s="1" t="s">
        <v>134</v>
      </c>
      <c r="F24" s="1" t="s">
        <v>135</v>
      </c>
      <c r="G24" s="1" t="s">
        <v>25</v>
      </c>
      <c r="H24" s="1">
        <v>5.4999999999999997E-3</v>
      </c>
    </row>
    <row r="25" spans="1:8" x14ac:dyDescent="0.5">
      <c r="A25" s="4" t="s">
        <v>51</v>
      </c>
      <c r="B25" s="1" t="s">
        <v>122</v>
      </c>
      <c r="C25" t="s">
        <v>127</v>
      </c>
      <c r="D25" s="4" t="s">
        <v>105</v>
      </c>
      <c r="E25" s="1" t="s">
        <v>168</v>
      </c>
      <c r="F25" s="1" t="s">
        <v>169</v>
      </c>
      <c r="G25" s="1" t="s">
        <v>25</v>
      </c>
      <c r="H25" s="1">
        <v>6.8999999999999999E-3</v>
      </c>
    </row>
    <row r="26" spans="1:8" x14ac:dyDescent="0.5">
      <c r="A26" s="4" t="s">
        <v>52</v>
      </c>
      <c r="B26" s="1" t="s">
        <v>122</v>
      </c>
      <c r="C26" t="s">
        <v>127</v>
      </c>
      <c r="D26" s="4" t="s">
        <v>105</v>
      </c>
      <c r="E26" s="1" t="s">
        <v>168</v>
      </c>
      <c r="F26" s="1" t="s">
        <v>169</v>
      </c>
      <c r="G26" s="1" t="s">
        <v>25</v>
      </c>
      <c r="H26" s="1">
        <v>6.8999999999999999E-3</v>
      </c>
    </row>
    <row r="27" spans="1:8" x14ac:dyDescent="0.5">
      <c r="A27" s="4" t="s">
        <v>53</v>
      </c>
      <c r="B27" s="1" t="s">
        <v>122</v>
      </c>
      <c r="C27" t="s">
        <v>127</v>
      </c>
      <c r="D27" s="4" t="s">
        <v>104</v>
      </c>
      <c r="E27" s="1" t="s">
        <v>125</v>
      </c>
      <c r="F27" s="1" t="s">
        <v>126</v>
      </c>
      <c r="G27" s="1" t="s">
        <v>25</v>
      </c>
      <c r="H27" s="1">
        <v>2.0999999999999999E-3</v>
      </c>
    </row>
    <row r="28" spans="1:8" x14ac:dyDescent="0.5">
      <c r="A28" s="4" t="s">
        <v>54</v>
      </c>
      <c r="B28" s="1" t="s">
        <v>122</v>
      </c>
      <c r="C28" t="s">
        <v>127</v>
      </c>
      <c r="D28" s="4" t="s">
        <v>104</v>
      </c>
      <c r="E28" s="1" t="s">
        <v>125</v>
      </c>
      <c r="F28" s="1" t="s">
        <v>126</v>
      </c>
      <c r="G28" s="1" t="s">
        <v>25</v>
      </c>
      <c r="H28" s="1">
        <v>2.0999999999999999E-3</v>
      </c>
    </row>
    <row r="29" spans="1:8" x14ac:dyDescent="0.5">
      <c r="A29" s="4" t="s">
        <v>55</v>
      </c>
      <c r="B29" s="1" t="s">
        <v>122</v>
      </c>
      <c r="C29" t="s">
        <v>127</v>
      </c>
      <c r="D29" s="4" t="s">
        <v>104</v>
      </c>
      <c r="E29" s="1" t="s">
        <v>125</v>
      </c>
      <c r="F29" s="1" t="s">
        <v>126</v>
      </c>
      <c r="G29" s="1" t="s">
        <v>25</v>
      </c>
      <c r="H29" s="1">
        <v>2.0999999999999999E-3</v>
      </c>
    </row>
    <row r="30" spans="1:8" x14ac:dyDescent="0.5">
      <c r="A30" s="4" t="s">
        <v>56</v>
      </c>
      <c r="B30" s="1" t="s">
        <v>122</v>
      </c>
      <c r="C30" t="s">
        <v>127</v>
      </c>
      <c r="D30" s="4" t="s">
        <v>104</v>
      </c>
      <c r="E30" s="1" t="s">
        <v>125</v>
      </c>
      <c r="F30" s="1" t="s">
        <v>126</v>
      </c>
      <c r="G30" s="1" t="s">
        <v>25</v>
      </c>
      <c r="H30" s="1">
        <v>2.0999999999999999E-3</v>
      </c>
    </row>
    <row r="31" spans="1:8" x14ac:dyDescent="0.5">
      <c r="A31" s="4" t="s">
        <v>57</v>
      </c>
      <c r="B31" s="1" t="s">
        <v>27</v>
      </c>
      <c r="C31" t="s">
        <v>127</v>
      </c>
      <c r="D31" s="4" t="s">
        <v>101</v>
      </c>
      <c r="E31" s="1" t="s">
        <v>151</v>
      </c>
      <c r="F31" s="1" t="s">
        <v>152</v>
      </c>
      <c r="G31" s="1" t="s">
        <v>25</v>
      </c>
      <c r="H31" s="1">
        <v>1.7399999999999999E-2</v>
      </c>
    </row>
    <row r="32" spans="1:8" x14ac:dyDescent="0.5">
      <c r="A32" s="4" t="s">
        <v>58</v>
      </c>
      <c r="B32" s="1" t="s">
        <v>27</v>
      </c>
      <c r="C32" t="s">
        <v>127</v>
      </c>
      <c r="D32" s="4" t="s">
        <v>101</v>
      </c>
      <c r="E32" s="1" t="s">
        <v>151</v>
      </c>
      <c r="F32" s="1" t="s">
        <v>152</v>
      </c>
      <c r="G32" s="1" t="s">
        <v>25</v>
      </c>
      <c r="H32" s="1">
        <v>1.7399999999999999E-2</v>
      </c>
    </row>
    <row r="33" spans="1:8" x14ac:dyDescent="0.5">
      <c r="A33" s="4" t="s">
        <v>59</v>
      </c>
      <c r="B33" s="1" t="s">
        <v>27</v>
      </c>
      <c r="C33" t="s">
        <v>127</v>
      </c>
      <c r="D33" s="4" t="s">
        <v>101</v>
      </c>
      <c r="E33" s="1" t="s">
        <v>151</v>
      </c>
      <c r="F33" s="1" t="s">
        <v>152</v>
      </c>
      <c r="G33" s="1" t="s">
        <v>25</v>
      </c>
      <c r="H33" s="1">
        <v>1.7399999999999999E-2</v>
      </c>
    </row>
    <row r="34" spans="1:8" x14ac:dyDescent="0.5">
      <c r="A34" s="4" t="s">
        <v>60</v>
      </c>
      <c r="B34" s="1" t="s">
        <v>27</v>
      </c>
      <c r="C34" t="s">
        <v>127</v>
      </c>
      <c r="D34" s="4" t="s">
        <v>101</v>
      </c>
      <c r="E34" s="1" t="s">
        <v>151</v>
      </c>
      <c r="F34" s="1" t="s">
        <v>152</v>
      </c>
      <c r="G34" s="1" t="s">
        <v>25</v>
      </c>
      <c r="H34" s="1">
        <v>1.7399999999999999E-2</v>
      </c>
    </row>
    <row r="35" spans="1:8" x14ac:dyDescent="0.5">
      <c r="A35" s="4" t="s">
        <v>61</v>
      </c>
      <c r="B35" s="1" t="s">
        <v>27</v>
      </c>
      <c r="C35" t="s">
        <v>127</v>
      </c>
      <c r="D35" s="4" t="s">
        <v>101</v>
      </c>
      <c r="E35" s="1" t="s">
        <v>151</v>
      </c>
      <c r="F35" s="1" t="s">
        <v>152</v>
      </c>
      <c r="G35" s="1" t="s">
        <v>25</v>
      </c>
      <c r="H35" s="1">
        <v>1.7399999999999999E-2</v>
      </c>
    </row>
    <row r="36" spans="1:8" x14ac:dyDescent="0.5">
      <c r="A36" s="4" t="s">
        <v>62</v>
      </c>
      <c r="B36" s="1" t="s">
        <v>27</v>
      </c>
      <c r="C36" t="s">
        <v>127</v>
      </c>
      <c r="D36" s="4" t="s">
        <v>104</v>
      </c>
      <c r="E36" s="1" t="s">
        <v>125</v>
      </c>
      <c r="F36" s="1" t="s">
        <v>126</v>
      </c>
      <c r="G36" s="1" t="s">
        <v>25</v>
      </c>
      <c r="H36" s="1">
        <v>2.0999999999999999E-3</v>
      </c>
    </row>
    <row r="37" spans="1:8" x14ac:dyDescent="0.5">
      <c r="A37" s="4" t="s">
        <v>63</v>
      </c>
      <c r="B37" s="1" t="s">
        <v>27</v>
      </c>
      <c r="C37" t="s">
        <v>127</v>
      </c>
      <c r="D37" s="4" t="s">
        <v>101</v>
      </c>
      <c r="E37" s="1" t="s">
        <v>151</v>
      </c>
      <c r="F37" s="1" t="s">
        <v>152</v>
      </c>
      <c r="G37" s="1" t="s">
        <v>25</v>
      </c>
      <c r="H37" s="1">
        <v>1.7399999999999999E-2</v>
      </c>
    </row>
    <row r="38" spans="1:8" x14ac:dyDescent="0.5">
      <c r="A38" s="4" t="s">
        <v>64</v>
      </c>
      <c r="B38" s="1" t="s">
        <v>30</v>
      </c>
      <c r="C38" t="s">
        <v>127</v>
      </c>
      <c r="D38" s="4" t="s">
        <v>103</v>
      </c>
      <c r="E38" s="1" t="s">
        <v>149</v>
      </c>
      <c r="F38" s="1" t="s">
        <v>150</v>
      </c>
      <c r="G38" s="1" t="s">
        <v>25</v>
      </c>
      <c r="H38" s="1">
        <v>8.0000000000000002E-3</v>
      </c>
    </row>
    <row r="39" spans="1:8" x14ac:dyDescent="0.5">
      <c r="A39" s="4" t="s">
        <v>65</v>
      </c>
      <c r="B39" s="1" t="s">
        <v>30</v>
      </c>
      <c r="C39" t="s">
        <v>127</v>
      </c>
      <c r="D39" s="4" t="s">
        <v>103</v>
      </c>
      <c r="E39" s="1" t="s">
        <v>149</v>
      </c>
      <c r="F39" s="1" t="s">
        <v>150</v>
      </c>
      <c r="G39" s="1" t="s">
        <v>25</v>
      </c>
      <c r="H39" s="1">
        <v>8.0000000000000002E-3</v>
      </c>
    </row>
    <row r="40" spans="1:8" x14ac:dyDescent="0.5">
      <c r="A40" s="4" t="s">
        <v>66</v>
      </c>
      <c r="B40" s="1" t="s">
        <v>30</v>
      </c>
      <c r="C40" t="s">
        <v>127</v>
      </c>
      <c r="D40" s="4" t="s">
        <v>103</v>
      </c>
      <c r="E40" s="1" t="s">
        <v>149</v>
      </c>
      <c r="F40" s="1" t="s">
        <v>150</v>
      </c>
      <c r="G40" s="1" t="s">
        <v>25</v>
      </c>
      <c r="H40" s="1">
        <v>8.0000000000000002E-3</v>
      </c>
    </row>
    <row r="41" spans="1:8" x14ac:dyDescent="0.5">
      <c r="A41" s="4" t="s">
        <v>67</v>
      </c>
      <c r="B41" s="1" t="s">
        <v>30</v>
      </c>
      <c r="C41" t="s">
        <v>127</v>
      </c>
      <c r="D41" s="4" t="s">
        <v>103</v>
      </c>
      <c r="E41" s="1" t="s">
        <v>149</v>
      </c>
      <c r="F41" s="1" t="s">
        <v>150</v>
      </c>
      <c r="G41" s="1" t="s">
        <v>25</v>
      </c>
      <c r="H41" s="1">
        <v>8.0000000000000002E-3</v>
      </c>
    </row>
    <row r="42" spans="1:8" x14ac:dyDescent="0.5">
      <c r="A42" s="4" t="s">
        <v>68</v>
      </c>
      <c r="B42" s="1" t="s">
        <v>27</v>
      </c>
      <c r="C42" s="1" t="s">
        <v>128</v>
      </c>
      <c r="D42" s="4" t="s">
        <v>106</v>
      </c>
      <c r="E42" s="1" t="s">
        <v>136</v>
      </c>
      <c r="F42" s="1" t="s">
        <v>137</v>
      </c>
      <c r="G42" s="1" t="s">
        <v>25</v>
      </c>
      <c r="H42" s="1">
        <v>4.2200000000000001E-2</v>
      </c>
    </row>
    <row r="43" spans="1:8" x14ac:dyDescent="0.5">
      <c r="A43" s="4" t="s">
        <v>69</v>
      </c>
      <c r="B43" s="1" t="s">
        <v>120</v>
      </c>
      <c r="C43" s="1" t="s">
        <v>128</v>
      </c>
      <c r="D43" s="4" t="s">
        <v>106</v>
      </c>
      <c r="E43" s="1" t="s">
        <v>136</v>
      </c>
      <c r="F43" s="1" t="s">
        <v>137</v>
      </c>
      <c r="G43" s="1" t="s">
        <v>25</v>
      </c>
      <c r="H43" s="1">
        <v>4.2200000000000001E-2</v>
      </c>
    </row>
    <row r="44" spans="1:8" x14ac:dyDescent="0.5">
      <c r="A44" s="4" t="s">
        <v>70</v>
      </c>
      <c r="B44" s="1" t="s">
        <v>27</v>
      </c>
      <c r="C44" s="1" t="s">
        <v>129</v>
      </c>
      <c r="D44" s="4" t="s">
        <v>107</v>
      </c>
      <c r="E44" s="1" t="s">
        <v>123</v>
      </c>
      <c r="F44" s="1" t="s">
        <v>124</v>
      </c>
      <c r="G44" s="1" t="s">
        <v>25</v>
      </c>
      <c r="H44" s="1">
        <v>9.7000000000000003E-3</v>
      </c>
    </row>
    <row r="45" spans="1:8" x14ac:dyDescent="0.5">
      <c r="A45" s="4" t="s">
        <v>71</v>
      </c>
      <c r="B45" s="1" t="s">
        <v>122</v>
      </c>
      <c r="C45" s="1" t="s">
        <v>130</v>
      </c>
      <c r="D45" s="4" t="s">
        <v>108</v>
      </c>
      <c r="E45" s="1" t="s">
        <v>144</v>
      </c>
      <c r="F45" s="1" t="s">
        <v>145</v>
      </c>
      <c r="G45" s="1" t="s">
        <v>146</v>
      </c>
      <c r="H45" s="1">
        <v>1.32E-2</v>
      </c>
    </row>
    <row r="46" spans="1:8" x14ac:dyDescent="0.5">
      <c r="A46" s="4" t="s">
        <v>72</v>
      </c>
      <c r="B46" s="1" t="s">
        <v>120</v>
      </c>
      <c r="C46" s="1" t="s">
        <v>130</v>
      </c>
      <c r="D46" s="4" t="s">
        <v>109</v>
      </c>
      <c r="E46" s="1" t="s">
        <v>147</v>
      </c>
      <c r="F46" s="1" t="s">
        <v>148</v>
      </c>
      <c r="G46" s="1" t="s">
        <v>25</v>
      </c>
      <c r="H46" s="1">
        <v>1.5599999999999999E-2</v>
      </c>
    </row>
    <row r="47" spans="1:8" x14ac:dyDescent="0.5">
      <c r="A47" s="4" t="s">
        <v>73</v>
      </c>
      <c r="B47" s="1" t="s">
        <v>120</v>
      </c>
      <c r="C47" s="1" t="s">
        <v>130</v>
      </c>
      <c r="D47" s="4" t="s">
        <v>110</v>
      </c>
      <c r="E47" s="1" t="s">
        <v>142</v>
      </c>
      <c r="F47" s="1" t="s">
        <v>143</v>
      </c>
      <c r="G47" s="1" t="s">
        <v>25</v>
      </c>
      <c r="H47" s="1">
        <v>1.18E-2</v>
      </c>
    </row>
    <row r="48" spans="1:8" x14ac:dyDescent="0.5">
      <c r="A48" s="4" t="s">
        <v>91</v>
      </c>
      <c r="B48" s="1" t="s">
        <v>32</v>
      </c>
      <c r="C48" s="1" t="s">
        <v>131</v>
      </c>
      <c r="D48" s="4" t="s">
        <v>111</v>
      </c>
      <c r="E48" s="1" t="s">
        <v>164</v>
      </c>
      <c r="F48" s="1" t="s">
        <v>165</v>
      </c>
      <c r="G48" s="1" t="s">
        <v>25</v>
      </c>
      <c r="H48" s="1">
        <v>8.9999999999999998E-4</v>
      </c>
    </row>
    <row r="49" spans="1:8" x14ac:dyDescent="0.5">
      <c r="A49" s="4" t="s">
        <v>92</v>
      </c>
      <c r="B49" s="1" t="s">
        <v>27</v>
      </c>
      <c r="C49" s="1" t="s">
        <v>131</v>
      </c>
      <c r="D49" s="4" t="s">
        <v>112</v>
      </c>
      <c r="E49" s="1" t="s">
        <v>140</v>
      </c>
      <c r="F49" s="1" t="s">
        <v>141</v>
      </c>
      <c r="G49" s="1" t="s">
        <v>25</v>
      </c>
      <c r="H49" s="1">
        <v>8.9999999999999998E-4</v>
      </c>
    </row>
    <row r="50" spans="1:8" x14ac:dyDescent="0.5">
      <c r="A50" s="4" t="s">
        <v>93</v>
      </c>
      <c r="B50" s="1" t="s">
        <v>27</v>
      </c>
      <c r="C50" s="1" t="s">
        <v>131</v>
      </c>
      <c r="D50" s="4" t="s">
        <v>113</v>
      </c>
      <c r="E50" s="1" t="s">
        <v>23</v>
      </c>
      <c r="F50" s="1" t="s">
        <v>24</v>
      </c>
      <c r="G50" s="1" t="s">
        <v>25</v>
      </c>
      <c r="H50" s="1">
        <v>8.9999999999999998E-4</v>
      </c>
    </row>
    <row r="51" spans="1:8" x14ac:dyDescent="0.5">
      <c r="A51" s="4" t="s">
        <v>94</v>
      </c>
      <c r="B51" s="1" t="s">
        <v>32</v>
      </c>
      <c r="C51" s="1" t="s">
        <v>131</v>
      </c>
      <c r="D51" s="4" t="s">
        <v>114</v>
      </c>
      <c r="E51" s="1" t="s">
        <v>160</v>
      </c>
      <c r="F51" s="1" t="s">
        <v>161</v>
      </c>
      <c r="G51" s="1" t="s">
        <v>25</v>
      </c>
      <c r="H51" s="1">
        <v>8.9999999999999998E-4</v>
      </c>
    </row>
    <row r="52" spans="1:8" x14ac:dyDescent="0.5">
      <c r="A52" s="4" t="s">
        <v>95</v>
      </c>
      <c r="B52" s="1" t="s">
        <v>122</v>
      </c>
      <c r="C52" s="1" t="s">
        <v>131</v>
      </c>
      <c r="D52" s="4" t="s">
        <v>111</v>
      </c>
      <c r="E52" s="1" t="s">
        <v>164</v>
      </c>
      <c r="F52" s="1" t="s">
        <v>165</v>
      </c>
      <c r="G52" s="1" t="s">
        <v>25</v>
      </c>
      <c r="H52" s="1">
        <v>8.9999999999999998E-4</v>
      </c>
    </row>
    <row r="53" spans="1:8" x14ac:dyDescent="0.5">
      <c r="A53" s="4" t="s">
        <v>96</v>
      </c>
      <c r="B53" s="1" t="s">
        <v>122</v>
      </c>
      <c r="C53" s="1" t="s">
        <v>131</v>
      </c>
      <c r="D53" s="4" t="s">
        <v>111</v>
      </c>
      <c r="E53" s="1" t="s">
        <v>164</v>
      </c>
      <c r="F53" s="1" t="s">
        <v>165</v>
      </c>
      <c r="G53" s="1" t="s">
        <v>25</v>
      </c>
      <c r="H53" s="1">
        <v>8.9999999999999998E-4</v>
      </c>
    </row>
    <row r="54" spans="1:8" x14ac:dyDescent="0.5">
      <c r="A54" s="4" t="s">
        <v>97</v>
      </c>
      <c r="B54" s="1" t="s">
        <v>122</v>
      </c>
      <c r="C54" s="1" t="s">
        <v>131</v>
      </c>
      <c r="D54" s="4" t="s">
        <v>111</v>
      </c>
      <c r="E54" s="1" t="s">
        <v>164</v>
      </c>
      <c r="F54" s="1" t="s">
        <v>165</v>
      </c>
      <c r="G54" s="1" t="s">
        <v>25</v>
      </c>
      <c r="H54" s="1">
        <v>8.9999999999999998E-4</v>
      </c>
    </row>
    <row r="55" spans="1:8" x14ac:dyDescent="0.5">
      <c r="A55" s="4" t="s">
        <v>98</v>
      </c>
      <c r="B55" s="1" t="s">
        <v>122</v>
      </c>
      <c r="C55" s="1" t="s">
        <v>131</v>
      </c>
      <c r="D55" s="4" t="s">
        <v>111</v>
      </c>
      <c r="E55" s="1" t="s">
        <v>164</v>
      </c>
      <c r="F55" s="1" t="s">
        <v>165</v>
      </c>
      <c r="G55" s="1" t="s">
        <v>25</v>
      </c>
      <c r="H55" s="1">
        <v>8.9999999999999998E-4</v>
      </c>
    </row>
    <row r="56" spans="1:8" x14ac:dyDescent="0.5">
      <c r="A56" s="4" t="s">
        <v>99</v>
      </c>
      <c r="B56" s="1" t="s">
        <v>32</v>
      </c>
      <c r="C56" s="1" t="s">
        <v>131</v>
      </c>
      <c r="D56" s="4" t="s">
        <v>115</v>
      </c>
      <c r="E56" s="1" t="s">
        <v>166</v>
      </c>
      <c r="F56" s="1" t="s">
        <v>167</v>
      </c>
      <c r="G56" s="1" t="s">
        <v>25</v>
      </c>
      <c r="H56" s="1">
        <v>8.9999999999999998E-4</v>
      </c>
    </row>
    <row r="57" spans="1:8" x14ac:dyDescent="0.5">
      <c r="A57" s="4" t="s">
        <v>74</v>
      </c>
      <c r="B57" s="1" t="s">
        <v>32</v>
      </c>
      <c r="C57" s="1" t="s">
        <v>131</v>
      </c>
      <c r="D57" s="4" t="s">
        <v>116</v>
      </c>
      <c r="E57" s="1" t="s">
        <v>162</v>
      </c>
      <c r="F57" s="1" t="s">
        <v>163</v>
      </c>
      <c r="G57" s="1" t="s">
        <v>25</v>
      </c>
      <c r="H57" s="1">
        <v>8.9999999999999998E-4</v>
      </c>
    </row>
    <row r="58" spans="1:8" x14ac:dyDescent="0.5">
      <c r="A58" s="4" t="s">
        <v>75</v>
      </c>
      <c r="B58" s="1" t="s">
        <v>32</v>
      </c>
      <c r="C58" s="1" t="s">
        <v>131</v>
      </c>
      <c r="D58" s="4" t="s">
        <v>114</v>
      </c>
      <c r="E58" s="1" t="s">
        <v>160</v>
      </c>
      <c r="F58" s="1" t="s">
        <v>161</v>
      </c>
      <c r="G58" s="1" t="s">
        <v>25</v>
      </c>
      <c r="H58" s="1">
        <v>8.9999999999999998E-4</v>
      </c>
    </row>
    <row r="59" spans="1:8" x14ac:dyDescent="0.5">
      <c r="A59" s="4" t="s">
        <v>76</v>
      </c>
      <c r="B59" s="1" t="s">
        <v>120</v>
      </c>
      <c r="C59" s="1" t="s">
        <v>131</v>
      </c>
      <c r="D59" s="4" t="s">
        <v>117</v>
      </c>
      <c r="E59" s="1" t="s">
        <v>153</v>
      </c>
      <c r="F59" s="1" t="s">
        <v>154</v>
      </c>
      <c r="G59" s="1" t="s">
        <v>25</v>
      </c>
      <c r="H59" s="1">
        <v>8.9999999999999998E-4</v>
      </c>
    </row>
    <row r="60" spans="1:8" x14ac:dyDescent="0.5">
      <c r="A60" s="4" t="s">
        <v>77</v>
      </c>
      <c r="B60" s="1" t="s">
        <v>120</v>
      </c>
      <c r="C60" s="1" t="s">
        <v>131</v>
      </c>
      <c r="D60" s="4" t="s">
        <v>112</v>
      </c>
      <c r="E60" s="1" t="s">
        <v>140</v>
      </c>
      <c r="F60" s="1" t="s">
        <v>141</v>
      </c>
      <c r="G60" s="1" t="s">
        <v>25</v>
      </c>
      <c r="H60" s="1">
        <v>8.9999999999999998E-4</v>
      </c>
    </row>
    <row r="61" spans="1:8" x14ac:dyDescent="0.5">
      <c r="A61" s="4" t="s">
        <v>78</v>
      </c>
      <c r="B61" s="1" t="s">
        <v>120</v>
      </c>
      <c r="C61" s="1" t="s">
        <v>131</v>
      </c>
      <c r="D61" s="4" t="s">
        <v>117</v>
      </c>
      <c r="E61" s="1" t="s">
        <v>153</v>
      </c>
      <c r="F61" s="1" t="s">
        <v>154</v>
      </c>
      <c r="G61" s="1" t="s">
        <v>25</v>
      </c>
      <c r="H61" s="1">
        <v>8.9999999999999998E-4</v>
      </c>
    </row>
    <row r="62" spans="1:8" x14ac:dyDescent="0.5">
      <c r="A62" s="4" t="s">
        <v>79</v>
      </c>
      <c r="B62" s="1" t="s">
        <v>122</v>
      </c>
      <c r="C62" s="1" t="s">
        <v>131</v>
      </c>
      <c r="D62" s="4" t="s">
        <v>118</v>
      </c>
      <c r="E62" s="1" t="s">
        <v>158</v>
      </c>
      <c r="F62" s="1" t="s">
        <v>159</v>
      </c>
      <c r="G62" s="1" t="s">
        <v>25</v>
      </c>
      <c r="H62" s="1">
        <v>8.9999999999999998E-4</v>
      </c>
    </row>
    <row r="63" spans="1:8" x14ac:dyDescent="0.5">
      <c r="A63" s="4" t="s">
        <v>80</v>
      </c>
      <c r="B63" s="1" t="s">
        <v>32</v>
      </c>
      <c r="C63" s="1" t="s">
        <v>131</v>
      </c>
      <c r="D63" s="4" t="s">
        <v>119</v>
      </c>
      <c r="E63" s="1" t="s">
        <v>138</v>
      </c>
      <c r="F63" s="1" t="s">
        <v>139</v>
      </c>
      <c r="G63" s="1" t="s">
        <v>25</v>
      </c>
      <c r="H63" s="1">
        <v>1E-3</v>
      </c>
    </row>
    <row r="64" spans="1:8" x14ac:dyDescent="0.5">
      <c r="A64" s="4" t="s">
        <v>81</v>
      </c>
      <c r="B64" s="1" t="s">
        <v>122</v>
      </c>
      <c r="C64" s="1" t="s">
        <v>131</v>
      </c>
      <c r="D64" s="4" t="s">
        <v>155</v>
      </c>
      <c r="E64" s="1" t="s">
        <v>156</v>
      </c>
      <c r="F64" s="1" t="s">
        <v>157</v>
      </c>
      <c r="G64" s="1" t="s">
        <v>25</v>
      </c>
      <c r="H64" s="1">
        <v>8.9999999999999998E-4</v>
      </c>
    </row>
    <row r="65" spans="1:8" x14ac:dyDescent="0.5">
      <c r="A65" s="5" t="s">
        <v>170</v>
      </c>
      <c r="B65" s="1" t="s">
        <v>122</v>
      </c>
      <c r="C65" s="1" t="s">
        <v>130</v>
      </c>
      <c r="D65" s="1" t="s">
        <v>108</v>
      </c>
      <c r="E65" s="1" t="s">
        <v>144</v>
      </c>
      <c r="F65" s="1" t="s">
        <v>145</v>
      </c>
      <c r="G65" s="1" t="s">
        <v>146</v>
      </c>
      <c r="H65" s="1">
        <v>1.32E-2</v>
      </c>
    </row>
    <row r="66" spans="1:8" x14ac:dyDescent="0.5">
      <c r="A66" s="5" t="s">
        <v>171</v>
      </c>
      <c r="B66" s="1" t="s">
        <v>122</v>
      </c>
      <c r="C66" s="1" t="s">
        <v>130</v>
      </c>
      <c r="D66" s="1" t="s">
        <v>108</v>
      </c>
      <c r="E66" s="1" t="s">
        <v>144</v>
      </c>
      <c r="F66" s="1" t="s">
        <v>145</v>
      </c>
      <c r="G66" s="1" t="s">
        <v>146</v>
      </c>
      <c r="H66" s="1">
        <v>1.32E-2</v>
      </c>
    </row>
    <row r="67" spans="1:8" x14ac:dyDescent="0.5">
      <c r="A67" s="5" t="s">
        <v>172</v>
      </c>
      <c r="B67" s="1" t="s">
        <v>122</v>
      </c>
      <c r="C67" s="1" t="s">
        <v>130</v>
      </c>
      <c r="D67" s="1" t="s">
        <v>176</v>
      </c>
      <c r="E67" s="1" t="s">
        <v>177</v>
      </c>
      <c r="F67" s="1" t="s">
        <v>178</v>
      </c>
      <c r="G67" s="1" t="s">
        <v>146</v>
      </c>
      <c r="H67" s="1">
        <v>1.26E-2</v>
      </c>
    </row>
    <row r="68" spans="1:8" x14ac:dyDescent="0.5">
      <c r="A68" s="5" t="s">
        <v>173</v>
      </c>
      <c r="B68" s="1" t="s">
        <v>122</v>
      </c>
      <c r="C68" s="1" t="s">
        <v>131</v>
      </c>
      <c r="D68" s="4" t="s">
        <v>118</v>
      </c>
      <c r="E68" s="1" t="s">
        <v>158</v>
      </c>
      <c r="F68" s="1" t="s">
        <v>159</v>
      </c>
      <c r="G68" s="1" t="s">
        <v>25</v>
      </c>
      <c r="H68" s="1">
        <v>8.9999999999999998E-4</v>
      </c>
    </row>
    <row r="69" spans="1:8" x14ac:dyDescent="0.5">
      <c r="A69" s="5" t="s">
        <v>174</v>
      </c>
      <c r="B69" s="1" t="s">
        <v>122</v>
      </c>
      <c r="C69" s="1" t="s">
        <v>131</v>
      </c>
      <c r="D69" s="4" t="s">
        <v>118</v>
      </c>
      <c r="E69" s="1" t="s">
        <v>158</v>
      </c>
      <c r="F69" s="1" t="s">
        <v>159</v>
      </c>
      <c r="G69" s="1" t="s">
        <v>25</v>
      </c>
      <c r="H69" s="1">
        <v>8.9999999999999998E-4</v>
      </c>
    </row>
    <row r="70" spans="1:8" x14ac:dyDescent="0.5">
      <c r="A70" s="5" t="s">
        <v>175</v>
      </c>
      <c r="B70" s="1" t="s">
        <v>122</v>
      </c>
      <c r="C70" s="1" t="s">
        <v>131</v>
      </c>
      <c r="D70" s="1">
        <v>51</v>
      </c>
      <c r="E70" s="2" t="s">
        <v>179</v>
      </c>
      <c r="F70" s="1" t="s">
        <v>180</v>
      </c>
      <c r="G70" s="1" t="s">
        <v>25</v>
      </c>
      <c r="H70" s="1">
        <v>8.9999999999999998E-4</v>
      </c>
    </row>
    <row r="71" spans="1:8" x14ac:dyDescent="0.5">
      <c r="A71" s="5" t="s">
        <v>228</v>
      </c>
      <c r="B71" s="1" t="s">
        <v>122</v>
      </c>
      <c r="C71" s="1" t="s">
        <v>230</v>
      </c>
      <c r="E71" s="2" t="s">
        <v>232</v>
      </c>
      <c r="F71" s="1" t="s">
        <v>231</v>
      </c>
      <c r="G71" s="1" t="s">
        <v>25</v>
      </c>
      <c r="H71" s="1">
        <v>1.6400000000000001E-2</v>
      </c>
    </row>
    <row r="72" spans="1:8" x14ac:dyDescent="0.5">
      <c r="A72" s="5" t="s">
        <v>229</v>
      </c>
      <c r="B72" s="1" t="s">
        <v>122</v>
      </c>
      <c r="C72" s="1" t="s">
        <v>230</v>
      </c>
      <c r="E72" s="2" t="s">
        <v>232</v>
      </c>
      <c r="F72" s="1" t="s">
        <v>231</v>
      </c>
      <c r="G72" s="1" t="s">
        <v>25</v>
      </c>
      <c r="H72" s="1">
        <v>1.6400000000000001E-2</v>
      </c>
    </row>
    <row r="73" spans="1:8" x14ac:dyDescent="0.5">
      <c r="A73" s="4"/>
      <c r="E73" s="2"/>
    </row>
    <row r="74" spans="1:8" x14ac:dyDescent="0.5">
      <c r="A74" s="4"/>
      <c r="E74" s="2"/>
    </row>
    <row r="75" spans="1:8" x14ac:dyDescent="0.5">
      <c r="A75" s="4"/>
      <c r="E75" s="2"/>
    </row>
    <row r="76" spans="1:8" x14ac:dyDescent="0.5">
      <c r="A76" s="4"/>
      <c r="E76" s="2"/>
    </row>
    <row r="77" spans="1:8" x14ac:dyDescent="0.5">
      <c r="A77" s="4"/>
      <c r="E77" s="2"/>
    </row>
    <row r="78" spans="1:8" x14ac:dyDescent="0.5">
      <c r="A78" s="4"/>
    </row>
    <row r="79" spans="1:8" x14ac:dyDescent="0.5">
      <c r="A79" s="4"/>
    </row>
    <row r="80" spans="1:8" x14ac:dyDescent="0.5">
      <c r="A80" s="4"/>
    </row>
    <row r="81" spans="1:1" x14ac:dyDescent="0.5">
      <c r="A81" s="4"/>
    </row>
    <row r="82" spans="1:1" x14ac:dyDescent="0.5">
      <c r="A82" s="4"/>
    </row>
    <row r="83" spans="1:1" x14ac:dyDescent="0.5">
      <c r="A83" s="4"/>
    </row>
    <row r="84" spans="1:1" x14ac:dyDescent="0.5">
      <c r="A84" s="4"/>
    </row>
    <row r="85" spans="1:1" x14ac:dyDescent="0.5">
      <c r="A85" s="4"/>
    </row>
    <row r="86" spans="1:1" x14ac:dyDescent="0.5">
      <c r="A86" s="4"/>
    </row>
    <row r="87" spans="1:1" x14ac:dyDescent="0.5">
      <c r="A87" s="4"/>
    </row>
    <row r="88" spans="1:1" x14ac:dyDescent="0.5">
      <c r="A88" s="4"/>
    </row>
    <row r="89" spans="1:1" x14ac:dyDescent="0.5">
      <c r="A89" s="4"/>
    </row>
    <row r="90" spans="1:1" x14ac:dyDescent="0.5">
      <c r="A90" s="4"/>
    </row>
    <row r="91" spans="1:1" x14ac:dyDescent="0.5">
      <c r="A91" s="4"/>
    </row>
    <row r="92" spans="1:1" x14ac:dyDescent="0.5">
      <c r="A92" s="4"/>
    </row>
    <row r="93" spans="1:1" x14ac:dyDescent="0.5">
      <c r="A93" s="4"/>
    </row>
    <row r="94" spans="1:1" x14ac:dyDescent="0.5">
      <c r="A94" s="4"/>
    </row>
    <row r="95" spans="1:1" x14ac:dyDescent="0.5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workbookViewId="0">
      <selection activeCell="J14" sqref="J14"/>
    </sheetView>
  </sheetViews>
  <sheetFormatPr defaultColWidth="8.796875" defaultRowHeight="15.75" x14ac:dyDescent="0.5"/>
  <cols>
    <col min="1" max="1" width="20.19921875" style="1" customWidth="1"/>
    <col min="2" max="2" width="20" style="1" customWidth="1"/>
    <col min="3" max="3" width="26.86328125" style="1" customWidth="1"/>
    <col min="4" max="4" width="20.796875" style="1" customWidth="1"/>
    <col min="5" max="5" width="21.19921875" style="1" customWidth="1"/>
    <col min="6" max="10" width="8.796875" style="1"/>
    <col min="11" max="11" width="24.1328125" style="1" bestFit="1" customWidth="1"/>
    <col min="12" max="16384" width="8.796875" style="1"/>
  </cols>
  <sheetData>
    <row r="1" spans="1:12" x14ac:dyDescent="0.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  <c r="J1" s="1" t="s">
        <v>249</v>
      </c>
    </row>
    <row r="2" spans="1:12" x14ac:dyDescent="0.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Table13[[#This Row],[Unit Cost]]*Table13[[#This Row],[Quantity Required]]</f>
        <v>3.5355555555555558</v>
      </c>
      <c r="I2" s="6" t="s">
        <v>208</v>
      </c>
      <c r="J2" s="6" t="s">
        <v>146</v>
      </c>
      <c r="K2" s="1" t="s">
        <v>210</v>
      </c>
      <c r="L2" s="1">
        <f>SUMIF(Table13[Optional], "n", Table13[Subtotal])</f>
        <v>8.2155555555555573</v>
      </c>
    </row>
    <row r="3" spans="1:12" x14ac:dyDescent="0.5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208</v>
      </c>
      <c r="J3" s="6" t="s">
        <v>146</v>
      </c>
      <c r="K3" s="1" t="s">
        <v>211</v>
      </c>
      <c r="L3" s="1">
        <f>SUMIF(Table13[Optional], "y", Table13[Subtotal])</f>
        <v>43.87</v>
      </c>
    </row>
    <row r="4" spans="1:12" x14ac:dyDescent="0.5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208</v>
      </c>
      <c r="J4" s="6" t="s">
        <v>146</v>
      </c>
      <c r="K4" s="1" t="s">
        <v>214</v>
      </c>
      <c r="L4" s="1">
        <f>JLC!M8</f>
        <v>2.9523200000000003</v>
      </c>
    </row>
    <row r="5" spans="1:12" x14ac:dyDescent="0.5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208</v>
      </c>
      <c r="J5" s="6" t="s">
        <v>146</v>
      </c>
    </row>
    <row r="6" spans="1:12" x14ac:dyDescent="0.5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208</v>
      </c>
      <c r="J6" s="6" t="s">
        <v>146</v>
      </c>
      <c r="K6" s="1" t="s">
        <v>212</v>
      </c>
      <c r="L6" s="1">
        <f>SUM(L2:L4)</f>
        <v>55.037875555555559</v>
      </c>
    </row>
    <row r="7" spans="1:12" x14ac:dyDescent="0.5">
      <c r="A7" s="1" t="s">
        <v>120</v>
      </c>
      <c r="B7" s="1" t="s">
        <v>186</v>
      </c>
      <c r="C7" s="1" t="s">
        <v>226</v>
      </c>
      <c r="D7" s="1" t="s">
        <v>227</v>
      </c>
      <c r="E7" s="1" t="s">
        <v>11</v>
      </c>
      <c r="F7" s="1">
        <v>0.66</v>
      </c>
      <c r="G7" s="6">
        <v>1</v>
      </c>
      <c r="H7" s="6">
        <f>Table13[[#This Row],[Unit Cost]]*Table13[[#This Row],[Quantity Required]]</f>
        <v>0.66</v>
      </c>
      <c r="I7" s="6" t="s">
        <v>208</v>
      </c>
      <c r="J7" s="6" t="s">
        <v>146</v>
      </c>
      <c r="K7" s="1" t="s">
        <v>213</v>
      </c>
      <c r="L7" s="1">
        <v>1</v>
      </c>
    </row>
    <row r="8" spans="1:12" x14ac:dyDescent="0.5">
      <c r="A8" s="1" t="s">
        <v>189</v>
      </c>
      <c r="B8" s="1" t="s">
        <v>190</v>
      </c>
      <c r="C8" s="1" t="s">
        <v>191</v>
      </c>
      <c r="D8" s="1" t="s">
        <v>209</v>
      </c>
      <c r="E8" s="1" t="s">
        <v>19</v>
      </c>
      <c r="F8" s="1">
        <v>29.33</v>
      </c>
      <c r="G8" s="6">
        <v>1</v>
      </c>
      <c r="H8" s="6">
        <f>Table13[[#This Row],[Unit Cost]]*Table13[[#This Row],[Quantity Required]]</f>
        <v>29.33</v>
      </c>
      <c r="I8" s="6" t="s">
        <v>146</v>
      </c>
      <c r="J8" s="6" t="s">
        <v>146</v>
      </c>
    </row>
    <row r="9" spans="1:12" x14ac:dyDescent="0.5">
      <c r="A9" s="1" t="s">
        <v>192</v>
      </c>
      <c r="B9" s="1" t="s">
        <v>193</v>
      </c>
      <c r="C9" s="1" t="s">
        <v>203</v>
      </c>
      <c r="D9" s="1" t="s">
        <v>204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146</v>
      </c>
      <c r="J9" s="6" t="s">
        <v>146</v>
      </c>
      <c r="K9" s="1" t="s">
        <v>215</v>
      </c>
      <c r="L9" s="1">
        <f>L6*L7</f>
        <v>55.037875555555559</v>
      </c>
    </row>
    <row r="10" spans="1:12" x14ac:dyDescent="0.5">
      <c r="A10" s="1" t="s">
        <v>194</v>
      </c>
      <c r="B10" s="1" t="s">
        <v>196</v>
      </c>
      <c r="C10" s="1" t="s">
        <v>195</v>
      </c>
      <c r="D10" s="1" t="s">
        <v>205</v>
      </c>
      <c r="E10" s="1" t="s">
        <v>11</v>
      </c>
      <c r="F10" s="1">
        <v>3.61</v>
      </c>
      <c r="G10" s="6">
        <v>1</v>
      </c>
      <c r="H10" s="6">
        <f>Table13[[#This Row],[Unit Cost]]*Table13[[#This Row],[Quantity Required]]</f>
        <v>3.61</v>
      </c>
      <c r="I10" s="6" t="s">
        <v>146</v>
      </c>
      <c r="J10" s="6" t="s">
        <v>146</v>
      </c>
    </row>
    <row r="11" spans="1:12" x14ac:dyDescent="0.5">
      <c r="A11" s="1" t="s">
        <v>197</v>
      </c>
      <c r="B11" s="1" t="s">
        <v>198</v>
      </c>
      <c r="C11" s="1" t="s">
        <v>199</v>
      </c>
      <c r="D11" s="1" t="s">
        <v>206</v>
      </c>
      <c r="E11" s="1" t="s">
        <v>11</v>
      </c>
      <c r="F11" s="1">
        <v>5.08</v>
      </c>
      <c r="G11" s="6">
        <v>1</v>
      </c>
      <c r="H11" s="6">
        <f>Table13[[#This Row],[Unit Cost]]*Table13[[#This Row],[Quantity Required]]</f>
        <v>5.08</v>
      </c>
      <c r="I11" s="6" t="s">
        <v>146</v>
      </c>
      <c r="J11" s="6" t="s">
        <v>146</v>
      </c>
    </row>
    <row r="12" spans="1:12" x14ac:dyDescent="0.5">
      <c r="A12" s="1" t="s">
        <v>200</v>
      </c>
      <c r="B12" s="1" t="s">
        <v>201</v>
      </c>
      <c r="C12" s="3" t="s">
        <v>202</v>
      </c>
      <c r="D12" s="1" t="s">
        <v>207</v>
      </c>
      <c r="E12" s="1" t="s">
        <v>11</v>
      </c>
      <c r="F12" s="1">
        <v>2.4900000000000002</v>
      </c>
      <c r="G12" s="6">
        <v>1</v>
      </c>
      <c r="H12" s="6">
        <f>Table13[[#This Row],[Unit Cost]]*Table13[[#This Row],[Quantity Required]]</f>
        <v>2.4900000000000002</v>
      </c>
      <c r="I12" s="6" t="s">
        <v>146</v>
      </c>
      <c r="J12" s="6" t="s">
        <v>146</v>
      </c>
    </row>
    <row r="13" spans="1:12" x14ac:dyDescent="0.5">
      <c r="A13" s="1" t="s">
        <v>220</v>
      </c>
      <c r="B13" s="1" t="s">
        <v>220</v>
      </c>
      <c r="C13" s="1" t="s">
        <v>221</v>
      </c>
      <c r="D13" s="1" t="s">
        <v>222</v>
      </c>
      <c r="E13" s="1" t="s">
        <v>19</v>
      </c>
      <c r="F13" s="1">
        <v>0.87</v>
      </c>
      <c r="G13" s="6">
        <v>1</v>
      </c>
      <c r="H13" s="6">
        <f>Table13[[#This Row],[Unit Cost]]*Table13[[#This Row],[Quantity Required]]</f>
        <v>0.87</v>
      </c>
      <c r="I13" s="6" t="s">
        <v>146</v>
      </c>
      <c r="J13" s="6" t="s">
        <v>146</v>
      </c>
    </row>
    <row r="14" spans="1:12" x14ac:dyDescent="0.5">
      <c r="G14" s="6"/>
      <c r="H14" s="6"/>
      <c r="I14" s="6"/>
    </row>
    <row r="15" spans="1:12" x14ac:dyDescent="0.5">
      <c r="G15" s="6"/>
      <c r="H15" s="6"/>
      <c r="I15" s="6"/>
    </row>
    <row r="16" spans="1:12" x14ac:dyDescent="0.5">
      <c r="G16" s="6"/>
      <c r="H16" s="6"/>
      <c r="I16" s="6"/>
    </row>
    <row r="17" spans="7:9" x14ac:dyDescent="0.5">
      <c r="G17" s="6"/>
      <c r="H17" s="6"/>
      <c r="I17" s="6"/>
    </row>
    <row r="18" spans="7:9" x14ac:dyDescent="0.5">
      <c r="G18" s="6"/>
      <c r="H18" s="6"/>
      <c r="I18" s="6"/>
    </row>
    <row r="19" spans="7:9" x14ac:dyDescent="0.5">
      <c r="G19" s="6"/>
      <c r="H19" s="6"/>
      <c r="I19" s="6"/>
    </row>
    <row r="20" spans="7:9" x14ac:dyDescent="0.5">
      <c r="G20" s="6"/>
      <c r="H20" s="6"/>
      <c r="I20" s="6"/>
    </row>
    <row r="21" spans="7:9" x14ac:dyDescent="0.5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tabSelected="1" workbookViewId="0">
      <selection activeCell="C6" sqref="C6"/>
    </sheetView>
  </sheetViews>
  <sheetFormatPr defaultColWidth="8.796875" defaultRowHeight="15.75" x14ac:dyDescent="0.5"/>
  <cols>
    <col min="1" max="1" width="20.19921875" style="1" customWidth="1"/>
    <col min="2" max="2" width="20" style="1" customWidth="1"/>
    <col min="3" max="3" width="26.86328125" style="1" customWidth="1"/>
    <col min="4" max="4" width="20.796875" style="1" customWidth="1"/>
    <col min="5" max="5" width="21.19921875" style="1" customWidth="1"/>
    <col min="6" max="10" width="8.796875" style="1"/>
    <col min="11" max="11" width="24.1328125" style="1" bestFit="1" customWidth="1"/>
    <col min="12" max="16384" width="8.796875" style="1"/>
  </cols>
  <sheetData>
    <row r="1" spans="1:12" x14ac:dyDescent="0.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Table134[[#This Row],[Unit Cost]]*Table134[[#This Row],[Quantity Required]]</f>
        <v>3.5355555555555558</v>
      </c>
      <c r="I2" s="6" t="s">
        <v>208</v>
      </c>
      <c r="K2" s="1" t="s">
        <v>210</v>
      </c>
      <c r="L2" s="1">
        <f>SUMIF(Table134[Optional], "n", Table134[Subtotal])</f>
        <v>10.125555555555557</v>
      </c>
    </row>
    <row r="3" spans="1:12" x14ac:dyDescent="0.5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208</v>
      </c>
      <c r="K3" s="1" t="s">
        <v>211</v>
      </c>
      <c r="L3" s="1">
        <f>SUMIF(Table134[Optional], "y", Table134[Subtotal])</f>
        <v>0.87</v>
      </c>
    </row>
    <row r="4" spans="1:12" x14ac:dyDescent="0.5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5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208</v>
      </c>
    </row>
    <row r="6" spans="1:12" x14ac:dyDescent="0.5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208</v>
      </c>
      <c r="K6" s="1" t="s">
        <v>212</v>
      </c>
      <c r="L6" s="1">
        <f>SUM(L2:L4)</f>
        <v>13.947875555555557</v>
      </c>
    </row>
    <row r="7" spans="1:12" x14ac:dyDescent="0.5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208</v>
      </c>
      <c r="K7" s="1" t="s">
        <v>213</v>
      </c>
      <c r="L7" s="1">
        <v>6</v>
      </c>
    </row>
    <row r="8" spans="1:12" x14ac:dyDescent="0.5">
      <c r="A8" s="1" t="s">
        <v>216</v>
      </c>
      <c r="B8" s="1" t="s">
        <v>217</v>
      </c>
      <c r="C8" s="1" t="s">
        <v>218</v>
      </c>
      <c r="D8" s="1" t="s">
        <v>219</v>
      </c>
      <c r="E8" s="1" t="s">
        <v>19</v>
      </c>
      <c r="F8" s="1">
        <v>1.92</v>
      </c>
      <c r="G8" s="6">
        <v>1</v>
      </c>
      <c r="H8" s="6">
        <f>Table134[[#This Row],[Unit Cost]]*Table134[[#This Row],[Quantity Required]]</f>
        <v>1.92</v>
      </c>
      <c r="I8" s="6" t="s">
        <v>208</v>
      </c>
    </row>
    <row r="9" spans="1:12" x14ac:dyDescent="0.5">
      <c r="A9" s="1" t="s">
        <v>220</v>
      </c>
      <c r="B9" s="1" t="s">
        <v>220</v>
      </c>
      <c r="C9" s="1" t="s">
        <v>221</v>
      </c>
      <c r="D9" s="1" t="s">
        <v>222</v>
      </c>
      <c r="E9" s="1" t="s">
        <v>19</v>
      </c>
      <c r="F9" s="1">
        <v>0.87</v>
      </c>
      <c r="G9" s="6">
        <v>1</v>
      </c>
      <c r="H9" s="6">
        <f>Table134[[#This Row],[Unit Cost]]*Table134[[#This Row],[Quantity Required]]</f>
        <v>0.87</v>
      </c>
      <c r="I9" s="6" t="s">
        <v>146</v>
      </c>
      <c r="K9" s="1" t="s">
        <v>215</v>
      </c>
      <c r="L9" s="1">
        <f>L7*(L6+L4)</f>
        <v>101.40117333333333</v>
      </c>
    </row>
    <row r="10" spans="1:12" x14ac:dyDescent="0.5">
      <c r="G10" s="6"/>
      <c r="H10" s="6"/>
      <c r="I10" s="6"/>
    </row>
    <row r="11" spans="1:12" x14ac:dyDescent="0.5">
      <c r="G11" s="6"/>
      <c r="H11" s="6"/>
      <c r="I11" s="6"/>
    </row>
    <row r="12" spans="1:12" x14ac:dyDescent="0.5">
      <c r="C12" s="3"/>
      <c r="G12" s="6"/>
      <c r="H12" s="6"/>
      <c r="I12" s="6"/>
    </row>
    <row r="13" spans="1:12" x14ac:dyDescent="0.5">
      <c r="G13" s="6"/>
      <c r="H13" s="6"/>
      <c r="I13" s="6"/>
    </row>
    <row r="14" spans="1:12" x14ac:dyDescent="0.5">
      <c r="G14" s="6"/>
      <c r="H14" s="6"/>
      <c r="I14" s="6"/>
    </row>
    <row r="15" spans="1:12" x14ac:dyDescent="0.5">
      <c r="G15" s="6"/>
      <c r="H15" s="6"/>
      <c r="I15" s="6"/>
    </row>
    <row r="16" spans="1:12" x14ac:dyDescent="0.5">
      <c r="G16" s="6"/>
      <c r="H16" s="6"/>
      <c r="I16" s="6"/>
    </row>
    <row r="17" spans="7:9" x14ac:dyDescent="0.5">
      <c r="G17" s="6"/>
      <c r="H17" s="6"/>
      <c r="I17" s="6"/>
    </row>
    <row r="18" spans="7:9" x14ac:dyDescent="0.5">
      <c r="G18" s="6"/>
      <c r="H18" s="6"/>
      <c r="I18" s="6"/>
    </row>
    <row r="19" spans="7:9" x14ac:dyDescent="0.5">
      <c r="G19" s="6"/>
      <c r="H19" s="6"/>
      <c r="I19" s="6"/>
    </row>
    <row r="20" spans="7:9" x14ac:dyDescent="0.5">
      <c r="G20" s="6"/>
      <c r="H20" s="6"/>
      <c r="I20" s="6"/>
    </row>
    <row r="21" spans="7:9" x14ac:dyDescent="0.5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D146-F0B6-4208-8100-C1AE2FB6041F}">
  <dimension ref="A1:M95"/>
  <sheetViews>
    <sheetView zoomScale="110" workbookViewId="0">
      <selection activeCell="H11" sqref="H11"/>
    </sheetView>
  </sheetViews>
  <sheetFormatPr defaultColWidth="8.796875" defaultRowHeight="15.75" x14ac:dyDescent="0.5"/>
  <cols>
    <col min="1" max="2" width="11.53125" style="1" customWidth="1"/>
    <col min="3" max="4" width="20.796875" style="1" customWidth="1"/>
    <col min="5" max="5" width="19.53125" style="1" bestFit="1" customWidth="1"/>
    <col min="6" max="6" width="11.46484375" style="1" bestFit="1" customWidth="1"/>
    <col min="7" max="7" width="11.86328125" style="1" bestFit="1" customWidth="1"/>
    <col min="8" max="8" width="12.6640625" style="1" bestFit="1" customWidth="1"/>
    <col min="9" max="11" width="8.796875" style="1"/>
    <col min="12" max="12" width="15.796875" style="1" bestFit="1" customWidth="1"/>
    <col min="13" max="16384" width="8.796875" style="1"/>
  </cols>
  <sheetData>
    <row r="1" spans="1:13" x14ac:dyDescent="0.5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181</v>
      </c>
      <c r="H1" s="1" t="s">
        <v>234</v>
      </c>
    </row>
    <row r="2" spans="1:13" x14ac:dyDescent="0.5">
      <c r="A2" s="4" t="s">
        <v>235</v>
      </c>
      <c r="B2" s="1" t="s">
        <v>120</v>
      </c>
      <c r="C2" t="s">
        <v>236</v>
      </c>
      <c r="D2" s="4"/>
      <c r="E2" s="1" t="s">
        <v>238</v>
      </c>
      <c r="F2" s="1" t="s">
        <v>237</v>
      </c>
      <c r="G2" s="1">
        <v>0.16830000000000001</v>
      </c>
      <c r="H2" s="1">
        <f>3+(Table15[[#This Row],[Unit Cost]]*$M$7)</f>
        <v>5.5244999999999997</v>
      </c>
      <c r="L2" s="1" t="s">
        <v>233</v>
      </c>
      <c r="M2" s="1">
        <f>SUM(Table15[Total Cost])</f>
        <v>91.119</v>
      </c>
    </row>
    <row r="3" spans="1:13" x14ac:dyDescent="0.5">
      <c r="A3" s="4" t="s">
        <v>26</v>
      </c>
      <c r="B3" s="1" t="s">
        <v>247</v>
      </c>
      <c r="C3" t="s">
        <v>239</v>
      </c>
      <c r="D3" s="4"/>
      <c r="E3" s="1" t="s">
        <v>240</v>
      </c>
      <c r="F3" s="1" t="s">
        <v>241</v>
      </c>
      <c r="G3" s="1">
        <v>0.20399999999999999</v>
      </c>
      <c r="H3" s="1">
        <f>3+(Table15[[#This Row],[Unit Cost]]*$M$7)</f>
        <v>6.06</v>
      </c>
    </row>
    <row r="4" spans="1:13" x14ac:dyDescent="0.5">
      <c r="A4" s="4" t="s">
        <v>194</v>
      </c>
      <c r="B4" s="1" t="s">
        <v>242</v>
      </c>
      <c r="C4" t="s">
        <v>196</v>
      </c>
      <c r="D4" s="4"/>
      <c r="E4" s="1" t="s">
        <v>195</v>
      </c>
      <c r="F4" s="1" t="s">
        <v>243</v>
      </c>
      <c r="G4" s="1">
        <v>1.4025000000000001</v>
      </c>
      <c r="H4" s="1">
        <f>3+(Table15[[#This Row],[Unit Cost]]*$M$7)</f>
        <v>24.037500000000001</v>
      </c>
    </row>
    <row r="5" spans="1:13" x14ac:dyDescent="0.5">
      <c r="A5" s="4" t="s">
        <v>192</v>
      </c>
      <c r="B5" s="1" t="s">
        <v>242</v>
      </c>
      <c r="C5" t="s">
        <v>244</v>
      </c>
      <c r="D5" s="4"/>
      <c r="E5" s="1" t="s">
        <v>245</v>
      </c>
      <c r="F5" s="1" t="s">
        <v>246</v>
      </c>
      <c r="G5" s="1">
        <v>3.1455000000000002</v>
      </c>
      <c r="H5" s="1">
        <f>3+(Table15[[#This Row],[Unit Cost]]*$M$7)</f>
        <v>50.182500000000005</v>
      </c>
    </row>
    <row r="6" spans="1:13" x14ac:dyDescent="0.5">
      <c r="A6" s="4" t="s">
        <v>28</v>
      </c>
      <c r="B6" s="1" t="s">
        <v>247</v>
      </c>
      <c r="C6" t="s">
        <v>30</v>
      </c>
      <c r="D6" s="4"/>
      <c r="E6" s="1" t="s">
        <v>29</v>
      </c>
      <c r="F6" s="1" t="s">
        <v>248</v>
      </c>
      <c r="G6" s="1">
        <v>0.15429999999999999</v>
      </c>
      <c r="H6" s="1">
        <f>3+(Table15[[#This Row],[Unit Cost]]*$M$7)</f>
        <v>5.3144999999999998</v>
      </c>
    </row>
    <row r="7" spans="1:13" x14ac:dyDescent="0.5">
      <c r="A7" s="4"/>
      <c r="C7"/>
      <c r="D7" s="4"/>
      <c r="L7" s="1" t="s">
        <v>225</v>
      </c>
      <c r="M7" s="1">
        <v>15</v>
      </c>
    </row>
    <row r="8" spans="1:13" x14ac:dyDescent="0.5">
      <c r="A8" s="4"/>
      <c r="C8"/>
      <c r="D8" s="4"/>
      <c r="L8" s="1" t="s">
        <v>181</v>
      </c>
      <c r="M8" s="1">
        <f>M2/M7</f>
        <v>6.0746000000000002</v>
      </c>
    </row>
    <row r="9" spans="1:13" x14ac:dyDescent="0.5">
      <c r="A9" s="4"/>
      <c r="C9"/>
      <c r="D9" s="4"/>
    </row>
    <row r="10" spans="1:13" x14ac:dyDescent="0.5">
      <c r="A10" s="4"/>
      <c r="C10"/>
      <c r="D10" s="4"/>
    </row>
    <row r="11" spans="1:13" x14ac:dyDescent="0.5">
      <c r="A11" s="4"/>
      <c r="C11"/>
      <c r="D11" s="4"/>
    </row>
    <row r="12" spans="1:13" x14ac:dyDescent="0.5">
      <c r="A12" s="4"/>
      <c r="C12"/>
      <c r="D12" s="4"/>
    </row>
    <row r="13" spans="1:13" x14ac:dyDescent="0.5">
      <c r="A13" s="4"/>
      <c r="C13"/>
      <c r="D13" s="4"/>
    </row>
    <row r="14" spans="1:13" x14ac:dyDescent="0.5">
      <c r="A14" s="4"/>
      <c r="C14"/>
      <c r="D14" s="4"/>
    </row>
    <row r="15" spans="1:13" x14ac:dyDescent="0.5">
      <c r="A15" s="4"/>
      <c r="C15"/>
      <c r="D15" s="4"/>
    </row>
    <row r="16" spans="1:13" x14ac:dyDescent="0.5">
      <c r="A16" s="4"/>
      <c r="C16"/>
      <c r="D16" s="4"/>
    </row>
    <row r="17" spans="1:4" x14ac:dyDescent="0.5">
      <c r="A17" s="4"/>
      <c r="C17"/>
      <c r="D17" s="4"/>
    </row>
    <row r="18" spans="1:4" x14ac:dyDescent="0.5">
      <c r="A18" s="4"/>
      <c r="C18"/>
      <c r="D18" s="4"/>
    </row>
    <row r="19" spans="1:4" x14ac:dyDescent="0.5">
      <c r="A19" s="4"/>
      <c r="C19"/>
      <c r="D19" s="4"/>
    </row>
    <row r="20" spans="1:4" x14ac:dyDescent="0.5">
      <c r="A20" s="4"/>
      <c r="C20"/>
      <c r="D20" s="4"/>
    </row>
    <row r="21" spans="1:4" x14ac:dyDescent="0.5">
      <c r="A21" s="4"/>
      <c r="C21"/>
      <c r="D21" s="4"/>
    </row>
    <row r="22" spans="1:4" x14ac:dyDescent="0.5">
      <c r="A22" s="4"/>
      <c r="C22"/>
      <c r="D22" s="4"/>
    </row>
    <row r="23" spans="1:4" x14ac:dyDescent="0.5">
      <c r="A23" s="4"/>
      <c r="C23"/>
      <c r="D23" s="4"/>
    </row>
    <row r="24" spans="1:4" x14ac:dyDescent="0.5">
      <c r="A24" s="4"/>
      <c r="C24"/>
      <c r="D24" s="4"/>
    </row>
    <row r="25" spans="1:4" x14ac:dyDescent="0.5">
      <c r="A25" s="4"/>
      <c r="C25"/>
      <c r="D25" s="4"/>
    </row>
    <row r="26" spans="1:4" x14ac:dyDescent="0.5">
      <c r="A26" s="4"/>
      <c r="C26"/>
      <c r="D26" s="4"/>
    </row>
    <row r="27" spans="1:4" x14ac:dyDescent="0.5">
      <c r="A27" s="4"/>
      <c r="C27"/>
      <c r="D27" s="4"/>
    </row>
    <row r="28" spans="1:4" x14ac:dyDescent="0.5">
      <c r="A28" s="4"/>
      <c r="C28"/>
      <c r="D28" s="4"/>
    </row>
    <row r="29" spans="1:4" x14ac:dyDescent="0.5">
      <c r="A29" s="4"/>
      <c r="C29"/>
      <c r="D29" s="4"/>
    </row>
    <row r="30" spans="1:4" x14ac:dyDescent="0.5">
      <c r="A30" s="4"/>
      <c r="C30"/>
      <c r="D30" s="4"/>
    </row>
    <row r="31" spans="1:4" x14ac:dyDescent="0.5">
      <c r="A31" s="4"/>
      <c r="C31"/>
      <c r="D31" s="4"/>
    </row>
    <row r="32" spans="1:4" x14ac:dyDescent="0.5">
      <c r="A32" s="4"/>
      <c r="C32"/>
      <c r="D32" s="4"/>
    </row>
    <row r="33" spans="1:4" x14ac:dyDescent="0.5">
      <c r="A33" s="4"/>
      <c r="C33"/>
      <c r="D33" s="4"/>
    </row>
    <row r="34" spans="1:4" x14ac:dyDescent="0.5">
      <c r="A34" s="4"/>
      <c r="C34"/>
      <c r="D34" s="4"/>
    </row>
    <row r="35" spans="1:4" x14ac:dyDescent="0.5">
      <c r="A35" s="4"/>
      <c r="C35"/>
      <c r="D35" s="4"/>
    </row>
    <row r="36" spans="1:4" x14ac:dyDescent="0.5">
      <c r="A36" s="4"/>
      <c r="C36"/>
      <c r="D36" s="4"/>
    </row>
    <row r="37" spans="1:4" x14ac:dyDescent="0.5">
      <c r="A37" s="4"/>
      <c r="C37"/>
      <c r="D37" s="4"/>
    </row>
    <row r="38" spans="1:4" x14ac:dyDescent="0.5">
      <c r="A38" s="4"/>
      <c r="C38"/>
      <c r="D38" s="4"/>
    </row>
    <row r="39" spans="1:4" x14ac:dyDescent="0.5">
      <c r="A39" s="4"/>
      <c r="C39"/>
      <c r="D39" s="4"/>
    </row>
    <row r="40" spans="1:4" x14ac:dyDescent="0.5">
      <c r="A40" s="4"/>
      <c r="C40"/>
      <c r="D40" s="4"/>
    </row>
    <row r="41" spans="1:4" x14ac:dyDescent="0.5">
      <c r="A41" s="4"/>
      <c r="C41"/>
      <c r="D41" s="4"/>
    </row>
    <row r="42" spans="1:4" x14ac:dyDescent="0.5">
      <c r="A42" s="4"/>
      <c r="D42" s="4"/>
    </row>
    <row r="43" spans="1:4" x14ac:dyDescent="0.5">
      <c r="A43" s="4"/>
      <c r="D43" s="4"/>
    </row>
    <row r="44" spans="1:4" x14ac:dyDescent="0.5">
      <c r="A44" s="4"/>
      <c r="D44" s="4"/>
    </row>
    <row r="45" spans="1:4" x14ac:dyDescent="0.5">
      <c r="A45" s="4"/>
      <c r="D45" s="4"/>
    </row>
    <row r="46" spans="1:4" x14ac:dyDescent="0.5">
      <c r="A46" s="4"/>
      <c r="D46" s="4"/>
    </row>
    <row r="47" spans="1:4" x14ac:dyDescent="0.5">
      <c r="A47" s="4"/>
      <c r="D47" s="4"/>
    </row>
    <row r="48" spans="1:4" x14ac:dyDescent="0.5">
      <c r="A48" s="4"/>
      <c r="D48" s="4"/>
    </row>
    <row r="49" spans="1:4" x14ac:dyDescent="0.5">
      <c r="A49" s="4"/>
      <c r="D49" s="4"/>
    </row>
    <row r="50" spans="1:4" x14ac:dyDescent="0.5">
      <c r="A50" s="4"/>
      <c r="D50" s="4"/>
    </row>
    <row r="51" spans="1:4" x14ac:dyDescent="0.5">
      <c r="A51" s="4"/>
      <c r="D51" s="4"/>
    </row>
    <row r="52" spans="1:4" x14ac:dyDescent="0.5">
      <c r="A52" s="4"/>
      <c r="D52" s="4"/>
    </row>
    <row r="53" spans="1:4" x14ac:dyDescent="0.5">
      <c r="A53" s="4"/>
      <c r="D53" s="4"/>
    </row>
    <row r="54" spans="1:4" x14ac:dyDescent="0.5">
      <c r="A54" s="4"/>
      <c r="D54" s="4"/>
    </row>
    <row r="55" spans="1:4" x14ac:dyDescent="0.5">
      <c r="A55" s="4"/>
      <c r="D55" s="4"/>
    </row>
    <row r="56" spans="1:4" x14ac:dyDescent="0.5">
      <c r="A56" s="4"/>
      <c r="D56" s="4"/>
    </row>
    <row r="57" spans="1:4" x14ac:dyDescent="0.5">
      <c r="A57" s="4"/>
      <c r="D57" s="4"/>
    </row>
    <row r="58" spans="1:4" x14ac:dyDescent="0.5">
      <c r="A58" s="4"/>
      <c r="D58" s="4"/>
    </row>
    <row r="59" spans="1:4" x14ac:dyDescent="0.5">
      <c r="A59" s="4"/>
      <c r="D59" s="4"/>
    </row>
    <row r="60" spans="1:4" x14ac:dyDescent="0.5">
      <c r="A60" s="4"/>
      <c r="D60" s="4"/>
    </row>
    <row r="61" spans="1:4" x14ac:dyDescent="0.5">
      <c r="A61" s="4"/>
      <c r="D61" s="4"/>
    </row>
    <row r="62" spans="1:4" x14ac:dyDescent="0.5">
      <c r="A62" s="4"/>
      <c r="D62" s="4"/>
    </row>
    <row r="63" spans="1:4" x14ac:dyDescent="0.5">
      <c r="A63" s="4"/>
      <c r="D63" s="4"/>
    </row>
    <row r="64" spans="1:4" x14ac:dyDescent="0.5">
      <c r="A64" s="4"/>
      <c r="D64" s="4"/>
    </row>
    <row r="65" spans="1:5" x14ac:dyDescent="0.5">
      <c r="A65" s="5"/>
    </row>
    <row r="66" spans="1:5" x14ac:dyDescent="0.5">
      <c r="A66" s="5"/>
    </row>
    <row r="67" spans="1:5" x14ac:dyDescent="0.5">
      <c r="A67" s="5"/>
    </row>
    <row r="68" spans="1:5" x14ac:dyDescent="0.5">
      <c r="A68" s="5"/>
      <c r="D68" s="4"/>
    </row>
    <row r="69" spans="1:5" x14ac:dyDescent="0.5">
      <c r="A69" s="5"/>
      <c r="D69" s="4"/>
    </row>
    <row r="70" spans="1:5" x14ac:dyDescent="0.5">
      <c r="A70" s="5"/>
      <c r="E70" s="2"/>
    </row>
    <row r="71" spans="1:5" x14ac:dyDescent="0.5">
      <c r="A71" s="5"/>
      <c r="E71" s="2"/>
    </row>
    <row r="72" spans="1:5" x14ac:dyDescent="0.5">
      <c r="A72" s="5"/>
      <c r="E72" s="2"/>
    </row>
    <row r="73" spans="1:5" x14ac:dyDescent="0.5">
      <c r="A73" s="4"/>
      <c r="E73" s="2"/>
    </row>
    <row r="74" spans="1:5" x14ac:dyDescent="0.5">
      <c r="A74" s="4"/>
      <c r="E74" s="2"/>
    </row>
    <row r="75" spans="1:5" x14ac:dyDescent="0.5">
      <c r="A75" s="4"/>
      <c r="E75" s="2"/>
    </row>
    <row r="76" spans="1:5" x14ac:dyDescent="0.5">
      <c r="A76" s="4"/>
      <c r="E76" s="2"/>
    </row>
    <row r="77" spans="1:5" x14ac:dyDescent="0.5">
      <c r="A77" s="4"/>
      <c r="E77" s="2"/>
    </row>
    <row r="78" spans="1:5" x14ac:dyDescent="0.5">
      <c r="A78" s="4"/>
    </row>
    <row r="79" spans="1:5" x14ac:dyDescent="0.5">
      <c r="A79" s="4"/>
    </row>
    <row r="80" spans="1:5" x14ac:dyDescent="0.5">
      <c r="A80" s="4"/>
    </row>
    <row r="81" spans="1:1" x14ac:dyDescent="0.5">
      <c r="A81" s="4"/>
    </row>
    <row r="82" spans="1:1" x14ac:dyDescent="0.5">
      <c r="A82" s="4"/>
    </row>
    <row r="83" spans="1:1" x14ac:dyDescent="0.5">
      <c r="A83" s="4"/>
    </row>
    <row r="84" spans="1:1" x14ac:dyDescent="0.5">
      <c r="A84" s="4"/>
    </row>
    <row r="85" spans="1:1" x14ac:dyDescent="0.5">
      <c r="A85" s="4"/>
    </row>
    <row r="86" spans="1:1" x14ac:dyDescent="0.5">
      <c r="A86" s="4"/>
    </row>
    <row r="87" spans="1:1" x14ac:dyDescent="0.5">
      <c r="A87" s="4"/>
    </row>
    <row r="88" spans="1:1" x14ac:dyDescent="0.5">
      <c r="A88" s="4"/>
    </row>
    <row r="89" spans="1:1" x14ac:dyDescent="0.5">
      <c r="A89" s="4"/>
    </row>
    <row r="90" spans="1:1" x14ac:dyDescent="0.5">
      <c r="A90" s="4"/>
    </row>
    <row r="91" spans="1:1" x14ac:dyDescent="0.5">
      <c r="A91" s="4"/>
    </row>
    <row r="92" spans="1:1" x14ac:dyDescent="0.5">
      <c r="A92" s="4"/>
    </row>
    <row r="93" spans="1:1" x14ac:dyDescent="0.5">
      <c r="A93" s="4"/>
    </row>
    <row r="94" spans="1:1" x14ac:dyDescent="0.5">
      <c r="A94" s="4"/>
    </row>
    <row r="95" spans="1:1" x14ac:dyDescent="0.5">
      <c r="A95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JLC</vt:lpstr>
      <vt:lpstr>Flight Version</vt:lpstr>
      <vt:lpstr>Ground Version</vt:lpstr>
      <vt:lpstr>JLC_Extended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Shrey Bohra</cp:lastModifiedBy>
  <dcterms:created xsi:type="dcterms:W3CDTF">2015-06-05T18:17:20Z</dcterms:created>
  <dcterms:modified xsi:type="dcterms:W3CDTF">2024-05-18T12:35:27Z</dcterms:modified>
</cp:coreProperties>
</file>