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b2919_ic_ac_uk/Documents/Uni/ICLR/Github/art-wally/wally/"/>
    </mc:Choice>
  </mc:AlternateContent>
  <xr:revisionPtr revIDLastSave="160" documentId="13_ncr:1_{FB7167A7-99A0-4ECB-920F-FCD92E008D2E}" xr6:coauthVersionLast="47" xr6:coauthVersionMax="47" xr10:uidLastSave="{A1690261-7645-4A25-8150-6018CE2A893A}"/>
  <bookViews>
    <workbookView xWindow="-108" yWindow="-108" windowWidth="30936" windowHeight="16776" activeTab="1" xr2:uid="{00000000-000D-0000-FFFF-FFFF00000000}"/>
  </bookViews>
  <sheets>
    <sheet name="JLC" sheetId="1" r:id="rId1"/>
    <sheet name="Flight Version" sheetId="2" r:id="rId2"/>
    <sheet name="Ground Ver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3" l="1"/>
  <c r="H8" i="3"/>
  <c r="H7" i="3"/>
  <c r="H6" i="3"/>
  <c r="H5" i="3"/>
  <c r="H4" i="3"/>
  <c r="L3" i="3"/>
  <c r="H3" i="3"/>
  <c r="L2" i="3"/>
  <c r="H2" i="3"/>
  <c r="L3" i="2"/>
  <c r="L2" i="2"/>
  <c r="L6" i="2" s="1"/>
  <c r="L9" i="2" s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L6" i="3" l="1"/>
  <c r="L9" i="3" s="1"/>
  <c r="M3" i="1"/>
  <c r="M2" i="1"/>
  <c r="M4" i="1" l="1"/>
</calcChain>
</file>

<file path=xl/sharedStrings.xml><?xml version="1.0" encoding="utf-8"?>
<sst xmlns="http://schemas.openxmlformats.org/spreadsheetml/2006/main" count="643" uniqueCount="225">
  <si>
    <t>PCB Ident</t>
  </si>
  <si>
    <t>JLC Name</t>
  </si>
  <si>
    <t>JLC Code</t>
  </si>
  <si>
    <t>Basic</t>
  </si>
  <si>
    <t>Cost</t>
  </si>
  <si>
    <t>Desc</t>
  </si>
  <si>
    <t>Link</t>
  </si>
  <si>
    <t>Supplier</t>
  </si>
  <si>
    <t>Subtotal</t>
  </si>
  <si>
    <t>IC1</t>
  </si>
  <si>
    <t>Name</t>
  </si>
  <si>
    <t>Mouser</t>
  </si>
  <si>
    <t>Description</t>
  </si>
  <si>
    <t>Block</t>
  </si>
  <si>
    <t>JLC Subtotal</t>
  </si>
  <si>
    <t>Other Subtotal</t>
  </si>
  <si>
    <t>Unit Subtotal</t>
  </si>
  <si>
    <t>U1</t>
  </si>
  <si>
    <t>LoRa Module</t>
  </si>
  <si>
    <t>AI Thinker RA-01SH</t>
  </si>
  <si>
    <t>https://www.aliexpress.com/item/1005002561194884.html</t>
  </si>
  <si>
    <t>Aliexpress</t>
  </si>
  <si>
    <t>MCU</t>
  </si>
  <si>
    <t>https://www.mouser.co.uk/ProductDetail/Espressif-Systems/ESP32-S3-WROOM-1-N16R2</t>
  </si>
  <si>
    <t>ESP32-S3-WROOM-1-N16R2</t>
  </si>
  <si>
    <t>0603WAF1203T5E</t>
  </si>
  <si>
    <t>C25808</t>
  </si>
  <si>
    <t>Y</t>
  </si>
  <si>
    <t>IC2</t>
  </si>
  <si>
    <t>Boost</t>
  </si>
  <si>
    <t>IC3</t>
  </si>
  <si>
    <t>TLV1117LV33DCYR</t>
  </si>
  <si>
    <t>LDO</t>
  </si>
  <si>
    <t>https://www.mouser.co.uk/ProductDetail/Texas-Instruments/TLV1117LV33DCYR?qs=tEz3BkPb1rwzXMb8FiWhow%3D%3D</t>
  </si>
  <si>
    <t>ESP</t>
  </si>
  <si>
    <t>J1</t>
  </si>
  <si>
    <t>Micro SD</t>
  </si>
  <si>
    <t>MSD-4-A</t>
  </si>
  <si>
    <t>https://www.mouser.co.uk/ProductDetail/CUI-Devices/MSD-4-A?qs=Z%252BL2brAPG1Jll%252BQTi%252Btupg%3D%3D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</si>
  <si>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</si>
  <si>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</si>
  <si>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</si>
  <si>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</si>
  <si>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</si>
  <si>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</si>
  <si>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</si>
  <si>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</si>
  <si>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</si>
  <si>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</si>
  <si>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</si>
  <si>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</si>
  <si>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</si>
  <si>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</si>
  <si>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</si>
  <si>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</si>
  <si>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</si>
  <si>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</si>
  <si>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</si>
  <si>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</si>
  <si>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</si>
  <si>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</si>
  <si>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</si>
  <si>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</si>
  <si>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</si>
  <si>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</si>
  <si>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</si>
  <si>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C39</t>
  </si>
  <si>
    <t>C40</t>
  </si>
  <si>
    <t>C41</t>
  </si>
  <si>
    <t>C42</t>
  </si>
  <si>
    <t>D1</t>
  </si>
  <si>
    <t>D2</t>
  </si>
  <si>
    <t>L1</t>
  </si>
  <si>
    <t>LED1</t>
  </si>
  <si>
    <t>LED2</t>
  </si>
  <si>
    <t>LED3</t>
  </si>
  <si>
    <t>R10</t>
  </si>
  <si>
    <t>R11</t>
  </si>
  <si>
    <t>R12</t>
  </si>
  <si>
    <t>R13</t>
  </si>
  <si>
    <t>R14</t>
  </si>
  <si>
    <t>R15</t>
  </si>
  <si>
    <t>R16</t>
  </si>
  <si>
    <t>R17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</si>
  <si>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</si>
  <si>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</si>
  <si>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</si>
  <si>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</si>
  <si>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</si>
  <si>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</si>
  <si>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</si>
  <si>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</si>
  <si>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</si>
  <si>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</si>
  <si>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</si>
  <si>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</si>
  <si>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</si>
  <si>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</si>
  <si>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</si>
  <si>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</si>
  <si>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</si>
  <si>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</si>
  <si>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Value</t>
  </si>
  <si>
    <t>10u</t>
  </si>
  <si>
    <t>1u</t>
  </si>
  <si>
    <t>22u</t>
  </si>
  <si>
    <t>100n</t>
  </si>
  <si>
    <t>470n</t>
  </si>
  <si>
    <t>SSA34-E3</t>
  </si>
  <si>
    <t>10uH</t>
  </si>
  <si>
    <t>LEDG</t>
  </si>
  <si>
    <t>LEDW</t>
  </si>
  <si>
    <t>LEDY</t>
  </si>
  <si>
    <t>10k</t>
  </si>
  <si>
    <t>1M</t>
  </si>
  <si>
    <t>120k</t>
  </si>
  <si>
    <t>1k</t>
  </si>
  <si>
    <t>100k</t>
  </si>
  <si>
    <t>20k</t>
  </si>
  <si>
    <t>5k1</t>
  </si>
  <si>
    <t>33</t>
  </si>
  <si>
    <t>100</t>
  </si>
  <si>
    <t>USB</t>
  </si>
  <si>
    <t>LORA</t>
  </si>
  <si>
    <t>IO</t>
  </si>
  <si>
    <t>SDFL1608S100KTF</t>
  </si>
  <si>
    <t>C1035</t>
  </si>
  <si>
    <t>CC0603KRX7R9BB104</t>
  </si>
  <si>
    <t>C14663</t>
  </si>
  <si>
    <t>Capacitor</t>
  </si>
  <si>
    <t>Schottky</t>
  </si>
  <si>
    <t>Inductor</t>
  </si>
  <si>
    <t>LED</t>
  </si>
  <si>
    <t>Resistor</t>
  </si>
  <si>
    <t>CL10A105KB8NNNC</t>
  </si>
  <si>
    <t>C15849</t>
  </si>
  <si>
    <t>CL10A106KP8NNNC</t>
  </si>
  <si>
    <t>C19702</t>
  </si>
  <si>
    <t>SS54</t>
  </si>
  <si>
    <t>C22452</t>
  </si>
  <si>
    <t>0603WAF1000T5E</t>
  </si>
  <si>
    <t>C22775</t>
  </si>
  <si>
    <t>0603WAF1004T5E</t>
  </si>
  <si>
    <t>C22935</t>
  </si>
  <si>
    <t>KT-0805Y</t>
  </si>
  <si>
    <t>C2296</t>
  </si>
  <si>
    <t>KT-0805G</t>
  </si>
  <si>
    <t>C2297</t>
  </si>
  <si>
    <t>y</t>
  </si>
  <si>
    <t>KT-0805W</t>
  </si>
  <si>
    <t>C34499</t>
  </si>
  <si>
    <t>CL10A226MQ8NRNC</t>
  </si>
  <si>
    <t>C59461</t>
  </si>
  <si>
    <t>CL10A106MA8NRNC</t>
  </si>
  <si>
    <t>C96446</t>
  </si>
  <si>
    <t>0603WAF5101T5E</t>
  </si>
  <si>
    <t>C23186</t>
  </si>
  <si>
    <t>150</t>
  </si>
  <si>
    <t>0603WAF1500T5E</t>
  </si>
  <si>
    <t>C22808</t>
  </si>
  <si>
    <t>0603WAF330JT5E</t>
  </si>
  <si>
    <t>C23140</t>
  </si>
  <si>
    <t>0603WAF1001T5E</t>
  </si>
  <si>
    <t>C21190</t>
  </si>
  <si>
    <t>0603WAF2002T5E</t>
  </si>
  <si>
    <t>C4184</t>
  </si>
  <si>
    <t>0603WAF1002T5E</t>
  </si>
  <si>
    <t>C25804</t>
  </si>
  <si>
    <t>0603WAF1003T5E</t>
  </si>
  <si>
    <t>C25803</t>
  </si>
  <si>
    <t>CL10B474KA8NNNC</t>
  </si>
  <si>
    <t>C1623</t>
  </si>
  <si>
    <t>LED4</t>
  </si>
  <si>
    <t>LED5</t>
  </si>
  <si>
    <t>LED6</t>
  </si>
  <si>
    <t>R18</t>
  </si>
  <si>
    <t>R19</t>
  </si>
  <si>
    <t>R20</t>
  </si>
  <si>
    <t>LEDR</t>
  </si>
  <si>
    <t>NCD0805R1</t>
  </si>
  <si>
    <t>C84256</t>
  </si>
  <si>
    <t>0603WAF510JT5E</t>
  </si>
  <si>
    <t>C23197</t>
  </si>
  <si>
    <t>Unit Cost</t>
  </si>
  <si>
    <t>Quantity Required</t>
  </si>
  <si>
    <t>Optional</t>
  </si>
  <si>
    <t>TI TLV61048DBVR</t>
  </si>
  <si>
    <t>https://www.mouser.co.uk/ProductDetail/Texas-Instruments/TLV61048DBVR?qs=vLWxofP3U2yo%2F8t1L3OASw%3D%3D</t>
  </si>
  <si>
    <t>USB C Port</t>
  </si>
  <si>
    <t>217175-0001</t>
  </si>
  <si>
    <t>https://www.mouser.co.uk/ProductDetail/Molex/217175-0001?qs=DRkmTr78QARWJMiqNnldSg%3D%3D</t>
  </si>
  <si>
    <t>SIM</t>
  </si>
  <si>
    <t>LTE Module</t>
  </si>
  <si>
    <t>SIM 7600G</t>
  </si>
  <si>
    <t>IC4</t>
  </si>
  <si>
    <t>Barometer</t>
  </si>
  <si>
    <t>IC5</t>
  </si>
  <si>
    <t>BMI323</t>
  </si>
  <si>
    <t>IMU</t>
  </si>
  <si>
    <t>IC6</t>
  </si>
  <si>
    <t>Thermocouple Amp</t>
  </si>
  <si>
    <t>MCP96L00T</t>
  </si>
  <si>
    <t>IC7</t>
  </si>
  <si>
    <t>Magnetometer</t>
  </si>
  <si>
    <t>MLX90935KLW-BBA</t>
  </si>
  <si>
    <t>DPS368XTSA1</t>
  </si>
  <si>
    <t>https://www.mouser.co.uk/ProductDetail/Infineon-Technologies/DPS368XTSA1?qs=l7cgNqFNU1issZx9oeCNag%3D%3D</t>
  </si>
  <si>
    <t>https://www.mouser.co.uk/ProductDetail/Bosch-Sensortec/BMI323?qs=By6Nw2ByBD3%2FE1v0UqNQPQ%3D%3D</t>
  </si>
  <si>
    <t>https://www.mouser.co.uk/ProductDetail/Microchip-Technology/MCP96L00T-E-MX?qs=lc2O%252BfHJPVbfgU9%252BbwIcfg%3D%3D</t>
  </si>
  <si>
    <t>https://www.mouser.co.uk/ProductDetail/Melexis/MLX90395KLW-BBA-101-SP?qs=7MVldsJ5UazJuLePkmPDSw%3D%3D</t>
  </si>
  <si>
    <t>n</t>
  </si>
  <si>
    <t>https://www.aliexpress.com/item/4000449295553.html</t>
  </si>
  <si>
    <t>Mandatory Components</t>
  </si>
  <si>
    <t>Optional Components</t>
  </si>
  <si>
    <t>Per Board Total</t>
  </si>
  <si>
    <t>Boards Required</t>
  </si>
  <si>
    <t>Board manufacture cost</t>
  </si>
  <si>
    <t>Total</t>
  </si>
  <si>
    <t>GPS</t>
  </si>
  <si>
    <t>GPS Module</t>
  </si>
  <si>
    <t>NEO-7M</t>
  </si>
  <si>
    <t>https://www.aliexpress.com/item/1005005475472834.html</t>
  </si>
  <si>
    <t>RTC</t>
  </si>
  <si>
    <t>DS3231</t>
  </si>
  <si>
    <t>https://www.aliexpress.com/item/1005006254225186.html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</si>
</sst>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33333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49" fontId="1" fillId="0" borderId="0" xfId="0" applyNumberFormat="1" applyFont="1"/>
    <xf numFmtId="0" fontId="5" fillId="0" borderId="0" xfId="0" applyFont="1"/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0602E7-1A25-42E9-BF44-F09CA170C8FC}" name="Table1" displayName="Table1" ref="A1:H70" totalsRowShown="0" headerRowDxfId="28" dataDxfId="27">
  <autoFilter ref="A1:H70" xr:uid="{2A0602E7-1A25-42E9-BF44-F09CA170C8FC}"/>
  <sortState xmlns:xlrd2="http://schemas.microsoft.com/office/spreadsheetml/2017/richdata2" ref="A2:H64">
    <sortCondition ref="A1:A64"/>
  </sortState>
  <tableColumns count="8">
    <tableColumn id="1" xr3:uid="{B4FAA6AB-83B4-4C84-8804-F1AC5BACE4BB}" name="PCB Ident" dataDxfId="26"/>
    <tableColumn id="7" xr3:uid="{0CFD2752-679C-477B-B126-B8120AC92495}" name="Block" dataDxfId="25"/>
    <tableColumn id="2" xr3:uid="{1B58CE16-B0B1-4054-B4AF-AABCB45AE617}" name="Description" dataDxfId="24"/>
    <tableColumn id="8" xr3:uid="{7D3B067D-44F4-4C72-ADF9-31B9997A6B54}" name="Value" dataDxfId="23"/>
    <tableColumn id="3" xr3:uid="{E962FE16-E8B6-45B0-A890-E5B3DFBB18B2}" name="JLC Name"/>
    <tableColumn id="4" xr3:uid="{990A84E6-FEB3-4F0C-B071-D44C86705F1B}" name="JLC Code" dataDxfId="22"/>
    <tableColumn id="5" xr3:uid="{D9AAA942-DED1-4B6A-855E-8BAC2D202809}" name="Basic" dataDxfId="21"/>
    <tableColumn id="6" xr3:uid="{FF6A9334-BA71-474D-878B-F76ED55006AB}" name="Cost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0408F7-95F1-4593-9198-21390B37E860}" name="Table13" displayName="Table13" ref="A1:I21" totalsRowShown="0" headerRowDxfId="19" dataDxfId="18">
  <autoFilter ref="A1:I21" xr:uid="{2A0602E7-1A25-42E9-BF44-F09CA170C8FC}"/>
  <sortState xmlns:xlrd2="http://schemas.microsoft.com/office/spreadsheetml/2017/richdata2" ref="A2:F20">
    <sortCondition descending="1" ref="F1:F21"/>
  </sortState>
  <tableColumns count="9">
    <tableColumn id="1" xr3:uid="{8119D89E-A3EC-4D25-9A33-22E21D26F7FD}" name="PCB Ident" dataDxfId="17"/>
    <tableColumn id="2" xr3:uid="{F761C4B6-755A-4384-B088-D38BFCC162C6}" name="Desc" dataDxfId="16"/>
    <tableColumn id="3" xr3:uid="{CE48B791-2D4F-4219-9048-5825EE503154}" name="Name"/>
    <tableColumn id="4" xr3:uid="{35CE205C-CB5E-41F1-89C9-7410BA00354C}" name="Link" dataDxfId="15"/>
    <tableColumn id="5" xr3:uid="{AA370C7A-B275-4F4A-8EBA-42D32DD66BEA}" name="Supplier" dataDxfId="14"/>
    <tableColumn id="6" xr3:uid="{64BA8FDB-4E0C-4EE9-839D-D745472F8C6B}" name="Unit Cost" dataDxfId="13"/>
    <tableColumn id="7" xr3:uid="{FB66949B-406C-4FE8-8656-2FDB34A9207D}" name="Quantity Required" dataDxfId="12"/>
    <tableColumn id="8" xr3:uid="{C55FCA74-A0F3-4403-8F4B-F3ED8CD4E537}" name="Subtotal" dataDxfId="10">
      <calculatedColumnFormula>Table13[[#This Row],[Unit Cost]]*Table13[[#This Row],[Quantity Required]]</calculatedColumnFormula>
    </tableColumn>
    <tableColumn id="9" xr3:uid="{F58C808B-95D8-4F6F-821C-13D89945154E}" name="Optional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20F3B0-E283-47AE-9F45-268AC5732428}" name="Table134" displayName="Table134" ref="A1:I9" totalsRowShown="0" headerRowDxfId="9" dataDxfId="8">
  <autoFilter ref="A1:I9" xr:uid="{2A0602E7-1A25-42E9-BF44-F09CA170C8FC}"/>
  <sortState xmlns:xlrd2="http://schemas.microsoft.com/office/spreadsheetml/2017/richdata2" ref="A2:F20">
    <sortCondition descending="1" ref="F1:F21"/>
  </sortState>
  <tableColumns count="9">
    <tableColumn id="1" xr3:uid="{DE40C196-1816-4153-9F34-D382EEFCE06A}" name="PCB Ident" dataDxfId="7"/>
    <tableColumn id="2" xr3:uid="{E59EA504-7694-4995-8D14-D0FBF8538661}" name="Desc" dataDxfId="6"/>
    <tableColumn id="3" xr3:uid="{34DDBA3C-E659-4D7E-9E14-47B72222CCDB}" name="Name"/>
    <tableColumn id="4" xr3:uid="{D9FD9762-62C7-4777-809F-CAC42C4F9D0D}" name="Link" dataDxfId="5"/>
    <tableColumn id="5" xr3:uid="{0882C8E6-70D8-4738-85A4-7F86562CAC87}" name="Supplier" dataDxfId="4"/>
    <tableColumn id="6" xr3:uid="{ECE4524A-5C8C-4420-8EDC-6E51DCF46995}" name="Unit Cost" dataDxfId="3"/>
    <tableColumn id="7" xr3:uid="{0C03F5D1-C222-4DF0-9C3F-504F6D2016BC}" name="Quantity Required" dataDxfId="2"/>
    <tableColumn id="8" xr3:uid="{7E4B3953-3B35-4E1F-A108-99E91A1DE96D}" name="Subtotal" dataDxfId="1">
      <calculatedColumnFormula>Table134[[#This Row],[Unit Cost]]*Table134[[#This Row],[Quantity Required]]</calculatedColumnFormula>
    </tableColumn>
    <tableColumn id="9" xr3:uid="{433BBB6D-7DC6-49F5-A23E-3EFE9F82A3FB}" name="Option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"/>
  <sheetViews>
    <sheetView topLeftCell="A22" zoomScale="110" workbookViewId="0">
      <selection activeCell="F42" sqref="F42"/>
    </sheetView>
  </sheetViews>
  <sheetFormatPr defaultColWidth="8.77734375" defaultRowHeight="15.6" x14ac:dyDescent="0.3"/>
  <cols>
    <col min="1" max="2" width="11.5546875" style="1" customWidth="1"/>
    <col min="3" max="4" width="20.77734375" style="1" customWidth="1"/>
    <col min="5" max="5" width="19.5546875" style="1" bestFit="1" customWidth="1"/>
    <col min="6" max="6" width="10.77734375" style="1" customWidth="1"/>
    <col min="7" max="11" width="8.77734375" style="1"/>
    <col min="12" max="12" width="11.77734375" style="1" bestFit="1" customWidth="1"/>
    <col min="13" max="16384" width="8.77734375" style="1"/>
  </cols>
  <sheetData>
    <row r="1" spans="1:13" x14ac:dyDescent="0.3">
      <c r="A1" s="1" t="s">
        <v>0</v>
      </c>
      <c r="B1" s="1" t="s">
        <v>13</v>
      </c>
      <c r="C1" s="1" t="s">
        <v>12</v>
      </c>
      <c r="D1" s="1" t="s">
        <v>102</v>
      </c>
      <c r="E1" s="1" t="s">
        <v>1</v>
      </c>
      <c r="F1" s="1" t="s">
        <v>2</v>
      </c>
      <c r="G1" s="1" t="s">
        <v>3</v>
      </c>
      <c r="H1" s="1" t="s">
        <v>4</v>
      </c>
    </row>
    <row r="2" spans="1:13" x14ac:dyDescent="0.3">
      <c r="A2" s="4" t="s">
        <v>84</v>
      </c>
      <c r="B2" s="1" t="s">
        <v>29</v>
      </c>
      <c r="C2" t="s">
        <v>129</v>
      </c>
      <c r="D2" s="4" t="s">
        <v>103</v>
      </c>
      <c r="E2" s="1" t="s">
        <v>153</v>
      </c>
      <c r="F2" s="1" t="s">
        <v>154</v>
      </c>
      <c r="G2" s="1" t="s">
        <v>27</v>
      </c>
      <c r="H2" s="1">
        <v>1.7399999999999999E-2</v>
      </c>
      <c r="L2" s="1" t="s">
        <v>14</v>
      </c>
      <c r="M2" s="1">
        <f>SUM(Table1[Cost])</f>
        <v>0.49670000000000014</v>
      </c>
    </row>
    <row r="3" spans="1:13" x14ac:dyDescent="0.3">
      <c r="A3" s="4" t="s">
        <v>85</v>
      </c>
      <c r="B3" s="1" t="s">
        <v>29</v>
      </c>
      <c r="C3" t="s">
        <v>129</v>
      </c>
      <c r="D3" s="4" t="s">
        <v>103</v>
      </c>
      <c r="E3" s="1" t="s">
        <v>153</v>
      </c>
      <c r="F3" s="1" t="s">
        <v>154</v>
      </c>
      <c r="G3" s="1" t="s">
        <v>27</v>
      </c>
      <c r="H3" s="1">
        <v>1.7399999999999999E-2</v>
      </c>
      <c r="L3" s="1" t="s">
        <v>15</v>
      </c>
      <c r="M3" s="1">
        <f>'Flight Version'!J2*1.25</f>
        <v>0</v>
      </c>
    </row>
    <row r="4" spans="1:13" x14ac:dyDescent="0.3">
      <c r="A4" s="4" t="s">
        <v>86</v>
      </c>
      <c r="B4" s="1" t="s">
        <v>29</v>
      </c>
      <c r="C4" t="s">
        <v>129</v>
      </c>
      <c r="D4" s="4" t="s">
        <v>104</v>
      </c>
      <c r="E4" s="1" t="s">
        <v>134</v>
      </c>
      <c r="F4" s="1" t="s">
        <v>135</v>
      </c>
      <c r="G4" s="1" t="s">
        <v>27</v>
      </c>
      <c r="H4" s="1">
        <v>4.3E-3</v>
      </c>
      <c r="L4" s="1" t="s">
        <v>16</v>
      </c>
      <c r="M4" s="1">
        <f>M2+M3</f>
        <v>0.49670000000000014</v>
      </c>
    </row>
    <row r="5" spans="1:13" x14ac:dyDescent="0.3">
      <c r="A5" s="4" t="s">
        <v>87</v>
      </c>
      <c r="B5" s="1" t="s">
        <v>29</v>
      </c>
      <c r="C5" t="s">
        <v>129</v>
      </c>
      <c r="D5" s="4" t="s">
        <v>105</v>
      </c>
      <c r="E5" s="1" t="s">
        <v>151</v>
      </c>
      <c r="F5" s="1" t="s">
        <v>152</v>
      </c>
      <c r="G5" s="1" t="s">
        <v>27</v>
      </c>
      <c r="H5" s="1">
        <v>8.0000000000000002E-3</v>
      </c>
    </row>
    <row r="6" spans="1:13" x14ac:dyDescent="0.3">
      <c r="A6" s="4" t="s">
        <v>88</v>
      </c>
      <c r="B6" s="1" t="s">
        <v>29</v>
      </c>
      <c r="C6" t="s">
        <v>129</v>
      </c>
      <c r="D6" s="4" t="s">
        <v>105</v>
      </c>
      <c r="E6" s="1" t="s">
        <v>151</v>
      </c>
      <c r="F6" s="1" t="s">
        <v>152</v>
      </c>
      <c r="G6" s="1" t="s">
        <v>27</v>
      </c>
      <c r="H6" s="1">
        <v>8.0000000000000002E-3</v>
      </c>
    </row>
    <row r="7" spans="1:13" x14ac:dyDescent="0.3">
      <c r="A7" s="4" t="s">
        <v>89</v>
      </c>
      <c r="B7" s="1" t="s">
        <v>29</v>
      </c>
      <c r="C7" t="s">
        <v>129</v>
      </c>
      <c r="D7" s="4" t="s">
        <v>105</v>
      </c>
      <c r="E7" s="1" t="s">
        <v>151</v>
      </c>
      <c r="F7" s="1" t="s">
        <v>152</v>
      </c>
      <c r="G7" s="1" t="s">
        <v>27</v>
      </c>
      <c r="H7" s="1">
        <v>8.0000000000000002E-3</v>
      </c>
    </row>
    <row r="8" spans="1:13" x14ac:dyDescent="0.3">
      <c r="A8" s="4" t="s">
        <v>90</v>
      </c>
      <c r="B8" s="1" t="s">
        <v>29</v>
      </c>
      <c r="C8" t="s">
        <v>129</v>
      </c>
      <c r="D8" s="4" t="s">
        <v>105</v>
      </c>
      <c r="E8" s="1" t="s">
        <v>151</v>
      </c>
      <c r="F8" s="1" t="s">
        <v>152</v>
      </c>
      <c r="G8" s="1" t="s">
        <v>27</v>
      </c>
      <c r="H8" s="1">
        <v>8.0000000000000002E-3</v>
      </c>
    </row>
    <row r="9" spans="1:13" x14ac:dyDescent="0.3">
      <c r="A9" s="4" t="s">
        <v>91</v>
      </c>
      <c r="B9" s="1" t="s">
        <v>29</v>
      </c>
      <c r="C9" t="s">
        <v>129</v>
      </c>
      <c r="D9" s="4" t="s">
        <v>104</v>
      </c>
      <c r="E9" s="1" t="s">
        <v>134</v>
      </c>
      <c r="F9" s="1" t="s">
        <v>135</v>
      </c>
      <c r="G9" s="1" t="s">
        <v>27</v>
      </c>
      <c r="H9" s="1">
        <v>4.3E-3</v>
      </c>
    </row>
    <row r="10" spans="1:13" x14ac:dyDescent="0.3">
      <c r="A10" s="4" t="s">
        <v>92</v>
      </c>
      <c r="B10" s="1" t="s">
        <v>29</v>
      </c>
      <c r="C10" t="s">
        <v>129</v>
      </c>
      <c r="D10" s="4" t="s">
        <v>106</v>
      </c>
      <c r="E10" s="1" t="s">
        <v>127</v>
      </c>
      <c r="F10" s="1" t="s">
        <v>128</v>
      </c>
      <c r="G10" s="1" t="s">
        <v>27</v>
      </c>
      <c r="H10" s="1">
        <v>2.0999999999999999E-3</v>
      </c>
    </row>
    <row r="11" spans="1:13" x14ac:dyDescent="0.3">
      <c r="A11" s="4" t="s">
        <v>39</v>
      </c>
      <c r="B11" s="1" t="s">
        <v>32</v>
      </c>
      <c r="C11" t="s">
        <v>129</v>
      </c>
      <c r="D11" s="4" t="s">
        <v>104</v>
      </c>
      <c r="E11" s="1" t="s">
        <v>134</v>
      </c>
      <c r="F11" s="1" t="s">
        <v>135</v>
      </c>
      <c r="G11" s="1" t="s">
        <v>27</v>
      </c>
      <c r="H11" s="1">
        <v>4.3E-3</v>
      </c>
    </row>
    <row r="12" spans="1:13" x14ac:dyDescent="0.3">
      <c r="A12" s="4" t="s">
        <v>40</v>
      </c>
      <c r="B12" s="1" t="s">
        <v>34</v>
      </c>
      <c r="C12" t="s">
        <v>129</v>
      </c>
      <c r="D12" s="4" t="s">
        <v>106</v>
      </c>
      <c r="E12" s="1" t="s">
        <v>127</v>
      </c>
      <c r="F12" s="1" t="s">
        <v>128</v>
      </c>
      <c r="G12" s="1" t="s">
        <v>27</v>
      </c>
      <c r="H12" s="1">
        <v>2.0999999999999999E-3</v>
      </c>
    </row>
    <row r="13" spans="1:13" x14ac:dyDescent="0.3">
      <c r="A13" s="4" t="s">
        <v>41</v>
      </c>
      <c r="B13" s="1" t="s">
        <v>34</v>
      </c>
      <c r="C13" t="s">
        <v>129</v>
      </c>
      <c r="D13" s="4" t="s">
        <v>105</v>
      </c>
      <c r="E13" s="1" t="s">
        <v>151</v>
      </c>
      <c r="F13" s="1" t="s">
        <v>152</v>
      </c>
      <c r="G13" s="1" t="s">
        <v>27</v>
      </c>
      <c r="H13" s="1">
        <v>8.0000000000000002E-3</v>
      </c>
    </row>
    <row r="14" spans="1:13" x14ac:dyDescent="0.3">
      <c r="A14" s="4" t="s">
        <v>42</v>
      </c>
      <c r="B14" s="1" t="s">
        <v>34</v>
      </c>
      <c r="C14" t="s">
        <v>129</v>
      </c>
      <c r="D14" s="4" t="s">
        <v>106</v>
      </c>
      <c r="E14" s="1" t="s">
        <v>127</v>
      </c>
      <c r="F14" s="1" t="s">
        <v>128</v>
      </c>
      <c r="G14" s="1" t="s">
        <v>27</v>
      </c>
      <c r="H14" s="1">
        <v>2.0999999999999999E-3</v>
      </c>
    </row>
    <row r="15" spans="1:13" x14ac:dyDescent="0.3">
      <c r="A15" s="4" t="s">
        <v>43</v>
      </c>
      <c r="B15" s="1" t="s">
        <v>122</v>
      </c>
      <c r="C15" t="s">
        <v>129</v>
      </c>
      <c r="D15" s="4" t="s">
        <v>106</v>
      </c>
      <c r="E15" s="1" t="s">
        <v>127</v>
      </c>
      <c r="F15" s="1" t="s">
        <v>128</v>
      </c>
      <c r="G15" s="1" t="s">
        <v>27</v>
      </c>
      <c r="H15" s="1">
        <v>2.0999999999999999E-3</v>
      </c>
    </row>
    <row r="16" spans="1:13" x14ac:dyDescent="0.3">
      <c r="A16" s="4" t="s">
        <v>44</v>
      </c>
      <c r="B16" s="1" t="s">
        <v>122</v>
      </c>
      <c r="C16" t="s">
        <v>129</v>
      </c>
      <c r="D16" s="4" t="s">
        <v>104</v>
      </c>
      <c r="E16" s="1" t="s">
        <v>134</v>
      </c>
      <c r="F16" s="1" t="s">
        <v>135</v>
      </c>
      <c r="G16" s="1" t="s">
        <v>27</v>
      </c>
      <c r="H16" s="1">
        <v>4.3E-3</v>
      </c>
    </row>
    <row r="17" spans="1:8" x14ac:dyDescent="0.3">
      <c r="A17" s="4" t="s">
        <v>45</v>
      </c>
      <c r="B17" s="1" t="s">
        <v>34</v>
      </c>
      <c r="C17" t="s">
        <v>129</v>
      </c>
      <c r="D17" s="4" t="s">
        <v>106</v>
      </c>
      <c r="E17" s="1" t="s">
        <v>127</v>
      </c>
      <c r="F17" s="1" t="s">
        <v>128</v>
      </c>
      <c r="G17" s="1" t="s">
        <v>27</v>
      </c>
      <c r="H17" s="1">
        <v>2.0999999999999999E-3</v>
      </c>
    </row>
    <row r="18" spans="1:8" x14ac:dyDescent="0.3">
      <c r="A18" s="4" t="s">
        <v>46</v>
      </c>
      <c r="B18" s="1" t="s">
        <v>34</v>
      </c>
      <c r="C18" t="s">
        <v>129</v>
      </c>
      <c r="D18" s="4" t="s">
        <v>106</v>
      </c>
      <c r="E18" s="1" t="s">
        <v>127</v>
      </c>
      <c r="F18" s="1" t="s">
        <v>128</v>
      </c>
      <c r="G18" s="1" t="s">
        <v>27</v>
      </c>
      <c r="H18" s="1">
        <v>2.0999999999999999E-3</v>
      </c>
    </row>
    <row r="19" spans="1:8" x14ac:dyDescent="0.3">
      <c r="A19" s="4" t="s">
        <v>47</v>
      </c>
      <c r="B19" s="1" t="s">
        <v>34</v>
      </c>
      <c r="C19" t="s">
        <v>129</v>
      </c>
      <c r="D19" s="4" t="s">
        <v>105</v>
      </c>
      <c r="E19" s="1" t="s">
        <v>151</v>
      </c>
      <c r="F19" s="1" t="s">
        <v>152</v>
      </c>
      <c r="G19" s="1" t="s">
        <v>27</v>
      </c>
      <c r="H19" s="1">
        <v>8.0000000000000002E-3</v>
      </c>
    </row>
    <row r="20" spans="1:8" x14ac:dyDescent="0.3">
      <c r="A20" s="4" t="s">
        <v>48</v>
      </c>
      <c r="B20" s="1" t="s">
        <v>123</v>
      </c>
      <c r="C20" t="s">
        <v>129</v>
      </c>
      <c r="D20" s="4" t="s">
        <v>106</v>
      </c>
      <c r="E20" s="1" t="s">
        <v>127</v>
      </c>
      <c r="F20" s="1" t="s">
        <v>128</v>
      </c>
      <c r="G20" s="1" t="s">
        <v>27</v>
      </c>
      <c r="H20" s="1">
        <v>2.0999999999999999E-3</v>
      </c>
    </row>
    <row r="21" spans="1:8" x14ac:dyDescent="0.3">
      <c r="A21" s="4" t="s">
        <v>49</v>
      </c>
      <c r="B21" s="1" t="s">
        <v>29</v>
      </c>
      <c r="C21" t="s">
        <v>129</v>
      </c>
      <c r="D21" s="4" t="s">
        <v>105</v>
      </c>
      <c r="E21" s="1" t="s">
        <v>151</v>
      </c>
      <c r="F21" s="1" t="s">
        <v>152</v>
      </c>
      <c r="G21" s="1" t="s">
        <v>27</v>
      </c>
      <c r="H21" s="1">
        <v>8.0000000000000002E-3</v>
      </c>
    </row>
    <row r="22" spans="1:8" x14ac:dyDescent="0.3">
      <c r="A22" s="4" t="s">
        <v>50</v>
      </c>
      <c r="B22" s="1" t="s">
        <v>29</v>
      </c>
      <c r="C22" t="s">
        <v>129</v>
      </c>
      <c r="D22" s="4" t="s">
        <v>105</v>
      </c>
      <c r="E22" s="1" t="s">
        <v>151</v>
      </c>
      <c r="F22" s="1" t="s">
        <v>152</v>
      </c>
      <c r="G22" s="1" t="s">
        <v>27</v>
      </c>
      <c r="H22" s="1">
        <v>8.0000000000000002E-3</v>
      </c>
    </row>
    <row r="23" spans="1:8" x14ac:dyDescent="0.3">
      <c r="A23" s="4" t="s">
        <v>51</v>
      </c>
      <c r="B23" s="1" t="s">
        <v>29</v>
      </c>
      <c r="C23" t="s">
        <v>129</v>
      </c>
      <c r="D23" s="4" t="s">
        <v>105</v>
      </c>
      <c r="E23" s="1" t="s">
        <v>151</v>
      </c>
      <c r="F23" s="1" t="s">
        <v>152</v>
      </c>
      <c r="G23" s="1" t="s">
        <v>27</v>
      </c>
      <c r="H23" s="1">
        <v>8.0000000000000002E-3</v>
      </c>
    </row>
    <row r="24" spans="1:8" x14ac:dyDescent="0.3">
      <c r="A24" s="4" t="s">
        <v>52</v>
      </c>
      <c r="B24" s="1" t="s">
        <v>123</v>
      </c>
      <c r="C24" t="s">
        <v>129</v>
      </c>
      <c r="D24" s="4" t="s">
        <v>103</v>
      </c>
      <c r="E24" s="1" t="s">
        <v>136</v>
      </c>
      <c r="F24" s="1" t="s">
        <v>137</v>
      </c>
      <c r="G24" s="1" t="s">
        <v>27</v>
      </c>
      <c r="H24" s="1">
        <v>5.4999999999999997E-3</v>
      </c>
    </row>
    <row r="25" spans="1:8" x14ac:dyDescent="0.3">
      <c r="A25" s="4" t="s">
        <v>53</v>
      </c>
      <c r="B25" s="1" t="s">
        <v>124</v>
      </c>
      <c r="C25" t="s">
        <v>129</v>
      </c>
      <c r="D25" s="4" t="s">
        <v>107</v>
      </c>
      <c r="E25" s="1" t="s">
        <v>170</v>
      </c>
      <c r="F25" s="1" t="s">
        <v>171</v>
      </c>
      <c r="G25" s="1" t="s">
        <v>27</v>
      </c>
      <c r="H25" s="1">
        <v>6.8999999999999999E-3</v>
      </c>
    </row>
    <row r="26" spans="1:8" x14ac:dyDescent="0.3">
      <c r="A26" s="4" t="s">
        <v>54</v>
      </c>
      <c r="B26" s="1" t="s">
        <v>124</v>
      </c>
      <c r="C26" t="s">
        <v>129</v>
      </c>
      <c r="D26" s="4" t="s">
        <v>107</v>
      </c>
      <c r="E26" s="1" t="s">
        <v>170</v>
      </c>
      <c r="F26" s="1" t="s">
        <v>171</v>
      </c>
      <c r="G26" s="1" t="s">
        <v>27</v>
      </c>
      <c r="H26" s="1">
        <v>6.8999999999999999E-3</v>
      </c>
    </row>
    <row r="27" spans="1:8" x14ac:dyDescent="0.3">
      <c r="A27" s="4" t="s">
        <v>55</v>
      </c>
      <c r="B27" s="1" t="s">
        <v>124</v>
      </c>
      <c r="C27" t="s">
        <v>129</v>
      </c>
      <c r="D27" s="4" t="s">
        <v>106</v>
      </c>
      <c r="E27" s="1" t="s">
        <v>127</v>
      </c>
      <c r="F27" s="1" t="s">
        <v>128</v>
      </c>
      <c r="G27" s="1" t="s">
        <v>27</v>
      </c>
      <c r="H27" s="1">
        <v>2.0999999999999999E-3</v>
      </c>
    </row>
    <row r="28" spans="1:8" x14ac:dyDescent="0.3">
      <c r="A28" s="4" t="s">
        <v>56</v>
      </c>
      <c r="B28" s="1" t="s">
        <v>124</v>
      </c>
      <c r="C28" t="s">
        <v>129</v>
      </c>
      <c r="D28" s="4" t="s">
        <v>106</v>
      </c>
      <c r="E28" s="1" t="s">
        <v>127</v>
      </c>
      <c r="F28" s="1" t="s">
        <v>128</v>
      </c>
      <c r="G28" s="1" t="s">
        <v>27</v>
      </c>
      <c r="H28" s="1">
        <v>2.0999999999999999E-3</v>
      </c>
    </row>
    <row r="29" spans="1:8" x14ac:dyDescent="0.3">
      <c r="A29" s="4" t="s">
        <v>57</v>
      </c>
      <c r="B29" s="1" t="s">
        <v>124</v>
      </c>
      <c r="C29" t="s">
        <v>129</v>
      </c>
      <c r="D29" s="4" t="s">
        <v>106</v>
      </c>
      <c r="E29" s="1" t="s">
        <v>127</v>
      </c>
      <c r="F29" s="1" t="s">
        <v>128</v>
      </c>
      <c r="G29" s="1" t="s">
        <v>27</v>
      </c>
      <c r="H29" s="1">
        <v>2.0999999999999999E-3</v>
      </c>
    </row>
    <row r="30" spans="1:8" x14ac:dyDescent="0.3">
      <c r="A30" s="4" t="s">
        <v>58</v>
      </c>
      <c r="B30" s="1" t="s">
        <v>124</v>
      </c>
      <c r="C30" t="s">
        <v>129</v>
      </c>
      <c r="D30" s="4" t="s">
        <v>106</v>
      </c>
      <c r="E30" s="1" t="s">
        <v>127</v>
      </c>
      <c r="F30" s="1" t="s">
        <v>128</v>
      </c>
      <c r="G30" s="1" t="s">
        <v>27</v>
      </c>
      <c r="H30" s="1">
        <v>2.0999999999999999E-3</v>
      </c>
    </row>
    <row r="31" spans="1:8" x14ac:dyDescent="0.3">
      <c r="A31" s="4" t="s">
        <v>59</v>
      </c>
      <c r="B31" s="1" t="s">
        <v>29</v>
      </c>
      <c r="C31" t="s">
        <v>129</v>
      </c>
      <c r="D31" s="4" t="s">
        <v>103</v>
      </c>
      <c r="E31" s="1" t="s">
        <v>153</v>
      </c>
      <c r="F31" s="1" t="s">
        <v>154</v>
      </c>
      <c r="G31" s="1" t="s">
        <v>27</v>
      </c>
      <c r="H31" s="1">
        <v>1.7399999999999999E-2</v>
      </c>
    </row>
    <row r="32" spans="1:8" x14ac:dyDescent="0.3">
      <c r="A32" s="4" t="s">
        <v>60</v>
      </c>
      <c r="B32" s="1" t="s">
        <v>29</v>
      </c>
      <c r="C32" t="s">
        <v>129</v>
      </c>
      <c r="D32" s="4" t="s">
        <v>103</v>
      </c>
      <c r="E32" s="1" t="s">
        <v>153</v>
      </c>
      <c r="F32" s="1" t="s">
        <v>154</v>
      </c>
      <c r="G32" s="1" t="s">
        <v>27</v>
      </c>
      <c r="H32" s="1">
        <v>1.7399999999999999E-2</v>
      </c>
    </row>
    <row r="33" spans="1:8" x14ac:dyDescent="0.3">
      <c r="A33" s="4" t="s">
        <v>61</v>
      </c>
      <c r="B33" s="1" t="s">
        <v>29</v>
      </c>
      <c r="C33" t="s">
        <v>129</v>
      </c>
      <c r="D33" s="4" t="s">
        <v>103</v>
      </c>
      <c r="E33" s="1" t="s">
        <v>153</v>
      </c>
      <c r="F33" s="1" t="s">
        <v>154</v>
      </c>
      <c r="G33" s="1" t="s">
        <v>27</v>
      </c>
      <c r="H33" s="1">
        <v>1.7399999999999999E-2</v>
      </c>
    </row>
    <row r="34" spans="1:8" x14ac:dyDescent="0.3">
      <c r="A34" s="4" t="s">
        <v>62</v>
      </c>
      <c r="B34" s="1" t="s">
        <v>29</v>
      </c>
      <c r="C34" t="s">
        <v>129</v>
      </c>
      <c r="D34" s="4" t="s">
        <v>103</v>
      </c>
      <c r="E34" s="1" t="s">
        <v>153</v>
      </c>
      <c r="F34" s="1" t="s">
        <v>154</v>
      </c>
      <c r="G34" s="1" t="s">
        <v>27</v>
      </c>
      <c r="H34" s="1">
        <v>1.7399999999999999E-2</v>
      </c>
    </row>
    <row r="35" spans="1:8" x14ac:dyDescent="0.3">
      <c r="A35" s="4" t="s">
        <v>63</v>
      </c>
      <c r="B35" s="1" t="s">
        <v>29</v>
      </c>
      <c r="C35" t="s">
        <v>129</v>
      </c>
      <c r="D35" s="4" t="s">
        <v>103</v>
      </c>
      <c r="E35" s="1" t="s">
        <v>153</v>
      </c>
      <c r="F35" s="1" t="s">
        <v>154</v>
      </c>
      <c r="G35" s="1" t="s">
        <v>27</v>
      </c>
      <c r="H35" s="1">
        <v>1.7399999999999999E-2</v>
      </c>
    </row>
    <row r="36" spans="1:8" x14ac:dyDescent="0.3">
      <c r="A36" s="4" t="s">
        <v>64</v>
      </c>
      <c r="B36" s="1" t="s">
        <v>29</v>
      </c>
      <c r="C36" t="s">
        <v>129</v>
      </c>
      <c r="D36" s="4" t="s">
        <v>106</v>
      </c>
      <c r="E36" s="1" t="s">
        <v>127</v>
      </c>
      <c r="F36" s="1" t="s">
        <v>128</v>
      </c>
      <c r="G36" s="1" t="s">
        <v>27</v>
      </c>
      <c r="H36" s="1">
        <v>2.0999999999999999E-3</v>
      </c>
    </row>
    <row r="37" spans="1:8" x14ac:dyDescent="0.3">
      <c r="A37" s="4" t="s">
        <v>65</v>
      </c>
      <c r="B37" s="1" t="s">
        <v>29</v>
      </c>
      <c r="C37" t="s">
        <v>129</v>
      </c>
      <c r="D37" s="4" t="s">
        <v>103</v>
      </c>
      <c r="E37" s="1" t="s">
        <v>153</v>
      </c>
      <c r="F37" s="1" t="s">
        <v>154</v>
      </c>
      <c r="G37" s="1" t="s">
        <v>27</v>
      </c>
      <c r="H37" s="1">
        <v>1.7399999999999999E-2</v>
      </c>
    </row>
    <row r="38" spans="1:8" x14ac:dyDescent="0.3">
      <c r="A38" s="4" t="s">
        <v>66</v>
      </c>
      <c r="B38" s="1" t="s">
        <v>32</v>
      </c>
      <c r="C38" t="s">
        <v>129</v>
      </c>
      <c r="D38" s="4" t="s">
        <v>105</v>
      </c>
      <c r="E38" s="1" t="s">
        <v>151</v>
      </c>
      <c r="F38" s="1" t="s">
        <v>152</v>
      </c>
      <c r="G38" s="1" t="s">
        <v>27</v>
      </c>
      <c r="H38" s="1">
        <v>8.0000000000000002E-3</v>
      </c>
    </row>
    <row r="39" spans="1:8" x14ac:dyDescent="0.3">
      <c r="A39" s="4" t="s">
        <v>67</v>
      </c>
      <c r="B39" s="1" t="s">
        <v>32</v>
      </c>
      <c r="C39" t="s">
        <v>129</v>
      </c>
      <c r="D39" s="4" t="s">
        <v>105</v>
      </c>
      <c r="E39" s="1" t="s">
        <v>151</v>
      </c>
      <c r="F39" s="1" t="s">
        <v>152</v>
      </c>
      <c r="G39" s="1" t="s">
        <v>27</v>
      </c>
      <c r="H39" s="1">
        <v>8.0000000000000002E-3</v>
      </c>
    </row>
    <row r="40" spans="1:8" x14ac:dyDescent="0.3">
      <c r="A40" s="4" t="s">
        <v>68</v>
      </c>
      <c r="B40" s="1" t="s">
        <v>32</v>
      </c>
      <c r="C40" t="s">
        <v>129</v>
      </c>
      <c r="D40" s="4" t="s">
        <v>105</v>
      </c>
      <c r="E40" s="1" t="s">
        <v>151</v>
      </c>
      <c r="F40" s="1" t="s">
        <v>152</v>
      </c>
      <c r="G40" s="1" t="s">
        <v>27</v>
      </c>
      <c r="H40" s="1">
        <v>8.0000000000000002E-3</v>
      </c>
    </row>
    <row r="41" spans="1:8" x14ac:dyDescent="0.3">
      <c r="A41" s="4" t="s">
        <v>69</v>
      </c>
      <c r="B41" s="1" t="s">
        <v>32</v>
      </c>
      <c r="C41" t="s">
        <v>129</v>
      </c>
      <c r="D41" s="4" t="s">
        <v>105</v>
      </c>
      <c r="E41" s="1" t="s">
        <v>151</v>
      </c>
      <c r="F41" s="1" t="s">
        <v>152</v>
      </c>
      <c r="G41" s="1" t="s">
        <v>27</v>
      </c>
      <c r="H41" s="1">
        <v>8.0000000000000002E-3</v>
      </c>
    </row>
    <row r="42" spans="1:8" x14ac:dyDescent="0.3">
      <c r="A42" s="4" t="s">
        <v>70</v>
      </c>
      <c r="B42" s="1" t="s">
        <v>29</v>
      </c>
      <c r="C42" s="1" t="s">
        <v>130</v>
      </c>
      <c r="D42" s="4" t="s">
        <v>108</v>
      </c>
      <c r="E42" s="1" t="s">
        <v>138</v>
      </c>
      <c r="F42" s="1" t="s">
        <v>139</v>
      </c>
      <c r="G42" s="1" t="s">
        <v>27</v>
      </c>
      <c r="H42" s="1">
        <v>4.2200000000000001E-2</v>
      </c>
    </row>
    <row r="43" spans="1:8" x14ac:dyDescent="0.3">
      <c r="A43" s="4" t="s">
        <v>71</v>
      </c>
      <c r="B43" s="1" t="s">
        <v>122</v>
      </c>
      <c r="C43" s="1" t="s">
        <v>130</v>
      </c>
      <c r="D43" s="4" t="s">
        <v>108</v>
      </c>
      <c r="E43" s="1" t="s">
        <v>138</v>
      </c>
      <c r="F43" s="1" t="s">
        <v>139</v>
      </c>
      <c r="G43" s="1" t="s">
        <v>27</v>
      </c>
      <c r="H43" s="1">
        <v>4.2200000000000001E-2</v>
      </c>
    </row>
    <row r="44" spans="1:8" x14ac:dyDescent="0.3">
      <c r="A44" s="4" t="s">
        <v>72</v>
      </c>
      <c r="B44" s="1" t="s">
        <v>29</v>
      </c>
      <c r="C44" s="1" t="s">
        <v>131</v>
      </c>
      <c r="D44" s="4" t="s">
        <v>109</v>
      </c>
      <c r="E44" s="1" t="s">
        <v>125</v>
      </c>
      <c r="F44" s="1" t="s">
        <v>126</v>
      </c>
      <c r="G44" s="1" t="s">
        <v>27</v>
      </c>
      <c r="H44" s="1">
        <v>9.7000000000000003E-3</v>
      </c>
    </row>
    <row r="45" spans="1:8" x14ac:dyDescent="0.3">
      <c r="A45" s="4" t="s">
        <v>73</v>
      </c>
      <c r="B45" s="1" t="s">
        <v>124</v>
      </c>
      <c r="C45" s="1" t="s">
        <v>132</v>
      </c>
      <c r="D45" s="4" t="s">
        <v>110</v>
      </c>
      <c r="E45" s="1" t="s">
        <v>146</v>
      </c>
      <c r="F45" s="1" t="s">
        <v>147</v>
      </c>
      <c r="G45" s="1" t="s">
        <v>148</v>
      </c>
      <c r="H45" s="1">
        <v>1.32E-2</v>
      </c>
    </row>
    <row r="46" spans="1:8" x14ac:dyDescent="0.3">
      <c r="A46" s="4" t="s">
        <v>74</v>
      </c>
      <c r="B46" s="1" t="s">
        <v>122</v>
      </c>
      <c r="C46" s="1" t="s">
        <v>132</v>
      </c>
      <c r="D46" s="4" t="s">
        <v>111</v>
      </c>
      <c r="E46" s="1" t="s">
        <v>149</v>
      </c>
      <c r="F46" s="1" t="s">
        <v>150</v>
      </c>
      <c r="G46" s="1" t="s">
        <v>27</v>
      </c>
      <c r="H46" s="1">
        <v>1.5599999999999999E-2</v>
      </c>
    </row>
    <row r="47" spans="1:8" x14ac:dyDescent="0.3">
      <c r="A47" s="4" t="s">
        <v>75</v>
      </c>
      <c r="B47" s="1" t="s">
        <v>122</v>
      </c>
      <c r="C47" s="1" t="s">
        <v>132</v>
      </c>
      <c r="D47" s="4" t="s">
        <v>112</v>
      </c>
      <c r="E47" s="1" t="s">
        <v>144</v>
      </c>
      <c r="F47" s="1" t="s">
        <v>145</v>
      </c>
      <c r="G47" s="1" t="s">
        <v>27</v>
      </c>
      <c r="H47" s="1">
        <v>1.18E-2</v>
      </c>
    </row>
    <row r="48" spans="1:8" x14ac:dyDescent="0.3">
      <c r="A48" s="4" t="s">
        <v>93</v>
      </c>
      <c r="B48" s="1" t="s">
        <v>34</v>
      </c>
      <c r="C48" s="1" t="s">
        <v>133</v>
      </c>
      <c r="D48" s="4" t="s">
        <v>113</v>
      </c>
      <c r="E48" s="1" t="s">
        <v>166</v>
      </c>
      <c r="F48" s="1" t="s">
        <v>167</v>
      </c>
      <c r="G48" s="1" t="s">
        <v>27</v>
      </c>
      <c r="H48" s="1">
        <v>8.9999999999999998E-4</v>
      </c>
    </row>
    <row r="49" spans="1:8" x14ac:dyDescent="0.3">
      <c r="A49" s="4" t="s">
        <v>94</v>
      </c>
      <c r="B49" s="1" t="s">
        <v>29</v>
      </c>
      <c r="C49" s="1" t="s">
        <v>133</v>
      </c>
      <c r="D49" s="4" t="s">
        <v>114</v>
      </c>
      <c r="E49" s="1" t="s">
        <v>142</v>
      </c>
      <c r="F49" s="1" t="s">
        <v>143</v>
      </c>
      <c r="G49" s="1" t="s">
        <v>27</v>
      </c>
      <c r="H49" s="1">
        <v>8.9999999999999998E-4</v>
      </c>
    </row>
    <row r="50" spans="1:8" x14ac:dyDescent="0.3">
      <c r="A50" s="4" t="s">
        <v>95</v>
      </c>
      <c r="B50" s="1" t="s">
        <v>29</v>
      </c>
      <c r="C50" s="1" t="s">
        <v>133</v>
      </c>
      <c r="D50" s="4" t="s">
        <v>115</v>
      </c>
      <c r="E50" s="1" t="s">
        <v>25</v>
      </c>
      <c r="F50" s="1" t="s">
        <v>26</v>
      </c>
      <c r="G50" s="1" t="s">
        <v>27</v>
      </c>
      <c r="H50" s="1">
        <v>8.9999999999999998E-4</v>
      </c>
    </row>
    <row r="51" spans="1:8" x14ac:dyDescent="0.3">
      <c r="A51" s="4" t="s">
        <v>96</v>
      </c>
      <c r="B51" s="1" t="s">
        <v>34</v>
      </c>
      <c r="C51" s="1" t="s">
        <v>133</v>
      </c>
      <c r="D51" s="4" t="s">
        <v>116</v>
      </c>
      <c r="E51" s="1" t="s">
        <v>162</v>
      </c>
      <c r="F51" s="1" t="s">
        <v>163</v>
      </c>
      <c r="G51" s="1" t="s">
        <v>27</v>
      </c>
      <c r="H51" s="1">
        <v>8.9999999999999998E-4</v>
      </c>
    </row>
    <row r="52" spans="1:8" x14ac:dyDescent="0.3">
      <c r="A52" s="4" t="s">
        <v>97</v>
      </c>
      <c r="B52" s="1" t="s">
        <v>124</v>
      </c>
      <c r="C52" s="1" t="s">
        <v>133</v>
      </c>
      <c r="D52" s="4" t="s">
        <v>113</v>
      </c>
      <c r="E52" s="1" t="s">
        <v>166</v>
      </c>
      <c r="F52" s="1" t="s">
        <v>167</v>
      </c>
      <c r="G52" s="1" t="s">
        <v>27</v>
      </c>
      <c r="H52" s="1">
        <v>8.9999999999999998E-4</v>
      </c>
    </row>
    <row r="53" spans="1:8" x14ac:dyDescent="0.3">
      <c r="A53" s="4" t="s">
        <v>98</v>
      </c>
      <c r="B53" s="1" t="s">
        <v>124</v>
      </c>
      <c r="C53" s="1" t="s">
        <v>133</v>
      </c>
      <c r="D53" s="4" t="s">
        <v>113</v>
      </c>
      <c r="E53" s="1" t="s">
        <v>166</v>
      </c>
      <c r="F53" s="1" t="s">
        <v>167</v>
      </c>
      <c r="G53" s="1" t="s">
        <v>27</v>
      </c>
      <c r="H53" s="1">
        <v>8.9999999999999998E-4</v>
      </c>
    </row>
    <row r="54" spans="1:8" x14ac:dyDescent="0.3">
      <c r="A54" s="4" t="s">
        <v>99</v>
      </c>
      <c r="B54" s="1" t="s">
        <v>124</v>
      </c>
      <c r="C54" s="1" t="s">
        <v>133</v>
      </c>
      <c r="D54" s="4" t="s">
        <v>113</v>
      </c>
      <c r="E54" s="1" t="s">
        <v>166</v>
      </c>
      <c r="F54" s="1" t="s">
        <v>167</v>
      </c>
      <c r="G54" s="1" t="s">
        <v>27</v>
      </c>
      <c r="H54" s="1">
        <v>8.9999999999999998E-4</v>
      </c>
    </row>
    <row r="55" spans="1:8" x14ac:dyDescent="0.3">
      <c r="A55" s="4" t="s">
        <v>100</v>
      </c>
      <c r="B55" s="1" t="s">
        <v>124</v>
      </c>
      <c r="C55" s="1" t="s">
        <v>133</v>
      </c>
      <c r="D55" s="4" t="s">
        <v>113</v>
      </c>
      <c r="E55" s="1" t="s">
        <v>166</v>
      </c>
      <c r="F55" s="1" t="s">
        <v>167</v>
      </c>
      <c r="G55" s="1" t="s">
        <v>27</v>
      </c>
      <c r="H55" s="1">
        <v>8.9999999999999998E-4</v>
      </c>
    </row>
    <row r="56" spans="1:8" x14ac:dyDescent="0.3">
      <c r="A56" s="4" t="s">
        <v>101</v>
      </c>
      <c r="B56" s="1" t="s">
        <v>34</v>
      </c>
      <c r="C56" s="1" t="s">
        <v>133</v>
      </c>
      <c r="D56" s="4" t="s">
        <v>117</v>
      </c>
      <c r="E56" s="1" t="s">
        <v>168</v>
      </c>
      <c r="F56" s="1" t="s">
        <v>169</v>
      </c>
      <c r="G56" s="1" t="s">
        <v>27</v>
      </c>
      <c r="H56" s="1">
        <v>8.9999999999999998E-4</v>
      </c>
    </row>
    <row r="57" spans="1:8" x14ac:dyDescent="0.3">
      <c r="A57" s="4" t="s">
        <v>76</v>
      </c>
      <c r="B57" s="1" t="s">
        <v>34</v>
      </c>
      <c r="C57" s="1" t="s">
        <v>133</v>
      </c>
      <c r="D57" s="4" t="s">
        <v>118</v>
      </c>
      <c r="E57" s="1" t="s">
        <v>164</v>
      </c>
      <c r="F57" s="1" t="s">
        <v>165</v>
      </c>
      <c r="G57" s="1" t="s">
        <v>27</v>
      </c>
      <c r="H57" s="1">
        <v>8.9999999999999998E-4</v>
      </c>
    </row>
    <row r="58" spans="1:8" x14ac:dyDescent="0.3">
      <c r="A58" s="4" t="s">
        <v>77</v>
      </c>
      <c r="B58" s="1" t="s">
        <v>34</v>
      </c>
      <c r="C58" s="1" t="s">
        <v>133</v>
      </c>
      <c r="D58" s="4" t="s">
        <v>116</v>
      </c>
      <c r="E58" s="1" t="s">
        <v>162</v>
      </c>
      <c r="F58" s="1" t="s">
        <v>163</v>
      </c>
      <c r="G58" s="1" t="s">
        <v>27</v>
      </c>
      <c r="H58" s="1">
        <v>8.9999999999999998E-4</v>
      </c>
    </row>
    <row r="59" spans="1:8" x14ac:dyDescent="0.3">
      <c r="A59" s="4" t="s">
        <v>78</v>
      </c>
      <c r="B59" s="1" t="s">
        <v>122</v>
      </c>
      <c r="C59" s="1" t="s">
        <v>133</v>
      </c>
      <c r="D59" s="4" t="s">
        <v>119</v>
      </c>
      <c r="E59" s="1" t="s">
        <v>155</v>
      </c>
      <c r="F59" s="1" t="s">
        <v>156</v>
      </c>
      <c r="G59" s="1" t="s">
        <v>27</v>
      </c>
      <c r="H59" s="1">
        <v>8.9999999999999998E-4</v>
      </c>
    </row>
    <row r="60" spans="1:8" x14ac:dyDescent="0.3">
      <c r="A60" s="4" t="s">
        <v>79</v>
      </c>
      <c r="B60" s="1" t="s">
        <v>122</v>
      </c>
      <c r="C60" s="1" t="s">
        <v>133</v>
      </c>
      <c r="D60" s="4" t="s">
        <v>114</v>
      </c>
      <c r="E60" s="1" t="s">
        <v>142</v>
      </c>
      <c r="F60" s="1" t="s">
        <v>143</v>
      </c>
      <c r="G60" s="1" t="s">
        <v>27</v>
      </c>
      <c r="H60" s="1">
        <v>8.9999999999999998E-4</v>
      </c>
    </row>
    <row r="61" spans="1:8" x14ac:dyDescent="0.3">
      <c r="A61" s="4" t="s">
        <v>80</v>
      </c>
      <c r="B61" s="1" t="s">
        <v>122</v>
      </c>
      <c r="C61" s="1" t="s">
        <v>133</v>
      </c>
      <c r="D61" s="4" t="s">
        <v>119</v>
      </c>
      <c r="E61" s="1" t="s">
        <v>155</v>
      </c>
      <c r="F61" s="1" t="s">
        <v>156</v>
      </c>
      <c r="G61" s="1" t="s">
        <v>27</v>
      </c>
      <c r="H61" s="1">
        <v>8.9999999999999998E-4</v>
      </c>
    </row>
    <row r="62" spans="1:8" x14ac:dyDescent="0.3">
      <c r="A62" s="4" t="s">
        <v>81</v>
      </c>
      <c r="B62" s="1" t="s">
        <v>124</v>
      </c>
      <c r="C62" s="1" t="s">
        <v>133</v>
      </c>
      <c r="D62" s="4" t="s">
        <v>120</v>
      </c>
      <c r="E62" s="1" t="s">
        <v>160</v>
      </c>
      <c r="F62" s="1" t="s">
        <v>161</v>
      </c>
      <c r="G62" s="1" t="s">
        <v>27</v>
      </c>
      <c r="H62" s="1">
        <v>8.9999999999999998E-4</v>
      </c>
    </row>
    <row r="63" spans="1:8" x14ac:dyDescent="0.3">
      <c r="A63" s="4" t="s">
        <v>82</v>
      </c>
      <c r="B63" s="1" t="s">
        <v>34</v>
      </c>
      <c r="C63" s="1" t="s">
        <v>133</v>
      </c>
      <c r="D63" s="4" t="s">
        <v>121</v>
      </c>
      <c r="E63" s="1" t="s">
        <v>140</v>
      </c>
      <c r="F63" s="1" t="s">
        <v>141</v>
      </c>
      <c r="G63" s="1" t="s">
        <v>27</v>
      </c>
      <c r="H63" s="1">
        <v>1E-3</v>
      </c>
    </row>
    <row r="64" spans="1:8" x14ac:dyDescent="0.3">
      <c r="A64" s="4" t="s">
        <v>83</v>
      </c>
      <c r="B64" s="1" t="s">
        <v>124</v>
      </c>
      <c r="C64" s="1" t="s">
        <v>133</v>
      </c>
      <c r="D64" s="4" t="s">
        <v>157</v>
      </c>
      <c r="E64" s="1" t="s">
        <v>158</v>
      </c>
      <c r="F64" s="1" t="s">
        <v>159</v>
      </c>
      <c r="G64" s="1" t="s">
        <v>27</v>
      </c>
      <c r="H64" s="1">
        <v>8.9999999999999998E-4</v>
      </c>
    </row>
    <row r="65" spans="1:8" x14ac:dyDescent="0.3">
      <c r="A65" s="5" t="s">
        <v>172</v>
      </c>
      <c r="B65" s="1" t="s">
        <v>124</v>
      </c>
      <c r="C65" s="1" t="s">
        <v>132</v>
      </c>
      <c r="D65" s="1" t="s">
        <v>110</v>
      </c>
      <c r="E65" s="1" t="s">
        <v>146</v>
      </c>
      <c r="F65" s="1" t="s">
        <v>147</v>
      </c>
      <c r="G65" s="1" t="s">
        <v>148</v>
      </c>
      <c r="H65" s="1">
        <v>1.32E-2</v>
      </c>
    </row>
    <row r="66" spans="1:8" x14ac:dyDescent="0.3">
      <c r="A66" s="5" t="s">
        <v>173</v>
      </c>
      <c r="B66" s="1" t="s">
        <v>124</v>
      </c>
      <c r="C66" s="1" t="s">
        <v>132</v>
      </c>
      <c r="D66" s="1" t="s">
        <v>110</v>
      </c>
      <c r="E66" s="1" t="s">
        <v>146</v>
      </c>
      <c r="F66" s="1" t="s">
        <v>147</v>
      </c>
      <c r="G66" s="1" t="s">
        <v>148</v>
      </c>
      <c r="H66" s="1">
        <v>1.32E-2</v>
      </c>
    </row>
    <row r="67" spans="1:8" x14ac:dyDescent="0.3">
      <c r="A67" s="5" t="s">
        <v>174</v>
      </c>
      <c r="B67" s="1" t="s">
        <v>124</v>
      </c>
      <c r="C67" s="1" t="s">
        <v>132</v>
      </c>
      <c r="D67" s="1" t="s">
        <v>178</v>
      </c>
      <c r="E67" s="1" t="s">
        <v>179</v>
      </c>
      <c r="F67" s="1" t="s">
        <v>180</v>
      </c>
      <c r="G67" s="1" t="s">
        <v>148</v>
      </c>
      <c r="H67" s="1">
        <v>1.26E-2</v>
      </c>
    </row>
    <row r="68" spans="1:8" x14ac:dyDescent="0.3">
      <c r="A68" s="5" t="s">
        <v>175</v>
      </c>
      <c r="B68" s="1" t="s">
        <v>124</v>
      </c>
      <c r="C68" s="1" t="s">
        <v>133</v>
      </c>
      <c r="D68" s="4" t="s">
        <v>120</v>
      </c>
      <c r="E68" s="1" t="s">
        <v>160</v>
      </c>
      <c r="F68" s="1" t="s">
        <v>161</v>
      </c>
      <c r="G68" s="1" t="s">
        <v>27</v>
      </c>
      <c r="H68" s="1">
        <v>8.9999999999999998E-4</v>
      </c>
    </row>
    <row r="69" spans="1:8" x14ac:dyDescent="0.3">
      <c r="A69" s="5" t="s">
        <v>176</v>
      </c>
      <c r="B69" s="1" t="s">
        <v>124</v>
      </c>
      <c r="C69" s="1" t="s">
        <v>133</v>
      </c>
      <c r="D69" s="4" t="s">
        <v>120</v>
      </c>
      <c r="E69" s="1" t="s">
        <v>160</v>
      </c>
      <c r="F69" s="1" t="s">
        <v>161</v>
      </c>
      <c r="G69" s="1" t="s">
        <v>27</v>
      </c>
      <c r="H69" s="1">
        <v>8.9999999999999998E-4</v>
      </c>
    </row>
    <row r="70" spans="1:8" x14ac:dyDescent="0.3">
      <c r="A70" s="5" t="s">
        <v>177</v>
      </c>
      <c r="B70" s="1" t="s">
        <v>124</v>
      </c>
      <c r="C70" s="1" t="s">
        <v>133</v>
      </c>
      <c r="D70" s="1">
        <v>51</v>
      </c>
      <c r="E70" s="2" t="s">
        <v>181</v>
      </c>
      <c r="F70" s="1" t="s">
        <v>182</v>
      </c>
      <c r="G70" s="1" t="s">
        <v>27</v>
      </c>
      <c r="H70" s="1">
        <v>8.9999999999999998E-4</v>
      </c>
    </row>
    <row r="71" spans="1:8" x14ac:dyDescent="0.3">
      <c r="A71" s="4"/>
      <c r="E71" s="2"/>
    </row>
    <row r="72" spans="1:8" x14ac:dyDescent="0.3">
      <c r="A72" s="4"/>
      <c r="E72" s="2"/>
    </row>
    <row r="73" spans="1:8" x14ac:dyDescent="0.3">
      <c r="A73" s="4"/>
      <c r="E73" s="2"/>
    </row>
    <row r="74" spans="1:8" x14ac:dyDescent="0.3">
      <c r="A74" s="4"/>
      <c r="E74" s="2"/>
    </row>
    <row r="75" spans="1:8" x14ac:dyDescent="0.3">
      <c r="A75" s="4"/>
      <c r="E75" s="2"/>
    </row>
    <row r="76" spans="1:8" x14ac:dyDescent="0.3">
      <c r="A76" s="4"/>
      <c r="E76" s="2"/>
    </row>
    <row r="77" spans="1:8" x14ac:dyDescent="0.3">
      <c r="A77" s="4"/>
      <c r="E77" s="2"/>
    </row>
    <row r="78" spans="1:8" x14ac:dyDescent="0.3">
      <c r="A78" s="4"/>
    </row>
    <row r="79" spans="1:8" x14ac:dyDescent="0.3">
      <c r="A79" s="4"/>
    </row>
    <row r="80" spans="1:8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D0D0-6010-4DE2-A740-5FED5A866A4A}">
  <dimension ref="A1:L21"/>
  <sheetViews>
    <sheetView tabSelected="1" workbookViewId="0">
      <selection activeCell="M14" sqref="M14"/>
    </sheetView>
  </sheetViews>
  <sheetFormatPr defaultColWidth="8.77734375" defaultRowHeight="15.6" x14ac:dyDescent="0.3"/>
  <cols>
    <col min="1" max="1" width="20.21875" style="1" customWidth="1"/>
    <col min="2" max="2" width="20" style="1" customWidth="1"/>
    <col min="3" max="3" width="26.88671875" style="1" customWidth="1"/>
    <col min="4" max="4" width="20.77734375" style="1" customWidth="1"/>
    <col min="5" max="5" width="21.21875" style="1" customWidth="1"/>
    <col min="6" max="10" width="8.77734375" style="1"/>
    <col min="11" max="11" width="24.109375" style="1" bestFit="1" customWidth="1"/>
    <col min="12" max="16384" width="8.77734375" style="1"/>
  </cols>
  <sheetData>
    <row r="1" spans="1:12" x14ac:dyDescent="0.3">
      <c r="A1" s="1" t="s">
        <v>0</v>
      </c>
      <c r="B1" s="1" t="s">
        <v>5</v>
      </c>
      <c r="C1" s="1" t="s">
        <v>10</v>
      </c>
      <c r="D1" s="1" t="s">
        <v>6</v>
      </c>
      <c r="E1" s="1" t="s">
        <v>7</v>
      </c>
      <c r="F1" s="1" t="s">
        <v>183</v>
      </c>
      <c r="G1" s="1" t="s">
        <v>184</v>
      </c>
      <c r="H1" s="1" t="s">
        <v>8</v>
      </c>
      <c r="I1" s="1" t="s">
        <v>185</v>
      </c>
    </row>
    <row r="2" spans="1:12" x14ac:dyDescent="0.3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>
        <v>3.05</v>
      </c>
      <c r="G2" s="6">
        <v>1</v>
      </c>
      <c r="H2" s="6">
        <f>Table13[[#This Row],[Unit Cost]]*Table13[[#This Row],[Quantity Required]]</f>
        <v>3.05</v>
      </c>
      <c r="I2" s="6" t="s">
        <v>210</v>
      </c>
      <c r="K2" s="1" t="s">
        <v>212</v>
      </c>
      <c r="L2" s="1">
        <f>SUMIF(Table13[Optional], "n", Table13[Subtotal])</f>
        <v>7.7200000000000006</v>
      </c>
    </row>
    <row r="3" spans="1:12" x14ac:dyDescent="0.3">
      <c r="A3" s="1" t="s">
        <v>9</v>
      </c>
      <c r="B3" s="1" t="s">
        <v>22</v>
      </c>
      <c r="C3" s="3" t="s">
        <v>24</v>
      </c>
      <c r="D3" s="1" t="s">
        <v>23</v>
      </c>
      <c r="E3" s="1" t="s">
        <v>11</v>
      </c>
      <c r="F3" s="1">
        <v>2.9</v>
      </c>
      <c r="G3" s="6">
        <v>1</v>
      </c>
      <c r="H3" s="6">
        <f>Table13[[#This Row],[Unit Cost]]*Table13[[#This Row],[Quantity Required]]</f>
        <v>2.9</v>
      </c>
      <c r="I3" s="6" t="s">
        <v>210</v>
      </c>
      <c r="K3" s="1" t="s">
        <v>213</v>
      </c>
      <c r="L3" s="1">
        <f>SUMIF(Table13[Optional], "y", Table13[Subtotal])</f>
        <v>40.9</v>
      </c>
    </row>
    <row r="4" spans="1:12" x14ac:dyDescent="0.3">
      <c r="A4" s="1" t="s">
        <v>28</v>
      </c>
      <c r="B4" s="1" t="s">
        <v>29</v>
      </c>
      <c r="C4" s="1" t="s">
        <v>186</v>
      </c>
      <c r="D4" s="1" t="s">
        <v>187</v>
      </c>
      <c r="E4" s="1" t="s">
        <v>11</v>
      </c>
      <c r="F4" s="1">
        <v>0.56000000000000005</v>
      </c>
      <c r="G4" s="6">
        <v>1</v>
      </c>
      <c r="H4" s="6">
        <f>Table13[[#This Row],[Unit Cost]]*Table13[[#This Row],[Quantity Required]]</f>
        <v>0.56000000000000005</v>
      </c>
      <c r="I4" s="6" t="s">
        <v>210</v>
      </c>
      <c r="K4" s="1" t="s">
        <v>216</v>
      </c>
      <c r="L4" s="1">
        <v>2.2200000000000002</v>
      </c>
    </row>
    <row r="5" spans="1:12" x14ac:dyDescent="0.3">
      <c r="A5" s="1" t="s">
        <v>30</v>
      </c>
      <c r="B5" s="1" t="s">
        <v>32</v>
      </c>
      <c r="C5" s="1" t="s">
        <v>31</v>
      </c>
      <c r="D5" s="1" t="s">
        <v>33</v>
      </c>
      <c r="E5" s="1" t="s">
        <v>11</v>
      </c>
      <c r="F5" s="1">
        <v>0.28000000000000003</v>
      </c>
      <c r="G5" s="6">
        <v>1</v>
      </c>
      <c r="H5" s="6">
        <f>Table13[[#This Row],[Unit Cost]]*Table13[[#This Row],[Quantity Required]]</f>
        <v>0.28000000000000003</v>
      </c>
      <c r="I5" s="6" t="s">
        <v>210</v>
      </c>
    </row>
    <row r="6" spans="1:12" x14ac:dyDescent="0.3">
      <c r="A6" s="1" t="s">
        <v>35</v>
      </c>
      <c r="B6" s="1" t="s">
        <v>36</v>
      </c>
      <c r="C6" s="1" t="s">
        <v>37</v>
      </c>
      <c r="D6" s="1" t="s">
        <v>38</v>
      </c>
      <c r="E6" s="1" t="s">
        <v>11</v>
      </c>
      <c r="F6" s="1">
        <v>0.28000000000000003</v>
      </c>
      <c r="G6" s="6">
        <v>1</v>
      </c>
      <c r="H6" s="6">
        <f>Table13[[#This Row],[Unit Cost]]*Table13[[#This Row],[Quantity Required]]</f>
        <v>0.28000000000000003</v>
      </c>
      <c r="I6" s="6" t="s">
        <v>210</v>
      </c>
      <c r="K6" s="1" t="s">
        <v>214</v>
      </c>
      <c r="L6" s="1">
        <f>SUM(L2:L4)</f>
        <v>50.839999999999996</v>
      </c>
    </row>
    <row r="7" spans="1:12" x14ac:dyDescent="0.3">
      <c r="A7" s="1" t="s">
        <v>122</v>
      </c>
      <c r="B7" s="1" t="s">
        <v>188</v>
      </c>
      <c r="C7" s="1" t="s">
        <v>189</v>
      </c>
      <c r="D7" s="1" t="s">
        <v>190</v>
      </c>
      <c r="E7" s="1" t="s">
        <v>11</v>
      </c>
      <c r="F7" s="1">
        <v>0.65</v>
      </c>
      <c r="G7" s="6">
        <v>1</v>
      </c>
      <c r="H7" s="6">
        <f>Table13[[#This Row],[Unit Cost]]*Table13[[#This Row],[Quantity Required]]</f>
        <v>0.65</v>
      </c>
      <c r="I7" s="6" t="s">
        <v>210</v>
      </c>
      <c r="K7" s="1" t="s">
        <v>215</v>
      </c>
      <c r="L7" s="1">
        <v>1</v>
      </c>
    </row>
    <row r="8" spans="1:12" x14ac:dyDescent="0.3">
      <c r="A8" s="1" t="s">
        <v>191</v>
      </c>
      <c r="B8" s="1" t="s">
        <v>192</v>
      </c>
      <c r="C8" s="1" t="s">
        <v>193</v>
      </c>
      <c r="D8" s="1" t="s">
        <v>211</v>
      </c>
      <c r="E8" s="1" t="s">
        <v>21</v>
      </c>
      <c r="F8" s="1">
        <v>26.31</v>
      </c>
      <c r="G8" s="6">
        <v>1</v>
      </c>
      <c r="H8" s="6">
        <f>Table13[[#This Row],[Unit Cost]]*Table13[[#This Row],[Quantity Required]]</f>
        <v>26.31</v>
      </c>
      <c r="I8" s="6" t="s">
        <v>148</v>
      </c>
    </row>
    <row r="9" spans="1:12" x14ac:dyDescent="0.3">
      <c r="A9" s="1" t="s">
        <v>194</v>
      </c>
      <c r="B9" s="1" t="s">
        <v>195</v>
      </c>
      <c r="C9" s="1" t="s">
        <v>205</v>
      </c>
      <c r="D9" s="1" t="s">
        <v>206</v>
      </c>
      <c r="E9" s="1" t="s">
        <v>11</v>
      </c>
      <c r="F9" s="1">
        <v>2.4900000000000002</v>
      </c>
      <c r="G9" s="6">
        <v>1</v>
      </c>
      <c r="H9" s="6">
        <f>Table13[[#This Row],[Unit Cost]]*Table13[[#This Row],[Quantity Required]]</f>
        <v>2.4900000000000002</v>
      </c>
      <c r="I9" s="6" t="s">
        <v>148</v>
      </c>
      <c r="K9" s="1" t="s">
        <v>217</v>
      </c>
      <c r="L9" s="1">
        <f>L6*L7</f>
        <v>50.839999999999996</v>
      </c>
    </row>
    <row r="10" spans="1:12" x14ac:dyDescent="0.3">
      <c r="A10" s="1" t="s">
        <v>196</v>
      </c>
      <c r="B10" s="1" t="s">
        <v>198</v>
      </c>
      <c r="C10" s="1" t="s">
        <v>197</v>
      </c>
      <c r="D10" s="1" t="s">
        <v>207</v>
      </c>
      <c r="E10" s="1" t="s">
        <v>11</v>
      </c>
      <c r="F10" s="1">
        <v>3.61</v>
      </c>
      <c r="G10" s="6">
        <v>1</v>
      </c>
      <c r="H10" s="6">
        <f>Table13[[#This Row],[Unit Cost]]*Table13[[#This Row],[Quantity Required]]</f>
        <v>3.61</v>
      </c>
      <c r="I10" s="6" t="s">
        <v>148</v>
      </c>
    </row>
    <row r="11" spans="1:12" x14ac:dyDescent="0.3">
      <c r="A11" s="1" t="s">
        <v>199</v>
      </c>
      <c r="B11" s="1" t="s">
        <v>200</v>
      </c>
      <c r="C11" s="1" t="s">
        <v>201</v>
      </c>
      <c r="D11" s="1" t="s">
        <v>208</v>
      </c>
      <c r="E11" s="1" t="s">
        <v>11</v>
      </c>
      <c r="F11" s="1">
        <v>5.08</v>
      </c>
      <c r="G11" s="6">
        <v>1</v>
      </c>
      <c r="H11" s="6">
        <f>Table13[[#This Row],[Unit Cost]]*Table13[[#This Row],[Quantity Required]]</f>
        <v>5.08</v>
      </c>
      <c r="I11" s="6" t="s">
        <v>148</v>
      </c>
    </row>
    <row r="12" spans="1:12" x14ac:dyDescent="0.3">
      <c r="A12" s="1" t="s">
        <v>202</v>
      </c>
      <c r="B12" s="1" t="s">
        <v>203</v>
      </c>
      <c r="C12" s="3" t="s">
        <v>204</v>
      </c>
      <c r="D12" s="1" t="s">
        <v>209</v>
      </c>
      <c r="E12" s="1" t="s">
        <v>11</v>
      </c>
      <c r="F12" s="1">
        <v>2.4900000000000002</v>
      </c>
      <c r="G12" s="6">
        <v>1</v>
      </c>
      <c r="H12" s="6">
        <f>Table13[[#This Row],[Unit Cost]]*Table13[[#This Row],[Quantity Required]]</f>
        <v>2.4900000000000002</v>
      </c>
      <c r="I12" s="6" t="s">
        <v>148</v>
      </c>
    </row>
    <row r="13" spans="1:12" x14ac:dyDescent="0.3">
      <c r="A13" s="1" t="s">
        <v>222</v>
      </c>
      <c r="B13" s="1" t="s">
        <v>222</v>
      </c>
      <c r="C13" s="1" t="s">
        <v>223</v>
      </c>
      <c r="D13" s="1" t="s">
        <v>224</v>
      </c>
      <c r="E13" s="1" t="s">
        <v>21</v>
      </c>
      <c r="F13" s="1">
        <v>0.92</v>
      </c>
      <c r="G13" s="6">
        <v>1</v>
      </c>
      <c r="H13" s="6">
        <f>Table13[[#This Row],[Unit Cost]]*Table13[[#This Row],[Quantity Required]]</f>
        <v>0.92</v>
      </c>
      <c r="I13" s="6" t="s">
        <v>148</v>
      </c>
    </row>
    <row r="14" spans="1:12" x14ac:dyDescent="0.3">
      <c r="G14" s="6"/>
      <c r="H14" s="6">
        <f>Table13[[#This Row],[Unit Cost]]*Table13[[#This Row],[Quantity Required]]</f>
        <v>0</v>
      </c>
      <c r="I14" s="6"/>
    </row>
    <row r="15" spans="1:12" x14ac:dyDescent="0.3">
      <c r="G15" s="6"/>
      <c r="H15" s="6">
        <f>Table13[[#This Row],[Unit Cost]]*Table13[[#This Row],[Quantity Required]]</f>
        <v>0</v>
      </c>
      <c r="I15" s="6"/>
    </row>
    <row r="16" spans="1:12" x14ac:dyDescent="0.3">
      <c r="G16" s="6"/>
      <c r="H16" s="6">
        <f>Table13[[#This Row],[Unit Cost]]*Table13[[#This Row],[Quantity Required]]</f>
        <v>0</v>
      </c>
      <c r="I16" s="6"/>
    </row>
    <row r="17" spans="7:9" x14ac:dyDescent="0.3">
      <c r="G17" s="6"/>
      <c r="H17" s="6">
        <f>Table13[[#This Row],[Unit Cost]]*Table13[[#This Row],[Quantity Required]]</f>
        <v>0</v>
      </c>
      <c r="I17" s="6"/>
    </row>
    <row r="18" spans="7:9" x14ac:dyDescent="0.3">
      <c r="G18" s="6"/>
      <c r="H18" s="6">
        <f>Table13[[#This Row],[Unit Cost]]*Table13[[#This Row],[Quantity Required]]</f>
        <v>0</v>
      </c>
      <c r="I18" s="6"/>
    </row>
    <row r="19" spans="7:9" x14ac:dyDescent="0.3">
      <c r="G19" s="6"/>
      <c r="H19" s="6">
        <f>Table13[[#This Row],[Unit Cost]]*Table13[[#This Row],[Quantity Required]]</f>
        <v>0</v>
      </c>
      <c r="I19" s="6"/>
    </row>
    <row r="20" spans="7:9" x14ac:dyDescent="0.3">
      <c r="G20" s="6"/>
      <c r="H20" s="6">
        <f>Table13[[#This Row],[Unit Cost]]*Table13[[#This Row],[Quantity Required]]</f>
        <v>0</v>
      </c>
      <c r="I20" s="6"/>
    </row>
    <row r="21" spans="7:9" x14ac:dyDescent="0.3">
      <c r="G21" s="6"/>
      <c r="H21" s="6">
        <f>Table13[[#This Row],[Unit Cost]]*Table13[[#This Row],[Quantity Required]]</f>
        <v>0</v>
      </c>
      <c r="I21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45244-347C-4E0C-82C7-873EDA6D4584}">
  <dimension ref="A1:L21"/>
  <sheetViews>
    <sheetView workbookViewId="0">
      <selection activeCell="A9" sqref="A9:G9"/>
    </sheetView>
  </sheetViews>
  <sheetFormatPr defaultColWidth="8.77734375" defaultRowHeight="15.6" x14ac:dyDescent="0.3"/>
  <cols>
    <col min="1" max="1" width="20.21875" style="1" customWidth="1"/>
    <col min="2" max="2" width="20" style="1" customWidth="1"/>
    <col min="3" max="3" width="26.88671875" style="1" customWidth="1"/>
    <col min="4" max="4" width="20.77734375" style="1" customWidth="1"/>
    <col min="5" max="5" width="21.21875" style="1" customWidth="1"/>
    <col min="6" max="10" width="8.77734375" style="1"/>
    <col min="11" max="11" width="24.109375" style="1" bestFit="1" customWidth="1"/>
    <col min="12" max="16384" width="8.77734375" style="1"/>
  </cols>
  <sheetData>
    <row r="1" spans="1:12" x14ac:dyDescent="0.3">
      <c r="A1" s="1" t="s">
        <v>0</v>
      </c>
      <c r="B1" s="1" t="s">
        <v>5</v>
      </c>
      <c r="C1" s="1" t="s">
        <v>10</v>
      </c>
      <c r="D1" s="1" t="s">
        <v>6</v>
      </c>
      <c r="E1" s="1" t="s">
        <v>7</v>
      </c>
      <c r="F1" s="1" t="s">
        <v>183</v>
      </c>
      <c r="G1" s="1" t="s">
        <v>184</v>
      </c>
      <c r="H1" s="1" t="s">
        <v>8</v>
      </c>
      <c r="I1" s="1" t="s">
        <v>185</v>
      </c>
    </row>
    <row r="2" spans="1:12" x14ac:dyDescent="0.3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>
        <v>3.05</v>
      </c>
      <c r="G2" s="6">
        <v>1</v>
      </c>
      <c r="H2" s="6">
        <f>Table134[[#This Row],[Unit Cost]]*Table134[[#This Row],[Quantity Required]]</f>
        <v>3.05</v>
      </c>
      <c r="I2" s="6" t="s">
        <v>210</v>
      </c>
      <c r="K2" s="1" t="s">
        <v>212</v>
      </c>
      <c r="L2" s="1">
        <f>SUMIF(Table134[Optional], "n", Table134[Subtotal])</f>
        <v>12.580000000000002</v>
      </c>
    </row>
    <row r="3" spans="1:12" x14ac:dyDescent="0.3">
      <c r="A3" s="1" t="s">
        <v>9</v>
      </c>
      <c r="B3" s="1" t="s">
        <v>22</v>
      </c>
      <c r="C3" s="3" t="s">
        <v>24</v>
      </c>
      <c r="D3" s="1" t="s">
        <v>23</v>
      </c>
      <c r="E3" s="1" t="s">
        <v>11</v>
      </c>
      <c r="F3" s="1">
        <v>2.9</v>
      </c>
      <c r="G3" s="6">
        <v>1</v>
      </c>
      <c r="H3" s="6">
        <f>Table134[[#This Row],[Unit Cost]]*Table134[[#This Row],[Quantity Required]]</f>
        <v>2.9</v>
      </c>
      <c r="I3" s="6" t="s">
        <v>210</v>
      </c>
      <c r="K3" s="1" t="s">
        <v>213</v>
      </c>
      <c r="L3" s="1">
        <f>SUMIF(Table134[Optional], "y", Table134[Subtotal])</f>
        <v>0.92</v>
      </c>
    </row>
    <row r="4" spans="1:12" x14ac:dyDescent="0.3">
      <c r="A4" s="1" t="s">
        <v>28</v>
      </c>
      <c r="B4" s="1" t="s">
        <v>29</v>
      </c>
      <c r="C4" s="1" t="s">
        <v>186</v>
      </c>
      <c r="D4" s="1" t="s">
        <v>187</v>
      </c>
      <c r="E4" s="1" t="s">
        <v>11</v>
      </c>
      <c r="F4" s="1">
        <v>0.56000000000000005</v>
      </c>
      <c r="G4" s="6">
        <v>1</v>
      </c>
      <c r="H4" s="6">
        <f>Table134[[#This Row],[Unit Cost]]*Table134[[#This Row],[Quantity Required]]</f>
        <v>0.56000000000000005</v>
      </c>
      <c r="I4" s="6" t="s">
        <v>210</v>
      </c>
      <c r="K4" s="1" t="s">
        <v>216</v>
      </c>
      <c r="L4" s="1">
        <v>2.2200000000000002</v>
      </c>
    </row>
    <row r="5" spans="1:12" x14ac:dyDescent="0.3">
      <c r="A5" s="1" t="s">
        <v>30</v>
      </c>
      <c r="B5" s="1" t="s">
        <v>32</v>
      </c>
      <c r="C5" s="1" t="s">
        <v>31</v>
      </c>
      <c r="D5" s="1" t="s">
        <v>33</v>
      </c>
      <c r="E5" s="1" t="s">
        <v>11</v>
      </c>
      <c r="F5" s="1">
        <v>0.28000000000000003</v>
      </c>
      <c r="G5" s="6">
        <v>1</v>
      </c>
      <c r="H5" s="6">
        <f>Table134[[#This Row],[Unit Cost]]*Table134[[#This Row],[Quantity Required]]</f>
        <v>0.28000000000000003</v>
      </c>
      <c r="I5" s="6" t="s">
        <v>210</v>
      </c>
    </row>
    <row r="6" spans="1:12" x14ac:dyDescent="0.3">
      <c r="A6" s="1" t="s">
        <v>35</v>
      </c>
      <c r="B6" s="1" t="s">
        <v>36</v>
      </c>
      <c r="C6" s="1" t="s">
        <v>37</v>
      </c>
      <c r="D6" s="1" t="s">
        <v>38</v>
      </c>
      <c r="E6" s="1" t="s">
        <v>11</v>
      </c>
      <c r="F6" s="1">
        <v>0.28000000000000003</v>
      </c>
      <c r="G6" s="6">
        <v>1</v>
      </c>
      <c r="H6" s="6">
        <f>Table134[[#This Row],[Unit Cost]]*Table134[[#This Row],[Quantity Required]]</f>
        <v>0.28000000000000003</v>
      </c>
      <c r="I6" s="6" t="s">
        <v>210</v>
      </c>
      <c r="K6" s="1" t="s">
        <v>214</v>
      </c>
      <c r="L6" s="1">
        <f>SUM(L2:L4)</f>
        <v>15.720000000000002</v>
      </c>
    </row>
    <row r="7" spans="1:12" x14ac:dyDescent="0.3">
      <c r="A7" s="1" t="s">
        <v>122</v>
      </c>
      <c r="B7" s="1" t="s">
        <v>188</v>
      </c>
      <c r="C7" s="1" t="s">
        <v>189</v>
      </c>
      <c r="D7" s="1" t="s">
        <v>190</v>
      </c>
      <c r="E7" s="1" t="s">
        <v>11</v>
      </c>
      <c r="F7" s="1">
        <v>0.65</v>
      </c>
      <c r="G7" s="6">
        <v>1</v>
      </c>
      <c r="H7" s="6">
        <f>Table134[[#This Row],[Unit Cost]]*Table134[[#This Row],[Quantity Required]]</f>
        <v>0.65</v>
      </c>
      <c r="I7" s="6" t="s">
        <v>210</v>
      </c>
      <c r="K7" s="1" t="s">
        <v>215</v>
      </c>
      <c r="L7" s="1">
        <v>6</v>
      </c>
    </row>
    <row r="8" spans="1:12" x14ac:dyDescent="0.3">
      <c r="A8" s="1" t="s">
        <v>218</v>
      </c>
      <c r="B8" s="1" t="s">
        <v>219</v>
      </c>
      <c r="C8" s="1" t="s">
        <v>220</v>
      </c>
      <c r="D8" s="1" t="s">
        <v>221</v>
      </c>
      <c r="E8" s="1" t="s">
        <v>21</v>
      </c>
      <c r="F8" s="1">
        <v>4.8600000000000003</v>
      </c>
      <c r="G8" s="6">
        <v>1</v>
      </c>
      <c r="H8" s="6">
        <f>Table134[[#This Row],[Unit Cost]]*Table134[[#This Row],[Quantity Required]]</f>
        <v>4.8600000000000003</v>
      </c>
      <c r="I8" s="6" t="s">
        <v>210</v>
      </c>
    </row>
    <row r="9" spans="1:12" x14ac:dyDescent="0.3">
      <c r="A9" s="1" t="s">
        <v>222</v>
      </c>
      <c r="B9" s="1" t="s">
        <v>222</v>
      </c>
      <c r="C9" s="1" t="s">
        <v>223</v>
      </c>
      <c r="D9" s="1" t="s">
        <v>224</v>
      </c>
      <c r="E9" s="1" t="s">
        <v>21</v>
      </c>
      <c r="F9" s="1">
        <v>0.92</v>
      </c>
      <c r="G9" s="6">
        <v>1</v>
      </c>
      <c r="H9" s="6">
        <f>Table134[[#This Row],[Unit Cost]]*Table134[[#This Row],[Quantity Required]]</f>
        <v>0.92</v>
      </c>
      <c r="I9" s="6" t="s">
        <v>148</v>
      </c>
      <c r="K9" s="1" t="s">
        <v>217</v>
      </c>
      <c r="L9" s="1">
        <f>L7*(L6+L4)</f>
        <v>107.64000000000001</v>
      </c>
    </row>
    <row r="10" spans="1:12" x14ac:dyDescent="0.3">
      <c r="G10" s="6"/>
      <c r="H10" s="6"/>
      <c r="I10" s="6"/>
    </row>
    <row r="11" spans="1:12" x14ac:dyDescent="0.3">
      <c r="G11" s="6"/>
      <c r="H11" s="6"/>
      <c r="I11" s="6"/>
    </row>
    <row r="12" spans="1:12" x14ac:dyDescent="0.3">
      <c r="C12" s="3"/>
      <c r="G12" s="6"/>
      <c r="H12" s="6"/>
      <c r="I12" s="6"/>
    </row>
    <row r="13" spans="1:12" x14ac:dyDescent="0.3">
      <c r="G13" s="6"/>
      <c r="H13" s="6"/>
      <c r="I13" s="6"/>
    </row>
    <row r="14" spans="1:12" x14ac:dyDescent="0.3">
      <c r="G14" s="6"/>
      <c r="H14" s="6"/>
      <c r="I14" s="6"/>
    </row>
    <row r="15" spans="1:12" x14ac:dyDescent="0.3">
      <c r="G15" s="6"/>
      <c r="H15" s="6"/>
      <c r="I15" s="6"/>
    </row>
    <row r="16" spans="1:12" x14ac:dyDescent="0.3">
      <c r="G16" s="6"/>
      <c r="H16" s="6"/>
      <c r="I16" s="6"/>
    </row>
    <row r="17" spans="7:9" x14ac:dyDescent="0.3">
      <c r="G17" s="6"/>
      <c r="H17" s="6"/>
      <c r="I17" s="6"/>
    </row>
    <row r="18" spans="7:9" x14ac:dyDescent="0.3">
      <c r="G18" s="6"/>
      <c r="H18" s="6"/>
      <c r="I18" s="6"/>
    </row>
    <row r="19" spans="7:9" x14ac:dyDescent="0.3">
      <c r="G19" s="6"/>
      <c r="H19" s="6"/>
      <c r="I19" s="6"/>
    </row>
    <row r="20" spans="7:9" x14ac:dyDescent="0.3">
      <c r="G20" s="6"/>
      <c r="H20" s="6"/>
      <c r="I20" s="6"/>
    </row>
    <row r="21" spans="7:9" x14ac:dyDescent="0.3">
      <c r="G21" s="6"/>
      <c r="H21" s="6"/>
      <c r="I21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JLC</vt:lpstr>
      <vt:lpstr>Flight Version</vt:lpstr>
      <vt:lpstr>Ground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Bohra, Shrey</cp:lastModifiedBy>
  <dcterms:created xsi:type="dcterms:W3CDTF">2015-06-05T18:17:20Z</dcterms:created>
  <dcterms:modified xsi:type="dcterms:W3CDTF">2024-04-29T23:51:54Z</dcterms:modified>
</cp:coreProperties>
</file>