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externalLink+xml" PartName="/xl/externalLinks/externalLink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6915"/>
  <workbookPr checkCompatibility="1"/>
  <mc:AlternateContent xmlns:mc="http://schemas.openxmlformats.org/markup-compatibility/2006">
    <mc:Choice Requires="x15">
      <x15ac:absPath xmlns:x15ac="http://schemas.microsoft.com/office/spreadsheetml/2010/11/ac" url="/Users/bran/Documents/STEM-BMS/output/"/>
    </mc:Choice>
  </mc:AlternateContent>
  <bookViews>
    <workbookView xWindow="0" yWindow="460" windowWidth="25600" windowHeight="15460" activeTab="5"/>
  </bookViews>
  <sheets>
    <sheet name="访谈内容" sheetId="1" r:id="rId1"/>
    <sheet name="拜访记录" sheetId="4" r:id="rId2"/>
    <sheet name="SOAP方法" sheetId="6" r:id="rId3"/>
    <sheet name="SMART定义" sheetId="3" r:id="rId4"/>
    <sheet name="权重" sheetId="7" r:id="rId5"/>
    <sheet name="病毒rep" sheetId="8" r:id="rId6"/>
    <sheet name="拜访记录 (2)" sheetId="9" r:id="rId7"/>
  </sheets>
  <externalReferences>
    <externalReference r:id="rId8"/>
  </externalReferences>
  <definedNames>
    <definedName name="_xlnm.Print_Area" localSheetId="1">拜访记录!$B$7:$J$101</definedName>
    <definedName name="_xlnm.Print_Area" localSheetId="6">'拜访记录 (2)'!$B$7:$J$101</definedName>
    <definedName name="_xlnm.Print_Area" localSheetId="0">访谈内容!$B$7:$G$48</definedName>
    <definedName name="拜访记录分值">[1]拜访记录!$G$2:$G$4</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calcChain.xml><?xml version="1.0" encoding="utf-8"?>
<calcChain xmlns="http://schemas.openxmlformats.org/spreadsheetml/2006/main">
  <c r="B97" i="8" l="1"/>
  <c r="I88" i="8"/>
  <c r="E88" i="8"/>
  <c r="I87" i="8"/>
  <c r="E87" i="8"/>
  <c r="I86" i="8"/>
  <c r="E86" i="8"/>
  <c r="I85" i="8"/>
  <c r="E85" i="8"/>
  <c r="I84" i="8"/>
  <c r="I80" i="8"/>
  <c r="E80" i="8"/>
  <c r="I79" i="8"/>
  <c r="E79" i="8"/>
  <c r="I78" i="8"/>
  <c r="E78" i="8"/>
  <c r="I77" i="8"/>
  <c r="E77" i="8"/>
  <c r="I76" i="8"/>
  <c r="I73" i="8"/>
  <c r="I72" i="8"/>
  <c r="E72" i="8"/>
  <c r="I71" i="8"/>
  <c r="E71" i="8"/>
  <c r="I70" i="8"/>
  <c r="E70" i="8"/>
  <c r="B40" i="7"/>
  <c r="D41" i="7"/>
  <c r="D43" i="7"/>
  <c r="D42" i="7"/>
  <c r="D44" i="7"/>
  <c r="I69" i="8"/>
  <c r="B22" i="7"/>
  <c r="D23" i="7"/>
  <c r="D24" i="7"/>
  <c r="D25" i="7"/>
  <c r="D26" i="7"/>
  <c r="D27" i="7"/>
  <c r="D28" i="7"/>
  <c r="E69" i="8"/>
  <c r="I68" i="8"/>
  <c r="I67" i="8"/>
  <c r="I66" i="8"/>
  <c r="I65" i="8"/>
  <c r="E65" i="8"/>
  <c r="I64" i="8"/>
  <c r="E64" i="8"/>
  <c r="I63" i="8"/>
  <c r="E63" i="8"/>
  <c r="I62" i="8"/>
  <c r="E62" i="8"/>
  <c r="I61" i="8"/>
  <c r="E61" i="8"/>
  <c r="B30" i="7"/>
  <c r="D31" i="7"/>
  <c r="D32" i="7"/>
  <c r="D33" i="7"/>
  <c r="D34" i="7"/>
  <c r="D35" i="7"/>
  <c r="D36" i="7"/>
  <c r="D37" i="7"/>
  <c r="D38" i="7"/>
  <c r="I60" i="8"/>
  <c r="B15" i="7"/>
  <c r="D16" i="7"/>
  <c r="D17" i="7"/>
  <c r="D18" i="7"/>
  <c r="D19" i="7"/>
  <c r="D20" i="7"/>
  <c r="E60" i="8"/>
  <c r="I59" i="8"/>
  <c r="H57" i="8"/>
  <c r="G57" i="8"/>
  <c r="F57" i="8"/>
  <c r="D57" i="8"/>
  <c r="C57" i="8"/>
  <c r="B57" i="8"/>
  <c r="H56" i="8"/>
  <c r="G56" i="8"/>
  <c r="F56" i="8"/>
  <c r="D56" i="8"/>
  <c r="C56" i="8"/>
  <c r="B56" i="8"/>
  <c r="H55" i="8"/>
  <c r="G55" i="8"/>
  <c r="F55" i="8"/>
  <c r="C55" i="8"/>
  <c r="B55" i="8"/>
  <c r="H54" i="8"/>
  <c r="G54" i="8"/>
  <c r="F54" i="8"/>
  <c r="C54" i="8"/>
  <c r="B54" i="8"/>
  <c r="H53" i="8"/>
  <c r="G53" i="8"/>
  <c r="F53" i="8"/>
  <c r="C53" i="8"/>
  <c r="B53" i="8"/>
  <c r="H52" i="8"/>
  <c r="G52" i="8"/>
  <c r="F52" i="8"/>
  <c r="C52" i="8"/>
  <c r="B52" i="8"/>
  <c r="H51" i="8"/>
  <c r="G51" i="8"/>
  <c r="F51" i="8"/>
  <c r="C51" i="8"/>
  <c r="B51" i="8"/>
  <c r="H50" i="8"/>
  <c r="G50" i="8"/>
  <c r="F50" i="8"/>
  <c r="C50" i="8"/>
  <c r="B50" i="8"/>
  <c r="H49" i="8"/>
  <c r="G49" i="8"/>
  <c r="F49" i="8"/>
  <c r="C49" i="8"/>
  <c r="B49" i="8"/>
  <c r="H48" i="8"/>
  <c r="G48" i="8"/>
  <c r="F48" i="8"/>
  <c r="C48" i="8"/>
  <c r="B48" i="8"/>
  <c r="H47" i="8"/>
  <c r="G47" i="8"/>
  <c r="F47" i="8"/>
  <c r="C47" i="8"/>
  <c r="B47" i="8"/>
  <c r="H46" i="8"/>
  <c r="G46" i="8"/>
  <c r="F46" i="8"/>
  <c r="C46" i="8"/>
  <c r="B46" i="8"/>
  <c r="I40" i="8"/>
  <c r="I41" i="8"/>
  <c r="I42" i="8"/>
  <c r="I43" i="8"/>
  <c r="C41" i="8"/>
  <c r="F33" i="8"/>
  <c r="C40" i="8"/>
  <c r="F31" i="8"/>
  <c r="C39" i="8"/>
  <c r="F30" i="8"/>
  <c r="H57" i="7"/>
  <c r="G57" i="7"/>
  <c r="H56" i="7"/>
  <c r="G56" i="7"/>
  <c r="C45" i="7"/>
</calcChain>
</file>

<file path=xl/sharedStrings.xml><?xml version="1.0" encoding="utf-8"?>
<sst xmlns="http://schemas.openxmlformats.org/spreadsheetml/2006/main" count="1409" uniqueCount="440">
  <si>
    <t>拜访 1</t>
  </si>
  <si>
    <t>拜访 2</t>
  </si>
  <si>
    <t>拜访 3</t>
  </si>
  <si>
    <t>拜访 4</t>
  </si>
  <si>
    <t>拜访 5</t>
  </si>
  <si>
    <t>拜访 6</t>
  </si>
  <si>
    <t>拜访 7</t>
  </si>
  <si>
    <t>拜访 8</t>
  </si>
  <si>
    <t>拜访科室</t>
  </si>
  <si>
    <t>Capture Attention 吸引注意</t>
  </si>
  <si>
    <t>Integrate Precise Planning 整合规划</t>
  </si>
  <si>
    <t>拜访中是否与客户说明目的并与整合规划中的目标相连</t>
  </si>
  <si>
    <t>是否和客户提到此次拜访是延续之前的拜访</t>
  </si>
  <si>
    <t>此次拜访是否延续了之前的拜访</t>
  </si>
  <si>
    <t>是否采用讲述患者故事的方法与客户进行互动</t>
  </si>
  <si>
    <t xml:space="preserve">是否采用SOAP的方法与客户进行互动 </t>
  </si>
  <si>
    <t>是否提出产品特征/优势来与客户进行互动</t>
  </si>
  <si>
    <t>是否利用提问来跟进与客户的互动</t>
  </si>
  <si>
    <t>Generate Value  创造价值</t>
  </si>
  <si>
    <t>使用提问来了解客户目前对相关疾病的治疗方案</t>
  </si>
  <si>
    <t>询问客户对该疾病的治疗目标</t>
  </si>
  <si>
    <t>通过提问来了解客户目前对于BMS产品的使用</t>
  </si>
  <si>
    <t xml:space="preserve">通过提问方式来了解客户选择治疗方案的考虑因素 </t>
  </si>
  <si>
    <t>提供专注于患者的解决方案</t>
  </si>
  <si>
    <t>处理客户的反对意见</t>
  </si>
  <si>
    <t>利用产品关键信息来区分BMS产品和竞争产品</t>
  </si>
  <si>
    <t>是否引发和客户相互讨论或学术辩论</t>
  </si>
  <si>
    <t>Achieve Agreement  达成共识</t>
  </si>
  <si>
    <t>基于与客户达成共识后，代表是否提出行动计划</t>
  </si>
  <si>
    <t>客户是否会考虑代表所提出的BMS产品的治疗价值</t>
  </si>
  <si>
    <t>此次拜访目标是否 SMART？ (all SMART Elements)</t>
  </si>
  <si>
    <t>此次拜访目标是否 SMART ? (3-4 SMART Elements)</t>
  </si>
  <si>
    <t>此次拜访目标是否 SMART ? (1-2 SMART Elements)</t>
  </si>
  <si>
    <t>访谈内容</t>
  </si>
  <si>
    <t>请问目前您所负责的产品市场策略有哪些？</t>
  </si>
  <si>
    <t>该产品的目标患者有哪些？</t>
  </si>
  <si>
    <t>该产品的关键信息有哪些？</t>
  </si>
  <si>
    <t>目前所覆盖的科室有哪些？</t>
  </si>
  <si>
    <t>目前业务比例是如何分配的？</t>
  </si>
  <si>
    <t>总和</t>
  </si>
  <si>
    <t>目前主要竞争产品是哪一个？</t>
  </si>
  <si>
    <t>拜访记录</t>
  </si>
  <si>
    <t>此次拜访的目的是什么？</t>
  </si>
  <si>
    <t>代表和医生的对话场景</t>
  </si>
  <si>
    <t>执行分析</t>
  </si>
  <si>
    <t>目标患者类型</t>
  </si>
  <si>
    <t>目标客户</t>
  </si>
  <si>
    <t>反对意见处理</t>
  </si>
  <si>
    <t>推广资料使用</t>
  </si>
  <si>
    <t>0，2，4</t>
  </si>
  <si>
    <t>0，3，6</t>
  </si>
  <si>
    <t>公司要求使用的推广资料有哪些？</t>
  </si>
  <si>
    <t>医院名称</t>
  </si>
  <si>
    <t>医生姓名</t>
  </si>
  <si>
    <t>请单独填写以下内容</t>
  </si>
  <si>
    <t>对于此次拜访您打算怎么做？</t>
  </si>
  <si>
    <t>此次拜访打算展示什么？</t>
  </si>
  <si>
    <t>此次拜访想发现什么？</t>
  </si>
  <si>
    <t>评分</t>
  </si>
  <si>
    <t>A-SMART原则</t>
  </si>
  <si>
    <r>
      <t>•</t>
    </r>
    <r>
      <rPr>
        <sz val="7"/>
        <color theme="1"/>
        <rFont val="Times New Roman"/>
        <family val="1"/>
      </rPr>
      <t xml:space="preserve">          </t>
    </r>
    <r>
      <rPr>
        <sz val="10.5"/>
        <color theme="1"/>
        <rFont val="Microsoft YaHei"/>
        <family val="2"/>
      </rPr>
      <t>一个有效的拜访目标还必须遵循A-SMART原则，A-SMART原则可能在座很多人都曾经听说过，它是几个单词首字母的缩写，即：</t>
    </r>
  </si>
  <si>
    <r>
      <t>-</t>
    </r>
    <r>
      <rPr>
        <sz val="7"/>
        <color theme="1"/>
        <rFont val="Times New Roman"/>
        <family val="1"/>
      </rPr>
      <t xml:space="preserve">        </t>
    </r>
    <r>
      <rPr>
        <b/>
        <sz val="10.5"/>
        <color theme="1"/>
        <rFont val="Microsoft YaHei"/>
        <family val="2"/>
      </rPr>
      <t>A</t>
    </r>
    <r>
      <rPr>
        <sz val="10.5"/>
        <color theme="1"/>
        <rFont val="Microsoft YaHei"/>
        <family val="2"/>
      </rPr>
      <t>ligned — 一致的</t>
    </r>
  </si>
  <si>
    <r>
      <t>ü</t>
    </r>
    <r>
      <rPr>
        <sz val="7"/>
        <color theme="1"/>
        <rFont val="Times New Roman"/>
        <family val="1"/>
      </rPr>
      <t xml:space="preserve">  </t>
    </r>
    <r>
      <rPr>
        <sz val="10.5"/>
        <color theme="1"/>
        <rFont val="Microsoft YaHei"/>
        <family val="2"/>
      </rPr>
      <t>应当与公司内其他相关同事的努力方向相一致。并且，每一次的拜访目标应当与整个跨部门和跨治疗领域客户计划保持一致。</t>
    </r>
  </si>
  <si>
    <r>
      <t>-</t>
    </r>
    <r>
      <rPr>
        <sz val="7"/>
        <color theme="1"/>
        <rFont val="Times New Roman"/>
        <family val="1"/>
      </rPr>
      <t xml:space="preserve">        </t>
    </r>
    <r>
      <rPr>
        <b/>
        <sz val="10.5"/>
        <color theme="1"/>
        <rFont val="Microsoft YaHei"/>
        <family val="2"/>
      </rPr>
      <t>S</t>
    </r>
    <r>
      <rPr>
        <sz val="10.5"/>
        <color theme="1"/>
        <rFont val="Microsoft YaHei"/>
        <family val="2"/>
      </rPr>
      <t>pecific — 具体的</t>
    </r>
  </si>
  <si>
    <r>
      <t>ü</t>
    </r>
    <r>
      <rPr>
        <sz val="7"/>
        <color theme="1"/>
        <rFont val="Times New Roman"/>
        <family val="1"/>
      </rPr>
      <t xml:space="preserve">  </t>
    </r>
    <r>
      <rPr>
        <sz val="10.5"/>
        <color theme="1"/>
        <rFont val="Microsoft YaHei"/>
        <family val="2"/>
      </rPr>
      <t>再比如，“我要减肥”这个目标，“减肥”的定义就是体重减轻，所以就具体性而言，是具体的。</t>
    </r>
  </si>
  <si>
    <r>
      <t>-</t>
    </r>
    <r>
      <rPr>
        <sz val="7"/>
        <color theme="1"/>
        <rFont val="Times New Roman"/>
        <family val="1"/>
      </rPr>
      <t xml:space="preserve">        </t>
    </r>
    <r>
      <rPr>
        <b/>
        <sz val="10.5"/>
        <color theme="1"/>
        <rFont val="Microsoft YaHei"/>
        <family val="2"/>
      </rPr>
      <t>M</t>
    </r>
    <r>
      <rPr>
        <sz val="10.5"/>
        <color theme="1"/>
        <rFont val="Microsoft YaHei"/>
        <family val="2"/>
      </rPr>
      <t>easurable — 可衡量的</t>
    </r>
  </si>
  <si>
    <r>
      <t>ü</t>
    </r>
    <r>
      <rPr>
        <sz val="7"/>
        <color theme="1"/>
        <rFont val="Times New Roman"/>
        <family val="1"/>
      </rPr>
      <t xml:space="preserve">  </t>
    </r>
    <r>
      <rPr>
        <sz val="10.5"/>
        <color theme="1"/>
        <rFont val="Microsoft YaHei"/>
        <family val="2"/>
      </rPr>
      <t>比如，我如何知道已经达成了自己的减肥目标呢？如果说“我要减肥100斤”，这个100斤就是衡量的标准。</t>
    </r>
  </si>
  <si>
    <r>
      <t>-</t>
    </r>
    <r>
      <rPr>
        <sz val="7"/>
        <color theme="1"/>
        <rFont val="Times New Roman"/>
        <family val="1"/>
      </rPr>
      <t xml:space="preserve">        </t>
    </r>
    <r>
      <rPr>
        <b/>
        <sz val="10.5"/>
        <color theme="1"/>
        <rFont val="Microsoft YaHei"/>
        <family val="2"/>
      </rPr>
      <t>A</t>
    </r>
    <r>
      <rPr>
        <sz val="10.5"/>
        <color theme="1"/>
        <rFont val="Microsoft YaHei"/>
        <family val="2"/>
      </rPr>
      <t>ttainable — 可实现的/有挑战的</t>
    </r>
  </si>
  <si>
    <r>
      <t>ü</t>
    </r>
    <r>
      <rPr>
        <sz val="7"/>
        <color theme="1"/>
        <rFont val="Times New Roman"/>
        <family val="1"/>
      </rPr>
      <t xml:space="preserve">  </t>
    </r>
    <r>
      <rPr>
        <sz val="10.5"/>
        <color theme="1"/>
        <rFont val="Microsoft YaHei"/>
        <family val="2"/>
      </rPr>
      <t>对于销售而言，我们设定的目标应当是现实可行的；同时，是需要我们付出一定努力才能实现的，是有挑战的，换句话说是“需要跳起来才够得着的”。</t>
    </r>
  </si>
  <si>
    <r>
      <t>ü</t>
    </r>
    <r>
      <rPr>
        <sz val="7"/>
        <color theme="1"/>
        <rFont val="Times New Roman"/>
        <family val="1"/>
      </rPr>
      <t xml:space="preserve">  </t>
    </r>
    <r>
      <rPr>
        <sz val="10.5"/>
        <color theme="1"/>
        <rFont val="Microsoft YaHei"/>
        <family val="2"/>
      </rPr>
      <t>比如，有客户已经在高病毒载量的核苷初治患者处方博路定了，而设的目标仍是“选择在高病毒载量的核苷初治患者处方博路定”，那么这种目标就不是有挑战的。</t>
    </r>
  </si>
  <si>
    <r>
      <t>ü</t>
    </r>
    <r>
      <rPr>
        <sz val="7"/>
        <color theme="1"/>
        <rFont val="Times New Roman"/>
        <family val="1"/>
      </rPr>
      <t xml:space="preserve">  </t>
    </r>
    <r>
      <rPr>
        <sz val="10.5"/>
        <color theme="1"/>
        <rFont val="Microsoft YaHei"/>
        <family val="2"/>
      </rPr>
      <t xml:space="preserve">那如果有另外一个客户，他以往在e抗原阳性，病毒载量较低的患者处方素比伏，现在我们的目标设为让其“在e抗原阳性，病毒载量较低的患者处方博路定”，是否是有挑战的呢？没错，针对这个客户，这个目标就具有挑战性了。 </t>
    </r>
  </si>
  <si>
    <r>
      <t>ü</t>
    </r>
    <r>
      <rPr>
        <sz val="7"/>
        <color theme="1"/>
        <rFont val="Times New Roman"/>
        <family val="1"/>
      </rPr>
      <t xml:space="preserve">  </t>
    </r>
    <r>
      <rPr>
        <sz val="10.5"/>
        <color theme="1"/>
        <rFont val="Microsoft YaHei"/>
        <family val="2"/>
      </rPr>
      <t>是否挑战，是需要看具体情形的，比如，同样在两周内减肥5公斤，对于一个原本50公斤重的人来说，会是很挑战的一件事，但对于一个体重150公斤的人来说，可能就不是那么挑战了。</t>
    </r>
  </si>
  <si>
    <r>
      <t>-</t>
    </r>
    <r>
      <rPr>
        <sz val="7"/>
        <color theme="1"/>
        <rFont val="Times New Roman"/>
        <family val="1"/>
      </rPr>
      <t xml:space="preserve">        </t>
    </r>
    <r>
      <rPr>
        <b/>
        <sz val="10.5"/>
        <color theme="1"/>
        <rFont val="Microsoft YaHei"/>
        <family val="2"/>
      </rPr>
      <t>R</t>
    </r>
    <r>
      <rPr>
        <sz val="10.5"/>
        <color theme="1"/>
        <rFont val="Microsoft YaHei"/>
        <family val="2"/>
      </rPr>
      <t>elevant — 相关的</t>
    </r>
  </si>
  <si>
    <r>
      <t>ü</t>
    </r>
    <r>
      <rPr>
        <sz val="7"/>
        <color theme="1"/>
        <rFont val="Times New Roman"/>
        <family val="1"/>
      </rPr>
      <t xml:space="preserve">  </t>
    </r>
    <r>
      <rPr>
        <sz val="10.5"/>
        <color theme="1"/>
        <rFont val="Microsoft YaHei"/>
        <family val="2"/>
      </rPr>
      <t>每一次的拜访目标应当与公司目标的达成持续关联，这就是上面我们所说的incremental shift的目标，每个小目标的方向都是朝着大目标的，在不断完成小目标的同时，也是在推进大目标的达成。</t>
    </r>
  </si>
  <si>
    <r>
      <t>-</t>
    </r>
    <r>
      <rPr>
        <sz val="7"/>
        <color theme="1"/>
        <rFont val="Times New Roman"/>
        <family val="1"/>
      </rPr>
      <t xml:space="preserve">        </t>
    </r>
    <r>
      <rPr>
        <b/>
        <sz val="10.5"/>
        <color theme="1"/>
        <rFont val="Microsoft YaHei"/>
        <family val="2"/>
      </rPr>
      <t>T</t>
    </r>
    <r>
      <rPr>
        <sz val="10.5"/>
        <color theme="1"/>
        <rFont val="Microsoft YaHei"/>
        <family val="2"/>
      </rPr>
      <t>ime-bound — 有时限的</t>
    </r>
  </si>
  <si>
    <r>
      <t>ü</t>
    </r>
    <r>
      <rPr>
        <sz val="7"/>
        <color theme="1"/>
        <rFont val="Times New Roman"/>
        <family val="1"/>
      </rPr>
      <t xml:space="preserve">  </t>
    </r>
    <r>
      <rPr>
        <sz val="10.5"/>
        <color theme="1"/>
        <rFont val="Microsoft YaHei"/>
        <family val="2"/>
      </rPr>
      <t>应当有时间限制，否则将难以检查或考核时间节点。</t>
    </r>
  </si>
  <si>
    <r>
      <t>ü</t>
    </r>
    <r>
      <rPr>
        <sz val="7"/>
        <color theme="1"/>
        <rFont val="Times New Roman"/>
        <family val="1"/>
      </rPr>
      <t xml:space="preserve">  </t>
    </r>
    <r>
      <rPr>
        <sz val="10.5"/>
        <color theme="1"/>
        <rFont val="Microsoft YaHei"/>
        <family val="2"/>
      </rPr>
      <t>比如，我要“在一周内，体重减轻5公斤”。这个“一周内”就是一个时限。</t>
    </r>
  </si>
  <si>
    <r>
      <t>ü</t>
    </r>
    <r>
      <rPr>
        <sz val="7"/>
        <color theme="1"/>
        <rFont val="Times New Roman"/>
        <family val="1"/>
      </rPr>
      <t xml:space="preserve">  </t>
    </r>
    <r>
      <rPr>
        <sz val="10.5"/>
        <color theme="1"/>
        <rFont val="Microsoft YaHei UI"/>
        <family val="2"/>
      </rPr>
      <t>要用具体、明确的语言清晰地说明你希望得到、传递、销售或改善什么，是要被清晰定义的，而不是模棱两可。</t>
    </r>
  </si>
  <si>
    <r>
      <t>ü</t>
    </r>
    <r>
      <rPr>
        <sz val="7"/>
        <color theme="1"/>
        <rFont val="Times New Roman"/>
        <family val="1"/>
      </rPr>
      <t> </t>
    </r>
    <r>
      <rPr>
        <sz val="7"/>
        <color theme="1"/>
        <rFont val="Microsoft YaHei"/>
        <family val="2"/>
      </rPr>
      <t xml:space="preserve"> </t>
    </r>
    <r>
      <rPr>
        <sz val="10.5"/>
        <color theme="1"/>
        <rFont val="Microsoft YaHei"/>
        <family val="2"/>
      </rPr>
      <t>比如，目标是“我要成功”，“成功”的定义在每个人心中都是不一样的，因此不够具体。</t>
    </r>
  </si>
  <si>
    <r>
      <t>ü</t>
    </r>
    <r>
      <rPr>
        <sz val="7"/>
        <color theme="1"/>
        <rFont val="Times New Roman"/>
        <family val="1"/>
      </rPr>
      <t xml:space="preserve">  </t>
    </r>
    <r>
      <rPr>
        <sz val="10.5"/>
        <color theme="1"/>
        <rFont val="Microsoft YaHei UI"/>
        <family val="2"/>
      </rPr>
      <t>能够被定性或定量地衡量评估，比如通过一组明确的数据或产生某些行为。</t>
    </r>
  </si>
  <si>
    <t>拜访时间 (几点到几点)</t>
  </si>
  <si>
    <t>代表名字</t>
  </si>
  <si>
    <t>STEM 顾问名字</t>
  </si>
  <si>
    <t>代表编码</t>
  </si>
  <si>
    <t>拜访的结果是什么？</t>
    <phoneticPr fontId="0" type="noConversion"/>
  </si>
  <si>
    <t>在下面适用的地方把0改为1</t>
    <phoneticPr fontId="0" type="noConversion"/>
  </si>
  <si>
    <t>试图讲述
（产品信息被传递但没有同意改变行为）</t>
  </si>
  <si>
    <t>事务型（没有销售内容）</t>
    <phoneticPr fontId="0" type="noConversion"/>
  </si>
  <si>
    <t>优秀且客户有明确行动的
（你听到清晰的行动即同意改变行为）</t>
  </si>
  <si>
    <t>优秀但没有明确行动 （你听到客户说，他们会改变行为但没有提及明确的行动）</t>
  </si>
  <si>
    <t>试图互动性
(至少传递了1条信息而且客户问过好的问题，（双向互动）但客户没有同意改变行为)</t>
  </si>
  <si>
    <t>锁定新患者，细分优势人群</t>
  </si>
  <si>
    <t>拓展消化科与肝胆外科</t>
  </si>
  <si>
    <t>新患者</t>
  </si>
  <si>
    <t>延长博路定患者DOT</t>
  </si>
  <si>
    <t>正在使用博路定患者</t>
  </si>
  <si>
    <t>肝病科</t>
  </si>
  <si>
    <t>感染科</t>
  </si>
  <si>
    <t>消化科/肝胆外科</t>
  </si>
  <si>
    <t>博路定在中国有超过十年临床经验，有以080/EVOLVE研究为代表的真实世界数据支持,是指南推荐的初治一线治疗药物。</t>
  </si>
  <si>
    <t>恩替卡韦仿制品</t>
  </si>
  <si>
    <t>非指南一线推荐的药物 (LAM/LTD/ADV)</t>
  </si>
  <si>
    <t>替诺福韦（TDF）</t>
  </si>
  <si>
    <t xml:space="preserve">针对策略1，肝病感染科4套EDA
• 慢乙肝抗病毒治疗--关注e抗原转换 还是 持续抑制病毒？
• 慢乙肝起始抗病毒治疗--选择恩替卡韦单药方案还是阿德福韦酯联合拉米夫定方案？
• 慢乙肝抗病毒治疗--认识耐药危害，正确选择初治抗病毒药物
• 慢乙肝持续抗病毒治疗的长期获益
</t>
  </si>
  <si>
    <t>策略2暂时没有EDA</t>
  </si>
  <si>
    <t>针对策略3，消化科2套EDA                                                                 • 慢乙肝防治指南的临床实践-抗病毒治疗相关问题
• 慢乙肝抗病毒治疗的临床获益-代偿期肝硬化慢乙肝患者抗病毒治疗的临床获益</t>
  </si>
  <si>
    <t>优势人群</t>
  </si>
  <si>
    <t xml:space="preserve">关键信息传递 </t>
  </si>
  <si>
    <t xml:space="preserve">市场战略 </t>
  </si>
  <si>
    <t>业务类型</t>
  </si>
  <si>
    <t>竞争产品</t>
  </si>
  <si>
    <t>消化科2套EDA                                                                                           • 慢乙肝防治指南的临床实践-抗病毒治疗相关问题
• 慢乙肝抗病毒治疗的临床获益-代偿期肝硬化慢乙肝患者抗病毒治疗的临床获益</t>
  </si>
  <si>
    <t>代表是否邀请客户参加BMS的学习平台</t>
  </si>
  <si>
    <t>拜访日期</t>
  </si>
  <si>
    <t>访谈日期</t>
  </si>
  <si>
    <t>评分方式</t>
  </si>
  <si>
    <r>
      <t>评分选择</t>
    </r>
    <r>
      <rPr>
        <b/>
        <sz val="11"/>
        <color theme="1"/>
        <rFont val="Calibri"/>
        <family val="2"/>
        <scheme val="minor"/>
      </rPr>
      <t xml:space="preserve"> 0</t>
    </r>
    <r>
      <rPr>
        <sz val="11"/>
        <color theme="1"/>
        <rFont val="Calibri"/>
        <family val="2"/>
        <scheme val="minor"/>
      </rPr>
      <t xml:space="preserve"> 或</t>
    </r>
    <r>
      <rPr>
        <b/>
        <sz val="11"/>
        <color theme="1"/>
        <rFont val="Calibri"/>
        <family val="2"/>
        <scheme val="minor"/>
      </rPr>
      <t xml:space="preserve"> 1</t>
    </r>
    <r>
      <rPr>
        <sz val="11"/>
        <color theme="1"/>
        <rFont val="Calibri"/>
        <family val="2"/>
        <scheme val="minor"/>
      </rPr>
      <t xml:space="preserve"> 或 </t>
    </r>
    <r>
      <rPr>
        <b/>
        <sz val="11"/>
        <color theme="1"/>
        <rFont val="Calibri"/>
        <family val="2"/>
        <scheme val="minor"/>
      </rPr>
      <t>2</t>
    </r>
  </si>
  <si>
    <t>1. 延长博路定患者DOT</t>
  </si>
  <si>
    <t>2. 锁定新患者，细分优势人群</t>
  </si>
  <si>
    <t>3. 拓展消化科与肝胆外科</t>
  </si>
  <si>
    <t>3 个策略都完整无误提到 = 2   2个策略完整无误提到 = 1 1个策略完整无误提到 = 1 0个策略提到 = 0</t>
  </si>
  <si>
    <t>3种患者类型包括优势人群里的3个类型都提到 = 2                    3种患者类型部分提到的 = 1                    3种患者类型都没有提到的 = 0</t>
  </si>
  <si>
    <t>3 个关键信息都有提到 = 2    2个关键信息提到 = 1 1个关键信息提到 = 1  0个关键信息提到 = 0</t>
  </si>
  <si>
    <t>提到3个目标科室里任何一个 = 2 没有提到3个目标科室的其中一个 = 0</t>
  </si>
  <si>
    <t>请按照代表回答的百分比来填写，总共是100%</t>
  </si>
  <si>
    <t xml:space="preserve">提到任何一个反对意见 = 2 没有提到举例的反对意见 = 0 </t>
  </si>
  <si>
    <t>提到3个竞争产品其中任何一个 = 2 没有提到3个竞争产品的其中一个 = 0</t>
  </si>
  <si>
    <t>完整无误的讲解了策略1和策略3的推广资料信息 = 2  完整无误的讲解了其中一个策略的推广资料信息 = 1       2个策略的推广信息都没有提到 = 0</t>
  </si>
  <si>
    <t>备注</t>
  </si>
  <si>
    <t>填写医院名称</t>
  </si>
  <si>
    <t>填写拜访医生姓名</t>
  </si>
  <si>
    <t>拜访的开始到结束花了多少时间</t>
  </si>
  <si>
    <t>填写所拜访的科室</t>
  </si>
  <si>
    <t>填写代表告诉你的回答</t>
  </si>
  <si>
    <t>填写代表的回答 (评分依据)</t>
  </si>
  <si>
    <t>代表有清晰的告诉你打算怎么做 = 6</t>
  </si>
  <si>
    <t>代表有清晰的告诉你打算展示什么 = 6</t>
  </si>
  <si>
    <t>代表有清晰的告诉你打算发现什么 = 6</t>
  </si>
  <si>
    <t>填写评分依据</t>
  </si>
  <si>
    <t>有延续之前的拜访 = 6</t>
  </si>
  <si>
    <t>填写评分依据，选择代表的拜访目标涵盖了SMART几项</t>
  </si>
  <si>
    <t>SMART都有 = 6                    部分有 = 3                   一个都没有 = 0</t>
  </si>
  <si>
    <t>以下评分选择 0 或 3 或 6</t>
  </si>
  <si>
    <t>有明确提到之前的拜访 = 6</t>
  </si>
  <si>
    <t>请填写代表和医生之间的对话，使用以下格式                               医生:                                                    代表:                                           医生:                                           代表</t>
  </si>
  <si>
    <t>与客户分享拜访目的时是否和之前告诉你拜访目的一致？</t>
  </si>
  <si>
    <t>完整 = 6                                           部分 = 3                                                   没有 = 0</t>
  </si>
  <si>
    <t>有提问的 = 6</t>
  </si>
  <si>
    <t>是否发生</t>
  </si>
  <si>
    <t>有 = 6    没有 = 0</t>
  </si>
  <si>
    <t>客户是否认同或者同意了代表所沟通的信息</t>
  </si>
  <si>
    <t>5. 价格</t>
  </si>
  <si>
    <t>4. ADV/TDF治疗期间, eGFR 评估的患者肾功能 并无显著影响</t>
  </si>
  <si>
    <r>
      <t>1.</t>
    </r>
    <r>
      <rPr>
        <sz val="7"/>
        <color theme="1"/>
        <rFont val="Arial"/>
        <family val="2"/>
      </rPr>
      <t>  </t>
    </r>
    <r>
      <rPr>
        <sz val="11"/>
        <color theme="1"/>
        <rFont val="Arial"/>
        <family val="2"/>
      </rPr>
      <t>TDF是新一代核苷类抗病毒治疗药物，优于ETV</t>
    </r>
  </si>
  <si>
    <r>
      <t>2.</t>
    </r>
    <r>
      <rPr>
        <sz val="7"/>
        <color theme="1"/>
        <rFont val="Arial"/>
        <family val="2"/>
      </rPr>
      <t>  </t>
    </r>
    <r>
      <rPr>
        <sz val="11"/>
        <color theme="1"/>
        <rFont val="Arial"/>
        <family val="2"/>
      </rPr>
      <t>ETV治疗24周应答不佳应换用TDF</t>
    </r>
  </si>
  <si>
    <r>
      <t>3.</t>
    </r>
    <r>
      <rPr>
        <sz val="7"/>
        <color theme="1"/>
        <rFont val="Arial"/>
        <family val="2"/>
      </rPr>
      <t>  </t>
    </r>
    <r>
      <rPr>
        <sz val="11"/>
        <color theme="1"/>
        <rFont val="Arial"/>
        <family val="2"/>
      </rPr>
      <t>TDF肾脏安全性优于ADV</t>
    </r>
  </si>
  <si>
    <t>1.  TDF是新一代核苷类抗病毒治疗药物，优于ETV               2.  ETV治疗24周应答不佳应换用TDF                                          3.  TDF肾脏安全性优于ADV                                                                 4.  ADV/TDF治疗期间, eGFR评估的患者肾功能并无显著影响                                                5.  价格</t>
  </si>
  <si>
    <t>和客户开场时代表是否提到之前的拜访？</t>
  </si>
  <si>
    <t>是否采取其中一个方式来和客户进行互动？</t>
  </si>
  <si>
    <t xml:space="preserve">使用了一种互动方式 = 6 </t>
  </si>
  <si>
    <t>是否向客户提问来跟进与客户的互动？</t>
  </si>
  <si>
    <t>客户的反应是否会考虑代表所沟通的信息</t>
  </si>
  <si>
    <t xml:space="preserve">同意 = 6      考虑 = 3     没有 = 0 </t>
  </si>
  <si>
    <t>填写分数</t>
  </si>
  <si>
    <t>通过记录的代表和医生对话内容中可以发现此次拜访符合哪一选项</t>
  </si>
  <si>
    <t>符合策略内容其中任何一个 = 4          拜访内容和举例的策略无关 = 0</t>
  </si>
  <si>
    <t>拜访中有提到任何一个患者类型 = 4                             没有提到任何一个患者类型 = 0</t>
  </si>
  <si>
    <t>拜访中有提到任何一个关键信息 = 4                           没有提到任何一个关键信息 = 0</t>
  </si>
  <si>
    <t>此次拜访的目标患者类型属于哪个科室的？                    属于其中一个目标科室的 = 4     不属于任何目标科室的 = 0</t>
  </si>
  <si>
    <t>此次拜访的目标客户是哪个科室的？     属于其中一个目标科室的 = 4     不属于任何目标科室的 = 0</t>
  </si>
  <si>
    <t xml:space="preserve">此次拜访有没有提到竞争产品？   提到的竞争产品是其中一个的 = 4 没有提到任何举例的竞争产品 = 0 </t>
  </si>
  <si>
    <t xml:space="preserve">客户是否提出其中一个反对意见？                                                           有 = 4                                                        没有 = 0 </t>
  </si>
  <si>
    <t>程序型（品牌提醒，没有任何销售信息）</t>
  </si>
  <si>
    <t>针对TDF，目前客户的反对意见有哪些？</t>
  </si>
  <si>
    <t>有邀请客户接受 = 6    有邀请但客户不接受 = 3 没有邀请 = 0</t>
  </si>
  <si>
    <t xml:space="preserve">客户接受代表提出的行动计划 = 6 代表提出行动计划客户不接受 = 3                                  没有提出行动计划 = 0 </t>
  </si>
  <si>
    <t>代表使用ipad与客户讲解相关针对性的任何一个信息 = 4                                                                                                              没有使用ipad讲解任何信息 = 0</t>
  </si>
  <si>
    <t>拜访 9</t>
  </si>
  <si>
    <t>拜访 10</t>
  </si>
  <si>
    <t>拜访 11</t>
  </si>
  <si>
    <t>拜访 12</t>
  </si>
  <si>
    <t>陈芳</t>
    <phoneticPr fontId="25" type="noConversion"/>
  </si>
  <si>
    <t>聂晓艳</t>
    <phoneticPr fontId="25" type="noConversion"/>
  </si>
  <si>
    <t>2/14/2017</t>
    <phoneticPr fontId="25" type="noConversion"/>
  </si>
  <si>
    <t>优势人群 -                                                                                                                                                 i. 中老年患者
ii. 高病毒载量的患者
iii. DNA阳性、进展性肝纤维化/肝硬化患者</t>
    <phoneticPr fontId="25" type="noConversion"/>
  </si>
  <si>
    <t>中老年患者，高病毒载量患者，肝硬化、肝纤维化，新发病人</t>
    <phoneticPr fontId="25" type="noConversion"/>
  </si>
  <si>
    <t>博路定长期使用安全性良好，确保患者能有更好的治疗依从性，从而保证临床持续获益。</t>
    <phoneticPr fontId="25" type="noConversion"/>
  </si>
  <si>
    <t>博路定强效持续抑制病毒，能逆转肝纤维化、延缓肝脏相关疾病进展。</t>
    <phoneticPr fontId="25" type="noConversion"/>
  </si>
  <si>
    <t>博路定长期使用安全性好，依从性好，强效抑制病毒，逆转肝纤维化、改善患者肝脏组织学，长期使用患者受益，是指南推荐的一线用药。</t>
    <phoneticPr fontId="25" type="noConversion"/>
  </si>
  <si>
    <t>感染科、肝病科、消化科、肝胆外科</t>
    <phoneticPr fontId="25" type="noConversion"/>
  </si>
  <si>
    <t>替诺福韦（TDF）</t>
    <phoneticPr fontId="25" type="noConversion"/>
  </si>
  <si>
    <t>恩替卡韦仿制品</t>
    <phoneticPr fontId="25" type="noConversion"/>
  </si>
  <si>
    <t>替诺福韦（TDF）恩替卡韦仿制品</t>
    <phoneticPr fontId="25" type="noConversion"/>
  </si>
  <si>
    <t>替诺福韦疗效好，肾毒性临床没有观察到，国产疗效好，博路定价格高</t>
    <phoneticPr fontId="25" type="noConversion"/>
  </si>
  <si>
    <t>公司提供的四套幻灯片</t>
    <phoneticPr fontId="25" type="noConversion"/>
  </si>
  <si>
    <t>赵凤丛</t>
    <phoneticPr fontId="25" type="noConversion"/>
  </si>
  <si>
    <t>10：30-10：45</t>
    <phoneticPr fontId="25" type="noConversion"/>
  </si>
  <si>
    <t>感染科</t>
    <phoneticPr fontId="25" type="noConversion"/>
  </si>
  <si>
    <t>在中老年患者中代替替诺福飞，和国产仿制药的差异</t>
    <phoneticPr fontId="25" type="noConversion"/>
  </si>
  <si>
    <t>延续上次的拜访，强调博路定得安全，疗效高，慢乙肝治疗首选</t>
  </si>
  <si>
    <t>阿力木江</t>
    <phoneticPr fontId="25" type="noConversion"/>
  </si>
  <si>
    <t>11：00-11：10：</t>
    <phoneticPr fontId="25" type="noConversion"/>
  </si>
  <si>
    <t>刘瑞</t>
    <phoneticPr fontId="25" type="noConversion"/>
  </si>
  <si>
    <t>11;50-12:00</t>
    <phoneticPr fontId="25" type="noConversion"/>
  </si>
  <si>
    <t>努斯莱提</t>
    <phoneticPr fontId="25" type="noConversion"/>
  </si>
  <si>
    <t>文倩</t>
    <phoneticPr fontId="25" type="noConversion"/>
  </si>
  <si>
    <t>布利布利</t>
    <phoneticPr fontId="25" type="noConversion"/>
  </si>
  <si>
    <t>古力加孜依拉</t>
    <phoneticPr fontId="25" type="noConversion"/>
  </si>
  <si>
    <t>木拉提</t>
    <phoneticPr fontId="25" type="noConversion"/>
  </si>
  <si>
    <t>12;40-12:50</t>
    <phoneticPr fontId="25" type="noConversion"/>
  </si>
  <si>
    <t>15：40-15：50</t>
    <phoneticPr fontId="25" type="noConversion"/>
  </si>
  <si>
    <t>16：30-16：40</t>
    <phoneticPr fontId="25" type="noConversion"/>
  </si>
  <si>
    <t>17：50-18：00</t>
    <phoneticPr fontId="25" type="noConversion"/>
  </si>
  <si>
    <t>18：40-18：50</t>
    <phoneticPr fontId="25" type="noConversion"/>
  </si>
  <si>
    <t>901研究，evolve研究,国产仿制药的对比和替诺福韦在肾功方面的对比</t>
    <phoneticPr fontId="25" type="noConversion"/>
  </si>
  <si>
    <t>发现医生深层次治疗观念，用其他产品的原因</t>
    <phoneticPr fontId="25" type="noConversion"/>
  </si>
  <si>
    <t>通过详尽资料进行阐述</t>
    <phoneticPr fontId="25" type="noConversion"/>
  </si>
  <si>
    <t>发现医生对慢乙肝的治疗习惯</t>
    <phoneticPr fontId="25" type="noConversion"/>
  </si>
  <si>
    <t>延续上次的拜访，强调博路定得安全，疗效高，慢乙肝治疗首选，了解国产药使用</t>
    <phoneticPr fontId="25" type="noConversion"/>
  </si>
  <si>
    <t>通过详尽资料进行阐述得到医生的肯定</t>
    <phoneticPr fontId="25" type="noConversion"/>
  </si>
  <si>
    <t>通过详尽资料进行阐述得到医生的肯定</t>
    <phoneticPr fontId="25" type="noConversion"/>
  </si>
  <si>
    <t>了解主任的用药习惯和对我们产品的肯定</t>
    <phoneticPr fontId="25" type="noConversion"/>
  </si>
  <si>
    <t>提问探询，数据展示</t>
    <phoneticPr fontId="25" type="noConversion"/>
  </si>
  <si>
    <t>资料展示，提问探询</t>
    <phoneticPr fontId="25" type="noConversion"/>
  </si>
  <si>
    <t>资料展示，提问探询</t>
    <phoneticPr fontId="25" type="noConversion"/>
  </si>
  <si>
    <t>（展示Ipad的资料）您看资料显示，我们工艺的不同，我们是薄膜衣片，它们是分散片，有效期3年，国产是3个月，我们纯度高，长期使用疗效稳定。</t>
  </si>
  <si>
    <t>我也知道您们有现实的困难，对于条件好的病人您还是首选我们博路定吧，医：那还用说吗</t>
  </si>
  <si>
    <t>，您目前临床上使用的病人首选抗病毒是？</t>
    <phoneticPr fontId="25" type="noConversion"/>
  </si>
  <si>
    <t>医生：是的，替诺福韦临床耐药高，确实有点，肾功不好的病人我们还是要用恩替卡韦，你们的优势我还是知道的，放心吧对你的工作我们还是认可的。聂;谢谢赵老师，您目前临床上使用的病人首选抗病毒是？医生：条件好、年轻、肾功不好的首选你们。</t>
  </si>
  <si>
    <t>上次给您注册的医家宝希望有时间你能看看视频，非常好，医生：好的，</t>
  </si>
  <si>
    <t>IPAD展示，您看这个901研究显示能显著改善逆转肝纤维化，</t>
  </si>
  <si>
    <t>你在慢乙肝的治疗中选择抗病毒的药物是那些？</t>
  </si>
  <si>
    <t>展示901研究和evelove研究，和国产工艺的对比及使用结果的对比</t>
  </si>
  <si>
    <t>展示901研究和evelove研究，和国产工艺的对比及使用结果的对比</t>
    <phoneticPr fontId="25" type="noConversion"/>
  </si>
  <si>
    <t>给您加的医家宝，您方便时看看非常好的，</t>
  </si>
  <si>
    <t>你看我们这有资料显示我们在长期使用上和提诺福威肾脏损害对比（IPAD资料展示）</t>
  </si>
  <si>
    <t>主任您在抗病毒药物上您是如何选择的？</t>
  </si>
  <si>
    <t>主任给您注册的医家宝您可以看看，</t>
  </si>
  <si>
    <t>您在慢乙肝治疗中如何选择？</t>
  </si>
  <si>
    <t>强效抗病毒低耐药初始治疗很重要。聂：博路定就是这样一种药（资料展示）长期治疗逆转肝纤维化</t>
  </si>
  <si>
    <t>上次聊到慢乙肝的主要治疗，耐药性，</t>
  </si>
  <si>
    <t>您对慢乙肝抗病毒治疗中您考虑使用的有哪些药？医生：我的病人主要是核苷类药物，首选恩替卡韦，聂：我这有资料您看看（IPAD展示）</t>
  </si>
  <si>
    <t>我这有资料您看看（IPAD展示）医生：是的恩替卡韦长期使用可以改善肝纤维化，早期的肝硬化逆转，具体的资料给我找一些，最好是纸质的打印出来</t>
  </si>
  <si>
    <t>您对慢乙肝抗病毒治疗中您考虑使用的有哪些药？</t>
  </si>
  <si>
    <t>我们是指南推荐的一线用药医生：是的恩替卡韦长期使用可以改善肝纤维化，早期的肝硬化逆转我这有资料显示我们和国产分散片的区别（IPAD资料展示）医</t>
    <phoneticPr fontId="25" type="noConversion"/>
  </si>
  <si>
    <t>您医家宝注册好了您可以看看视频，非常好的，医生：好</t>
  </si>
  <si>
    <t>，上次我们谈到了慢乙肝肝硬化的治疗及长期治疗带来的好处</t>
  </si>
  <si>
    <t>聂：古大夫、木大夫好占用您们5分钟时间，上次我们谈到了慢乙肝肝硬化的治疗及长期治疗带来的好处，</t>
  </si>
  <si>
    <t>今天带来了相关数据和资料（IPAD展示）01研究、EVElove研究</t>
    <phoneticPr fontId="25" type="noConversion"/>
  </si>
  <si>
    <t>博路定强效持续抑制病毒，能逆转肝纤维化、延缓肝脏相关疾病进展。</t>
    <phoneticPr fontId="25" type="noConversion"/>
  </si>
  <si>
    <t>博路定长期使用安全性良好，确保患者能有更好的治疗依从性，从而保证临床持续获益。</t>
    <phoneticPr fontId="25" type="noConversion"/>
  </si>
  <si>
    <t>博路定在中国有超过十年临床经验，有以080/EVOLVE研究为代表的真实世界数据支持,是指南推荐的初治一线治疗药物。</t>
    <phoneticPr fontId="25" type="noConversion"/>
  </si>
  <si>
    <t>（IPAD展示901研究、EVElove研究）博路定强效持续抑制病毒，能逆转肝纤维化、延缓肝脏相关疾病进展医长期使用安全性良好是指南推荐的初治一线治疗药物</t>
  </si>
  <si>
    <t>博路定强效持续抑制病毒，能逆转肝纤维化、延缓肝脏相关疾病进展医长期使用安全性良好是指南推荐的初治一线治疗药物</t>
  </si>
  <si>
    <t>。聂：如果你遇到这样的病人会继续使用吧？</t>
  </si>
  <si>
    <t>医家宝你们已注册好了吧</t>
  </si>
  <si>
    <t>数据和资料（IPAD展示901研究、EVElove研究，博路定强效持续抑制病毒，能逆转肝纤维化、延缓肝脏相关疾病进展医长期使用安全性良好是指南推荐的初治一线治疗药物，</t>
  </si>
  <si>
    <t>博路定强效持续抑制病毒，能逆转肝纤维化、延缓肝脏相关疾病进展医长期使用安全性良好是指南推荐的初治一线治疗药物，</t>
  </si>
  <si>
    <t>木大夫：长期用可以保肝，减轻肝硬化的并发症，改善肝细胞的坏死，我们首选博路定。</t>
  </si>
  <si>
    <t>另外：医家宝你们已注册好了吧，</t>
  </si>
  <si>
    <t>：今天我给您带来了资料数据 ，在疗效、安全及在中老年患者和肾功不好患者的使用对比，展示901研究和evelove研究，</t>
  </si>
  <si>
    <t>：今天我给您带来了资料数据 ，在疗效、安全及在中老年患者和肾功不好患者的使用对比，展示901研究和evelove研究，</t>
    <phoneticPr fontId="25" type="noConversion"/>
  </si>
  <si>
    <t>给您注册的医家宝，您可以上去看看医生;好的我关注一下，</t>
  </si>
  <si>
    <t>代表：你看上次我们谈到国产仿制药，今天给您带来了相关的资料，（展示Ipad的资料）您看资料显示，我们工艺的不同，我们是薄膜衣片，它们是分散片，有效期3年，国产是3个月，我们纯度高，长期使用疗效稳定。</t>
    <phoneticPr fontId="25" type="noConversion"/>
  </si>
  <si>
    <t>医;你们、替诺福韦、国产的都用，替诺福韦疗效也很好，比你们还便宜赵：今天我给您带来了资料数据 ，在疗效、安全及在中老年患者和肾功不好患者的使用对比，展示901研究和evelove研究，</t>
    <phoneticPr fontId="25" type="noConversion"/>
  </si>
  <si>
    <t>医;你们、替诺福韦、国产的都用，替诺福韦疗效也很好，比你们还便宜代表：今天我给您带来了资料数据 ，在疗效、安全及在中老年患者和肾功不好患者的使用对比，展示901研究和evelove研究，医生：是的，替诺福韦临床耐药高，确实有点，肾功不好的病人我们还是要用恩替卡韦，</t>
    <phoneticPr fontId="25" type="noConversion"/>
  </si>
  <si>
    <t>您看资料显示，我们工艺的不同，我们是薄膜衣片，它们是分散片，有效期3年，国产是3个月，我们纯度高，长期使用疗效稳定。医生：这个我还是了解一点，合资药厂的质量肯定没说的，只是我们有的病人受条件限制，如果疗效一致，哪个便宜用哪个，现在又在控制药品比例，你们要提高竞争力，还要做更多的工作，你们也可以和公司反映一下便宜一点吗？聂：赵老师谢谢您对我们的肯定，我也知道您们有现实的困难，对于条件好的病人您还是首选我们博路定吧，医：那还用说吗。</t>
    <phoneticPr fontId="25" type="noConversion"/>
  </si>
  <si>
    <t>代表：那中老年患者使用抗病毒产品我们也是首选吧。医;你们、替诺福韦、国产的都用，替诺福韦疗效也很好，比你们还便宜代表：今天我给您带来了资料数据 ，在疗效、安全及在中老年患者和肾功不好患者的使用对比，展示901研究和evelove研究，医生：是的，替诺福韦临床耐药高，确实有点，肾功不好的病人我们还是要用恩替卡韦，你们的优势我还是知道的，放心吧对你的工作我们还是认可的。代表;谢谢赵老师，您目前临床上使用的病人首选抗病毒是？医生：条件好、年轻、肾功不好的首选你们。</t>
  </si>
  <si>
    <t>抢占拉米夫定市场，延长博路定治疗时间，推广用药指南，挖掘新患者，消化科和肝胆外科也在拜访中</t>
    <phoneticPr fontId="25" type="noConversion"/>
  </si>
  <si>
    <t>肝病，感染科4套EDA
• 慢乙肝抗病毒治疗--关注e抗原转换 还是 持续抑制病毒？
• 慢乙肝起始抗病毒治疗--选择恩替卡韦单药方案还是阿德福韦酯联合拉米夫定方案？
• 慢乙肝抗病毒治疗--认识耐药危害，正确选择初治抗病毒药物
• 慢乙肝持续抗病毒治疗的长期获益</t>
    <phoneticPr fontId="25" type="noConversion"/>
  </si>
  <si>
    <t>代表：：文大夫您好！上次聊到慢乙肝的主要治疗，耐药性，您对慢乙肝抗病毒治疗中您考虑使用的有哪些药？医生：我的病人主要是核苷类药物，首选恩替卡韦，
代表：：我这有资料您看看（IPAD展示）,我们是指南推荐的一线用药
医生：是的恩替卡韦长期使用可以改善肝纤维化，早期的肝硬化逆转，具体的资料给我找一些，最好是纸质的打印出来
代表：： 替诺福韦您使用多吗？
医生：说实话我用的不多，，经验不足，
代表：;恩替卡韦分散片您也在用吧，
医生：是的，主要是考虑到病人的经济条件，
代表：：我这有资料显示我们和国产分散片的区别（IPAD资料展示）
医生：是的，制药工艺很重要的，只要条件允许的我肯定首选你的，
代表：：谢谢您的支持。您医家宝注册好了您可以看看视频，非常好的，
医生：好的</t>
    <phoneticPr fontId="25" type="noConversion"/>
  </si>
  <si>
    <t>代表：：布大夫好！占用您们5分钟时间，上次我们谈到了慢乙肝肝硬化的治疗及长期治疗带来的好处，今天带来了相关数据和资料（IPAD展示901研究、EVElove研究）博路定强效持续抑制病毒，能逆转肝纤维化、延缓肝脏相关疾病进展医长期使用安全性良好是指南推荐的初治一线治疗药物，您在临床中如何选择治疗的呢？
医生：我分三个层次，第一携带，不需要任何处理的，家族史，病毒高，DNA阴性，2：肝硬化提早进行抗病毒治疗，3：核苷大于10的4次方抗病毒治疗，
代表：：您是如何选择抗病毒药物治疗的，
医生：恩替卡韦、替诺福韦，恩替卡韦分散片都用，
代表：：恩替卡韦、替诺福韦使用过程中，替诺福韦的耐药是不是常有发生，你看我这有资料显示恩替卡韦、替诺福韦长期使用的对比，
医生：是的，我是遇到过，在抗病毒方面你们确实比替诺福韦要好，
代表：：谢谢您对我们的支持，医家宝你们已注册好了吧，
医生是的：忙的还没有顾上看，有时间就看，
代表：：谢谢！下次再来拜访您们，好的</t>
    <phoneticPr fontId="25" type="noConversion"/>
  </si>
  <si>
    <t>您看这个901研究显示能显著改善逆转肝纤维化，你在慢乙肝的治疗中选择抗病毒的药物是那些？
医生：你的占80%以上10%左右替诺福韦，其他国产的，
代表：;谢谢您对我们的支持，您是如何选择病人？
医生： 根据病人的化验资料，你的和替诺福韦差不多，耐药他们稍多代表 博路定抑制病毒短期内效果高 医生：那是肯定，
代表;那您在中老年和肾功不好的病人首选是那些？
医生：你的优势肾脏损害小，我们肾病科会诊的病人都在使用，当然你们的药肯定是好的，就是贵了，替诺福韦都便宜了吗，
代表：;价格高和研发制药工艺有关，我们和国产的比i工艺的不同，我们是薄膜衣片，它们是分散片，有效期3年，国产是3个月，我们纯度高，长期使用疗效稳定（资料展示）。
医生：嗯，我知道了放心</t>
    <phoneticPr fontId="25" type="noConversion"/>
  </si>
  <si>
    <t>代表：;上次和您谈到恩替卡韦的安全性、疗效，今天给您带来了资料，IPAD展示，您看这个901研究显示能显著改善逆转肝纤维化，你在慢乙肝的治疗中选择抗病毒的药物是那些？
医生：你的占80%以上10%左右替诺福韦，其他国产的，
代表：;谢谢您对我们的支持，您是如何选择病人？
医生： 根据病人的化验资料，你的和替诺福韦差不多，耐药他们稍多代表 博路定抑制病毒短期内效果高</t>
    <phoneticPr fontId="25" type="noConversion"/>
  </si>
  <si>
    <t>，代表;价格高和研发制药工艺有关，我们和国产的比i工艺的不同，我们是薄膜衣片，它们是分散片，有效期3年，国产是3个月，我们纯度高，长期使用疗效稳定（资料展示</t>
    <phoneticPr fontId="25" type="noConversion"/>
  </si>
  <si>
    <t>代表价格高和研发制药工艺有关，我们和国产的比i工艺的不同，我们是薄膜衣片，它们是分散片，有效期3年，国产是3个月，我们纯度高，长期使用疗效稳定（资料展示）</t>
    <phoneticPr fontId="25" type="noConversion"/>
  </si>
  <si>
    <t>代表：;谢谢您对我们的支持，您是如何选择病人？
医生： 根据病人的化验资料，你的和替诺福韦差不多，耐药他们稍多代表 博路定抑制病毒短期内效果高 医生：那是肯定，
代表;那您在中老年和肾功不好的病人首选是那些？
医生：你的优势肾脏损害小，我们肾病科会诊的病人都在使用，当然你们的药肯定是好的，就是贵了，替诺福韦都便宜了吗，
代表：;价格高和研发制药工艺有关，我们和国产的比i工艺的不同，我们是薄膜衣片，它们是分散片，有效期3年，国产是3个月，我们纯度高，长期使用疗效稳定（资料展示）。
医生：嗯，我知道了放心</t>
    <phoneticPr fontId="25" type="noConversion"/>
  </si>
  <si>
    <t>代表：; 博路定抑制病毒短期内效果高 医生：那是肯定，代表：那您在中老年和肾功不好的病人首选是那些？医生：你的优势肾脏损害小，我们肾病科会诊的病人都在使用</t>
    <phoneticPr fontId="25" type="noConversion"/>
  </si>
  <si>
    <t>医生：这个我还是了解一点，合资药厂的质量肯定没说的，只是我们有的病人受条件限制，如果疗效一致，哪个便宜用哪个，现在又在控制药品比例，你们要提高竞争力，还要做更多的工作，你们也可以和公司反映一下便宜一点吗？代表：赵老师谢谢您对我们的肯定，我也知道您们有现实的困难，对于条件好的病人您还是首选我们博路定吧，医：那还用说吗</t>
    <phoneticPr fontId="25" type="noConversion"/>
  </si>
  <si>
    <t>代表：：上次咋们谈到慢乙肝的长期治疗的安全性，疗效高今天给您带来了有关的数据（IPAD展示），主任您在抗病毒药物上您是如何选择的？
主任： 根据一线用药替诺福韦也还不错，就是进药困难，临时进药，博路定用的多一些，毕竟我们一些病人是从外地来的，考虑到长期监测不到，为了方便病人使用，尽量用安全性高的</t>
    <phoneticPr fontId="25" type="noConversion"/>
  </si>
  <si>
    <t>代表：主任确实安全性的考虑很重要，你看我们这有资料显示我们在长期使用上和提诺福威肾脏损害对比（IPAD资料展示</t>
    <phoneticPr fontId="25" type="noConversion"/>
  </si>
  <si>
    <t>主任确实安全性的考虑很重要，你看我们这有资料显示我们在长期使用上和提诺福威肾脏损害对比（IPAD资料展示）主任：那是肯定的，病人用药安全是最重要的。</t>
    <phoneticPr fontId="25" type="noConversion"/>
  </si>
  <si>
    <t>展示901研究和evelove研究，和国产工艺的对比及使用结果的对比</t>
    <phoneticPr fontId="25" type="noConversion"/>
  </si>
  <si>
    <t>代表：外地病人多，依从性差，肾功能需要检测主任您是如何选择呢？
主任： 有些病人已经是肝硬化了，尤其是地区转来的病人，门诊的较轻，病房的较重，选择用药上肯定是疗效高的，副做用小的，像肾脏损害的，
代表：：主任确实安全性的考虑很重要，你看我们这有资料显示我们在长期使用上和提诺福威肾脏损害对比（IPAD资料展示）
主任：那是肯定的，病人用药安全是最重要的。
代表：：谢谢主任！</t>
    <phoneticPr fontId="25" type="noConversion"/>
  </si>
  <si>
    <t>代表：主任确实安全性的考虑很重要，你看我们这有资料显示我们在长期使用上和提诺福威肾脏损害对比（IPAD资料展示）主任：那是肯定的，病人用药安全是最重要的。</t>
    <phoneticPr fontId="25" type="noConversion"/>
  </si>
  <si>
    <t>代表：：主任确实安全性的考虑很重要，你看我们这有资料显示我们在长期使用上和提诺福威肾脏损害对比（IPAD资料展示）
主任：那是肯定的，病人用药安全是最重要的。</t>
    <phoneticPr fontId="25" type="noConversion"/>
  </si>
  <si>
    <t>代表：;阿大夫您好！
医生：小聂来了什么事？
代表：;上次和您谈到恩替卡韦的安全性、疗效，今天给您带来了资料，IPAD展示，您看这个901研究显示能显著改善逆转肝纤维化，你在慢乙肝的治疗中选择抗病毒的药物是那些？
医生：你的占80%以上10%左右替诺福韦，其他国产的，
代表：;谢谢您对我们的支持，您是如何选择病人？
医生： 根据病人的化验资料，你的和替诺福韦差不多，耐药他们稍多代表 
代表：博路定抑制病毒短期内效果高 
医生：那是肯定，
代表;那您在中老年和肾功不好的病人首选是那些？
医生：你的优势肾脏损害小，我们肾病科会诊的病人都在使用，当然你们的药肯定是好的，就是贵了，替诺福韦都便宜了吗，
代表：;价格高和研发制药工艺有关，我们和国产的比i工艺的不同，我们是薄膜衣片，它们是分散片，有效期3年，国产是3个月，我们纯度高，长期使用疗效稳定（资料展示）。
医生：嗯，我知道了放心，代表：谢谢阿大夫，给您加的医家宝，您方便时看看非常好的，
医生;好的好的，
代表;打扰了，下次再来拜访您，
医生;；好的</t>
    <phoneticPr fontId="25" type="noConversion"/>
  </si>
  <si>
    <t>代表：上次和您谈到恩替卡韦的安全性、疗效，今天给您带来了资料，</t>
    <phoneticPr fontId="25" type="noConversion"/>
  </si>
  <si>
    <t>代表：上次咋们谈到慢乙肝的长期治疗的安全性，疗效高今天给您带来了有关的数据（IPAD展示）</t>
    <phoneticPr fontId="25" type="noConversion"/>
  </si>
  <si>
    <t>代表：上次和您谈到恩替卡韦的安全性、疗效，今天给您带来了资料，IPAD展示，您看这个901研究显示能显著改善逆转肝纤维化</t>
    <phoneticPr fontId="25" type="noConversion"/>
  </si>
  <si>
    <t>代表：上次和您谈到慢乙肝的治疗，介绍了博路定更好的治疗方案，</t>
    <phoneticPr fontId="25" type="noConversion"/>
  </si>
  <si>
    <t>强效抗病毒低耐药初始治疗很重要。代表：：博路定就是这样一种药（资料展示）长期治疗逆转肝纤维化。</t>
    <phoneticPr fontId="25" type="noConversion"/>
  </si>
  <si>
    <t>您在慢乙肝治疗中如何选择？</t>
    <phoneticPr fontId="25" type="noConversion"/>
  </si>
  <si>
    <t>代表：上次和您谈到慢乙肝的治疗，介绍了博路定更好的治疗方案，您在慢乙肝治疗中如何选择？
医生：我选择大于10的4次方病人，即使DNA水平达不到，但影像上显示肝硬化，首选抗病毒，母婴传播的感染时间长，早期肝硬化，肝纤维化选择抗病毒治疗。</t>
    <phoneticPr fontId="25" type="noConversion"/>
  </si>
  <si>
    <t>代表：：您是如何选择抗病毒药的？强效抗病毒低耐药初始治疗很重要。
代表：：博路定就是这样一种药（资料展示）长期治疗逆转肝纤维化。</t>
    <phoneticPr fontId="25" type="noConversion"/>
  </si>
  <si>
    <t>强效抗病毒低耐药初始治疗很重要。代表：博路定就是这样一种药（资料展示）长期治疗逆转肝纤维化。</t>
    <phoneticPr fontId="25" type="noConversion"/>
  </si>
  <si>
    <t>好的治疗方案，您在慢乙肝治疗中如何选择？
医生：我选择大于10的4次方病人，即使DNA水平达不到，但影像上显示肝硬化，首选抗病毒，母婴传播的感染时间长，早期肝硬化，肝纤维化选择抗病毒治疗。
代表：：您是如何选择抗病毒药的？强效抗病毒低耐药初始治疗很重要。
代表：：博路定就是这样一种药（资料展示）长期治疗逆转肝纤维化。
医生：你们的短时间控制病毒时间快，比其他药物好我还是用你的比较多，当然病人的经济条件呢要考虑。</t>
    <phoneticPr fontId="25" type="noConversion"/>
  </si>
  <si>
    <t>代表：努大夫您好！小聂又来了？
代表：上次和您谈到慢乙肝的治疗，介绍了博路定更好的治疗方案，您在慢乙肝治疗中如何选择？
医生：我选择大于10的4次方病人，即使DNA水平达不到，但影像上显示肝硬化，首选抗病毒，母婴传播的感染时间长，早期肝硬化，肝纤维化选择抗病毒治疗。
代表：：您是如何选择抗病毒药的？
医生：强效抗病毒低耐药初始治疗很重要。
代表：：博路定就是这样一种药（资料展示）长期治疗逆转肝纤维化。
医生：你们的短时间控制病毒时间快，比其他药物好我还是用你的比较多，当然病人的经济条件呢要考虑。
代表：：谢谢！给您注册的医家宝，您可以上去看看
医生;好的我关注一下，代表：谢谢，下次再来拜访您。</t>
    <phoneticPr fontId="25" type="noConversion"/>
  </si>
  <si>
    <t>代表：：您是如何选择抗病毒药的？
医生：强效抗病毒低耐药初始治疗很重要。
代表：：博路定就是这样一种药（资料展示）长期治疗逆转肝纤维化。
医生：你们的短时间控制病毒时间快，比其他药物好我还是用你的比较多，当然病人的经济条件呢要考虑。</t>
    <phoneticPr fontId="25" type="noConversion"/>
  </si>
  <si>
    <t>您对慢乙肝抗病毒治疗中您考虑使用的有哪些药？</t>
    <phoneticPr fontId="25" type="noConversion"/>
  </si>
  <si>
    <t>代表：我这有资料您看看（IPAD展示）,我们是指南推荐的一线用药医生：是的恩替卡韦长期使用可以改善肝纤维化，早期的肝硬化逆转</t>
    <phoneticPr fontId="25" type="noConversion"/>
  </si>
  <si>
    <t xml:space="preserve"> 代表：：我这有资料您看看（IPAD展示）,我们是指南推荐的一线用药
医生：是的恩替卡韦长期使用可以改善肝纤维化，早期的肝硬化逆转，具体的资料给我找一些，最好是纸质的打印出来
代表：： 替诺福韦您使用多吗？
医生：说实话我用的不多，，经验不足，
代表：;恩替卡韦分散片您也在用吧，
医生：是的，主要是考虑到病人的经济条件，</t>
    <phoneticPr fontId="25" type="noConversion"/>
  </si>
  <si>
    <t>代表：我这有资料您看看（IPAD展示）,我们是指南推荐的一线用药</t>
    <phoneticPr fontId="25" type="noConversion"/>
  </si>
  <si>
    <t>代表：：文大夫您好！上次聊到慢乙肝的主要治疗，耐药性，您对慢乙肝抗病毒治疗中您考虑使用的有哪些药？医生：我的病人主要是核苷类药物，首选恩替卡韦，
代表：：我这有资料您看看（IPAD展示）,我们是指南推荐的一线用药
医生：是的恩替卡韦长期使用可以改善肝纤维化，早期的肝硬化逆转，具体的资料给我找一些，最好是纸质的打印出来
代表：： 替诺福韦您使用多吗？
医生：说实话我用的不多，，经验不足，
代表：;恩替卡韦分散片您也在用吧，
医生：是的，主要是考虑到病人的经济条件，
代表：：我这有资料显示我们和国产分散片的区别（IPAD资料展示）
医生：是的，制药工艺很重要的，只要条件允许的我肯定首选你的，</t>
    <phoneticPr fontId="25" type="noConversion"/>
  </si>
  <si>
    <t>制药工艺很重要的，只要条件允许的我肯定首选你的，</t>
    <phoneticPr fontId="25" type="noConversion"/>
  </si>
  <si>
    <t>代表：：我这有资料您看看（IPAD展示）,我们是指南推荐的一线用药
医生：是的恩替卡韦长期使用可以改善肝纤维化，早期的肝硬化逆转，具体的资料给我找一些，最好是纸质的打印出来</t>
    <phoneticPr fontId="25" type="noConversion"/>
  </si>
  <si>
    <t>代表：：我这有资料您看看（IPAD展示）,我们是指南推荐的一线用药</t>
    <phoneticPr fontId="25" type="noConversion"/>
  </si>
  <si>
    <t>我们谈到了慢乙肝肝硬化的治疗及长期治疗带来的好处，今天带来了相关数据和资料（IPAD展示901研究、EVElove研究）博路定强效持续抑制病毒，能逆转肝纤维化、延缓肝脏相关疾病进展医长期使用安全性良好是指南推荐的初治一线治疗药物，您在临床中如何选择治疗的呢？
医生：我分三个层次，第一携带，不需要任何处理的，家族史，病毒高，DNA阴性，2：肝硬化提早进行抗病毒治疗，3：核苷大于10的4次方抗病毒治疗，
代表：：您是如何选择抗病毒药物治疗的，
医生：恩替卡韦、替诺福韦，恩替卡韦分散片都用，</t>
    <phoneticPr fontId="25" type="noConversion"/>
  </si>
  <si>
    <t>上次我们谈到了慢乙肝肝硬化的治疗及长期治疗带来的好处，今天带来了相关数据和资料（IPAD展示901研究、EVElove研究）博路定强效持续抑制病毒，能逆转肝纤维化、延缓肝脏相关疾病进展医长期使用安全性良好是指南推荐的初治一线治疗药物，您在临床中如何选择治疗的呢？</t>
    <phoneticPr fontId="25" type="noConversion"/>
  </si>
  <si>
    <t>上次我们谈到了慢乙肝肝硬化的治疗及长期治疗带来的好处，今天带来了相关数据和资料（IPAD展示901研究、EVElove研究）博路定强效持续抑制病毒，能逆转肝纤维化、延缓肝脏相关疾病进展医长期使用安全性良好是指南推荐的初治一线治疗药物，您在临床中如何选择治疗的呢？
医生：我分三个层次，第一携带，不需要任何处理的，家族史，病毒高，DNA阴性，2：肝硬化提早进行抗病毒治疗，3：核苷大于10的4次方抗病毒治疗，</t>
    <phoneticPr fontId="25" type="noConversion"/>
  </si>
  <si>
    <t>代表：：您是如何选择抗病毒药物治疗的，
医生：恩替卡韦、替诺福韦，恩替卡韦分散片都用，
代表：：恩替卡韦、替诺福韦使用过程中，替诺福韦的耐药是不是常有发生，你看我这有资料显示恩替卡韦、替诺福韦长期使用的对比，
医生：是的，我是遇到过，在抗病毒方面你们确实比替诺福韦要好，</t>
    <phoneticPr fontId="25" type="noConversion"/>
  </si>
  <si>
    <t>带来了相关数据和资料（IPAD展示901研究、EVElove研究）博路定强效持续抑制病毒，能逆转肝纤维化、延缓肝脏相关疾病进展医长期使用安全性良好是指南推荐的初治一线治疗药物，</t>
    <phoneticPr fontId="25" type="noConversion"/>
  </si>
  <si>
    <t>替诺福韦，恩替卡韦分散片都用，聂：恩替卡韦、替诺福韦使用过程中，替诺福韦的耐药是不是常有发生，你看我这有资料显示恩替卡韦、替诺福韦长期使用的对比，</t>
    <phoneticPr fontId="25" type="noConversion"/>
  </si>
  <si>
    <t>上次我们谈到了慢乙肝肝硬化的治疗及长期治疗带来的好处，今天带来了相关数据和资料（IPAD展示901研究、EVElove研究）博路定强效持续抑制病毒，能逆转肝纤维化、延缓肝脏相关疾病进展医长期使用安全性良好是指南推荐的初治一线治疗药物，您在临床中如何选择治疗的呢？
医生：我分三个层次，第一携带，不需要任何处理的，家族史，病毒高，DNA阴性，2：肝硬化提早进行抗病毒治疗，3：核苷大于10的4次方抗病毒治疗，
代表：：您是如何选择抗病毒药物治疗的，
医生：恩替卡韦、替诺福韦，恩替卡韦分散片都用，
代表：：恩替卡韦、替诺福韦使用过程中，替诺福韦的耐药是不是常有发生，你看我这有资料显示恩替卡韦、替诺福韦长期使用的对比，
医生：是的，我是遇到过，在抗病毒方面你们确实比替诺福韦要好，</t>
    <phoneticPr fontId="25" type="noConversion"/>
  </si>
  <si>
    <t>博路定强效持续抑制病毒，能逆转肝纤维化、延缓肝脏相关疾病进展医长期使用安全性良好是指南推荐的初治一线治疗药物</t>
    <phoneticPr fontId="25" type="noConversion"/>
  </si>
  <si>
    <t>上次我们谈到了慢乙肝肝硬化的治疗及长期治疗带来的好处，今天带来了相关数据和资料（IPAD展示901研究、EVElove研究，博路定强效持续抑制病毒，能逆转肝纤维化、延缓肝脏相关疾病进展医长期使用安全性良好是指南推荐的初治一线治疗药物，
医生：是的，疗效好，安全性高，耐药低是你们的特点，在核苷类药物里我们首选博路定，
木大夫：长期用可以保肝，减轻肝硬化的并发症，改善肝细胞的坏死，我们首选博路定。
代表：：如果你遇到这样的病人会继续使用吧？医生：肯定首选只是穷的病人我们要考虑他们的经济能力，</t>
    <phoneticPr fontId="25" type="noConversion"/>
  </si>
  <si>
    <t>数据和资料（IPAD展示901研究、EVElove研究，博路定强效持续抑制病毒，能逆转肝纤维化、延缓肝脏相关疾病进展医长期使用安全性良好是指南推荐的初治一线治疗药物，</t>
    <phoneticPr fontId="25" type="noConversion"/>
  </si>
  <si>
    <t>医生：是的，疗效好，安全性高，耐药低是你们的特点，在核苷类药物里我们首选博路定，
木大夫：长期用可以保肝，减轻肝硬化的并发症，改善肝细胞的坏死，我们首选博路定。
代表：：如果你遇到这样的病人会继续使用吧？</t>
    <phoneticPr fontId="25" type="noConversion"/>
  </si>
  <si>
    <t>上次我们谈到了慢乙肝肝硬化的治疗及长期治疗带来的好处，今天带来了相关数据和资料（IPAD展示901研究、EVElove研究，博路定强效持续抑制病毒，能逆转肝纤维化、延缓肝脏相关疾病进展医长期使用安全性良好是指南推荐的初治一线治疗药物，
医生：是的，疗效好，安全性高，耐药低是你们的特点，在核苷类药物里我们首选博路定，
木大夫：长期用可以保肝，减轻肝硬化的并发症，改善肝细胞的坏死，我们首选博路定。
代表：：如果你遇到这样的病人会继续使用吧？
医生：肯定首选只是穷的病人我们要考虑他们的经济能力，老实说也会选择国产的，可以理解吧代</t>
    <phoneticPr fontId="25" type="noConversion"/>
  </si>
  <si>
    <t>上次我们谈到了慢乙肝肝硬化的治疗及长期治疗带来的好处，今天带来了相关数据和资料（IPAD展示902研究、EVElove研究，博路定强效持续抑制病毒，能逆转肝纤维化、延缓肝脏相关疾病进展医长期使用安全性良好是指南推荐的初治一线治疗药物，
医生：是的，疗效好，安全性高，耐药低是你们的特点，在核苷类药物里我们首选博路定，
木大夫：长期用可以保肝，减轻肝硬化的并发症，改善肝细胞的坏死，我们首选博路定。
代表：：如果你遇到这样的病人会继续使用吧？
医生：肯定首选只是穷的病人我们要考虑他们的经济能力，老实说也会选择国产的，可以理解吧代</t>
  </si>
  <si>
    <t>代表：：如果你遇到这样的病人会继续使用吧？
医生：肯定首选只是穷的病人我们要考虑他们的经济能力，老实说也会选择国产的，可以理解吧代表：我这有资料显示我们和国产分散片的区别（IPAD资料展示）
代表：：是的，谢谢老师</t>
    <phoneticPr fontId="25" type="noConversion"/>
  </si>
  <si>
    <t>博路定强效持续抑制病毒，能逆转肝纤维化、延缓肝脏相关疾病进展医长期使用安全性良好是指南推荐的初治一线治疗药物，</t>
    <phoneticPr fontId="25" type="noConversion"/>
  </si>
  <si>
    <t>上次我们谈到了慢乙肝肝硬化的治疗及长期治疗带来的好处，今天带来了相关数据和资料（IPAD展示901研究、EVElove研究，博路定强效持续抑制病毒，能逆转肝纤维化、延缓肝脏相关疾病进展医长期使用安全性良好是指南推荐的初治一线治疗药物，
医生：是的，疗效好，安全性高，耐药低是你们的特点，在核苷类药物里我们首选博路定，
木大夫：长期用可以保肝，减轻肝硬化的并发症，改善肝细胞的坏死，我们首选博路定。
代表：：如果你遇到这样的病人会继续使用吧？
医生：肯定首选只是穷的病人我们要考虑他们的经济能力，老实说也会选择国产的，可以理解吧代表：我这有资料显示我们和国产分散片的区别（IPAD资料展示）
代表：：是的，谢谢老师</t>
    <phoneticPr fontId="25" type="noConversion"/>
  </si>
  <si>
    <t>上次我们谈到了慢乙肝肝硬化的治疗及长期治疗带来的好处，今天带来了相关数据和资料（IPAD展示902研究、EVElove研究，博路定强效持续抑制病毒，能逆转肝纤维化、延缓肝脏相关疾病进展医长期使用安全性良好是指南推荐的初治一线治疗药物，
医生：是的，疗效好，安全性高，耐药低是你们的特点，在核苷类药物里我们首选博路定，
木大夫：长期用可以保肝，减轻肝硬化的并发症，改善肝细胞的坏死，我们首选博路定。
代表：：如果你遇到这样的病人会继续使用吧？
医生：肯定首选只是穷的病人我们要考虑他们的经济能力，老实说也会选择国产的，可以理解吧代表：我这有资料显示我们和国产分散片的区别（IPAD资料展示）
代表：：是的，谢谢老师</t>
  </si>
  <si>
    <t>木大夫：长期用可以保肝，减轻肝硬化的并发症，改善肝细胞的坏死，我们首选博路定。</t>
    <phoneticPr fontId="25" type="noConversion"/>
  </si>
  <si>
    <t>今天带来了相关数据和资料（IPAD展示901研究、EVElove研究，博路定强效持续抑制病毒，能逆转肝纤维化、延缓肝脏相关疾病进展医长期使用安全性良好是指南推荐的初治一线治疗药物，</t>
    <phoneticPr fontId="25" type="noConversion"/>
  </si>
  <si>
    <t>今天带来了相关数据和资料（IPAD展示902研究、EVElove研究，博路定强效持续抑制病毒，能逆转肝纤维化、延缓肝脏相关疾病进展医长期使用安全性良好是指南推荐的初治一线治疗药物，</t>
  </si>
  <si>
    <t>延续上次的拜访，强调博路定安全，疗效高，慢乙肝治疗首选</t>
    <phoneticPr fontId="25" type="noConversion"/>
  </si>
  <si>
    <t>代表：赵大夫您好！刚下夜班太辛苦了1占用您五分钟的时间，和您聊聊上次您提到的国产药品和替诺福韦的问题。医：好呀!代表：你看上次我们谈到国产仿制药，今天给您带来了相关的资料，（展示Ipad的资料）您看资料显示，我们工艺的不同，我们是薄膜衣片，它们是分散片，有效期3年，国产是3个月，我们纯度高，长期使用疗效稳定。医生：这个我还是了解一点，合资药厂的质量肯定没说的，只是我们有的病人受条件限制，如果疗效一致，哪个便宜用哪个，现在又在控制药品比例，你们要提高竞争力，还要做更多的工作，你们也可以和公司反映一下便宜一点吗？代表：赵老师谢谢您对我们的肯定，我也知道您们有现实的困难，对于条件好的病人您还是首选我们博路定吧，医：那还用说吗。代表：那中老年患者使用抗病毒产品我们也是首选吧。医;你们、替诺福韦、国产的都用，替诺福韦疗效也很好，比你们还便宜
代表：今天我给您带来了资料数据 ，在疗效、安全及在中老年患者和肾功不好患者的使用对比，展示901研究和evelove研究，医生：是的，替诺福韦临床耐药高，确实有点，肾功不好的病人我们还是要用恩替卡韦，你们的优势我还是知道的，放心吧对你的工作我们还是认可的。代表;谢谢赵老师，您目前临床上使用的病人首选抗病毒是？医生：条件好、年轻、肾功不好的首选你们。代表;谢谢!希望您能一直支持我们，上次给您注册的医家宝希望有时间你能看看视频，非常好，医生：好的，</t>
    <phoneticPr fontId="25" type="noConversion"/>
  </si>
  <si>
    <t>代表：赵大夫您好！刚下夜班太辛苦了1占用您五分钟的时间，和您聊聊上次您提到的国产药品和替诺福韦的问题。医：好呀!代表：你看上次我们谈到国产仿制药，今天给您带来了相关的资料，</t>
  </si>
  <si>
    <t>资料展示，提问探询</t>
    <phoneticPr fontId="25" type="noConversion"/>
  </si>
  <si>
    <t>代表：那中老年患者使用抗病毒产品我们也是首选吧</t>
    <phoneticPr fontId="25" type="noConversion"/>
  </si>
  <si>
    <t>代表：赵老师谢谢您对我们的肯定，我也知道您们有现实的困难，对于条件好的病人您还是首选我们博路定吧，医：那还用说吗。代表：那中老年患者使用抗病毒产品我们也是首选吧。医;你们、替诺福韦、国产的都用，替诺福韦疗效也很好，比你们还便宜代表：今天我给您带来了资料数据 ，在疗效、安全及在中老年患者和肾功不好患者的使用对比，展示901研究和evelove研究，医生：是的，替诺福韦临床耐药高，确实有点，肾功不好的病人我们还是要用恩替卡韦，你们的优势我还是知道的，放心吧对你的工作我们还是认可的。代表;谢谢赵老师，您目前临床上使用的病人首选抗病毒是？医生：条件好、年轻、肾功不好的首选你们。代表;谢谢!希望您能一直支持我</t>
    <phoneticPr fontId="25" type="noConversion"/>
  </si>
  <si>
    <t>肾功不好的病人</t>
    <phoneticPr fontId="25" type="noConversion"/>
  </si>
  <si>
    <t>替诺福韦</t>
  </si>
  <si>
    <t>代表：：您是如何选择抗病毒药的？
医生：强效抗病毒低耐药初始治疗很重要。
代表：：博路定就是这样一种药（资料展示）长期治疗逆转肝纤维化。
医生：你们的短时间控制病毒时间快，比其他药物好我还是用你的比较多，当然病人的经济条件呢要考虑。</t>
    <phoneticPr fontId="25" type="noConversion"/>
  </si>
  <si>
    <t>代表：：上次咋们谈到慢乙肝的长期治疗的安全性，疗效高今天给您带来了有关的数据（IPAD展示），主任您在抗病毒药物上您是如何选择的？
主任： 根据一线用药替诺福韦也还不错，就是进药困难，临时进药，博路定用的多一些，毕竟我们一些病人是从外地来的，考虑到长期监测不到，为了方便病人使用，尽量用安全性高的
代表：外地病人多，依从性差，肾功能需要检测主任您是如何选择呢？
主任： 有些病人已经是肝硬化了，尤其是地区转来的病人，门诊的较轻，病房的较重，选择用药上肯定是疗效高的，副做用小的，像肾脏损害的，
代表：：主任确实安全性的考虑很重要，你看我们这有资料显示我们在长期使用上和提诺福威肾脏损害对比（IPAD资料展示）
主任：那是肯定的，病人用药安全是最重要的。
代表：：谢谢主任！
主任：如果你们能降价就更好了！
代表：主任给您注册的医家宝您可以看看，</t>
    <phoneticPr fontId="25" type="noConversion"/>
  </si>
  <si>
    <t>代表：;上次和您谈到恩替卡韦的安全性、疗效，今天给您带来了资料，IPAD展示，您看这个901研究显示能显著改善逆转肝纤维化，（IPAD展示）</t>
    <phoneticPr fontId="25" type="noConversion"/>
  </si>
  <si>
    <t>代表：（IPAD展示）今天我给您带来了资料数据 ，在疗效、安全及在中老年患者和肾功不好患者的使用对比，展示901研究和evelove研究，医生：是的，替诺福韦临床耐药高，确实有点，肾功不好的病人我们还是要用恩替卡韦，你们的优势我还是知道的，放心吧对你的工作我们还是认可的。</t>
    <phoneticPr fontId="25" type="noConversion"/>
  </si>
  <si>
    <t>代表那您在中老年和肾功不好的病人首选是那些？</t>
    <phoneticPr fontId="25" type="noConversion"/>
  </si>
  <si>
    <t>中老年和肾功不好的病人</t>
  </si>
  <si>
    <t>今天带来了相关数据和资料（IPAD展示901研究、EVElove研究）博路定强效持续抑制病毒，能逆转肝纤维化、延缓肝脏相关疾病进展医长期使用安全性良好是指南推荐的初治一线治疗药物</t>
    <phoneticPr fontId="25" type="noConversion"/>
  </si>
  <si>
    <t>代表：：古大夫、木大夫好占用您们5分钟时间，上次我们谈到了慢乙肝肝硬化的治疗及长期治疗带来的好处，今天带来了相关数据和资料（IPAD展示902研究、EVElove研究，博路定强效持续抑制病毒，能逆转肝纤维化、延缓肝脏相关疾病进展医长期使用安全性良好是指南推荐的初治一线治疗药物，
医生：是的，疗效好，安全性高，耐药低是你们的特点，在核苷类药物里我们首选博路定，
木大夫：长期用可以保肝，减轻肝硬化的并发症，改善肝细胞的坏死，我们首选博路定。
代表：：如果你遇到这样的病人会继续使用吧？医生：肯定首选只是穷的病人我们要考虑他们的经济能力，老实说也会选择国产的，可以理解吧代表：我这有资料显示我们和国产分散片的区别（IPAD资料展示）
代表：：是的，谢谢老师们对我们的支持，另外：医家宝你们已注册好了吧，医生是的：忙的还没有顾上看，有时间就看，代表谢谢！下次再来拜访您们，好的</t>
    <phoneticPr fontId="25" type="noConversion"/>
  </si>
  <si>
    <t>代表：：古大夫、木大夫好占用您们5分钟时间，上次我们谈到了慢乙肝肝硬化的治疗及长期治疗带来的好处，今天带来了相关数据和资料（IPAD展示901研究、EVElove研究，博路定强效持续抑制病毒，能逆转肝纤维化、延缓肝脏相关疾病进展医长期使用安全性良好是指南推荐的初治一线治疗药物，
医生：是的，疗效好，安全性高，耐药低是你们的特点，在核苷类药物里我们首选博路定，
木大夫：长期用可以保肝，减轻肝硬化的并发症，改善肝细胞的坏死，我们首选博路定。
代表：：如果你遇到这样的病人会继续使用吧？
医生：肯定首选只是穷的病人我们要考虑他们的经济能力，老实说也会选择国产的，可以理解吧代表：我这有资料显示我们和国产分散片的区别（IPAD资料展示）
代表：：是的，谢谢老师们对我们的支持，另外：医家宝你们已注册好了吧，医生是的：忙的还没有顾上看，有时间就看，代表谢谢！下次再来拜访您们，好的</t>
    <phoneticPr fontId="25" type="noConversion"/>
  </si>
  <si>
    <t>代表：：主任您好！
主任：小聂帮我把药开好了，是的，
代表：主任占用您五分钟和您聊聊，
主任：可以，
代表：：上次咋们谈到慢乙肝的长期治疗的安全性，疗效高今天给您带来了有关的数据（IPAD展示），主任您在抗病毒药物上您是如何选择的？
主任： 根据一线用药替诺福韦也还不错，就是进药困难，临时进药，博路定用的多一些，毕竟我们一些病人是从外地来的，考虑到长期监测不到，为了方便病人使用，尽量用安全性高的
代表：外地病人多，依从性差，肾功能需要检测主任您是如何选择呢？
主任： 有些病人已经是肝硬化了，尤其是地区转来的病人，门诊的较轻，病房的较重，选择用药上肯定是疗效高的，副做用小的，像肾脏损害的，
代表：：主任确实安全性的考虑很重要，你看我们这有资料显示我们在长期使用上和提诺福威肾脏损害对比（IPAD资料展示）
主任：那是肯定的，病人用药安全是最重要的。
代表：：谢谢主任！
主任：如果你们能降价就更好了！
代表：主任给您注册的医家宝您可以看看，
主任：这次亚太会议你们没有参加聂：我们有分会场。主任：给你们一个建议，全国的会议你们可以多关注一下，筛选一些好的可以网上视频，视频中可以请相关专家点评，你们没有回议赞助可以提供其他的学习视频。代表：：谢谢主任的建议我回去马上反映，谢谢！</t>
    <phoneticPr fontId="25" type="noConversion"/>
  </si>
  <si>
    <t>您看这个901研究显示能显著改善逆转肝纤维化，</t>
    <phoneticPr fontId="25" type="noConversion"/>
  </si>
  <si>
    <t xml:space="preserve">
代表：：博路定就是这样一种药（资料展示）长期治疗逆转肝纤维化。
</t>
    <phoneticPr fontId="25" type="noConversion"/>
  </si>
  <si>
    <t xml:space="preserve">我这有资料您看看（IPAD展示）,我们是指南推荐的一线用药
</t>
    <phoneticPr fontId="25" type="noConversion"/>
  </si>
  <si>
    <t>（IPAD展示901研究、EVElove研究，博路定强效持续抑制病毒，能逆转肝纤维化、延缓肝脏相关疾病进展医长期使用安全性良好是指南推荐的初治一线治疗药物，</t>
    <phoneticPr fontId="25" type="noConversion"/>
  </si>
  <si>
    <t>（IPAD展示902研究、EVElove研究，博路定强效持续抑制病毒，能逆转肝纤维化、延缓肝脏相关疾病进展医长期使用安全性良好是指南推荐的初治一线治疗药物，</t>
    <phoneticPr fontId="25" type="noConversion"/>
  </si>
  <si>
    <t>长期治疗带来的好处</t>
  </si>
  <si>
    <t xml:space="preserve">我们是指南推荐的一线用药
</t>
    <phoneticPr fontId="25" type="noConversion"/>
  </si>
  <si>
    <t xml:space="preserve">我这有资料显示恩替卡韦、替诺福韦长期使用的对比，
</t>
    <phoneticPr fontId="25" type="noConversion"/>
  </si>
  <si>
    <t xml:space="preserve">（IPAD展示901研究、EVElove研究，博路定强效持续抑制病毒，能逆转肝纤维化、延缓肝脏相关疾病进展医长期使用安全性良好是指南推荐的初治一线治疗药物，
</t>
    <phoneticPr fontId="25" type="noConversion"/>
  </si>
  <si>
    <t xml:space="preserve">博路定就是这样一种药（资料展示）长期治疗逆转肝纤维化。
</t>
    <phoneticPr fontId="25" type="noConversion"/>
  </si>
  <si>
    <t>有资料显示我们在长期使用上和提诺福威肾脏损害对比（IPAD资料展示）</t>
  </si>
  <si>
    <t>访谈和执行</t>
    <rPh sb="0" eb="1">
      <t>fang tan</t>
    </rPh>
    <rPh sb="2" eb="3">
      <t>he zhi xing</t>
    </rPh>
    <phoneticPr fontId="25" type="noConversion"/>
  </si>
  <si>
    <t>品牌市场战略</t>
  </si>
  <si>
    <t>关键信息</t>
  </si>
  <si>
    <t>区域内患者分布</t>
  </si>
  <si>
    <t>总计</t>
  </si>
  <si>
    <t>拜访</t>
    <rPh sb="0" eb="1">
      <t>bai fang</t>
    </rPh>
    <phoneticPr fontId="25" type="noConversion"/>
  </si>
  <si>
    <t>标准</t>
  </si>
  <si>
    <t>权重</t>
  </si>
  <si>
    <t>得分</t>
  </si>
  <si>
    <t>整合规划</t>
  </si>
  <si>
    <t>组内权重</t>
    <rPh sb="0" eb="1">
      <t>zu nei</t>
    </rPh>
    <rPh sb="2" eb="3">
      <t>quan zhong</t>
    </rPh>
    <phoneticPr fontId="25" type="noConversion"/>
  </si>
  <si>
    <t>对于此次拜访您打算怎么做</t>
  </si>
  <si>
    <t>此次拜访打算展示什么</t>
  </si>
  <si>
    <t>此次拜访想发现什么</t>
  </si>
  <si>
    <r>
      <t>此次拜访目标是否</t>
    </r>
    <r>
      <rPr>
        <sz val="12"/>
        <color rgb="FF272727"/>
        <rFont val="Arial"/>
      </rPr>
      <t xml:space="preserve"> SMART</t>
    </r>
  </si>
  <si>
    <t>吸引注意</t>
  </si>
  <si>
    <t>拜访中是否与客户提到之前所设想的对于此次拜访的目标？</t>
  </si>
  <si>
    <t>是否采用讲述故事的方法与客户进行互动</t>
  </si>
  <si>
    <r>
      <t>是否采用</t>
    </r>
    <r>
      <rPr>
        <sz val="12"/>
        <color rgb="FF272727"/>
        <rFont val="Arial"/>
      </rPr>
      <t>SOAP</t>
    </r>
    <r>
      <rPr>
        <sz val="12"/>
        <color rgb="FF272727"/>
        <rFont val="PingFang SC"/>
        <family val="3"/>
        <charset val="134"/>
      </rPr>
      <t>的方法与客户进行互动</t>
    </r>
    <r>
      <rPr>
        <sz val="12"/>
        <color rgb="FF272727"/>
        <rFont val="Arial"/>
      </rPr>
      <t> </t>
    </r>
  </si>
  <si>
    <t>是否利用大胆陈述来与客户进行互动（产品特征优势宣讲）</t>
    <rPh sb="17" eb="18">
      <t>chan pin</t>
    </rPh>
    <rPh sb="19" eb="20">
      <t>te zheng</t>
    </rPh>
    <rPh sb="21" eb="22">
      <t>you shi</t>
    </rPh>
    <rPh sb="23" eb="24">
      <t>xuan jiang</t>
    </rPh>
    <phoneticPr fontId="25" type="noConversion"/>
  </si>
  <si>
    <t>创造价值</t>
  </si>
  <si>
    <t>询问客户对该疾病种的治疗目标</t>
  </si>
  <si>
    <r>
      <t>使用提问来了解客户目前对于</t>
    </r>
    <r>
      <rPr>
        <sz val="12"/>
        <color rgb="FF272727"/>
        <rFont val="Arial"/>
      </rPr>
      <t>BMS</t>
    </r>
    <r>
      <rPr>
        <sz val="12"/>
        <color rgb="FF272727"/>
        <rFont val="PingFang SC"/>
        <family val="3"/>
        <charset val="134"/>
      </rPr>
      <t>产品的使用</t>
    </r>
  </si>
  <si>
    <r>
      <t>通过提问方式来了解客户选择治疗方案的考虑因素</t>
    </r>
    <r>
      <rPr>
        <sz val="12"/>
        <color rgb="FF272727"/>
        <rFont val="Arial"/>
      </rPr>
      <t> </t>
    </r>
  </si>
  <si>
    <r>
      <t>利用产品关键信息来区分</t>
    </r>
    <r>
      <rPr>
        <sz val="12"/>
        <color rgb="FF272727"/>
        <rFont val="Arial"/>
      </rPr>
      <t>BMS</t>
    </r>
    <r>
      <rPr>
        <sz val="12"/>
        <color rgb="FF272727"/>
        <rFont val="PingFang SC"/>
        <family val="3"/>
        <charset val="134"/>
      </rPr>
      <t>产品和竞争产品</t>
    </r>
  </si>
  <si>
    <t>达成共识</t>
  </si>
  <si>
    <r>
      <t>代表是否就</t>
    </r>
    <r>
      <rPr>
        <sz val="12"/>
        <color rgb="FF272727"/>
        <rFont val="Arial"/>
      </rPr>
      <t>BMS</t>
    </r>
    <r>
      <rPr>
        <sz val="12"/>
        <color rgb="FF272727"/>
        <rFont val="PingFang SC"/>
        <family val="3"/>
        <charset val="134"/>
      </rPr>
      <t>产品的治疗价值与客户达成共识</t>
    </r>
  </si>
  <si>
    <r>
      <t>客户是否会考虑代表所提出的</t>
    </r>
    <r>
      <rPr>
        <sz val="12"/>
        <color rgb="FF272727"/>
        <rFont val="Arial"/>
      </rPr>
      <t>BMS</t>
    </r>
    <r>
      <rPr>
        <sz val="12"/>
        <color rgb="FF272727"/>
        <rFont val="PingFang SC"/>
        <family val="3"/>
        <charset val="134"/>
      </rPr>
      <t>产品的治疗价值</t>
    </r>
  </si>
  <si>
    <r>
      <t>代表是否邀请了客户参加</t>
    </r>
    <r>
      <rPr>
        <sz val="12"/>
        <color rgb="FF272727"/>
        <rFont val="Arial"/>
      </rPr>
      <t>BMS</t>
    </r>
    <r>
      <rPr>
        <sz val="12"/>
        <color rgb="FF272727"/>
        <rFont val="PingFang SC"/>
        <family val="3"/>
        <charset val="134"/>
      </rPr>
      <t>学术交流的机会</t>
    </r>
  </si>
  <si>
    <t>代表拜访报告</t>
    <phoneticPr fontId="25" type="noConversion"/>
  </si>
  <si>
    <t>（机密）</t>
    <phoneticPr fontId="25" type="noConversion"/>
  </si>
  <si>
    <t>代表REP版</t>
  </si>
  <si>
    <t>报告时间：</t>
    <rPh sb="0" eb="1">
      <t>bao gao</t>
    </rPh>
    <rPh sb="2" eb="3">
      <t>shi jian</t>
    </rPh>
    <phoneticPr fontId="25" type="noConversion"/>
  </si>
  <si>
    <t>姓名：</t>
    <rPh sb="0" eb="1">
      <t>xing ming</t>
    </rPh>
    <phoneticPr fontId="25" type="noConversion"/>
  </si>
  <si>
    <t>部门：</t>
    <rPh sb="0" eb="1">
      <t>bu men</t>
    </rPh>
    <phoneticPr fontId="25" type="noConversion"/>
  </si>
  <si>
    <t>Virology</t>
    <phoneticPr fontId="25" type="noConversion"/>
  </si>
  <si>
    <t>区域编码：</t>
    <rPh sb="0" eb="1">
      <t>qyu yu</t>
    </rPh>
    <rPh sb="2" eb="3">
      <t>bian m</t>
    </rPh>
    <phoneticPr fontId="25" type="noConversion"/>
  </si>
  <si>
    <t>代表姓名:</t>
    <rPh sb="2" eb="3">
      <t>xing ming</t>
    </rPh>
    <phoneticPr fontId="25" type="noConversion"/>
  </si>
  <si>
    <t>代表拜访报告总得分</t>
    <phoneticPr fontId="25" type="noConversion"/>
  </si>
  <si>
    <t>区域编号:</t>
    <phoneticPr fontId="25" type="noConversion"/>
  </si>
  <si>
    <t>访谈内容</t>
    <phoneticPr fontId="25" type="noConversion"/>
  </si>
  <si>
    <t>(满分2分)</t>
  </si>
  <si>
    <t>评估日期:</t>
    <phoneticPr fontId="25" type="noConversion"/>
  </si>
  <si>
    <t>执行分析</t>
    <phoneticPr fontId="25" type="noConversion"/>
  </si>
  <si>
    <t>(满分4分)</t>
  </si>
  <si>
    <t>(满分6分)</t>
  </si>
  <si>
    <t>总得分</t>
    <phoneticPr fontId="25" type="noConversion"/>
  </si>
  <si>
    <t>(满分12分)</t>
  </si>
  <si>
    <t>客户名单</t>
  </si>
  <si>
    <t>医院</t>
  </si>
  <si>
    <t>医生</t>
  </si>
  <si>
    <t>科室</t>
  </si>
  <si>
    <t>拜访时间</t>
    <phoneticPr fontId="25" type="noConversion"/>
  </si>
  <si>
    <t>加权平均分*</t>
  </si>
  <si>
    <t>1. 整合规划</t>
    <phoneticPr fontId="25" type="noConversion"/>
  </si>
  <si>
    <t>平均分</t>
  </si>
  <si>
    <t xml:space="preserve">3. 创造价值 </t>
    <phoneticPr fontId="25" type="noConversion"/>
  </si>
  <si>
    <t>此次拜访您打算怎么做</t>
    <phoneticPr fontId="25" type="noConversion"/>
  </si>
  <si>
    <t>此次拜访打算展示什么</t>
    <phoneticPr fontId="25" type="noConversion"/>
  </si>
  <si>
    <t>此次拜访想发现什么</t>
    <phoneticPr fontId="25" type="noConversion"/>
  </si>
  <si>
    <t>使用提问来了解客户目前对于BMS产品的使用</t>
  </si>
  <si>
    <t>此次拜访是否延续了之前的拜访</t>
    <phoneticPr fontId="25" type="noConversion"/>
  </si>
  <si>
    <t>通过提问方式来了解客户选择治疗方案的考虑因素</t>
    <phoneticPr fontId="25" type="noConversion"/>
  </si>
  <si>
    <t>此次拜访目标是否 SMART</t>
    <phoneticPr fontId="25" type="noConversion"/>
  </si>
  <si>
    <t>提供专注于患者的解决方案</t>
    <phoneticPr fontId="25" type="noConversion"/>
  </si>
  <si>
    <t>处理客户的反对意见</t>
    <phoneticPr fontId="25" type="noConversion"/>
  </si>
  <si>
    <t>利用产品关键信息来区分BMS产品和竞争产品</t>
    <phoneticPr fontId="25" type="noConversion"/>
  </si>
  <si>
    <t>引发和客户相互讨论或学术辩论</t>
  </si>
  <si>
    <t>2. 吸引注意</t>
    <rPh sb="3" eb="4">
      <t>xi yin</t>
    </rPh>
    <rPh sb="5" eb="6">
      <t>zhu yi</t>
    </rPh>
    <phoneticPr fontId="25" type="noConversion"/>
  </si>
  <si>
    <t>4. 达成共识</t>
    <rPh sb="3" eb="4">
      <t>da cheng gong shi</t>
    </rPh>
    <phoneticPr fontId="25" type="noConversion"/>
  </si>
  <si>
    <t>此次拜访是否延续之前的拜访</t>
  </si>
  <si>
    <t>就BMS产品的治疗价值与客户达成共识</t>
  </si>
  <si>
    <t>拜访中是否与客户提到之前所设想的对于此次拜访的目标</t>
  </si>
  <si>
    <t>客户会考虑代表提出的BMS产品使用价值</t>
  </si>
  <si>
    <t>使用多种互动方式（讲述故事, SOAP方法, 大胆陈述， 提问）</t>
  </si>
  <si>
    <t>基于与客户达成共识后, 代表提出行动计划</t>
  </si>
  <si>
    <t>代表邀请客户参加BMS的学习平台</t>
  </si>
  <si>
    <t>* 权重分配：整合规划20%，吸引注意10%，创造价值40%，达成共识30%。每一细项满分为6分。</t>
  </si>
  <si>
    <t>加权平均分</t>
  </si>
  <si>
    <t>品牌市场策略</t>
  </si>
  <si>
    <t>目标患者类型</t>
    <rPh sb="4" eb="5">
      <t>lei xing</t>
    </rPh>
    <phoneticPr fontId="25" type="noConversion"/>
  </si>
  <si>
    <t>反对意见处理</t>
    <rPh sb="4" eb="5">
      <t>chu li</t>
    </rPh>
    <phoneticPr fontId="25" type="noConversion"/>
  </si>
  <si>
    <t>推广资料使用</t>
    <rPh sb="4" eb="5">
      <t>shi ynog</t>
    </rPh>
    <phoneticPr fontId="25" type="noConversion"/>
  </si>
  <si>
    <t>新疆自治区人民医院</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</si>
</sst>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quot;年&quot;m&quot;月&quot;d&quot;日&quot;;@"/>
    <numFmt numFmtId="165" formatCode="0.00_ "/>
  </numFmts>
  <fonts count="51" x14ac:knownFonts="1">
    <font>
      <sz val="11"/>
      <color theme="1"/>
      <name val="Calibri"/>
      <family val="2"/>
      <scheme val="minor"/>
    </font>
    <font>
      <sz val="12"/>
      <color theme="1"/>
      <name val="Calibri"/>
      <family val="2"/>
      <scheme val="minor"/>
    </font>
    <font>
      <b/>
      <sz val="11"/>
      <color theme="1"/>
      <name val="Calibri"/>
      <family val="2"/>
      <scheme val="minor"/>
    </font>
    <font>
      <sz val="18"/>
      <color theme="1"/>
      <name val="Calibri"/>
      <family val="2"/>
      <scheme val="minor"/>
    </font>
    <font>
      <sz val="10"/>
      <name val="Arial"/>
      <family val="2"/>
    </font>
    <font>
      <sz val="10"/>
      <color theme="1"/>
      <name val="Calibri"/>
      <family val="2"/>
      <scheme val="minor"/>
    </font>
    <font>
      <sz val="7"/>
      <color theme="1"/>
      <name val="Times New Roman"/>
      <family val="1"/>
    </font>
    <font>
      <b/>
      <sz val="12"/>
      <color theme="1"/>
      <name val="Calibri"/>
      <family val="2"/>
      <scheme val="minor"/>
    </font>
    <font>
      <sz val="10.5"/>
      <color theme="1"/>
      <name val="Microsoft YaHei"/>
      <family val="2"/>
    </font>
    <font>
      <sz val="10.5"/>
      <color theme="1"/>
      <name val="Arial"/>
      <family val="2"/>
    </font>
    <font>
      <b/>
      <sz val="10.5"/>
      <color theme="1"/>
      <name val="Microsoft YaHei"/>
      <family val="2"/>
    </font>
    <font>
      <sz val="10.5"/>
      <color theme="1"/>
      <name val="Wingdings"/>
      <charset val="2"/>
    </font>
    <font>
      <sz val="10.5"/>
      <color theme="1"/>
      <name val="Microsoft YaHei UI"/>
      <family val="2"/>
    </font>
    <font>
      <sz val="7"/>
      <color theme="1"/>
      <name val="Microsoft YaHei"/>
      <family val="2"/>
    </font>
    <font>
      <b/>
      <sz val="12"/>
      <color theme="1"/>
      <name val="Microsoft YaHei"/>
      <family val="2"/>
    </font>
    <font>
      <b/>
      <sz val="18"/>
      <color theme="1"/>
      <name val="Calibri"/>
      <family val="2"/>
      <scheme val="minor"/>
    </font>
    <font>
      <sz val="11"/>
      <color theme="1"/>
      <name val="Arial"/>
      <family val="2"/>
    </font>
    <font>
      <sz val="12"/>
      <color theme="1"/>
      <name val="Calibri"/>
      <family val="2"/>
      <scheme val="minor"/>
    </font>
    <font>
      <b/>
      <sz val="14"/>
      <color theme="0"/>
      <name val="Arial"/>
      <family val="2"/>
    </font>
    <font>
      <sz val="9"/>
      <color theme="0"/>
      <name val="Calibri"/>
      <family val="2"/>
      <scheme val="minor"/>
    </font>
    <font>
      <sz val="12"/>
      <color theme="0"/>
      <name val="Arial"/>
      <family val="2"/>
    </font>
    <font>
      <sz val="9"/>
      <name val="Calibri"/>
      <family val="2"/>
      <scheme val="minor"/>
    </font>
    <font>
      <sz val="11"/>
      <color rgb="FF000000"/>
      <name val="Microsoft YaHei"/>
      <family val="2"/>
    </font>
    <font>
      <sz val="7"/>
      <color theme="1"/>
      <name val="Arial"/>
      <family val="2"/>
    </font>
    <font>
      <b/>
      <i/>
      <sz val="11"/>
      <color theme="1"/>
      <name val="Calibri"/>
      <family val="2"/>
      <scheme val="minor"/>
    </font>
    <font>
      <sz val="9"/>
      <name val="Calibri"/>
      <family val="3"/>
      <charset val="134"/>
      <scheme val="minor"/>
    </font>
    <font>
      <sz val="10"/>
      <name val="宋体"/>
      <family val="3"/>
      <charset val="134"/>
    </font>
    <font>
      <sz val="11"/>
      <color theme="1"/>
      <name val="Calibri"/>
      <family val="2"/>
      <scheme val="minor"/>
    </font>
    <font>
      <sz val="12"/>
      <color rgb="FF272727"/>
      <name val="PingFang SC"/>
      <family val="3"/>
      <charset val="134"/>
    </font>
    <font>
      <sz val="12"/>
      <color rgb="FF272727"/>
      <name val="Arial"/>
    </font>
    <font>
      <b/>
      <sz val="14"/>
      <name val="PingFang SC"/>
      <family val="3"/>
      <charset val="134"/>
    </font>
    <font>
      <b/>
      <sz val="14"/>
      <color rgb="FFFFFFFF"/>
      <name val="PingFang SC"/>
      <family val="3"/>
      <charset val="134"/>
    </font>
    <font>
      <b/>
      <sz val="12"/>
      <color rgb="FF272727"/>
      <name val="PingFang SC"/>
      <family val="3"/>
      <charset val="134"/>
    </font>
    <font>
      <sz val="10"/>
      <color rgb="FF272727"/>
      <name val="PingFang SC"/>
      <family val="3"/>
      <charset val="134"/>
    </font>
    <font>
      <b/>
      <sz val="12"/>
      <color rgb="FF272727"/>
      <name val="Arial"/>
    </font>
    <font>
      <sz val="10"/>
      <color rgb="FF272727"/>
      <name val="Arial"/>
    </font>
    <font>
      <sz val="28"/>
      <color theme="1"/>
      <name val="Calibri"/>
      <family val="2"/>
      <scheme val="minor"/>
    </font>
    <font>
      <sz val="16"/>
      <color theme="1"/>
      <name val="Calibri"/>
      <family val="2"/>
      <scheme val="minor"/>
    </font>
    <font>
      <sz val="20"/>
      <color theme="1"/>
      <name val="Calibri"/>
      <family val="2"/>
      <scheme val="minor"/>
    </font>
    <font>
      <sz val="14"/>
      <color theme="1"/>
      <name val="Calibri"/>
      <family val="3"/>
      <charset val="134"/>
      <scheme val="minor"/>
    </font>
    <font>
      <sz val="8"/>
      <color theme="2" tint="-0.499984740745262"/>
      <name val="Heiti TC Light"/>
    </font>
    <font>
      <sz val="10"/>
      <color rgb="FFFF0000"/>
      <name val="Calibri"/>
      <family val="3"/>
      <charset val="134"/>
      <scheme val="minor"/>
    </font>
    <font>
      <b/>
      <sz val="14"/>
      <color rgb="FFC00000"/>
      <name val="Calibri"/>
      <family val="3"/>
      <charset val="134"/>
      <scheme val="minor"/>
    </font>
    <font>
      <sz val="9"/>
      <color theme="1"/>
      <name val="Calibri"/>
      <family val="2"/>
      <scheme val="minor"/>
    </font>
    <font>
      <sz val="11"/>
      <color rgb="FFFF0000"/>
      <name val="Calibri"/>
      <family val="3"/>
      <charset val="134"/>
      <scheme val="minor"/>
    </font>
    <font>
      <sz val="9"/>
      <color theme="1"/>
      <name val="Heiti TC Light"/>
    </font>
    <font>
      <sz val="8"/>
      <color theme="1"/>
      <name val="Calibri"/>
      <family val="2"/>
      <scheme val="minor"/>
    </font>
    <font>
      <sz val="8"/>
      <color theme="2" tint="-0.749992370372631"/>
      <name val="Calibri"/>
      <family val="2"/>
      <scheme val="minor"/>
    </font>
    <font>
      <sz val="8"/>
      <color theme="2" tint="-0.499984740745262"/>
      <name val="Calibri"/>
      <family val="2"/>
      <scheme val="minor"/>
    </font>
    <font>
      <sz val="8"/>
      <name val="Calibri"/>
      <family val="2"/>
      <scheme val="minor"/>
    </font>
    <font>
      <sz val="9"/>
      <color theme="0" tint="-4.9989318521683403E-2"/>
      <name val="Calibri"/>
      <family val="2"/>
      <scheme val="minor"/>
    </font>
  </fonts>
  <fills count="24">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theme="0"/>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rgb="FFFF0000"/>
        <bgColor indexed="64"/>
      </patternFill>
    </fill>
    <fill>
      <patternFill patternType="solid">
        <fgColor rgb="FF00B050"/>
        <bgColor indexed="64"/>
      </patternFill>
    </fill>
    <fill>
      <patternFill patternType="solid">
        <fgColor rgb="FF92D050"/>
        <bgColor indexed="64"/>
      </patternFill>
    </fill>
    <fill>
      <patternFill patternType="solid">
        <fgColor rgb="FFFFC000"/>
        <bgColor indexed="64"/>
      </patternFill>
    </fill>
    <fill>
      <patternFill patternType="solid">
        <fgColor rgb="FFC00000"/>
        <bgColor indexed="64"/>
      </patternFill>
    </fill>
    <fill>
      <patternFill patternType="solid">
        <fgColor theme="5"/>
        <bgColor indexed="64"/>
      </patternFill>
    </fill>
    <fill>
      <patternFill patternType="solid">
        <fgColor rgb="FF7030A0"/>
        <bgColor indexed="64"/>
      </patternFill>
    </fill>
    <fill>
      <patternFill patternType="solid">
        <fgColor theme="1"/>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rgb="FFFFFF00"/>
        <bgColor indexed="64"/>
      </patternFill>
    </fill>
    <fill>
      <patternFill patternType="solid">
        <fgColor rgb="FFFFFD78"/>
        <bgColor indexed="64"/>
      </patternFill>
    </fill>
  </fills>
  <borders count="53">
    <border>
      <left/>
      <right/>
      <top/>
      <bottom/>
      <diagonal/>
    </border>
    <border>
      <left/>
      <right/>
      <top style="medium">
        <color auto="1"/>
      </top>
      <bottom/>
      <diagonal/>
    </border>
    <border>
      <left/>
      <right style="medium">
        <color auto="1"/>
      </right>
      <top/>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diagonal/>
    </border>
    <border>
      <left style="medium">
        <color auto="1"/>
      </left>
      <right/>
      <top/>
      <bottom style="medium">
        <color auto="1"/>
      </bottom>
      <diagonal/>
    </border>
    <border>
      <left style="medium">
        <color auto="1"/>
      </left>
      <right/>
      <top style="medium">
        <color auto="1"/>
      </top>
      <bottom style="medium">
        <color auto="1"/>
      </bottom>
      <diagonal/>
    </border>
    <border>
      <left style="medium">
        <color auto="1"/>
      </left>
      <right/>
      <top/>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top/>
      <bottom style="thin">
        <color auto="1"/>
      </bottom>
      <diagonal/>
    </border>
    <border>
      <left style="medium">
        <color auto="1"/>
      </left>
      <right style="medium">
        <color auto="1"/>
      </right>
      <top/>
      <bottom style="thin">
        <color auto="1"/>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thin">
        <color auto="1"/>
      </bottom>
      <diagonal/>
    </border>
    <border>
      <left/>
      <right style="medium">
        <color auto="1"/>
      </right>
      <top style="medium">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right/>
      <top/>
      <bottom style="thin">
        <color auto="1"/>
      </bottom>
      <diagonal/>
    </border>
    <border>
      <left/>
      <right/>
      <top style="thin">
        <color auto="1"/>
      </top>
      <bottom/>
      <diagonal/>
    </border>
    <border>
      <left/>
      <right style="thin">
        <color auto="1"/>
      </right>
      <top style="thin">
        <color auto="1"/>
      </top>
      <bottom/>
      <diagonal/>
    </border>
    <border>
      <left style="thin">
        <color auto="1"/>
      </left>
      <right/>
      <top style="thin">
        <color auto="1"/>
      </top>
      <bottom/>
      <diagonal/>
    </border>
    <border>
      <left/>
      <right style="thin">
        <color theme="2" tint="-0.749992370372631"/>
      </right>
      <top style="thin">
        <color auto="1"/>
      </top>
      <bottom style="dashed">
        <color theme="2" tint="-0.24994659260841701"/>
      </bottom>
      <diagonal/>
    </border>
    <border>
      <left style="thin">
        <color theme="2" tint="-0.749992370372631"/>
      </left>
      <right/>
      <top style="thin">
        <color auto="1"/>
      </top>
      <bottom style="dashed">
        <color theme="2" tint="-0.24994659260841701"/>
      </bottom>
      <diagonal/>
    </border>
    <border>
      <left/>
      <right/>
      <top style="thin">
        <color auto="1"/>
      </top>
      <bottom style="dashed">
        <color theme="2" tint="-0.24994659260841701"/>
      </bottom>
      <diagonal/>
    </border>
    <border>
      <left/>
      <right/>
      <top style="dashed">
        <color theme="2" tint="-0.24994659260841701"/>
      </top>
      <bottom style="dashed">
        <color theme="2" tint="-0.24994659260841701"/>
      </bottom>
      <diagonal/>
    </border>
    <border>
      <left/>
      <right style="thin">
        <color theme="2" tint="-0.749992370372631"/>
      </right>
      <top style="dashed">
        <color theme="2" tint="-0.24994659260841701"/>
      </top>
      <bottom style="dashed">
        <color theme="2" tint="-0.24994659260841701"/>
      </bottom>
      <diagonal/>
    </border>
    <border>
      <left/>
      <right style="thin">
        <color theme="2" tint="-0.749992370372631"/>
      </right>
      <top/>
      <bottom/>
      <diagonal/>
    </border>
    <border>
      <left/>
      <right/>
      <top style="dashed">
        <color theme="2" tint="-0.24994659260841701"/>
      </top>
      <bottom/>
      <diagonal/>
    </border>
    <border>
      <left style="thin">
        <color theme="2" tint="-0.749992370372631"/>
      </left>
      <right style="dashed">
        <color theme="2" tint="-0.249977111117893"/>
      </right>
      <top style="dashed">
        <color theme="2" tint="-0.249977111117893"/>
      </top>
      <bottom style="dashed">
        <color theme="2" tint="-0.249977111117893"/>
      </bottom>
      <diagonal/>
    </border>
    <border>
      <left style="dashed">
        <color theme="2" tint="-0.249977111117893"/>
      </left>
      <right style="dashed">
        <color theme="2" tint="-0.249977111117893"/>
      </right>
      <top style="dashed">
        <color theme="2" tint="-0.249977111117893"/>
      </top>
      <bottom style="dashed">
        <color theme="2" tint="-0.249977111117893"/>
      </bottom>
      <diagonal/>
    </border>
    <border>
      <left style="dashed">
        <color theme="2" tint="-0.249977111117893"/>
      </left>
      <right/>
      <top style="dashed">
        <color theme="2" tint="-0.249977111117893"/>
      </top>
      <bottom style="dashed">
        <color theme="2" tint="-0.249977111117893"/>
      </bottom>
      <diagonal/>
    </border>
    <border>
      <left/>
      <right/>
      <top style="dashed">
        <color theme="2" tint="-0.24994659260841701"/>
      </top>
      <bottom style="thin">
        <color auto="1"/>
      </bottom>
      <diagonal/>
    </border>
    <border>
      <left/>
      <right style="thin">
        <color theme="2" tint="-0.749992370372631"/>
      </right>
      <top style="dashed">
        <color theme="2" tint="-0.24994659260841701"/>
      </top>
      <bottom style="thin">
        <color auto="1"/>
      </bottom>
      <diagonal/>
    </border>
    <border>
      <left style="thin">
        <color theme="2" tint="-0.749992370372631"/>
      </left>
      <right style="dashed">
        <color theme="2" tint="-0.249977111117893"/>
      </right>
      <top style="dashed">
        <color theme="2" tint="-0.249977111117893"/>
      </top>
      <bottom style="thin">
        <color auto="1"/>
      </bottom>
      <diagonal/>
    </border>
    <border>
      <left style="dashed">
        <color theme="2" tint="-0.249977111117893"/>
      </left>
      <right style="dashed">
        <color theme="2" tint="-0.249977111117893"/>
      </right>
      <top style="dashed">
        <color theme="2" tint="-0.249977111117893"/>
      </top>
      <bottom style="thin">
        <color auto="1"/>
      </bottom>
      <diagonal/>
    </border>
    <border>
      <left style="dashed">
        <color theme="2" tint="-0.249977111117893"/>
      </left>
      <right/>
      <top style="dashed">
        <color theme="2" tint="-0.249977111117893"/>
      </top>
      <bottom style="thin">
        <color auto="1"/>
      </bottom>
      <diagonal/>
    </border>
    <border>
      <left style="thin">
        <color auto="1"/>
      </left>
      <right/>
      <top style="thin">
        <color auto="1"/>
      </top>
      <bottom style="dashed">
        <color theme="2" tint="-0.249977111117893"/>
      </bottom>
      <diagonal/>
    </border>
    <border>
      <left/>
      <right/>
      <top style="thin">
        <color auto="1"/>
      </top>
      <bottom style="dashed">
        <color theme="2" tint="-0.249977111117893"/>
      </bottom>
      <diagonal/>
    </border>
    <border>
      <left/>
      <right style="thin">
        <color auto="1"/>
      </right>
      <top style="dashed">
        <color theme="2" tint="-0.24994659260841701"/>
      </top>
      <bottom style="dashed">
        <color theme="2" tint="-0.24994659260841701"/>
      </bottom>
      <diagonal/>
    </border>
    <border>
      <left style="thin">
        <color auto="1"/>
      </left>
      <right/>
      <top style="dashed">
        <color theme="2" tint="-0.24994659260841701"/>
      </top>
      <bottom style="dashed">
        <color theme="2" tint="-0.24994659260841701"/>
      </bottom>
      <diagonal/>
    </border>
    <border>
      <left/>
      <right style="thin">
        <color auto="1"/>
      </right>
      <top style="dashed">
        <color theme="2" tint="-0.24994659260841701"/>
      </top>
      <bottom style="thin">
        <color auto="1"/>
      </bottom>
      <diagonal/>
    </border>
    <border>
      <left/>
      <right style="thin">
        <color auto="1"/>
      </right>
      <top/>
      <bottom style="thin">
        <color auto="1"/>
      </bottom>
      <diagonal/>
    </border>
  </borders>
  <cellStyleXfs count="3">
    <xf numFmtId="0" fontId="0" fillId="0" borderId="0"/>
    <xf numFmtId="0" fontId="4" fillId="0" borderId="0"/>
    <xf numFmtId="0" fontId="4" fillId="0" borderId="0"/>
  </cellStyleXfs>
  <cellXfs count="338">
    <xf numFmtId="0" fontId="0" fillId="0" borderId="0" xfId="0"/>
    <xf numFmtId="0" fontId="0" fillId="0" borderId="0" xfId="0" applyBorder="1"/>
    <xf numFmtId="0" fontId="0" fillId="0" borderId="2" xfId="0" applyBorder="1"/>
    <xf numFmtId="0" fontId="0" fillId="0" borderId="4" xfId="0" applyBorder="1"/>
    <xf numFmtId="0" fontId="5" fillId="4" borderId="11" xfId="1" applyFont="1" applyFill="1" applyBorder="1" applyAlignment="1">
      <alignment horizontal="right" vertical="center" wrapText="1"/>
    </xf>
    <xf numFmtId="0" fontId="0" fillId="0" borderId="0" xfId="0" applyAlignment="1">
      <alignment horizontal="center" vertical="center"/>
    </xf>
    <xf numFmtId="0" fontId="0" fillId="0" borderId="13" xfId="0" applyBorder="1" applyAlignment="1">
      <alignment horizontal="center" vertical="center"/>
    </xf>
    <xf numFmtId="0" fontId="0" fillId="0" borderId="0" xfId="0" applyBorder="1" applyAlignment="1">
      <alignment horizontal="center" vertical="center"/>
    </xf>
    <xf numFmtId="0" fontId="0" fillId="0" borderId="2" xfId="0" applyBorder="1" applyAlignment="1">
      <alignment horizontal="center" vertical="center"/>
    </xf>
    <xf numFmtId="0" fontId="0" fillId="0" borderId="14" xfId="0" applyBorder="1" applyAlignment="1">
      <alignment horizontal="center" vertical="center"/>
    </xf>
    <xf numFmtId="0" fontId="0" fillId="0" borderId="9" xfId="0" applyBorder="1" applyAlignment="1">
      <alignment horizontal="center" vertical="center"/>
    </xf>
    <xf numFmtId="0" fontId="5" fillId="4" borderId="17" xfId="1" applyFont="1" applyFill="1" applyBorder="1" applyAlignment="1">
      <alignment horizontal="right" vertical="center" wrapText="1"/>
    </xf>
    <xf numFmtId="0" fontId="0" fillId="5" borderId="9" xfId="0" applyFill="1" applyBorder="1" applyAlignment="1">
      <alignment horizontal="center" vertical="center"/>
    </xf>
    <xf numFmtId="0" fontId="5" fillId="6" borderId="11" xfId="1" applyFont="1" applyFill="1" applyBorder="1" applyAlignment="1">
      <alignment horizontal="right" vertical="center" wrapText="1"/>
    </xf>
    <xf numFmtId="0" fontId="0" fillId="6" borderId="13" xfId="0" applyFill="1" applyBorder="1" applyAlignment="1">
      <alignment horizontal="center" vertical="center"/>
    </xf>
    <xf numFmtId="0" fontId="0" fillId="8" borderId="9" xfId="0" applyFill="1" applyBorder="1" applyAlignment="1">
      <alignment horizontal="center" vertical="center"/>
    </xf>
    <xf numFmtId="0" fontId="0" fillId="9" borderId="9" xfId="0" applyFill="1" applyBorder="1" applyAlignment="1">
      <alignment horizontal="center" vertical="center"/>
    </xf>
    <xf numFmtId="0" fontId="5" fillId="10" borderId="11" xfId="1" applyFont="1" applyFill="1" applyBorder="1" applyAlignment="1">
      <alignment horizontal="right" vertical="center" wrapText="1"/>
    </xf>
    <xf numFmtId="0" fontId="0" fillId="10" borderId="13" xfId="0" applyFill="1" applyBorder="1" applyAlignment="1">
      <alignment horizontal="center" vertical="center"/>
    </xf>
    <xf numFmtId="0" fontId="5" fillId="7" borderId="11" xfId="1" applyFont="1" applyFill="1" applyBorder="1" applyAlignment="1">
      <alignment horizontal="right" vertical="center" wrapText="1"/>
    </xf>
    <xf numFmtId="0" fontId="0" fillId="7" borderId="13" xfId="0" applyFill="1" applyBorder="1" applyAlignment="1">
      <alignment horizontal="center" vertical="center"/>
    </xf>
    <xf numFmtId="0" fontId="5" fillId="7" borderId="12" xfId="1" applyFont="1" applyFill="1" applyBorder="1" applyAlignment="1">
      <alignment horizontal="right" vertical="center" wrapText="1"/>
    </xf>
    <xf numFmtId="0" fontId="0" fillId="7" borderId="14" xfId="0" applyFill="1" applyBorder="1" applyAlignment="1">
      <alignment horizontal="center" vertical="center"/>
    </xf>
    <xf numFmtId="0" fontId="0" fillId="0" borderId="8" xfId="0" applyBorder="1" applyAlignment="1">
      <alignment horizontal="center" vertical="center" wrapText="1"/>
    </xf>
    <xf numFmtId="0" fontId="0" fillId="0" borderId="0" xfId="0" applyAlignment="1">
      <alignment wrapText="1"/>
    </xf>
    <xf numFmtId="0" fontId="7" fillId="0" borderId="9" xfId="0" applyFont="1" applyBorder="1" applyAlignment="1">
      <alignment horizontal="center" vertical="center" wrapText="1"/>
    </xf>
    <xf numFmtId="0" fontId="2" fillId="0" borderId="9" xfId="0" applyFont="1" applyBorder="1" applyAlignment="1">
      <alignment horizontal="center" vertical="center" wrapText="1"/>
    </xf>
    <xf numFmtId="0" fontId="2" fillId="0" borderId="8" xfId="0" applyFont="1" applyBorder="1" applyAlignment="1">
      <alignment horizontal="right" vertical="center" wrapText="1"/>
    </xf>
    <xf numFmtId="0" fontId="0" fillId="0" borderId="8" xfId="0" applyFont="1" applyBorder="1" applyAlignment="1">
      <alignment horizontal="center" vertical="center" wrapText="1"/>
    </xf>
    <xf numFmtId="0" fontId="0" fillId="0" borderId="0" xfId="0" applyBorder="1" applyAlignment="1">
      <alignment wrapText="1"/>
    </xf>
    <xf numFmtId="0" fontId="3" fillId="3" borderId="9" xfId="0" applyFont="1" applyFill="1" applyBorder="1" applyAlignment="1">
      <alignment horizontal="center" vertical="center" wrapText="1"/>
    </xf>
    <xf numFmtId="0" fontId="2" fillId="0" borderId="13" xfId="0" applyFont="1" applyBorder="1" applyAlignment="1">
      <alignment horizontal="center" vertical="center" wrapText="1"/>
    </xf>
    <xf numFmtId="0" fontId="2" fillId="8" borderId="9" xfId="0" applyFont="1" applyFill="1" applyBorder="1" applyAlignment="1">
      <alignment horizontal="center" vertical="center" wrapText="1"/>
    </xf>
    <xf numFmtId="0" fontId="2" fillId="5" borderId="9" xfId="0" applyFont="1" applyFill="1" applyBorder="1" applyAlignment="1">
      <alignment horizontal="center" vertical="center" wrapText="1"/>
    </xf>
    <xf numFmtId="0" fontId="2" fillId="9" borderId="9" xfId="0" applyFont="1" applyFill="1" applyBorder="1" applyAlignment="1">
      <alignment horizontal="center" vertical="center" wrapText="1"/>
    </xf>
    <xf numFmtId="0" fontId="2" fillId="0" borderId="0" xfId="0" applyFont="1" applyAlignment="1">
      <alignment horizontal="center" vertical="center"/>
    </xf>
    <xf numFmtId="0" fontId="2" fillId="4" borderId="11" xfId="1" applyFont="1" applyFill="1" applyBorder="1" applyAlignment="1">
      <alignment horizontal="center" vertical="center" wrapText="1"/>
    </xf>
    <xf numFmtId="0" fontId="5" fillId="4" borderId="18" xfId="1" applyFont="1" applyFill="1" applyBorder="1" applyAlignment="1">
      <alignment horizontal="right" vertical="center" wrapText="1"/>
    </xf>
    <xf numFmtId="0" fontId="5" fillId="4" borderId="9" xfId="1" applyFont="1" applyFill="1" applyBorder="1" applyAlignment="1">
      <alignment horizontal="center" vertical="center" wrapText="1"/>
    </xf>
    <xf numFmtId="0" fontId="8" fillId="0" borderId="0" xfId="0" applyFont="1" applyAlignment="1">
      <alignment horizontal="left" vertical="center"/>
    </xf>
    <xf numFmtId="0" fontId="9" fillId="0" borderId="0" xfId="0" applyFont="1" applyAlignment="1">
      <alignment horizontal="left" vertical="center"/>
    </xf>
    <xf numFmtId="0" fontId="11" fillId="0" borderId="0" xfId="0" applyFont="1" applyAlignment="1">
      <alignment horizontal="left" vertical="center"/>
    </xf>
    <xf numFmtId="0" fontId="14" fillId="0" borderId="0" xfId="0" applyFont="1" applyAlignment="1">
      <alignment horizontal="left" vertical="center"/>
    </xf>
    <xf numFmtId="0" fontId="2" fillId="11" borderId="9" xfId="0" applyFont="1" applyFill="1" applyBorder="1" applyAlignment="1">
      <alignment horizontal="center" vertical="center" wrapText="1"/>
    </xf>
    <xf numFmtId="0" fontId="0" fillId="11" borderId="9" xfId="0" applyFill="1" applyBorder="1" applyAlignment="1">
      <alignment horizontal="center" vertical="center"/>
    </xf>
    <xf numFmtId="0" fontId="5" fillId="11" borderId="11" xfId="1" applyFont="1" applyFill="1" applyBorder="1" applyAlignment="1">
      <alignment horizontal="right" vertical="center" wrapText="1"/>
    </xf>
    <xf numFmtId="0" fontId="0" fillId="11" borderId="13" xfId="0" applyFill="1" applyBorder="1" applyAlignment="1">
      <alignment horizontal="center" vertical="center"/>
    </xf>
    <xf numFmtId="0" fontId="5" fillId="11" borderId="18" xfId="1" applyFont="1" applyFill="1" applyBorder="1" applyAlignment="1">
      <alignment horizontal="right" vertical="center" wrapText="1"/>
    </xf>
    <xf numFmtId="0" fontId="5" fillId="11" borderId="12" xfId="1" applyFont="1" applyFill="1" applyBorder="1" applyAlignment="1">
      <alignment horizontal="right" vertical="center" wrapText="1"/>
    </xf>
    <xf numFmtId="0" fontId="5" fillId="10" borderId="12" xfId="1" applyFont="1" applyFill="1" applyBorder="1" applyAlignment="1">
      <alignment horizontal="right" vertical="center" wrapText="1"/>
    </xf>
    <xf numFmtId="0" fontId="3" fillId="2" borderId="7" xfId="0" applyFont="1" applyFill="1" applyBorder="1" applyAlignment="1">
      <alignment horizontal="center" vertical="center" wrapText="1"/>
    </xf>
    <xf numFmtId="0" fontId="2" fillId="2" borderId="16" xfId="0" applyFont="1" applyFill="1" applyBorder="1" applyAlignment="1">
      <alignment horizontal="center" vertical="center" wrapText="1"/>
    </xf>
    <xf numFmtId="0" fontId="0" fillId="2" borderId="13" xfId="0" applyFill="1" applyBorder="1" applyAlignment="1">
      <alignment horizontal="center" vertical="center"/>
    </xf>
    <xf numFmtId="0" fontId="17" fillId="0" borderId="5" xfId="0" applyFont="1" applyBorder="1" applyAlignment="1">
      <alignment horizontal="center" vertical="center" wrapText="1"/>
    </xf>
    <xf numFmtId="0" fontId="17" fillId="0" borderId="8" xfId="0" applyFont="1" applyBorder="1" applyAlignment="1">
      <alignment horizontal="center" vertical="center" wrapText="1"/>
    </xf>
    <xf numFmtId="0" fontId="17" fillId="0" borderId="6" xfId="0" applyFont="1" applyBorder="1" applyAlignment="1">
      <alignment horizontal="center" vertical="center" wrapText="1"/>
    </xf>
    <xf numFmtId="0" fontId="0" fillId="0" borderId="19" xfId="0" applyBorder="1" applyAlignment="1">
      <alignment horizontal="center" vertical="center"/>
    </xf>
    <xf numFmtId="0" fontId="19" fillId="12" borderId="20" xfId="2" applyNumberFormat="1" applyFont="1" applyFill="1" applyBorder="1" applyAlignment="1">
      <alignment horizontal="center" vertical="center" wrapText="1"/>
    </xf>
    <xf numFmtId="0" fontId="20" fillId="13" borderId="20" xfId="2" applyFont="1" applyFill="1" applyBorder="1" applyAlignment="1" applyProtection="1">
      <alignment horizontal="right" vertical="center" wrapText="1"/>
    </xf>
    <xf numFmtId="0" fontId="21" fillId="0" borderId="20" xfId="2" applyNumberFormat="1" applyFont="1" applyFill="1" applyBorder="1" applyAlignment="1">
      <alignment horizontal="center" vertical="center" wrapText="1"/>
    </xf>
    <xf numFmtId="0" fontId="20" fillId="14" borderId="20" xfId="2" applyFont="1" applyFill="1" applyBorder="1" applyAlignment="1" applyProtection="1">
      <alignment horizontal="right" vertical="center" wrapText="1"/>
    </xf>
    <xf numFmtId="0" fontId="20" fillId="15" borderId="20" xfId="2" applyFont="1" applyFill="1" applyBorder="1" applyAlignment="1" applyProtection="1">
      <alignment horizontal="right" vertical="center" wrapText="1"/>
    </xf>
    <xf numFmtId="0" fontId="20" fillId="16" borderId="20" xfId="2" applyFont="1" applyFill="1" applyBorder="1" applyAlignment="1" applyProtection="1">
      <alignment horizontal="right" vertical="center" wrapText="1"/>
    </xf>
    <xf numFmtId="0" fontId="20" fillId="17" borderId="20" xfId="2" applyFont="1" applyFill="1" applyBorder="1" applyAlignment="1" applyProtection="1">
      <alignment horizontal="right" vertical="center" wrapText="1"/>
    </xf>
    <xf numFmtId="0" fontId="20" fillId="18" borderId="20" xfId="2" applyFont="1" applyFill="1" applyBorder="1" applyAlignment="1" applyProtection="1">
      <alignment horizontal="right" vertical="center" wrapText="1"/>
    </xf>
    <xf numFmtId="0" fontId="18" fillId="12" borderId="20" xfId="2" applyFont="1" applyFill="1" applyBorder="1" applyAlignment="1">
      <alignment horizontal="center" vertical="center" wrapText="1"/>
    </xf>
    <xf numFmtId="0" fontId="0" fillId="0" borderId="13" xfId="0" applyFont="1" applyBorder="1" applyAlignment="1">
      <alignment horizontal="center" vertical="center" wrapText="1"/>
    </xf>
    <xf numFmtId="0" fontId="0" fillId="0" borderId="14" xfId="0" applyFont="1" applyBorder="1" applyAlignment="1">
      <alignment horizontal="center" vertical="center" wrapText="1"/>
    </xf>
    <xf numFmtId="0" fontId="22" fillId="0" borderId="13" xfId="0" applyFont="1" applyBorder="1" applyAlignment="1">
      <alignment horizontal="center" vertical="center" wrapText="1"/>
    </xf>
    <xf numFmtId="0" fontId="16" fillId="0" borderId="13" xfId="0" applyFont="1" applyBorder="1" applyAlignment="1">
      <alignment horizontal="left" vertical="center" wrapText="1"/>
    </xf>
    <xf numFmtId="0" fontId="16" fillId="0" borderId="14" xfId="0" applyFont="1" applyBorder="1" applyAlignment="1">
      <alignment horizontal="left" vertical="center" wrapText="1"/>
    </xf>
    <xf numFmtId="0" fontId="0" fillId="0" borderId="6" xfId="0" applyBorder="1" applyAlignment="1">
      <alignment horizontal="left" vertical="center" wrapText="1"/>
    </xf>
    <xf numFmtId="0" fontId="0" fillId="0" borderId="8" xfId="0" applyFont="1" applyBorder="1" applyAlignment="1">
      <alignment horizontal="left" vertical="center" wrapText="1"/>
    </xf>
    <xf numFmtId="0" fontId="0" fillId="0" borderId="19" xfId="0" applyFont="1" applyBorder="1" applyAlignment="1">
      <alignment horizontal="center" vertical="center" wrapText="1"/>
    </xf>
    <xf numFmtId="0" fontId="2" fillId="0" borderId="0" xfId="0" applyFont="1" applyFill="1" applyAlignment="1">
      <alignment horizontal="center" vertical="center"/>
    </xf>
    <xf numFmtId="0" fontId="0" fillId="0" borderId="2" xfId="0" applyFill="1" applyBorder="1" applyAlignment="1">
      <alignment horizontal="center" vertical="center"/>
    </xf>
    <xf numFmtId="0" fontId="0" fillId="0" borderId="0" xfId="0" applyFill="1"/>
    <xf numFmtId="0" fontId="0" fillId="0" borderId="12"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17" fillId="0" borderId="0" xfId="0" applyFont="1" applyBorder="1" applyAlignment="1">
      <alignment horizontal="center" vertical="center" wrapText="1"/>
    </xf>
    <xf numFmtId="0" fontId="5" fillId="0" borderId="11" xfId="1" applyFont="1" applyFill="1" applyBorder="1" applyAlignment="1">
      <alignment horizontal="right" vertical="center" wrapText="1"/>
    </xf>
    <xf numFmtId="0" fontId="0" fillId="0" borderId="0" xfId="0" applyAlignment="1">
      <alignment horizontal="center" vertical="center" wrapText="1"/>
    </xf>
    <xf numFmtId="0" fontId="0" fillId="0" borderId="9" xfId="0" applyBorder="1" applyAlignment="1">
      <alignment horizontal="center" vertical="center" wrapText="1"/>
    </xf>
    <xf numFmtId="0" fontId="0" fillId="19" borderId="2" xfId="0" applyFill="1" applyBorder="1" applyAlignment="1">
      <alignment horizontal="center" vertical="center"/>
    </xf>
    <xf numFmtId="0" fontId="0" fillId="0" borderId="9" xfId="0" applyFill="1" applyBorder="1" applyAlignment="1">
      <alignment horizontal="center" vertical="center" wrapText="1"/>
    </xf>
    <xf numFmtId="0" fontId="0" fillId="0" borderId="19" xfId="0" applyFill="1" applyBorder="1" applyAlignment="1">
      <alignment horizontal="center" vertical="center" wrapText="1"/>
    </xf>
    <xf numFmtId="0" fontId="0" fillId="2" borderId="15" xfId="0" applyFill="1" applyBorder="1" applyAlignment="1">
      <alignment horizontal="center" vertical="center"/>
    </xf>
    <xf numFmtId="0" fontId="5" fillId="4" borderId="3" xfId="1" applyFont="1" applyFill="1" applyBorder="1" applyAlignment="1">
      <alignment horizontal="right" vertical="center" wrapText="1"/>
    </xf>
    <xf numFmtId="0" fontId="5" fillId="4" borderId="21" xfId="1" applyFont="1" applyFill="1" applyBorder="1" applyAlignment="1">
      <alignment horizontal="right" vertical="center" wrapText="1"/>
    </xf>
    <xf numFmtId="0" fontId="0" fillId="0" borderId="22" xfId="0" applyBorder="1" applyAlignment="1">
      <alignment horizontal="center" vertical="center"/>
    </xf>
    <xf numFmtId="0" fontId="0" fillId="3" borderId="9" xfId="0" applyFill="1" applyBorder="1" applyAlignment="1">
      <alignment horizontal="center" vertical="center"/>
    </xf>
    <xf numFmtId="0" fontId="24" fillId="3" borderId="9" xfId="0" applyFont="1" applyFill="1" applyBorder="1" applyAlignment="1">
      <alignment horizontal="center" vertical="center"/>
    </xf>
    <xf numFmtId="0" fontId="0" fillId="0" borderId="19"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3" xfId="0" applyBorder="1" applyAlignment="1">
      <alignment horizontal="center" vertical="center" wrapText="1"/>
    </xf>
    <xf numFmtId="0" fontId="0" fillId="0" borderId="13" xfId="0" applyFill="1" applyBorder="1" applyAlignment="1">
      <alignment horizontal="center" vertical="center" wrapText="1"/>
    </xf>
    <xf numFmtId="0" fontId="0" fillId="11" borderId="13" xfId="0" applyFill="1" applyBorder="1" applyAlignment="1">
      <alignment horizontal="center" vertical="center" wrapText="1"/>
    </xf>
    <xf numFmtId="0" fontId="0" fillId="0" borderId="0" xfId="0" applyBorder="1" applyAlignment="1">
      <alignment horizontal="center" vertical="center" wrapText="1"/>
    </xf>
    <xf numFmtId="0" fontId="0" fillId="0" borderId="13" xfId="0" applyNumberFormat="1" applyBorder="1" applyAlignment="1">
      <alignment horizontal="center" vertical="center" wrapText="1"/>
    </xf>
    <xf numFmtId="0" fontId="0" fillId="3" borderId="9" xfId="0" applyFill="1" applyBorder="1" applyAlignment="1">
      <alignment horizontal="center" vertical="center" wrapText="1"/>
    </xf>
    <xf numFmtId="0" fontId="0" fillId="11" borderId="9" xfId="0" applyFill="1" applyBorder="1" applyAlignment="1">
      <alignment horizontal="center" vertical="center" wrapText="1"/>
    </xf>
    <xf numFmtId="0" fontId="0" fillId="19" borderId="13" xfId="0" applyFill="1" applyBorder="1" applyAlignment="1">
      <alignment horizontal="center" vertical="center" wrapText="1"/>
    </xf>
    <xf numFmtId="0" fontId="0" fillId="8" borderId="9" xfId="0" applyFill="1" applyBorder="1" applyAlignment="1">
      <alignment horizontal="center" vertical="center" wrapText="1"/>
    </xf>
    <xf numFmtId="0" fontId="0" fillId="10" borderId="13" xfId="0" applyFill="1" applyBorder="1" applyAlignment="1">
      <alignment horizontal="center" vertical="center" wrapText="1"/>
    </xf>
    <xf numFmtId="0" fontId="0" fillId="5" borderId="9" xfId="0" applyFill="1" applyBorder="1" applyAlignment="1">
      <alignment horizontal="center" vertical="center" wrapText="1"/>
    </xf>
    <xf numFmtId="0" fontId="0" fillId="6" borderId="13" xfId="0" applyFill="1" applyBorder="1" applyAlignment="1">
      <alignment horizontal="center" vertical="center" wrapText="1"/>
    </xf>
    <xf numFmtId="0" fontId="0" fillId="9" borderId="9" xfId="0" applyFill="1" applyBorder="1" applyAlignment="1">
      <alignment horizontal="center" vertical="center" wrapText="1"/>
    </xf>
    <xf numFmtId="0" fontId="0" fillId="7" borderId="13" xfId="0" applyFill="1" applyBorder="1" applyAlignment="1">
      <alignment horizontal="center" vertical="center" wrapText="1"/>
    </xf>
    <xf numFmtId="0" fontId="0" fillId="7" borderId="14" xfId="0" applyFill="1" applyBorder="1" applyAlignment="1">
      <alignment horizontal="center" vertical="center" wrapText="1"/>
    </xf>
    <xf numFmtId="0" fontId="0" fillId="2" borderId="9" xfId="0" applyFill="1" applyBorder="1" applyAlignment="1">
      <alignment horizontal="center" vertical="center" wrapText="1"/>
    </xf>
    <xf numFmtId="0" fontId="0" fillId="2" borderId="13" xfId="0" applyFill="1" applyBorder="1" applyAlignment="1">
      <alignment horizontal="center" vertical="center" wrapText="1"/>
    </xf>
    <xf numFmtId="0" fontId="26" fillId="0" borderId="0" xfId="2" applyFont="1" applyAlignment="1">
      <alignment wrapText="1"/>
    </xf>
    <xf numFmtId="0" fontId="0" fillId="19" borderId="0" xfId="0" applyFill="1" applyBorder="1" applyAlignment="1">
      <alignment horizontal="center" vertical="center" wrapText="1"/>
    </xf>
    <xf numFmtId="0" fontId="0" fillId="0" borderId="0" xfId="0" applyFill="1" applyBorder="1" applyAlignment="1">
      <alignment horizontal="center" vertical="center" wrapText="1"/>
    </xf>
    <xf numFmtId="0" fontId="0" fillId="0" borderId="1" xfId="0" applyBorder="1" applyAlignment="1">
      <alignment horizontal="center" vertical="center" wrapText="1"/>
    </xf>
    <xf numFmtId="0" fontId="0" fillId="2" borderId="10" xfId="0" applyFill="1" applyBorder="1" applyAlignment="1">
      <alignment horizontal="center" vertical="center" wrapText="1"/>
    </xf>
    <xf numFmtId="0" fontId="0" fillId="0" borderId="3" xfId="0" applyBorder="1" applyAlignment="1">
      <alignment wrapText="1"/>
    </xf>
    <xf numFmtId="0" fontId="0" fillId="0" borderId="13" xfId="0" applyBorder="1" applyAlignment="1">
      <alignment wrapText="1"/>
    </xf>
    <xf numFmtId="0" fontId="0" fillId="0" borderId="14" xfId="0" applyBorder="1" applyAlignment="1">
      <alignment wrapText="1"/>
    </xf>
    <xf numFmtId="0" fontId="0" fillId="0" borderId="13" xfId="0"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alignment wrapText="1"/>
    </xf>
    <xf numFmtId="0" fontId="0" fillId="19" borderId="2" xfId="0" applyFill="1" applyBorder="1" applyAlignment="1">
      <alignment horizontal="center" vertical="center" wrapText="1"/>
    </xf>
    <xf numFmtId="0" fontId="0" fillId="0" borderId="22" xfId="0" applyBorder="1" applyAlignment="1">
      <alignment horizontal="center" vertical="center" wrapText="1"/>
    </xf>
    <xf numFmtId="0" fontId="0" fillId="2" borderId="15" xfId="0" applyFill="1" applyBorder="1" applyAlignment="1">
      <alignment horizontal="center" vertical="center" wrapText="1"/>
    </xf>
    <xf numFmtId="0" fontId="0" fillId="0" borderId="4" xfId="0" applyBorder="1" applyAlignment="1">
      <alignment wrapText="1"/>
    </xf>
    <xf numFmtId="0" fontId="0" fillId="0" borderId="19" xfId="0" applyBorder="1" applyAlignment="1">
      <alignment horizontal="center" vertical="center" wrapText="1"/>
    </xf>
    <xf numFmtId="0" fontId="0" fillId="0" borderId="13" xfId="0" applyBorder="1" applyAlignment="1">
      <alignment horizontal="center" vertical="center" wrapText="1"/>
    </xf>
    <xf numFmtId="0" fontId="0" fillId="0" borderId="0" xfId="0" applyAlignment="1">
      <alignment horizontal="left" vertical="center" wrapText="1"/>
    </xf>
    <xf numFmtId="0" fontId="0" fillId="0" borderId="19"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3" borderId="9" xfId="0" applyFill="1" applyBorder="1" applyAlignment="1">
      <alignment horizontal="left" vertical="center" wrapText="1"/>
    </xf>
    <xf numFmtId="0" fontId="0" fillId="11" borderId="9" xfId="0" applyFill="1" applyBorder="1" applyAlignment="1">
      <alignment horizontal="left" vertical="center" wrapText="1"/>
    </xf>
    <xf numFmtId="0" fontId="0" fillId="19" borderId="13" xfId="0" applyFill="1" applyBorder="1" applyAlignment="1">
      <alignment horizontal="left" vertical="center" wrapText="1"/>
    </xf>
    <xf numFmtId="0" fontId="0" fillId="0" borderId="13" xfId="0" applyFill="1" applyBorder="1" applyAlignment="1">
      <alignment horizontal="left" vertical="center" wrapText="1"/>
    </xf>
    <xf numFmtId="0" fontId="0" fillId="0" borderId="0" xfId="0" applyBorder="1" applyAlignment="1">
      <alignment horizontal="left" vertical="center" wrapText="1"/>
    </xf>
    <xf numFmtId="0" fontId="19" fillId="12" borderId="20" xfId="2" applyNumberFormat="1" applyFont="1" applyFill="1" applyBorder="1" applyAlignment="1">
      <alignment horizontal="left" vertical="center" wrapText="1"/>
    </xf>
    <xf numFmtId="0" fontId="0" fillId="0" borderId="13" xfId="0" applyNumberFormat="1" applyBorder="1" applyAlignment="1">
      <alignment horizontal="left" vertical="center" wrapText="1"/>
    </xf>
    <xf numFmtId="0" fontId="0" fillId="0" borderId="13" xfId="0" applyBorder="1" applyAlignment="1">
      <alignment horizontal="center" vertical="center" wrapText="1"/>
    </xf>
    <xf numFmtId="0" fontId="0" fillId="0" borderId="13" xfId="0" applyBorder="1" applyAlignment="1">
      <alignment horizontal="center" vertical="center" wrapText="1"/>
    </xf>
    <xf numFmtId="0" fontId="0" fillId="0" borderId="19"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28" fillId="0" borderId="0" xfId="0" applyFont="1"/>
    <xf numFmtId="9" fontId="29" fillId="0" borderId="0" xfId="0" applyNumberFormat="1" applyFont="1"/>
    <xf numFmtId="0" fontId="30" fillId="0" borderId="0" xfId="0" applyFont="1" applyFill="1"/>
    <xf numFmtId="0" fontId="31" fillId="0" borderId="0" xfId="0" applyFont="1"/>
    <xf numFmtId="0" fontId="32" fillId="0" borderId="0" xfId="0" applyFont="1"/>
    <xf numFmtId="0" fontId="1" fillId="0" borderId="0" xfId="0" applyFont="1"/>
    <xf numFmtId="0" fontId="33" fillId="0" borderId="0" xfId="0" applyFont="1"/>
    <xf numFmtId="9" fontId="34" fillId="0" borderId="0" xfId="0" applyNumberFormat="1" applyFont="1"/>
    <xf numFmtId="0" fontId="28" fillId="0" borderId="0" xfId="0" applyFont="1" applyAlignment="1"/>
    <xf numFmtId="10" fontId="0" fillId="0" borderId="0" xfId="0" applyNumberFormat="1"/>
    <xf numFmtId="9" fontId="29" fillId="0" borderId="0" xfId="0" applyNumberFormat="1" applyFont="1" applyAlignment="1"/>
    <xf numFmtId="10" fontId="29" fillId="0" borderId="0" xfId="0" applyNumberFormat="1" applyFont="1"/>
    <xf numFmtId="0" fontId="35" fillId="0" borderId="0" xfId="0" applyFont="1"/>
    <xf numFmtId="0" fontId="0" fillId="0" borderId="0" xfId="0" applyAlignment="1"/>
    <xf numFmtId="2" fontId="0" fillId="0" borderId="0" xfId="0" applyNumberFormat="1" applyBorder="1"/>
    <xf numFmtId="0" fontId="36" fillId="0" borderId="0" xfId="0" applyFont="1" applyBorder="1" applyAlignment="1">
      <alignment vertical="center"/>
    </xf>
    <xf numFmtId="2" fontId="36" fillId="0" borderId="0" xfId="0" applyNumberFormat="1" applyFont="1" applyBorder="1" applyAlignment="1">
      <alignment vertical="center"/>
    </xf>
    <xf numFmtId="0" fontId="37" fillId="0" borderId="0" xfId="0" applyFont="1" applyBorder="1" applyAlignment="1">
      <alignment horizontal="center" vertical="center"/>
    </xf>
    <xf numFmtId="0" fontId="38" fillId="0" borderId="0" xfId="0" applyFont="1" applyBorder="1" applyAlignment="1">
      <alignment horizontal="center" vertical="center"/>
    </xf>
    <xf numFmtId="2" fontId="38" fillId="0" borderId="0" xfId="0" applyNumberFormat="1" applyFont="1" applyBorder="1" applyAlignment="1">
      <alignment horizontal="center" vertical="center"/>
    </xf>
    <xf numFmtId="2" fontId="37" fillId="0" borderId="0" xfId="0" applyNumberFormat="1" applyFont="1" applyBorder="1" applyAlignment="1">
      <alignment horizontal="center" vertical="center"/>
    </xf>
    <xf numFmtId="0" fontId="5" fillId="0" borderId="0" xfId="0" applyFont="1" applyAlignment="1">
      <alignment vertical="center"/>
    </xf>
    <xf numFmtId="0" fontId="5" fillId="0" borderId="0" xfId="0" applyFont="1"/>
    <xf numFmtId="0" fontId="5" fillId="0" borderId="26" xfId="0" applyFont="1" applyBorder="1"/>
    <xf numFmtId="0" fontId="40" fillId="0" borderId="0" xfId="0" applyFont="1" applyBorder="1" applyAlignment="1">
      <alignment horizontal="left" vertical="center"/>
    </xf>
    <xf numFmtId="165" fontId="5" fillId="0" borderId="27" xfId="0" applyNumberFormat="1" applyFont="1" applyBorder="1" applyAlignment="1">
      <alignment horizontal="right"/>
    </xf>
    <xf numFmtId="164" fontId="5" fillId="0" borderId="0" xfId="0" applyNumberFormat="1" applyFont="1" applyAlignment="1">
      <alignment horizontal="left" vertical="center"/>
    </xf>
    <xf numFmtId="0" fontId="0" fillId="0" borderId="0" xfId="0" applyAlignment="1">
      <alignment horizontal="right"/>
    </xf>
    <xf numFmtId="0" fontId="41" fillId="0" borderId="23" xfId="0" applyFont="1" applyBorder="1"/>
    <xf numFmtId="0" fontId="40" fillId="0" borderId="24" xfId="0" applyFont="1" applyBorder="1" applyAlignment="1">
      <alignment horizontal="left" vertical="center"/>
    </xf>
    <xf numFmtId="165" fontId="41" fillId="0" borderId="25" xfId="0" applyNumberFormat="1" applyFont="1" applyBorder="1" applyAlignment="1">
      <alignment horizontal="right"/>
    </xf>
    <xf numFmtId="0" fontId="42" fillId="0" borderId="0" xfId="0" applyFont="1" applyAlignment="1">
      <alignment horizontal="left" vertical="center"/>
    </xf>
    <xf numFmtId="0" fontId="39" fillId="0" borderId="0" xfId="0" applyFont="1" applyAlignment="1">
      <alignment horizontal="left" vertical="center"/>
    </xf>
    <xf numFmtId="2" fontId="0" fillId="0" borderId="0" xfId="0" applyNumberFormat="1"/>
    <xf numFmtId="0" fontId="5" fillId="0" borderId="24" xfId="0" applyFont="1" applyBorder="1" applyAlignment="1">
      <alignment horizontal="left" vertical="center"/>
    </xf>
    <xf numFmtId="2" fontId="5" fillId="0" borderId="24" xfId="0" applyNumberFormat="1" applyFont="1" applyBorder="1" applyAlignment="1">
      <alignment horizontal="left" vertical="center"/>
    </xf>
    <xf numFmtId="0" fontId="43" fillId="0" borderId="0" xfId="0" applyNumberFormat="1" applyFont="1" applyBorder="1" applyAlignment="1">
      <alignment vertical="center"/>
    </xf>
    <xf numFmtId="2" fontId="43" fillId="0" borderId="0" xfId="0" applyNumberFormat="1" applyFont="1" applyBorder="1" applyAlignment="1">
      <alignment vertical="center"/>
    </xf>
    <xf numFmtId="0" fontId="0" fillId="0" borderId="28" xfId="0" applyBorder="1"/>
    <xf numFmtId="0" fontId="43" fillId="0" borderId="28" xfId="0" applyNumberFormat="1" applyFont="1" applyBorder="1" applyAlignment="1">
      <alignment vertical="center"/>
    </xf>
    <xf numFmtId="2" fontId="43" fillId="0" borderId="28" xfId="0" applyNumberFormat="1" applyFont="1" applyBorder="1" applyAlignment="1">
      <alignment vertical="center"/>
    </xf>
    <xf numFmtId="0" fontId="43" fillId="0" borderId="0" xfId="0" applyFont="1" applyBorder="1" applyAlignment="1">
      <alignment vertical="center"/>
    </xf>
    <xf numFmtId="2" fontId="44" fillId="0" borderId="0" xfId="0" applyNumberFormat="1" applyFont="1" applyBorder="1" applyAlignment="1">
      <alignment horizontal="right" vertical="center"/>
    </xf>
    <xf numFmtId="0" fontId="45" fillId="20" borderId="29" xfId="0" applyFont="1" applyFill="1" applyBorder="1" applyAlignment="1">
      <alignment horizontal="right" vertical="center"/>
    </xf>
    <xf numFmtId="2" fontId="0" fillId="20" borderId="30" xfId="0" applyNumberFormat="1" applyFill="1" applyBorder="1" applyAlignment="1">
      <alignment horizontal="center" vertical="center"/>
    </xf>
    <xf numFmtId="0" fontId="45" fillId="5" borderId="29" xfId="0" applyFont="1" applyFill="1" applyBorder="1" applyAlignment="1">
      <alignment horizontal="right" vertical="center"/>
    </xf>
    <xf numFmtId="2" fontId="0" fillId="5" borderId="29" xfId="0" applyNumberFormat="1" applyFill="1" applyBorder="1" applyAlignment="1">
      <alignment horizontal="center" vertical="center"/>
    </xf>
    <xf numFmtId="2" fontId="46" fillId="0" borderId="32" xfId="0" applyNumberFormat="1" applyFont="1" applyBorder="1" applyAlignment="1">
      <alignment horizontal="center" vertical="center"/>
    </xf>
    <xf numFmtId="2" fontId="46" fillId="0" borderId="29" xfId="0" applyNumberFormat="1" applyFont="1" applyBorder="1" applyAlignment="1">
      <alignment horizontal="center" vertical="center"/>
    </xf>
    <xf numFmtId="2" fontId="46" fillId="0" borderId="36" xfId="0" applyNumberFormat="1" applyFont="1" applyBorder="1" applyAlignment="1">
      <alignment horizontal="center" vertical="center"/>
    </xf>
    <xf numFmtId="2" fontId="46" fillId="0" borderId="35" xfId="0" applyNumberFormat="1" applyFont="1" applyBorder="1" applyAlignment="1">
      <alignment horizontal="center" vertical="center"/>
    </xf>
    <xf numFmtId="2" fontId="46" fillId="0" borderId="37" xfId="0" applyNumberFormat="1" applyFont="1" applyBorder="1" applyAlignment="1">
      <alignment horizontal="center" vertical="center"/>
    </xf>
    <xf numFmtId="2" fontId="46" fillId="0" borderId="0" xfId="0" applyNumberFormat="1" applyFont="1" applyBorder="1" applyAlignment="1">
      <alignment horizontal="center" vertical="center"/>
    </xf>
    <xf numFmtId="2" fontId="46" fillId="0" borderId="36" xfId="0" applyNumberFormat="1" applyFont="1" applyBorder="1"/>
    <xf numFmtId="2" fontId="46" fillId="0" borderId="37" xfId="0" applyNumberFormat="1" applyFont="1" applyBorder="1"/>
    <xf numFmtId="2" fontId="46" fillId="0" borderId="43" xfId="0" applyNumberFormat="1" applyFont="1" applyBorder="1"/>
    <xf numFmtId="2" fontId="46" fillId="0" borderId="42" xfId="0" applyNumberFormat="1" applyFont="1" applyBorder="1" applyAlignment="1">
      <alignment horizontal="center" vertical="center"/>
    </xf>
    <xf numFmtId="0" fontId="45" fillId="21" borderId="29" xfId="0" applyFont="1" applyFill="1" applyBorder="1" applyAlignment="1">
      <alignment horizontal="right" vertical="center"/>
    </xf>
    <xf numFmtId="2" fontId="0" fillId="21" borderId="30" xfId="0" applyNumberFormat="1" applyFill="1" applyBorder="1" applyAlignment="1">
      <alignment horizontal="center" vertical="center"/>
    </xf>
    <xf numFmtId="0" fontId="45" fillId="22" borderId="29" xfId="0" applyFont="1" applyFill="1" applyBorder="1" applyAlignment="1">
      <alignment horizontal="right" vertical="center"/>
    </xf>
    <xf numFmtId="2" fontId="0" fillId="23" borderId="24" xfId="0" applyNumberFormat="1" applyFill="1" applyBorder="1" applyAlignment="1">
      <alignment horizontal="center" vertical="center"/>
    </xf>
    <xf numFmtId="2" fontId="46" fillId="0" borderId="48" xfId="0" applyNumberFormat="1" applyFont="1" applyBorder="1" applyAlignment="1">
      <alignment horizontal="center" vertical="center"/>
    </xf>
    <xf numFmtId="2" fontId="46" fillId="0" borderId="49" xfId="0" applyNumberFormat="1" applyFont="1" applyBorder="1" applyAlignment="1">
      <alignment horizontal="center" vertical="center"/>
    </xf>
    <xf numFmtId="2" fontId="46" fillId="0" borderId="27" xfId="0" applyNumberFormat="1" applyFont="1" applyBorder="1" applyAlignment="1">
      <alignment horizontal="center" vertical="center"/>
    </xf>
    <xf numFmtId="2" fontId="46" fillId="0" borderId="51" xfId="0" applyNumberFormat="1" applyFont="1" applyBorder="1" applyAlignment="1">
      <alignment horizontal="center" vertical="center"/>
    </xf>
    <xf numFmtId="0" fontId="47" fillId="0" borderId="26" xfId="0" applyFont="1" applyBorder="1" applyAlignment="1">
      <alignment horizontal="left" vertical="center"/>
    </xf>
    <xf numFmtId="0" fontId="47" fillId="0" borderId="0" xfId="0" applyFont="1" applyBorder="1" applyAlignment="1">
      <alignment horizontal="left" vertical="center"/>
    </xf>
    <xf numFmtId="0" fontId="48" fillId="0" borderId="29" xfId="0" applyFont="1" applyBorder="1" applyAlignment="1">
      <alignment vertical="center"/>
    </xf>
    <xf numFmtId="0" fontId="46" fillId="0" borderId="29" xfId="0" applyFont="1" applyBorder="1" applyAlignment="1">
      <alignment vertical="center"/>
    </xf>
    <xf numFmtId="2" fontId="46" fillId="0" borderId="0" xfId="0" applyNumberFormat="1" applyFont="1" applyBorder="1"/>
    <xf numFmtId="2" fontId="46" fillId="0" borderId="0" xfId="0" applyNumberFormat="1" applyFont="1" applyBorder="1" applyAlignment="1">
      <alignment horizontal="right" vertical="center"/>
    </xf>
    <xf numFmtId="0" fontId="48" fillId="0" borderId="0" xfId="0" applyFont="1" applyBorder="1" applyAlignment="1">
      <alignment vertical="center"/>
    </xf>
    <xf numFmtId="0" fontId="46" fillId="0" borderId="0" xfId="0" applyFont="1" applyBorder="1" applyAlignment="1">
      <alignment vertical="center"/>
    </xf>
    <xf numFmtId="0" fontId="42" fillId="0" borderId="0" xfId="0" applyFont="1" applyAlignment="1">
      <alignment horizontal="center" vertical="center"/>
    </xf>
    <xf numFmtId="0" fontId="46" fillId="0" borderId="0" xfId="0" applyFont="1"/>
    <xf numFmtId="0" fontId="45" fillId="0" borderId="28" xfId="0" applyFont="1" applyBorder="1" applyAlignment="1">
      <alignment horizontal="right" vertical="center"/>
    </xf>
    <xf numFmtId="2" fontId="44" fillId="0" borderId="0" xfId="0" applyNumberFormat="1" applyFont="1" applyAlignment="1">
      <alignment horizontal="right" vertical="center"/>
    </xf>
    <xf numFmtId="0" fontId="46" fillId="0" borderId="24" xfId="0" applyFont="1" applyFill="1" applyBorder="1" applyAlignment="1">
      <alignment horizontal="left" vertical="center"/>
    </xf>
    <xf numFmtId="0" fontId="49" fillId="0" borderId="24" xfId="0" applyFont="1" applyFill="1" applyBorder="1" applyAlignment="1">
      <alignment horizontal="left" vertical="center"/>
    </xf>
    <xf numFmtId="2" fontId="49" fillId="0" borderId="25" xfId="0" applyNumberFormat="1" applyFont="1" applyFill="1" applyBorder="1" applyAlignment="1">
      <alignment horizontal="center" vertical="center"/>
    </xf>
    <xf numFmtId="0" fontId="46" fillId="0" borderId="23" xfId="0" applyFont="1" applyFill="1" applyBorder="1" applyAlignment="1">
      <alignment horizontal="left" vertical="center"/>
    </xf>
    <xf numFmtId="2" fontId="49" fillId="0" borderId="24" xfId="0" applyNumberFormat="1" applyFont="1" applyFill="1" applyBorder="1" applyAlignment="1">
      <alignment horizontal="center" vertical="center"/>
    </xf>
    <xf numFmtId="0" fontId="46" fillId="0" borderId="0" xfId="0" applyFont="1" applyBorder="1" applyAlignment="1">
      <alignment horizontal="left" vertical="center"/>
    </xf>
    <xf numFmtId="2" fontId="46" fillId="0" borderId="25" xfId="0" applyNumberFormat="1" applyFont="1" applyFill="1" applyBorder="1" applyAlignment="1">
      <alignment horizontal="center" vertical="center"/>
    </xf>
    <xf numFmtId="2" fontId="46" fillId="0" borderId="24" xfId="0" applyNumberFormat="1" applyFont="1" applyFill="1" applyBorder="1" applyAlignment="1">
      <alignment horizontal="center" vertical="center"/>
    </xf>
    <xf numFmtId="0" fontId="46" fillId="0" borderId="28" xfId="0" applyFont="1" applyBorder="1" applyAlignment="1">
      <alignment horizontal="left" vertical="center"/>
    </xf>
    <xf numFmtId="2" fontId="46" fillId="0" borderId="52" xfId="0" applyNumberFormat="1" applyFont="1" applyBorder="1" applyAlignment="1">
      <alignment horizontal="center" vertical="center"/>
    </xf>
    <xf numFmtId="2" fontId="46" fillId="0" borderId="28" xfId="0" applyNumberFormat="1" applyFont="1" applyBorder="1" applyAlignment="1">
      <alignment horizontal="center" vertical="center"/>
    </xf>
    <xf numFmtId="0" fontId="46" fillId="0" borderId="28" xfId="0" applyFont="1" applyBorder="1"/>
    <xf numFmtId="2" fontId="0" fillId="0" borderId="28" xfId="0" applyNumberFormat="1" applyBorder="1"/>
    <xf numFmtId="2" fontId="44" fillId="0" borderId="28" xfId="0" applyNumberFormat="1" applyFont="1" applyBorder="1" applyAlignment="1">
      <alignment horizontal="right" vertical="center"/>
    </xf>
    <xf numFmtId="0" fontId="46" fillId="0" borderId="28" xfId="0" applyFont="1" applyFill="1" applyBorder="1" applyAlignment="1">
      <alignment horizontal="left" vertical="center"/>
    </xf>
    <xf numFmtId="2" fontId="46" fillId="0" borderId="52" xfId="0" applyNumberFormat="1" applyFont="1" applyFill="1" applyBorder="1" applyAlignment="1">
      <alignment horizontal="center" vertical="center"/>
    </xf>
    <xf numFmtId="2" fontId="46" fillId="0" borderId="28" xfId="0" applyNumberFormat="1" applyFont="1" applyFill="1" applyBorder="1" applyAlignment="1">
      <alignment horizontal="center" vertical="center"/>
    </xf>
    <xf numFmtId="0" fontId="50" fillId="0" borderId="0" xfId="0" applyFont="1"/>
    <xf numFmtId="0" fontId="46" fillId="0" borderId="0" xfId="0" applyFont="1" applyFill="1" applyAlignment="1">
      <alignment vertical="center"/>
    </xf>
    <xf numFmtId="2" fontId="46" fillId="0" borderId="0" xfId="0" applyNumberFormat="1" applyFont="1" applyFill="1" applyAlignment="1">
      <alignment vertical="center"/>
    </xf>
    <xf numFmtId="0" fontId="46" fillId="0" borderId="0" xfId="0" applyFont="1" applyFill="1" applyAlignment="1">
      <alignment horizontal="left" vertical="center"/>
    </xf>
    <xf numFmtId="2" fontId="46" fillId="0" borderId="0" xfId="0" applyNumberFormat="1" applyFont="1" applyFill="1" applyAlignment="1">
      <alignment horizontal="left" vertical="center"/>
    </xf>
    <xf numFmtId="0" fontId="0" fillId="19" borderId="19" xfId="0" applyFill="1" applyBorder="1" applyAlignment="1">
      <alignment horizontal="center" vertical="center"/>
    </xf>
    <xf numFmtId="0" fontId="0" fillId="19" borderId="13" xfId="0" applyFill="1" applyBorder="1" applyAlignment="1">
      <alignment horizontal="center" vertical="center"/>
    </xf>
    <xf numFmtId="0" fontId="0" fillId="19" borderId="14" xfId="0" applyFill="1" applyBorder="1" applyAlignment="1">
      <alignment horizontal="center" vertical="center"/>
    </xf>
    <xf numFmtId="0" fontId="0" fillId="0" borderId="19"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5" xfId="0" applyFill="1" applyBorder="1" applyAlignment="1">
      <alignment horizontal="left" vertical="center"/>
    </xf>
    <xf numFmtId="0" fontId="0" fillId="0" borderId="1" xfId="0" applyFill="1" applyBorder="1" applyAlignment="1">
      <alignment horizontal="left" vertical="center"/>
    </xf>
    <xf numFmtId="0" fontId="0" fillId="0" borderId="8" xfId="0" applyFill="1" applyBorder="1" applyAlignment="1">
      <alignment horizontal="left" vertical="center"/>
    </xf>
    <xf numFmtId="0" fontId="0" fillId="0" borderId="0" xfId="0" applyFill="1" applyBorder="1" applyAlignment="1">
      <alignment horizontal="left" vertical="center"/>
    </xf>
    <xf numFmtId="0" fontId="0" fillId="0" borderId="6" xfId="0" applyFill="1" applyBorder="1" applyAlignment="1">
      <alignment horizontal="left" vertical="center"/>
    </xf>
    <xf numFmtId="0" fontId="0" fillId="0" borderId="3" xfId="0" applyFill="1" applyBorder="1" applyAlignment="1">
      <alignment horizontal="left" vertical="center"/>
    </xf>
    <xf numFmtId="0" fontId="0" fillId="0" borderId="5" xfId="0" applyBorder="1" applyAlignment="1">
      <alignment vertical="center"/>
    </xf>
    <xf numFmtId="0" fontId="0" fillId="0" borderId="1" xfId="0" applyBorder="1" applyAlignment="1">
      <alignment vertical="center"/>
    </xf>
    <xf numFmtId="0" fontId="0" fillId="0" borderId="8" xfId="0" applyBorder="1" applyAlignment="1">
      <alignment vertical="center"/>
    </xf>
    <xf numFmtId="0" fontId="0" fillId="0" borderId="0" xfId="0" applyBorder="1" applyAlignment="1">
      <alignment vertical="center"/>
    </xf>
    <xf numFmtId="0" fontId="0" fillId="0" borderId="6" xfId="0" applyBorder="1" applyAlignment="1">
      <alignment vertical="center"/>
    </xf>
    <xf numFmtId="0" fontId="0" fillId="0" borderId="3" xfId="0" applyBorder="1" applyAlignment="1">
      <alignment vertical="center"/>
    </xf>
    <xf numFmtId="0" fontId="0" fillId="0" borderId="5" xfId="0" applyBorder="1" applyAlignment="1">
      <alignment horizontal="left" vertical="center"/>
    </xf>
    <xf numFmtId="0" fontId="0" fillId="0" borderId="1" xfId="0" applyBorder="1" applyAlignment="1">
      <alignment horizontal="left" vertical="center"/>
    </xf>
    <xf numFmtId="0" fontId="0" fillId="0" borderId="8" xfId="0" applyBorder="1" applyAlignment="1">
      <alignment horizontal="left" vertical="center"/>
    </xf>
    <xf numFmtId="0" fontId="0" fillId="0" borderId="0" xfId="0" applyBorder="1" applyAlignment="1">
      <alignment horizontal="left" vertical="center"/>
    </xf>
    <xf numFmtId="0" fontId="0" fillId="0" borderId="6" xfId="0" applyBorder="1" applyAlignment="1">
      <alignment horizontal="left" vertical="center"/>
    </xf>
    <xf numFmtId="0" fontId="0" fillId="0" borderId="3" xfId="0" applyBorder="1" applyAlignment="1">
      <alignment horizontal="left" vertical="center"/>
    </xf>
    <xf numFmtId="0" fontId="0" fillId="2" borderId="5" xfId="0" applyFill="1" applyBorder="1" applyAlignment="1">
      <alignment horizontal="left" vertical="center"/>
    </xf>
    <xf numFmtId="0" fontId="0" fillId="2" borderId="1" xfId="0" applyFill="1" applyBorder="1" applyAlignment="1">
      <alignment horizontal="left" vertical="center"/>
    </xf>
    <xf numFmtId="9" fontId="0" fillId="0" borderId="5" xfId="0" applyNumberFormat="1" applyBorder="1" applyAlignment="1">
      <alignment horizontal="left" vertical="center"/>
    </xf>
    <xf numFmtId="0" fontId="0" fillId="0" borderId="5" xfId="0" applyBorder="1" applyAlignment="1">
      <alignment vertical="center" wrapText="1"/>
    </xf>
    <xf numFmtId="0" fontId="0" fillId="0" borderId="1" xfId="0" applyBorder="1" applyAlignment="1">
      <alignment vertical="center" wrapText="1"/>
    </xf>
    <xf numFmtId="0" fontId="0" fillId="0" borderId="22" xfId="0" applyBorder="1" applyAlignment="1">
      <alignment vertical="center" wrapText="1"/>
    </xf>
    <xf numFmtId="0" fontId="0" fillId="0" borderId="8" xfId="0" applyBorder="1" applyAlignment="1">
      <alignment vertical="center" wrapText="1"/>
    </xf>
    <xf numFmtId="0" fontId="0" fillId="0" borderId="0" xfId="0" applyBorder="1" applyAlignment="1">
      <alignment vertical="center" wrapText="1"/>
    </xf>
    <xf numFmtId="0" fontId="0" fillId="0" borderId="2" xfId="0" applyBorder="1" applyAlignment="1">
      <alignment vertical="center" wrapText="1"/>
    </xf>
    <xf numFmtId="0" fontId="0" fillId="0" borderId="6"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15" fillId="2" borderId="7" xfId="0" applyFont="1" applyFill="1" applyBorder="1" applyAlignment="1">
      <alignment horizontal="center" vertical="center"/>
    </xf>
    <xf numFmtId="0" fontId="15" fillId="2" borderId="10" xfId="0" applyFont="1" applyFill="1" applyBorder="1" applyAlignment="1">
      <alignment horizontal="center" vertical="center"/>
    </xf>
    <xf numFmtId="0" fontId="0" fillId="2" borderId="7" xfId="0" applyFill="1" applyBorder="1" applyAlignment="1">
      <alignment horizontal="left" vertical="center"/>
    </xf>
    <xf numFmtId="0" fontId="0" fillId="2" borderId="10" xfId="0" applyFill="1" applyBorder="1" applyAlignment="1">
      <alignment horizontal="left" vertical="center"/>
    </xf>
    <xf numFmtId="0" fontId="0" fillId="2" borderId="5" xfId="0" applyFill="1" applyBorder="1" applyAlignment="1">
      <alignment vertical="center"/>
    </xf>
    <xf numFmtId="0" fontId="0" fillId="2" borderId="1" xfId="0" applyFill="1" applyBorder="1" applyAlignment="1">
      <alignment vertical="center"/>
    </xf>
    <xf numFmtId="9" fontId="0" fillId="0" borderId="5" xfId="0" applyNumberFormat="1" applyFill="1" applyBorder="1" applyAlignment="1">
      <alignment horizontal="left" vertical="center"/>
    </xf>
    <xf numFmtId="9" fontId="2" fillId="0" borderId="7" xfId="0" applyNumberFormat="1" applyFont="1" applyFill="1" applyBorder="1" applyAlignment="1">
      <alignment horizontal="left" vertical="center"/>
    </xf>
    <xf numFmtId="0" fontId="2" fillId="0" borderId="10" xfId="0" applyFont="1" applyFill="1" applyBorder="1" applyAlignment="1">
      <alignment horizontal="left" vertical="center"/>
    </xf>
    <xf numFmtId="9" fontId="2" fillId="2" borderId="5" xfId="0" applyNumberFormat="1" applyFont="1" applyFill="1" applyBorder="1" applyAlignment="1">
      <alignment horizontal="left" vertical="center"/>
    </xf>
    <xf numFmtId="0" fontId="2" fillId="2" borderId="1" xfId="0" applyFont="1" applyFill="1" applyBorder="1" applyAlignment="1">
      <alignment horizontal="left" vertical="center"/>
    </xf>
    <xf numFmtId="0" fontId="47" fillId="0" borderId="35" xfId="0" applyFont="1" applyBorder="1" applyAlignment="1">
      <alignment horizontal="left" vertical="center" wrapText="1"/>
    </xf>
    <xf numFmtId="0" fontId="47" fillId="0" borderId="35" xfId="0" applyFont="1" applyBorder="1" applyAlignment="1">
      <alignment horizontal="left" vertical="center"/>
    </xf>
    <xf numFmtId="0" fontId="47" fillId="0" borderId="26" xfId="0" applyFont="1" applyBorder="1" applyAlignment="1">
      <alignment horizontal="left" vertical="center" wrapText="1"/>
    </xf>
    <xf numFmtId="0" fontId="47" fillId="0" borderId="0" xfId="0" applyFont="1" applyBorder="1" applyAlignment="1">
      <alignment horizontal="left" vertical="center"/>
    </xf>
    <xf numFmtId="0" fontId="47" fillId="0" borderId="50" xfId="0" applyFont="1" applyBorder="1" applyAlignment="1">
      <alignment horizontal="left" vertical="center" wrapText="1"/>
    </xf>
    <xf numFmtId="0" fontId="46" fillId="0" borderId="42" xfId="0" applyFont="1" applyBorder="1" applyAlignment="1">
      <alignment horizontal="left" vertical="center"/>
    </xf>
    <xf numFmtId="0" fontId="42" fillId="0" borderId="28" xfId="0" applyFont="1" applyBorder="1" applyAlignment="1">
      <alignment horizontal="left" vertical="center"/>
    </xf>
    <xf numFmtId="0" fontId="47" fillId="0" borderId="44" xfId="0" applyFont="1" applyBorder="1" applyAlignment="1">
      <alignment horizontal="left" vertical="center"/>
    </xf>
    <xf numFmtId="0" fontId="47" fillId="0" borderId="45" xfId="0" applyFont="1" applyBorder="1" applyAlignment="1">
      <alignment horizontal="left" vertical="center"/>
    </xf>
    <xf numFmtId="0" fontId="47" fillId="0" borderId="46" xfId="0" applyFont="1" applyBorder="1" applyAlignment="1">
      <alignment horizontal="left" vertical="center"/>
    </xf>
    <xf numFmtId="0" fontId="0" fillId="21" borderId="29" xfId="0" applyFont="1" applyFill="1" applyBorder="1" applyAlignment="1">
      <alignment horizontal="left" vertical="center"/>
    </xf>
    <xf numFmtId="0" fontId="27" fillId="21" borderId="29" xfId="0" applyFont="1" applyFill="1" applyBorder="1" applyAlignment="1">
      <alignment horizontal="left" vertical="center"/>
    </xf>
    <xf numFmtId="0" fontId="0" fillId="22" borderId="29" xfId="0" applyFont="1" applyFill="1" applyBorder="1" applyAlignment="1">
      <alignment horizontal="left" vertical="center"/>
    </xf>
    <xf numFmtId="0" fontId="27" fillId="22" borderId="29" xfId="0" applyFont="1" applyFill="1" applyBorder="1" applyAlignment="1">
      <alignment horizontal="left" vertical="center"/>
    </xf>
    <xf numFmtId="0" fontId="47" fillId="0" borderId="34" xfId="0" applyFont="1" applyBorder="1" applyAlignment="1">
      <alignment horizontal="left" vertical="center" wrapText="1"/>
    </xf>
    <xf numFmtId="0" fontId="47" fillId="0" borderId="47" xfId="0" applyFont="1" applyBorder="1" applyAlignment="1">
      <alignment horizontal="left" vertical="center" wrapText="1"/>
    </xf>
    <xf numFmtId="0" fontId="47" fillId="0" borderId="48" xfId="0" applyFont="1" applyBorder="1" applyAlignment="1">
      <alignment horizontal="left" vertical="center"/>
    </xf>
    <xf numFmtId="0" fontId="48" fillId="0" borderId="35" xfId="0" applyFont="1" applyBorder="1" applyAlignment="1">
      <alignment horizontal="left" vertical="center"/>
    </xf>
    <xf numFmtId="0" fontId="47" fillId="0" borderId="39" xfId="0" applyFont="1" applyBorder="1" applyAlignment="1">
      <alignment horizontal="left" vertical="center"/>
    </xf>
    <xf numFmtId="0" fontId="47" fillId="0" borderId="40" xfId="0" applyFont="1" applyBorder="1" applyAlignment="1">
      <alignment horizontal="left" vertical="center"/>
    </xf>
    <xf numFmtId="0" fontId="47" fillId="0" borderId="41" xfId="0" applyFont="1" applyBorder="1" applyAlignment="1">
      <alignment horizontal="left" vertical="center"/>
    </xf>
    <xf numFmtId="0" fontId="46" fillId="0" borderId="35" xfId="0" applyFont="1" applyBorder="1" applyAlignment="1">
      <alignment horizontal="left" vertical="center"/>
    </xf>
    <xf numFmtId="0" fontId="46" fillId="0" borderId="0" xfId="0" applyFont="1" applyBorder="1" applyAlignment="1">
      <alignment horizontal="left" vertical="center"/>
    </xf>
    <xf numFmtId="0" fontId="47" fillId="0" borderId="39" xfId="0" applyFont="1" applyBorder="1" applyAlignment="1">
      <alignment horizontal="left" vertical="center" wrapText="1"/>
    </xf>
    <xf numFmtId="0" fontId="47" fillId="0" borderId="40" xfId="0" applyFont="1" applyBorder="1" applyAlignment="1">
      <alignment horizontal="left" vertical="center" wrapText="1"/>
    </xf>
    <xf numFmtId="0" fontId="47" fillId="0" borderId="41" xfId="0" applyFont="1" applyBorder="1" applyAlignment="1">
      <alignment horizontal="left" vertical="center" wrapText="1"/>
    </xf>
    <xf numFmtId="0" fontId="47" fillId="0" borderId="38" xfId="0" applyFont="1" applyBorder="1" applyAlignment="1">
      <alignment horizontal="left" vertical="center" wrapText="1"/>
    </xf>
    <xf numFmtId="0" fontId="1" fillId="0" borderId="23" xfId="0" applyFont="1" applyBorder="1" applyAlignment="1">
      <alignment horizontal="center"/>
    </xf>
    <xf numFmtId="0" fontId="1" fillId="0" borderId="24" xfId="0" applyFont="1" applyBorder="1" applyAlignment="1">
      <alignment horizontal="center"/>
    </xf>
    <xf numFmtId="0" fontId="1" fillId="0" borderId="25" xfId="0" applyFont="1" applyBorder="1" applyAlignment="1">
      <alignment horizontal="center"/>
    </xf>
    <xf numFmtId="0" fontId="43" fillId="0" borderId="28" xfId="0" applyFont="1" applyBorder="1" applyAlignment="1">
      <alignment horizontal="right" vertical="center"/>
    </xf>
    <xf numFmtId="0" fontId="0" fillId="20" borderId="29" xfId="0" applyFont="1" applyFill="1" applyBorder="1" applyAlignment="1">
      <alignment horizontal="left" vertical="center"/>
    </xf>
    <xf numFmtId="0" fontId="27" fillId="20" borderId="29" xfId="0" applyFont="1" applyFill="1" applyBorder="1" applyAlignment="1">
      <alignment horizontal="left" vertical="center"/>
    </xf>
    <xf numFmtId="0" fontId="0" fillId="5" borderId="31" xfId="0" applyFill="1" applyBorder="1" applyAlignment="1">
      <alignment horizontal="left" vertical="center"/>
    </xf>
    <xf numFmtId="0" fontId="0" fillId="5" borderId="29" xfId="0" applyFill="1" applyBorder="1" applyAlignment="1">
      <alignment horizontal="left" vertical="center"/>
    </xf>
    <xf numFmtId="0" fontId="46" fillId="0" borderId="29" xfId="0" applyFont="1" applyBorder="1" applyAlignment="1">
      <alignment horizontal="left" vertical="center"/>
    </xf>
    <xf numFmtId="0" fontId="47" fillId="0" borderId="33" xfId="0" applyFont="1" applyBorder="1" applyAlignment="1">
      <alignment horizontal="left" vertical="center" wrapText="1"/>
    </xf>
    <xf numFmtId="0" fontId="37" fillId="0" borderId="0" xfId="0" applyFont="1" applyBorder="1" applyAlignment="1">
      <alignment horizontal="right" vertical="center"/>
    </xf>
    <xf numFmtId="0" fontId="37" fillId="0" borderId="0" xfId="0" applyFont="1" applyBorder="1" applyAlignment="1">
      <alignment horizontal="left" vertical="center"/>
    </xf>
    <xf numFmtId="0" fontId="36" fillId="0" borderId="0" xfId="0" applyFont="1" applyBorder="1" applyAlignment="1">
      <alignment horizontal="center" vertical="center"/>
    </xf>
    <xf numFmtId="0" fontId="3" fillId="0" borderId="0" xfId="0" applyFont="1" applyBorder="1" applyAlignment="1">
      <alignment horizontal="center" vertical="center"/>
    </xf>
    <xf numFmtId="0" fontId="37" fillId="0" borderId="0" xfId="0" applyFont="1" applyBorder="1" applyAlignment="1">
      <alignment horizontal="center"/>
    </xf>
    <xf numFmtId="0" fontId="36" fillId="0" borderId="0" xfId="0" applyFont="1" applyBorder="1" applyAlignment="1">
      <alignment horizontal="center"/>
    </xf>
    <xf numFmtId="0" fontId="37" fillId="0" borderId="0" xfId="0" applyFont="1" applyBorder="1" applyAlignment="1">
      <alignment horizontal="center" vertical="center"/>
    </xf>
    <xf numFmtId="164" fontId="39" fillId="0" borderId="0" xfId="0" applyNumberFormat="1" applyFont="1" applyBorder="1" applyAlignment="1">
      <alignment horizontal="left" vertical="center"/>
    </xf>
  </cellXfs>
  <cellStyles count="3">
    <cellStyle name="Normal" xfId="0" builtinId="0"/>
    <cellStyle name="Normal 2" xfId="1"/>
    <cellStyle name="Normal 2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10" Target="styles.xml" Type="http://schemas.openxmlformats.org/officeDocument/2006/relationships/styles"/>
    <Relationship Id="rId11" Target="sharedStrings.xml" Type="http://schemas.openxmlformats.org/officeDocument/2006/relationships/sharedStrings"/>
    <Relationship Id="rId12" Target="calcChain.xml" Type="http://schemas.openxmlformats.org/officeDocument/2006/relationships/calcChain"/>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externalLinks/externalLink1.xml" Type="http://schemas.openxmlformats.org/officeDocument/2006/relationships/externalLink"/>
    <Relationship Id="rId9" Target="theme/theme1.xml" Type="http://schemas.openxmlformats.org/officeDocument/2006/relationships/theme"/>
</Relationships>

</file>

<file path=xl/drawings/_rels/drawing1.xml.rels><?xml version="1.0" encoding="UTF-8" standalone="no"?>
<Relationships xmlns="http://schemas.openxmlformats.org/package/2006/relationships">
    <Relationship Id="rId1" Target="../media/image1.png" Type="http://schemas.openxmlformats.org/officeDocument/2006/relationships/image"/>
    <Relationship Id="rId2" Target="cid:image001.png@01D26DCD.E3C57EA0" TargetMode="External" Type="http://schemas.openxmlformats.org/officeDocument/2006/relationships/image"/>
    <Relationship Id="rId3" Target="../media/image2.png" Type="http://schemas.openxmlformats.org/officeDocument/2006/relationships/image"/>
    <Relationship Id="rId4" Target="cid:image002.png@01D26DCD.E3C57EA0" TargetMode="External" Type="http://schemas.openxmlformats.org/officeDocument/2006/relationships/image"/>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91440</xdr:colOff>
      <xdr:row>18</xdr:row>
      <xdr:rowOff>137160</xdr:rowOff>
    </xdr:to>
    <xdr:pic>
      <xdr:nvPicPr>
        <xdr:cNvPr id="2" name="图片 2" descr="cid:image001.png@01D26DCD.E3C57EA0">
          <a:extLst>
            <a:ext uri="{FF2B5EF4-FFF2-40B4-BE49-F238E27FC236}">
              <a16:creationId xmlns="" xmlns:a16="http://schemas.microsoft.com/office/drawing/2014/main" id="{F5FB9E7F-759B-4F05-9B7D-E8C5EF348607}"/>
            </a:ext>
          </a:extLst>
        </xdr:cNvPr>
        <xdr:cNvPicPr>
          <a:picLocks noChangeAspect="1" noChangeArrowheads="1"/>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rcRect/>
        <a:stretch>
          <a:fillRect/>
        </a:stretch>
      </xdr:blipFill>
      <xdr:spPr bwMode="auto">
        <a:xfrm>
          <a:off x="0" y="0"/>
          <a:ext cx="4572000" cy="3429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0</xdr:colOff>
      <xdr:row>0</xdr:row>
      <xdr:rowOff>0</xdr:rowOff>
    </xdr:from>
    <xdr:to>
      <xdr:col>15</xdr:col>
      <xdr:colOff>91440</xdr:colOff>
      <xdr:row>18</xdr:row>
      <xdr:rowOff>137160</xdr:rowOff>
    </xdr:to>
    <xdr:pic>
      <xdr:nvPicPr>
        <xdr:cNvPr id="3" name="图片 3" descr="cid:image002.png@01D26DCD.E3C57EA0">
          <a:extLst>
            <a:ext uri="{FF2B5EF4-FFF2-40B4-BE49-F238E27FC236}">
              <a16:creationId xmlns="" xmlns:a16="http://schemas.microsoft.com/office/drawing/2014/main" id="{919DB22E-E351-477C-B297-F3EE010D3549}"/>
            </a:ext>
          </a:extLst>
        </xdr:cNvPr>
        <xdr:cNvPicPr>
          <a:picLocks noChangeAspect="1" noChangeArrowheads="1"/>
        </xdr:cNvPicPr>
      </xdr:nvPicPr>
      <xdr:blipFill>
        <a:blip xmlns:r="http://schemas.openxmlformats.org/officeDocument/2006/relationships" r:embed="rId3" r:link="rId4" cstate="print">
          <a:extLst>
            <a:ext uri="{28A0092B-C50C-407E-A947-70E740481C1C}">
              <a14:useLocalDpi xmlns:a14="http://schemas.microsoft.com/office/drawing/2010/main" val="0"/>
            </a:ext>
          </a:extLst>
        </a:blip>
        <a:srcRect/>
        <a:stretch>
          <a:fillRect/>
        </a:stretch>
      </xdr:blipFill>
      <xdr:spPr bwMode="auto">
        <a:xfrm>
          <a:off x="5120640" y="0"/>
          <a:ext cx="4572000" cy="3429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2996</xdr:colOff>
      <xdr:row>30</xdr:row>
      <xdr:rowOff>8985</xdr:rowOff>
    </xdr:from>
    <xdr:to>
      <xdr:col>6</xdr:col>
      <xdr:colOff>655967</xdr:colOff>
      <xdr:row>30</xdr:row>
      <xdr:rowOff>17971</xdr:rowOff>
    </xdr:to>
    <xdr:cxnSp macro="">
      <xdr:nvCxnSpPr>
        <xdr:cNvPr id="2" name="直接连接符 4">
          <a:extLst>
            <a:ext uri="{FF2B5EF4-FFF2-40B4-BE49-F238E27FC236}">
              <a16:creationId xmlns:a16="http://schemas.microsoft.com/office/drawing/2014/main" xmlns="" id="{84596E55-D5A6-420D-9E56-F59BD2329C84}"/>
            </a:ext>
          </a:extLst>
        </xdr:cNvPr>
        <xdr:cNvCxnSpPr/>
      </xdr:nvCxnSpPr>
      <xdr:spPr>
        <a:xfrm>
          <a:off x="1539696" y="6536785"/>
          <a:ext cx="2621471" cy="8986"/>
        </a:xfrm>
        <a:prstGeom prst="line">
          <a:avLst/>
        </a:prstGeom>
        <a:ln w="19050">
          <a:solidFill>
            <a:schemeClr val="tx1">
              <a:lumMod val="95000"/>
              <a:lumOff val="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655967</xdr:colOff>
      <xdr:row>30</xdr:row>
      <xdr:rowOff>395377</xdr:rowOff>
    </xdr:from>
    <xdr:to>
      <xdr:col>6</xdr:col>
      <xdr:colOff>664953</xdr:colOff>
      <xdr:row>30</xdr:row>
      <xdr:rowOff>395377</xdr:rowOff>
    </xdr:to>
    <xdr:cxnSp macro="">
      <xdr:nvCxnSpPr>
        <xdr:cNvPr id="3" name="直接连接符 6">
          <a:extLst>
            <a:ext uri="{FF2B5EF4-FFF2-40B4-BE49-F238E27FC236}">
              <a16:creationId xmlns:a16="http://schemas.microsoft.com/office/drawing/2014/main" xmlns="" id="{4B4ABD46-E28F-460E-AB5E-4E164B74ABF8}"/>
            </a:ext>
          </a:extLst>
        </xdr:cNvPr>
        <xdr:cNvCxnSpPr/>
      </xdr:nvCxnSpPr>
      <xdr:spPr>
        <a:xfrm>
          <a:off x="1532267" y="6923177"/>
          <a:ext cx="2637886" cy="0"/>
        </a:xfrm>
        <a:prstGeom prst="line">
          <a:avLst/>
        </a:prstGeom>
        <a:ln>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664594</xdr:colOff>
      <xdr:row>32</xdr:row>
      <xdr:rowOff>8626</xdr:rowOff>
    </xdr:from>
    <xdr:to>
      <xdr:col>6</xdr:col>
      <xdr:colOff>673580</xdr:colOff>
      <xdr:row>32</xdr:row>
      <xdr:rowOff>8626</xdr:rowOff>
    </xdr:to>
    <xdr:cxnSp macro="">
      <xdr:nvCxnSpPr>
        <xdr:cNvPr id="4" name="直接连接符 7">
          <a:extLst>
            <a:ext uri="{FF2B5EF4-FFF2-40B4-BE49-F238E27FC236}">
              <a16:creationId xmlns:a16="http://schemas.microsoft.com/office/drawing/2014/main" xmlns="" id="{708DDEC6-9EC2-464D-A4BF-3B7577CE3001}"/>
            </a:ext>
          </a:extLst>
        </xdr:cNvPr>
        <xdr:cNvCxnSpPr/>
      </xdr:nvCxnSpPr>
      <xdr:spPr>
        <a:xfrm>
          <a:off x="1540894" y="7412726"/>
          <a:ext cx="2637886" cy="0"/>
        </a:xfrm>
        <a:prstGeom prst="line">
          <a:avLst/>
        </a:prstGeom>
        <a:ln>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664235</xdr:colOff>
      <xdr:row>32</xdr:row>
      <xdr:rowOff>403644</xdr:rowOff>
    </xdr:from>
    <xdr:to>
      <xdr:col>6</xdr:col>
      <xdr:colOff>673221</xdr:colOff>
      <xdr:row>32</xdr:row>
      <xdr:rowOff>403644</xdr:rowOff>
    </xdr:to>
    <xdr:cxnSp macro="">
      <xdr:nvCxnSpPr>
        <xdr:cNvPr id="5" name="直接连接符 8">
          <a:extLst>
            <a:ext uri="{FF2B5EF4-FFF2-40B4-BE49-F238E27FC236}">
              <a16:creationId xmlns:a16="http://schemas.microsoft.com/office/drawing/2014/main" xmlns="" id="{3CE8A708-4275-4112-AA46-40E4E4DE931A}"/>
            </a:ext>
          </a:extLst>
        </xdr:cNvPr>
        <xdr:cNvCxnSpPr/>
      </xdr:nvCxnSpPr>
      <xdr:spPr>
        <a:xfrm>
          <a:off x="1540535" y="7807744"/>
          <a:ext cx="2637886" cy="0"/>
        </a:xfrm>
        <a:prstGeom prst="line">
          <a:avLst/>
        </a:prstGeom>
        <a:ln>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no"?>
<Relationships xmlns="http://schemas.openxmlformats.org/package/2006/relationships">
    <Relationship Id="rId1" Target="/Users/bran/Downloads/BMS%20China%20Virology%20Call%20Validation%20WB-2.xlsx" TargetMode="External" Type="http://schemas.openxmlformats.org/officeDocument/2006/relationships/externalLinkPath"/>
</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访谈内容"/>
      <sheetName val="拜访记录"/>
      <sheetName val="SOAP方法"/>
      <sheetName val="SMART定义"/>
      <sheetName val="病毒rep"/>
      <sheetName val="权重"/>
    </sheetNames>
    <sheetDataSet>
      <sheetData sheetId="0"/>
      <sheetData sheetId="1">
        <row r="2">
          <cell r="G2">
            <v>0</v>
          </cell>
        </row>
        <row r="3">
          <cell r="G3">
            <v>3</v>
          </cell>
        </row>
        <row r="4">
          <cell r="G4">
            <v>6</v>
          </cell>
        </row>
      </sheetData>
      <sheetData sheetId="2"/>
      <sheetData sheetId="3"/>
      <sheetData sheetId="4"/>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_rels/sheet2.xml.rels><?xml version="1.0" encoding="UTF-8" standalone="no"?>
<Relationships xmlns="http://schemas.openxmlformats.org/package/2006/relationships">
    <Relationship Id="rId1" Target="../printerSettings/printerSettings2.bin" Type="http://schemas.openxmlformats.org/officeDocument/2006/relationships/printerSettings"/>
</Relationships>

</file>

<file path=xl/worksheets/_rels/sheet3.xml.rels><?xml version="1.0" encoding="UTF-8" standalone="no"?>
<Relationships xmlns="http://schemas.openxmlformats.org/package/2006/relationships">
    <Relationship Id="rId1" Target="../drawings/drawing1.xml" Type="http://schemas.openxmlformats.org/officeDocument/2006/relationships/drawing"/>
</Relationships>

</file>

<file path=xl/worksheets/_rels/sheet4.xml.rels><?xml version="1.0" encoding="UTF-8" standalone="no"?>
<Relationships xmlns="http://schemas.openxmlformats.org/package/2006/relationships">
    <Relationship Id="rId1" Target="../printerSettings/printerSettings3.bin" Type="http://schemas.openxmlformats.org/officeDocument/2006/relationships/printerSettings"/>
</Relationships>

</file>

<file path=xl/worksheets/_rels/sheet6.xml.rels><?xml version="1.0" encoding="UTF-8" standalone="no"?>
<Relationships xmlns="http://schemas.openxmlformats.org/package/2006/relationships">
    <Relationship Id="rId1" Target="../printerSettings/printerSettings4.bin" Type="http://schemas.openxmlformats.org/officeDocument/2006/relationships/printerSettings"/>
    <Relationship Id="rId2" Target="../drawings/drawing2.xml" Type="http://schemas.openxmlformats.org/officeDocument/2006/relationships/drawing"/>
</Relationships>

</file>

<file path=xl/worksheets/_rels/sheet7.xml.rels><?xml version="1.0" encoding="UTF-8" standalone="no"?>
<Relationships xmlns="http://schemas.openxmlformats.org/package/2006/relationships">
    <Relationship Id="rId1" Target="../printerSettings/printerSettings5.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zoomScale="115" zoomScaleNormal="115" zoomScalePageLayoutView="115" workbookViewId="0">
      <selection activeCell="K20" sqref="K20"/>
    </sheetView>
  </sheetViews>
  <sheetFormatPr baseColWidth="10" defaultColWidth="18.1640625" defaultRowHeight="15" x14ac:dyDescent="0.2"/>
  <cols>
    <col min="1" max="1" width="4.83203125" style="35" customWidth="1"/>
    <col min="2" max="2" width="50.33203125" style="24" customWidth="1"/>
    <col min="3" max="3" width="18.1640625" style="5"/>
    <col min="8" max="8" width="27.83203125" style="81" customWidth="1"/>
  </cols>
  <sheetData>
    <row r="1" spans="1:8" ht="16" thickBot="1" x14ac:dyDescent="0.25"/>
    <row r="2" spans="1:8" ht="16" x14ac:dyDescent="0.2">
      <c r="B2" s="53" t="s">
        <v>82</v>
      </c>
      <c r="C2" s="56" t="s">
        <v>181</v>
      </c>
    </row>
    <row r="3" spans="1:8" ht="16" x14ac:dyDescent="0.2">
      <c r="B3" s="54" t="s">
        <v>81</v>
      </c>
      <c r="C3" s="6" t="s">
        <v>182</v>
      </c>
    </row>
    <row r="4" spans="1:8" ht="16" x14ac:dyDescent="0.2">
      <c r="B4" s="54" t="s">
        <v>83</v>
      </c>
      <c r="C4" s="6">
        <v>74010503</v>
      </c>
    </row>
    <row r="5" spans="1:8" ht="17" thickBot="1" x14ac:dyDescent="0.25">
      <c r="B5" s="55" t="s">
        <v>114</v>
      </c>
      <c r="C5" s="9" t="s">
        <v>183</v>
      </c>
    </row>
    <row r="6" spans="1:8" ht="16" x14ac:dyDescent="0.2">
      <c r="B6" s="79"/>
      <c r="C6" s="7"/>
    </row>
    <row r="7" spans="1:8" ht="16" thickBot="1" x14ac:dyDescent="0.25"/>
    <row r="8" spans="1:8" ht="25" thickBot="1" x14ac:dyDescent="0.25">
      <c r="B8" s="282" t="s">
        <v>33</v>
      </c>
      <c r="C8" s="283"/>
      <c r="D8" s="283"/>
      <c r="E8" s="283"/>
      <c r="F8" s="283"/>
      <c r="G8" s="10" t="s">
        <v>116</v>
      </c>
      <c r="H8" s="82" t="s">
        <v>115</v>
      </c>
    </row>
    <row r="9" spans="1:8" ht="23" customHeight="1" thickBot="1" x14ac:dyDescent="0.25">
      <c r="A9" s="35">
        <v>1</v>
      </c>
      <c r="B9" s="25" t="s">
        <v>34</v>
      </c>
      <c r="C9" s="286"/>
      <c r="D9" s="287"/>
      <c r="E9" s="287"/>
      <c r="F9" s="287"/>
      <c r="G9" s="10">
        <v>2</v>
      </c>
      <c r="H9" s="249" t="s">
        <v>120</v>
      </c>
    </row>
    <row r="10" spans="1:8" ht="23" customHeight="1" x14ac:dyDescent="0.2">
      <c r="B10" s="73" t="s">
        <v>117</v>
      </c>
      <c r="C10" s="273" t="s">
        <v>268</v>
      </c>
      <c r="D10" s="274"/>
      <c r="E10" s="274"/>
      <c r="F10" s="275"/>
      <c r="G10" s="246"/>
      <c r="H10" s="250"/>
    </row>
    <row r="11" spans="1:8" ht="23" customHeight="1" x14ac:dyDescent="0.2">
      <c r="B11" s="66" t="s">
        <v>118</v>
      </c>
      <c r="C11" s="276"/>
      <c r="D11" s="277"/>
      <c r="E11" s="277"/>
      <c r="F11" s="278"/>
      <c r="G11" s="247"/>
      <c r="H11" s="250"/>
    </row>
    <row r="12" spans="1:8" ht="23" customHeight="1" thickBot="1" x14ac:dyDescent="0.25">
      <c r="B12" s="67" t="s">
        <v>119</v>
      </c>
      <c r="C12" s="279"/>
      <c r="D12" s="280"/>
      <c r="E12" s="280"/>
      <c r="F12" s="281"/>
      <c r="G12" s="248"/>
      <c r="H12" s="250"/>
    </row>
    <row r="13" spans="1:8" ht="23" customHeight="1" thickBot="1" x14ac:dyDescent="0.25">
      <c r="A13" s="35">
        <v>2</v>
      </c>
      <c r="B13" s="26" t="s">
        <v>35</v>
      </c>
      <c r="C13" s="270"/>
      <c r="D13" s="271"/>
      <c r="E13" s="271"/>
      <c r="F13" s="271"/>
      <c r="G13" s="10">
        <v>2</v>
      </c>
      <c r="H13" s="249" t="s">
        <v>121</v>
      </c>
    </row>
    <row r="14" spans="1:8" ht="23" customHeight="1" x14ac:dyDescent="0.2">
      <c r="B14" s="28" t="s">
        <v>95</v>
      </c>
      <c r="C14" s="258" t="s">
        <v>185</v>
      </c>
      <c r="D14" s="259"/>
      <c r="E14" s="259"/>
      <c r="F14" s="259"/>
      <c r="G14" s="246"/>
      <c r="H14" s="250"/>
    </row>
    <row r="15" spans="1:8" ht="23" customHeight="1" x14ac:dyDescent="0.2">
      <c r="B15" s="28" t="s">
        <v>93</v>
      </c>
      <c r="C15" s="260"/>
      <c r="D15" s="261"/>
      <c r="E15" s="261"/>
      <c r="F15" s="261"/>
      <c r="G15" s="247"/>
      <c r="H15" s="250"/>
    </row>
    <row r="16" spans="1:8" ht="74" customHeight="1" thickBot="1" x14ac:dyDescent="0.25">
      <c r="B16" s="23" t="s">
        <v>184</v>
      </c>
      <c r="C16" s="262"/>
      <c r="D16" s="263"/>
      <c r="E16" s="263"/>
      <c r="F16" s="263"/>
      <c r="G16" s="248"/>
      <c r="H16" s="251"/>
    </row>
    <row r="17" spans="1:8" ht="23" customHeight="1" thickBot="1" x14ac:dyDescent="0.25">
      <c r="A17" s="35">
        <v>3</v>
      </c>
      <c r="B17" s="26" t="s">
        <v>36</v>
      </c>
      <c r="C17" s="270"/>
      <c r="D17" s="271"/>
      <c r="E17" s="271"/>
      <c r="F17" s="271"/>
      <c r="G17" s="10">
        <v>2</v>
      </c>
      <c r="H17" s="250" t="s">
        <v>122</v>
      </c>
    </row>
    <row r="18" spans="1:8" ht="37.75" customHeight="1" x14ac:dyDescent="0.2">
      <c r="B18" s="23" t="s">
        <v>187</v>
      </c>
      <c r="C18" s="273" t="s">
        <v>188</v>
      </c>
      <c r="D18" s="274"/>
      <c r="E18" s="274"/>
      <c r="F18" s="275"/>
      <c r="G18" s="246"/>
      <c r="H18" s="250"/>
    </row>
    <row r="19" spans="1:8" ht="43.5" customHeight="1" x14ac:dyDescent="0.2">
      <c r="B19" s="23" t="s">
        <v>186</v>
      </c>
      <c r="C19" s="276"/>
      <c r="D19" s="277"/>
      <c r="E19" s="277"/>
      <c r="F19" s="278"/>
      <c r="G19" s="247"/>
      <c r="H19" s="250"/>
    </row>
    <row r="20" spans="1:8" ht="60.25" customHeight="1" thickBot="1" x14ac:dyDescent="0.25">
      <c r="B20" s="23" t="s">
        <v>99</v>
      </c>
      <c r="C20" s="279"/>
      <c r="D20" s="280"/>
      <c r="E20" s="280"/>
      <c r="F20" s="281"/>
      <c r="G20" s="248"/>
      <c r="H20" s="251"/>
    </row>
    <row r="21" spans="1:8" ht="23" customHeight="1" thickBot="1" x14ac:dyDescent="0.25">
      <c r="A21" s="35">
        <v>4</v>
      </c>
      <c r="B21" s="26" t="s">
        <v>37</v>
      </c>
      <c r="C21" s="270"/>
      <c r="D21" s="271"/>
      <c r="E21" s="271"/>
      <c r="F21" s="271"/>
      <c r="G21" s="10">
        <v>2</v>
      </c>
      <c r="H21" s="249" t="s">
        <v>123</v>
      </c>
    </row>
    <row r="22" spans="1:8" ht="23" customHeight="1" x14ac:dyDescent="0.2">
      <c r="B22" s="66" t="s">
        <v>96</v>
      </c>
      <c r="C22" s="258" t="s">
        <v>189</v>
      </c>
      <c r="D22" s="259"/>
      <c r="E22" s="259"/>
      <c r="F22" s="259"/>
      <c r="G22" s="246"/>
      <c r="H22" s="250"/>
    </row>
    <row r="23" spans="1:8" ht="23" customHeight="1" x14ac:dyDescent="0.2">
      <c r="B23" s="66" t="s">
        <v>97</v>
      </c>
      <c r="C23" s="260"/>
      <c r="D23" s="261"/>
      <c r="E23" s="261"/>
      <c r="F23" s="261"/>
      <c r="G23" s="247"/>
      <c r="H23" s="250"/>
    </row>
    <row r="24" spans="1:8" ht="23" customHeight="1" thickBot="1" x14ac:dyDescent="0.25">
      <c r="B24" s="67" t="s">
        <v>98</v>
      </c>
      <c r="C24" s="262"/>
      <c r="D24" s="263"/>
      <c r="E24" s="263"/>
      <c r="F24" s="263"/>
      <c r="G24" s="248"/>
      <c r="H24" s="250"/>
    </row>
    <row r="25" spans="1:8" ht="23" customHeight="1" thickBot="1" x14ac:dyDescent="0.25">
      <c r="A25" s="35">
        <v>5</v>
      </c>
      <c r="B25" s="26" t="s">
        <v>38</v>
      </c>
      <c r="C25" s="284" t="s">
        <v>124</v>
      </c>
      <c r="D25" s="285"/>
      <c r="E25" s="285"/>
      <c r="F25" s="285"/>
      <c r="G25" s="10">
        <v>2</v>
      </c>
      <c r="H25" s="249" t="s">
        <v>123</v>
      </c>
    </row>
    <row r="26" spans="1:8" ht="23" customHeight="1" thickBot="1" x14ac:dyDescent="0.25">
      <c r="B26" s="68" t="s">
        <v>97</v>
      </c>
      <c r="C26" s="272">
        <v>0.5</v>
      </c>
      <c r="D26" s="265"/>
      <c r="E26" s="265"/>
      <c r="F26" s="265"/>
      <c r="G26" s="246"/>
      <c r="H26" s="250"/>
    </row>
    <row r="27" spans="1:8" ht="23" customHeight="1" thickBot="1" x14ac:dyDescent="0.25">
      <c r="B27" s="68" t="s">
        <v>96</v>
      </c>
      <c r="C27" s="288">
        <v>0.3</v>
      </c>
      <c r="D27" s="253"/>
      <c r="E27" s="253"/>
      <c r="F27" s="253"/>
      <c r="G27" s="247"/>
      <c r="H27" s="250"/>
    </row>
    <row r="28" spans="1:8" ht="23" customHeight="1" thickBot="1" x14ac:dyDescent="0.25">
      <c r="B28" s="68" t="s">
        <v>98</v>
      </c>
      <c r="C28" s="288">
        <v>0.2</v>
      </c>
      <c r="D28" s="253"/>
      <c r="E28" s="253"/>
      <c r="F28" s="253"/>
      <c r="G28" s="247"/>
      <c r="H28" s="250"/>
    </row>
    <row r="29" spans="1:8" ht="23" customHeight="1" thickBot="1" x14ac:dyDescent="0.25">
      <c r="B29" s="27" t="s">
        <v>39</v>
      </c>
      <c r="C29" s="289">
        <v>1</v>
      </c>
      <c r="D29" s="290"/>
      <c r="E29" s="290"/>
      <c r="F29" s="290"/>
      <c r="G29" s="248"/>
      <c r="H29" s="251"/>
    </row>
    <row r="30" spans="1:8" ht="23" customHeight="1" thickBot="1" x14ac:dyDescent="0.25">
      <c r="A30" s="35">
        <v>6</v>
      </c>
      <c r="B30" s="26" t="s">
        <v>40</v>
      </c>
      <c r="C30" s="291"/>
      <c r="D30" s="292"/>
      <c r="E30" s="292"/>
      <c r="F30" s="292"/>
      <c r="G30" s="10">
        <v>2</v>
      </c>
      <c r="H30" s="250" t="s">
        <v>126</v>
      </c>
    </row>
    <row r="31" spans="1:8" ht="23" customHeight="1" x14ac:dyDescent="0.2">
      <c r="B31" s="66" t="s">
        <v>101</v>
      </c>
      <c r="C31" s="258" t="s">
        <v>192</v>
      </c>
      <c r="D31" s="259"/>
      <c r="E31" s="259"/>
      <c r="F31" s="259"/>
      <c r="G31" s="246"/>
      <c r="H31" s="250"/>
    </row>
    <row r="32" spans="1:8" ht="23" customHeight="1" x14ac:dyDescent="0.2">
      <c r="B32" s="95" t="s">
        <v>190</v>
      </c>
      <c r="C32" s="260"/>
      <c r="D32" s="261"/>
      <c r="E32" s="261"/>
      <c r="F32" s="261"/>
      <c r="G32" s="247"/>
      <c r="H32" s="250"/>
    </row>
    <row r="33" spans="1:8" ht="23" customHeight="1" thickBot="1" x14ac:dyDescent="0.25">
      <c r="B33" s="96" t="s">
        <v>191</v>
      </c>
      <c r="C33" s="262"/>
      <c r="D33" s="263"/>
      <c r="E33" s="263"/>
      <c r="F33" s="263"/>
      <c r="G33" s="247"/>
      <c r="H33" s="251"/>
    </row>
    <row r="34" spans="1:8" ht="23" customHeight="1" thickBot="1" x14ac:dyDescent="0.25">
      <c r="A34" s="35">
        <v>7</v>
      </c>
      <c r="B34" s="26" t="s">
        <v>173</v>
      </c>
      <c r="C34" s="284"/>
      <c r="D34" s="285"/>
      <c r="E34" s="285"/>
      <c r="F34" s="285"/>
      <c r="G34" s="10">
        <v>2</v>
      </c>
      <c r="H34" s="249" t="s">
        <v>125</v>
      </c>
    </row>
    <row r="35" spans="1:8" ht="23" customHeight="1" x14ac:dyDescent="0.2">
      <c r="B35" s="69" t="s">
        <v>153</v>
      </c>
      <c r="C35" s="252" t="s">
        <v>193</v>
      </c>
      <c r="D35" s="253"/>
      <c r="E35" s="253"/>
      <c r="F35" s="253"/>
      <c r="G35" s="246"/>
      <c r="H35" s="250"/>
    </row>
    <row r="36" spans="1:8" ht="23" customHeight="1" x14ac:dyDescent="0.2">
      <c r="B36" s="69" t="s">
        <v>154</v>
      </c>
      <c r="C36" s="254"/>
      <c r="D36" s="255"/>
      <c r="E36" s="255"/>
      <c r="F36" s="255"/>
      <c r="G36" s="247"/>
      <c r="H36" s="250"/>
    </row>
    <row r="37" spans="1:8" ht="23" customHeight="1" x14ac:dyDescent="0.2">
      <c r="B37" s="69" t="s">
        <v>155</v>
      </c>
      <c r="C37" s="254"/>
      <c r="D37" s="255"/>
      <c r="E37" s="255"/>
      <c r="F37" s="255"/>
      <c r="G37" s="247"/>
      <c r="H37" s="250"/>
    </row>
    <row r="38" spans="1:8" ht="34.25" customHeight="1" x14ac:dyDescent="0.2">
      <c r="B38" s="69" t="s">
        <v>152</v>
      </c>
      <c r="C38" s="254"/>
      <c r="D38" s="255"/>
      <c r="E38" s="255"/>
      <c r="F38" s="255"/>
      <c r="G38" s="247"/>
      <c r="H38" s="250"/>
    </row>
    <row r="39" spans="1:8" ht="26.5" customHeight="1" thickBot="1" x14ac:dyDescent="0.25">
      <c r="B39" s="70" t="s">
        <v>151</v>
      </c>
      <c r="C39" s="256"/>
      <c r="D39" s="257"/>
      <c r="E39" s="257"/>
      <c r="F39" s="257"/>
      <c r="G39" s="248"/>
      <c r="H39" s="251"/>
    </row>
    <row r="40" spans="1:8" ht="23" customHeight="1" thickBot="1" x14ac:dyDescent="0.25">
      <c r="A40" s="35">
        <v>8</v>
      </c>
      <c r="B40" s="26" t="s">
        <v>51</v>
      </c>
      <c r="C40" s="284"/>
      <c r="D40" s="285"/>
      <c r="E40" s="285"/>
      <c r="F40" s="285"/>
      <c r="G40" s="10">
        <v>0</v>
      </c>
      <c r="H40" s="249" t="s">
        <v>127</v>
      </c>
    </row>
    <row r="41" spans="1:8" ht="139.25" customHeight="1" x14ac:dyDescent="0.2">
      <c r="B41" s="72" t="s">
        <v>103</v>
      </c>
      <c r="C41" s="264" t="s">
        <v>194</v>
      </c>
      <c r="D41" s="265"/>
      <c r="E41" s="265"/>
      <c r="F41" s="265"/>
      <c r="G41" s="246"/>
      <c r="H41" s="250"/>
    </row>
    <row r="42" spans="1:8" ht="28" customHeight="1" x14ac:dyDescent="0.2">
      <c r="B42" s="23" t="s">
        <v>104</v>
      </c>
      <c r="C42" s="266"/>
      <c r="D42" s="267"/>
      <c r="E42" s="267"/>
      <c r="F42" s="267"/>
      <c r="G42" s="247"/>
      <c r="H42" s="250"/>
    </row>
    <row r="43" spans="1:8" ht="63" customHeight="1" thickBot="1" x14ac:dyDescent="0.25">
      <c r="B43" s="71" t="s">
        <v>105</v>
      </c>
      <c r="C43" s="268"/>
      <c r="D43" s="269"/>
      <c r="E43" s="269"/>
      <c r="F43" s="269"/>
      <c r="G43" s="248"/>
      <c r="H43" s="251"/>
    </row>
    <row r="44" spans="1:8" ht="23" customHeight="1" x14ac:dyDescent="0.2">
      <c r="B44" s="29"/>
    </row>
  </sheetData>
  <mergeCells count="36">
    <mergeCell ref="B8:F8"/>
    <mergeCell ref="C40:F40"/>
    <mergeCell ref="C9:F9"/>
    <mergeCell ref="C28:F28"/>
    <mergeCell ref="C25:F25"/>
    <mergeCell ref="C27:F27"/>
    <mergeCell ref="C29:F29"/>
    <mergeCell ref="C30:F30"/>
    <mergeCell ref="C34:F34"/>
    <mergeCell ref="H9:H12"/>
    <mergeCell ref="C10:F12"/>
    <mergeCell ref="G10:G12"/>
    <mergeCell ref="C14:F16"/>
    <mergeCell ref="G14:G16"/>
    <mergeCell ref="H13:H16"/>
    <mergeCell ref="C13:F13"/>
    <mergeCell ref="G18:G20"/>
    <mergeCell ref="H17:H20"/>
    <mergeCell ref="C22:F24"/>
    <mergeCell ref="H21:H24"/>
    <mergeCell ref="G26:G29"/>
    <mergeCell ref="H25:H29"/>
    <mergeCell ref="C21:F21"/>
    <mergeCell ref="C26:F26"/>
    <mergeCell ref="C17:F17"/>
    <mergeCell ref="C18:F20"/>
    <mergeCell ref="G22:G24"/>
    <mergeCell ref="G41:G43"/>
    <mergeCell ref="H40:H43"/>
    <mergeCell ref="G31:G33"/>
    <mergeCell ref="H30:H33"/>
    <mergeCell ref="C35:F39"/>
    <mergeCell ref="G35:G39"/>
    <mergeCell ref="H34:H39"/>
    <mergeCell ref="C31:F33"/>
    <mergeCell ref="C41:F43"/>
  </mergeCells>
  <phoneticPr fontId="25" type="noConversion"/>
  <pageMargins left="0.45" right="0.45" top="0.5" bottom="0.5" header="0.3" footer="0.3"/>
  <pageSetup paperSize="9" scale="41"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3"/>
  <sheetViews>
    <sheetView topLeftCell="A31" workbookViewId="0">
      <selection activeCell="G40" sqref="G40"/>
    </sheetView>
  </sheetViews>
  <sheetFormatPr baseColWidth="10" defaultColWidth="18.1640625" defaultRowHeight="15" x14ac:dyDescent="0.2"/>
  <cols>
    <col min="1" max="1" width="4.83203125" style="35" customWidth="1"/>
    <col min="2" max="2" width="36.6640625" style="24" customWidth="1"/>
    <col min="3" max="3" width="44.6640625" style="131" customWidth="1"/>
    <col min="4" max="4" width="35.5" style="24" customWidth="1"/>
    <col min="5" max="5" width="13.83203125" style="24" customWidth="1"/>
    <col min="6" max="6" width="13.6640625" style="24" customWidth="1"/>
    <col min="7" max="7" width="13.33203125" style="24" customWidth="1"/>
    <col min="8" max="8" width="11.1640625" style="24" customWidth="1"/>
    <col min="9" max="9" width="21.33203125" style="24" customWidth="1"/>
    <col min="10" max="10" width="24" style="24" customWidth="1"/>
    <col min="15" max="15" width="26" style="81" customWidth="1"/>
  </cols>
  <sheetData>
    <row r="1" spans="2:15" ht="16" thickBot="1" x14ac:dyDescent="0.25"/>
    <row r="2" spans="2:15" ht="16" x14ac:dyDescent="0.2">
      <c r="B2" s="53" t="s">
        <v>82</v>
      </c>
      <c r="C2" s="132" t="s">
        <v>181</v>
      </c>
    </row>
    <row r="3" spans="2:15" ht="16" x14ac:dyDescent="0.2">
      <c r="B3" s="54" t="s">
        <v>81</v>
      </c>
      <c r="C3" s="133" t="s">
        <v>182</v>
      </c>
    </row>
    <row r="4" spans="2:15" ht="16" x14ac:dyDescent="0.2">
      <c r="B4" s="54" t="s">
        <v>83</v>
      </c>
      <c r="C4" s="133">
        <v>74010503</v>
      </c>
    </row>
    <row r="5" spans="2:15" ht="17" thickBot="1" x14ac:dyDescent="0.25">
      <c r="B5" s="55" t="s">
        <v>113</v>
      </c>
      <c r="C5" s="134" t="s">
        <v>183</v>
      </c>
    </row>
    <row r="6" spans="2:15" ht="17" thickBot="1" x14ac:dyDescent="0.25">
      <c r="B6" s="79"/>
      <c r="C6" s="134"/>
    </row>
    <row r="7" spans="2:15" ht="23" customHeight="1" thickBot="1" x14ac:dyDescent="0.25">
      <c r="B7" s="29"/>
    </row>
    <row r="8" spans="2:15" ht="25" thickBot="1" x14ac:dyDescent="0.25">
      <c r="B8" s="30" t="s">
        <v>41</v>
      </c>
      <c r="C8" s="135" t="s">
        <v>0</v>
      </c>
      <c r="D8" s="102" t="s">
        <v>1</v>
      </c>
      <c r="E8" s="102" t="s">
        <v>2</v>
      </c>
      <c r="F8" s="102" t="s">
        <v>3</v>
      </c>
      <c r="G8" s="102" t="s">
        <v>4</v>
      </c>
      <c r="H8" s="102" t="s">
        <v>5</v>
      </c>
      <c r="I8" s="102" t="s">
        <v>6</v>
      </c>
      <c r="J8" s="102" t="s">
        <v>7</v>
      </c>
      <c r="K8" s="90" t="s">
        <v>177</v>
      </c>
      <c r="L8" s="90" t="s">
        <v>178</v>
      </c>
      <c r="M8" s="90" t="s">
        <v>179</v>
      </c>
      <c r="N8" s="90" t="s">
        <v>180</v>
      </c>
      <c r="O8" s="91" t="s">
        <v>128</v>
      </c>
    </row>
    <row r="9" spans="2:15" ht="26" customHeight="1" thickBot="1" x14ac:dyDescent="0.25">
      <c r="B9" s="43" t="s">
        <v>10</v>
      </c>
      <c r="C9" s="136" t="s">
        <v>50</v>
      </c>
      <c r="D9" s="103" t="s">
        <v>50</v>
      </c>
      <c r="E9" s="103" t="s">
        <v>50</v>
      </c>
      <c r="F9" s="103" t="s">
        <v>50</v>
      </c>
      <c r="G9" s="103" t="s">
        <v>50</v>
      </c>
      <c r="H9" s="103" t="s">
        <v>50</v>
      </c>
      <c r="I9" s="103" t="s">
        <v>50</v>
      </c>
      <c r="J9" s="103" t="s">
        <v>50</v>
      </c>
      <c r="K9" s="44" t="s">
        <v>50</v>
      </c>
      <c r="L9" s="44" t="s">
        <v>50</v>
      </c>
      <c r="M9" s="44" t="s">
        <v>50</v>
      </c>
      <c r="N9" s="44" t="s">
        <v>50</v>
      </c>
      <c r="O9" s="84" t="s">
        <v>142</v>
      </c>
    </row>
    <row r="10" spans="2:15" ht="26" customHeight="1" thickBot="1" x14ac:dyDescent="0.25">
      <c r="B10" s="31" t="s">
        <v>52</v>
      </c>
      <c r="C10" s="133" t="s">
        <v>439</v>
      </c>
      <c r="D10" s="114" t="s">
        <v>439</v>
      </c>
      <c r="E10" s="95" t="s">
        <v>439</v>
      </c>
      <c r="F10" s="100" t="s">
        <v>439</v>
      </c>
      <c r="G10" s="100" t="s">
        <v>439</v>
      </c>
      <c r="H10" s="100" t="s">
        <v>439</v>
      </c>
      <c r="I10" s="100" t="s">
        <v>439</v>
      </c>
      <c r="J10" s="100" t="s">
        <v>439</v>
      </c>
      <c r="K10" s="8"/>
      <c r="L10" s="8"/>
      <c r="M10" s="8"/>
      <c r="N10" s="8"/>
      <c r="O10" s="82" t="s">
        <v>129</v>
      </c>
    </row>
    <row r="11" spans="2:15" ht="26" customHeight="1" thickBot="1" x14ac:dyDescent="0.25">
      <c r="B11" s="31" t="s">
        <v>53</v>
      </c>
      <c r="C11" s="133" t="s">
        <v>195</v>
      </c>
      <c r="D11" s="100" t="s">
        <v>200</v>
      </c>
      <c r="E11" s="95" t="s">
        <v>202</v>
      </c>
      <c r="F11" s="100" t="s">
        <v>204</v>
      </c>
      <c r="G11" s="97" t="s">
        <v>205</v>
      </c>
      <c r="H11" s="100" t="s">
        <v>206</v>
      </c>
      <c r="I11" s="97" t="s">
        <v>207</v>
      </c>
      <c r="J11" s="123" t="s">
        <v>208</v>
      </c>
      <c r="K11" s="8"/>
      <c r="L11" s="8"/>
      <c r="M11" s="8"/>
      <c r="N11" s="8"/>
      <c r="O11" s="82" t="s">
        <v>130</v>
      </c>
    </row>
    <row r="12" spans="2:15" ht="34.75" customHeight="1" thickBot="1" x14ac:dyDescent="0.25">
      <c r="B12" s="4" t="s">
        <v>80</v>
      </c>
      <c r="C12" s="133" t="s">
        <v>196</v>
      </c>
      <c r="D12" s="100" t="s">
        <v>201</v>
      </c>
      <c r="E12" s="95" t="s">
        <v>203</v>
      </c>
      <c r="F12" s="100" t="s">
        <v>209</v>
      </c>
      <c r="G12" s="97" t="s">
        <v>210</v>
      </c>
      <c r="H12" s="100" t="s">
        <v>211</v>
      </c>
      <c r="I12" s="97" t="s">
        <v>212</v>
      </c>
      <c r="J12" s="124" t="s">
        <v>213</v>
      </c>
      <c r="K12" s="2"/>
      <c r="L12" s="2"/>
      <c r="M12" s="2"/>
      <c r="N12" s="2"/>
      <c r="O12" s="82" t="s">
        <v>131</v>
      </c>
    </row>
    <row r="13" spans="2:15" ht="20.5" customHeight="1" thickBot="1" x14ac:dyDescent="0.25">
      <c r="B13" s="4" t="s">
        <v>8</v>
      </c>
      <c r="C13" s="133" t="s">
        <v>197</v>
      </c>
      <c r="D13" s="100" t="s">
        <v>197</v>
      </c>
      <c r="E13" s="95" t="s">
        <v>197</v>
      </c>
      <c r="F13" s="95" t="s">
        <v>197</v>
      </c>
      <c r="G13" s="97" t="s">
        <v>197</v>
      </c>
      <c r="H13" s="97" t="s">
        <v>197</v>
      </c>
      <c r="I13" s="97" t="s">
        <v>197</v>
      </c>
      <c r="J13" s="97" t="s">
        <v>197</v>
      </c>
      <c r="K13" s="2"/>
      <c r="L13" s="2"/>
      <c r="M13" s="2"/>
      <c r="N13" s="2"/>
      <c r="O13" s="82" t="s">
        <v>132</v>
      </c>
    </row>
    <row r="14" spans="2:15" ht="54.25" customHeight="1" thickBot="1" x14ac:dyDescent="0.25">
      <c r="B14" s="4" t="s">
        <v>42</v>
      </c>
      <c r="C14" s="133" t="s">
        <v>327</v>
      </c>
      <c r="D14" s="100" t="s">
        <v>199</v>
      </c>
      <c r="E14" s="95" t="s">
        <v>221</v>
      </c>
      <c r="F14" s="95" t="s">
        <v>199</v>
      </c>
      <c r="G14" s="97" t="s">
        <v>218</v>
      </c>
      <c r="H14" s="97" t="s">
        <v>199</v>
      </c>
      <c r="I14" s="97" t="s">
        <v>199</v>
      </c>
      <c r="J14" s="97" t="s">
        <v>199</v>
      </c>
      <c r="K14" s="2"/>
      <c r="L14" s="2"/>
      <c r="M14" s="2"/>
      <c r="N14" s="2"/>
      <c r="O14" s="92" t="s">
        <v>133</v>
      </c>
    </row>
    <row r="15" spans="2:15" ht="27" customHeight="1" x14ac:dyDescent="0.2">
      <c r="B15" s="4" t="s">
        <v>55</v>
      </c>
      <c r="C15" s="133" t="s">
        <v>198</v>
      </c>
      <c r="D15" s="95" t="s">
        <v>198</v>
      </c>
      <c r="E15" s="95" t="s">
        <v>222</v>
      </c>
      <c r="F15" s="95" t="s">
        <v>220</v>
      </c>
      <c r="G15" s="97" t="s">
        <v>219</v>
      </c>
      <c r="H15" s="97" t="s">
        <v>220</v>
      </c>
      <c r="I15" s="97" t="s">
        <v>216</v>
      </c>
      <c r="J15" s="97" t="s">
        <v>216</v>
      </c>
      <c r="K15" s="95"/>
      <c r="L15" s="2"/>
      <c r="M15" s="2"/>
      <c r="N15" s="2"/>
      <c r="O15" s="92" t="s">
        <v>134</v>
      </c>
    </row>
    <row r="16" spans="2:15" ht="37.75" customHeight="1" thickBot="1" x14ac:dyDescent="0.25">
      <c r="B16" s="45" t="s">
        <v>58</v>
      </c>
      <c r="C16" s="99">
        <v>6</v>
      </c>
      <c r="D16" s="99">
        <v>6</v>
      </c>
      <c r="E16" s="99">
        <v>3</v>
      </c>
      <c r="F16" s="99">
        <v>3</v>
      </c>
      <c r="G16" s="99">
        <v>3</v>
      </c>
      <c r="H16" s="99">
        <v>3</v>
      </c>
      <c r="I16" s="99">
        <v>3</v>
      </c>
      <c r="J16" s="99">
        <v>3</v>
      </c>
      <c r="K16" s="46" t="s">
        <v>163</v>
      </c>
      <c r="L16" s="46" t="s">
        <v>163</v>
      </c>
      <c r="M16" s="46" t="s">
        <v>163</v>
      </c>
      <c r="N16" s="46" t="s">
        <v>163</v>
      </c>
      <c r="O16" s="94" t="s">
        <v>135</v>
      </c>
    </row>
    <row r="17" spans="1:15" ht="32.75" customHeight="1" x14ac:dyDescent="0.2">
      <c r="B17" s="4" t="s">
        <v>56</v>
      </c>
      <c r="C17" s="133" t="s">
        <v>214</v>
      </c>
      <c r="D17" s="95" t="s">
        <v>214</v>
      </c>
      <c r="E17" s="95" t="s">
        <v>214</v>
      </c>
      <c r="F17" s="142" t="s">
        <v>330</v>
      </c>
      <c r="G17" s="97" t="s">
        <v>224</v>
      </c>
      <c r="H17" s="97" t="s">
        <v>223</v>
      </c>
      <c r="I17" s="97" t="s">
        <v>223</v>
      </c>
      <c r="J17" s="97" t="s">
        <v>223</v>
      </c>
      <c r="K17" s="8"/>
      <c r="L17" s="8"/>
      <c r="M17" s="8"/>
      <c r="N17" s="8"/>
      <c r="O17" s="92" t="s">
        <v>134</v>
      </c>
    </row>
    <row r="18" spans="1:15" ht="34.5" customHeight="1" thickBot="1" x14ac:dyDescent="0.25">
      <c r="B18" s="47" t="s">
        <v>58</v>
      </c>
      <c r="C18" s="99">
        <v>6</v>
      </c>
      <c r="D18" s="99">
        <v>6</v>
      </c>
      <c r="E18" s="99">
        <v>6</v>
      </c>
      <c r="F18" s="99">
        <v>3</v>
      </c>
      <c r="G18" s="99">
        <v>3</v>
      </c>
      <c r="H18" s="99">
        <v>3</v>
      </c>
      <c r="I18" s="99">
        <v>3</v>
      </c>
      <c r="J18" s="99">
        <v>3</v>
      </c>
      <c r="K18" s="46" t="s">
        <v>163</v>
      </c>
      <c r="L18" s="46" t="s">
        <v>163</v>
      </c>
      <c r="M18" s="46" t="s">
        <v>163</v>
      </c>
      <c r="N18" s="46" t="s">
        <v>163</v>
      </c>
      <c r="O18" s="94" t="s">
        <v>136</v>
      </c>
    </row>
    <row r="19" spans="1:15" ht="34.25" customHeight="1" x14ac:dyDescent="0.2">
      <c r="B19" s="37" t="s">
        <v>57</v>
      </c>
      <c r="C19" s="133" t="s">
        <v>215</v>
      </c>
      <c r="D19" s="95" t="s">
        <v>215</v>
      </c>
      <c r="E19" s="95" t="s">
        <v>215</v>
      </c>
      <c r="F19" s="95" t="s">
        <v>215</v>
      </c>
      <c r="G19" s="97" t="s">
        <v>215</v>
      </c>
      <c r="H19" s="97" t="s">
        <v>217</v>
      </c>
      <c r="I19" s="97" t="s">
        <v>217</v>
      </c>
      <c r="J19" s="97" t="s">
        <v>217</v>
      </c>
      <c r="K19" s="8"/>
      <c r="L19" s="8"/>
      <c r="M19" s="8"/>
      <c r="N19" s="8"/>
      <c r="O19" s="92" t="s">
        <v>134</v>
      </c>
    </row>
    <row r="20" spans="1:15" ht="29.5" customHeight="1" thickBot="1" x14ac:dyDescent="0.25">
      <c r="B20" s="48" t="s">
        <v>58</v>
      </c>
      <c r="C20" s="99">
        <v>6</v>
      </c>
      <c r="D20" s="99">
        <v>6</v>
      </c>
      <c r="E20" s="99">
        <v>6</v>
      </c>
      <c r="F20" s="99">
        <v>6</v>
      </c>
      <c r="G20" s="99">
        <v>6</v>
      </c>
      <c r="H20" s="99">
        <v>6</v>
      </c>
      <c r="I20" s="99">
        <v>6</v>
      </c>
      <c r="J20" s="99">
        <v>6</v>
      </c>
      <c r="K20" s="46" t="s">
        <v>163</v>
      </c>
      <c r="L20" s="46" t="s">
        <v>163</v>
      </c>
      <c r="M20" s="46" t="s">
        <v>163</v>
      </c>
      <c r="N20" s="46" t="s">
        <v>163</v>
      </c>
      <c r="O20" s="94" t="s">
        <v>137</v>
      </c>
    </row>
    <row r="21" spans="1:15" ht="20.5" customHeight="1" thickBot="1" x14ac:dyDescent="0.25">
      <c r="B21" s="36" t="s">
        <v>54</v>
      </c>
      <c r="C21" s="137"/>
      <c r="D21" s="115"/>
      <c r="E21" s="104"/>
      <c r="F21" s="115"/>
      <c r="G21" s="104"/>
      <c r="H21" s="115"/>
      <c r="I21" s="104"/>
      <c r="J21" s="125"/>
      <c r="K21" s="83"/>
      <c r="L21" s="83"/>
      <c r="M21" s="83"/>
      <c r="N21" s="83"/>
      <c r="O21" s="84" t="s">
        <v>142</v>
      </c>
    </row>
    <row r="22" spans="1:15" s="76" customFormat="1" ht="32.75" customHeight="1" x14ac:dyDescent="0.2">
      <c r="A22" s="74"/>
      <c r="B22" s="80" t="s">
        <v>13</v>
      </c>
      <c r="C22" s="133" t="s">
        <v>327</v>
      </c>
      <c r="D22" s="100" t="s">
        <v>199</v>
      </c>
      <c r="E22" s="98"/>
      <c r="F22" s="142" t="s">
        <v>199</v>
      </c>
      <c r="G22" s="142" t="s">
        <v>218</v>
      </c>
      <c r="H22" s="142" t="s">
        <v>199</v>
      </c>
      <c r="I22" s="142" t="s">
        <v>199</v>
      </c>
      <c r="J22" s="142" t="s">
        <v>199</v>
      </c>
      <c r="K22" s="75"/>
      <c r="L22" s="75"/>
      <c r="M22" s="75"/>
      <c r="N22" s="75"/>
      <c r="O22" s="85" t="s">
        <v>138</v>
      </c>
    </row>
    <row r="23" spans="1:15" ht="32.75" customHeight="1" thickBot="1" x14ac:dyDescent="0.25">
      <c r="B23" s="45" t="s">
        <v>58</v>
      </c>
      <c r="C23" s="99">
        <v>3</v>
      </c>
      <c r="D23" s="99">
        <v>3</v>
      </c>
      <c r="E23" s="99">
        <v>0</v>
      </c>
      <c r="F23" s="99">
        <v>3</v>
      </c>
      <c r="G23" s="99">
        <v>3</v>
      </c>
      <c r="H23" s="99">
        <v>3</v>
      </c>
      <c r="I23" s="99">
        <v>3</v>
      </c>
      <c r="J23" s="99">
        <v>3</v>
      </c>
      <c r="K23" s="46" t="s">
        <v>163</v>
      </c>
      <c r="L23" s="46" t="s">
        <v>163</v>
      </c>
      <c r="M23" s="46" t="s">
        <v>163</v>
      </c>
      <c r="N23" s="46" t="s">
        <v>163</v>
      </c>
      <c r="O23" s="94" t="s">
        <v>139</v>
      </c>
    </row>
    <row r="24" spans="1:15" ht="28.75" customHeight="1" x14ac:dyDescent="0.2">
      <c r="B24" s="80" t="s">
        <v>30</v>
      </c>
      <c r="C24" s="133"/>
      <c r="D24" s="100"/>
      <c r="E24" s="95"/>
      <c r="F24" s="100"/>
      <c r="G24" s="97"/>
      <c r="H24" s="100"/>
      <c r="I24" s="97"/>
      <c r="J24" s="123"/>
      <c r="K24" s="8"/>
      <c r="L24" s="8"/>
      <c r="M24" s="8"/>
      <c r="N24" s="8"/>
      <c r="O24" s="249" t="s">
        <v>140</v>
      </c>
    </row>
    <row r="25" spans="1:15" ht="26.75" customHeight="1" x14ac:dyDescent="0.2">
      <c r="B25" s="80" t="s">
        <v>31</v>
      </c>
      <c r="C25" s="133" t="s">
        <v>327</v>
      </c>
      <c r="D25" s="100" t="s">
        <v>199</v>
      </c>
      <c r="E25" s="142" t="s">
        <v>221</v>
      </c>
      <c r="F25" s="142" t="s">
        <v>199</v>
      </c>
      <c r="G25" s="142" t="s">
        <v>218</v>
      </c>
      <c r="H25" s="142" t="s">
        <v>199</v>
      </c>
      <c r="I25" s="142" t="s">
        <v>199</v>
      </c>
      <c r="J25" s="142" t="s">
        <v>199</v>
      </c>
      <c r="K25" s="8"/>
      <c r="L25" s="8"/>
      <c r="M25" s="8"/>
      <c r="N25" s="8"/>
      <c r="O25" s="250"/>
    </row>
    <row r="26" spans="1:15" ht="31.5" customHeight="1" x14ac:dyDescent="0.2">
      <c r="B26" s="80" t="s">
        <v>32</v>
      </c>
      <c r="C26" s="133"/>
      <c r="D26" s="100"/>
      <c r="E26" s="142"/>
      <c r="F26" s="142"/>
      <c r="G26" s="142"/>
      <c r="H26" s="142"/>
      <c r="I26" s="142"/>
      <c r="J26" s="142"/>
      <c r="K26" s="8"/>
      <c r="L26" s="8"/>
      <c r="M26" s="8"/>
      <c r="N26" s="8"/>
      <c r="O26" s="250"/>
    </row>
    <row r="27" spans="1:15" ht="56.5" customHeight="1" thickBot="1" x14ac:dyDescent="0.25">
      <c r="B27" s="47" t="s">
        <v>58</v>
      </c>
      <c r="C27" s="99">
        <v>3</v>
      </c>
      <c r="D27" s="99">
        <v>3</v>
      </c>
      <c r="E27" s="99">
        <v>3</v>
      </c>
      <c r="F27" s="99">
        <v>3</v>
      </c>
      <c r="G27" s="99">
        <v>3</v>
      </c>
      <c r="H27" s="99">
        <v>3</v>
      </c>
      <c r="I27" s="99">
        <v>3</v>
      </c>
      <c r="J27" s="99">
        <v>3</v>
      </c>
      <c r="K27" s="46" t="s">
        <v>163</v>
      </c>
      <c r="L27" s="46" t="s">
        <v>163</v>
      </c>
      <c r="M27" s="46" t="s">
        <v>163</v>
      </c>
      <c r="N27" s="46" t="s">
        <v>163</v>
      </c>
      <c r="O27" s="94" t="s">
        <v>141</v>
      </c>
    </row>
    <row r="28" spans="1:15" ht="409.5" customHeight="1" thickBot="1" x14ac:dyDescent="0.25">
      <c r="B28" s="38" t="s">
        <v>43</v>
      </c>
      <c r="C28" s="133" t="s">
        <v>328</v>
      </c>
      <c r="D28" s="100" t="s">
        <v>286</v>
      </c>
      <c r="E28" s="143" t="s">
        <v>344</v>
      </c>
      <c r="F28" s="100" t="s">
        <v>297</v>
      </c>
      <c r="G28" s="130" t="s">
        <v>270</v>
      </c>
      <c r="H28" s="100" t="s">
        <v>271</v>
      </c>
      <c r="I28" s="101" t="s">
        <v>343</v>
      </c>
      <c r="J28" s="101" t="s">
        <v>342</v>
      </c>
      <c r="K28" s="8"/>
      <c r="L28" s="8"/>
      <c r="M28" s="8"/>
      <c r="N28" s="8"/>
      <c r="O28" s="82" t="s">
        <v>144</v>
      </c>
    </row>
    <row r="29" spans="1:15" ht="25.5" customHeight="1" thickBot="1" x14ac:dyDescent="0.25">
      <c r="B29" s="32" t="s">
        <v>9</v>
      </c>
      <c r="C29" s="105" t="s">
        <v>50</v>
      </c>
      <c r="D29" s="105" t="s">
        <v>50</v>
      </c>
      <c r="E29" s="105" t="s">
        <v>50</v>
      </c>
      <c r="F29" s="105" t="s">
        <v>50</v>
      </c>
      <c r="G29" s="105" t="s">
        <v>50</v>
      </c>
      <c r="H29" s="105" t="s">
        <v>50</v>
      </c>
      <c r="I29" s="105" t="s">
        <v>50</v>
      </c>
      <c r="J29" s="105" t="s">
        <v>50</v>
      </c>
      <c r="K29" s="15" t="s">
        <v>50</v>
      </c>
      <c r="L29" s="15" t="s">
        <v>50</v>
      </c>
      <c r="M29" s="15" t="s">
        <v>50</v>
      </c>
      <c r="N29" s="15" t="s">
        <v>50</v>
      </c>
      <c r="O29" s="84" t="s">
        <v>142</v>
      </c>
    </row>
    <row r="30" spans="1:15" ht="109.5" customHeight="1" x14ac:dyDescent="0.2">
      <c r="B30" s="11" t="s">
        <v>12</v>
      </c>
      <c r="C30" s="133" t="s">
        <v>329</v>
      </c>
      <c r="D30" s="100" t="s">
        <v>287</v>
      </c>
      <c r="E30" s="130" t="s">
        <v>288</v>
      </c>
      <c r="F30" s="100" t="s">
        <v>290</v>
      </c>
      <c r="G30" s="97" t="s">
        <v>240</v>
      </c>
      <c r="H30" s="100" t="s">
        <v>246</v>
      </c>
      <c r="I30" s="97" t="s">
        <v>247</v>
      </c>
      <c r="J30" s="123" t="s">
        <v>247</v>
      </c>
      <c r="K30" s="8"/>
      <c r="L30" s="8"/>
      <c r="M30" s="8"/>
      <c r="N30" s="8"/>
      <c r="O30" s="92" t="s">
        <v>157</v>
      </c>
    </row>
    <row r="31" spans="1:15" ht="31.5" customHeight="1" thickBot="1" x14ac:dyDescent="0.25">
      <c r="B31" s="17" t="s">
        <v>58</v>
      </c>
      <c r="C31" s="106">
        <v>6</v>
      </c>
      <c r="D31" s="106">
        <v>6</v>
      </c>
      <c r="E31" s="106">
        <v>6</v>
      </c>
      <c r="F31" s="106">
        <v>6</v>
      </c>
      <c r="G31" s="106">
        <v>6</v>
      </c>
      <c r="H31" s="106">
        <v>6</v>
      </c>
      <c r="I31" s="106">
        <v>6</v>
      </c>
      <c r="J31" s="106">
        <v>6</v>
      </c>
      <c r="K31" s="18" t="s">
        <v>163</v>
      </c>
      <c r="L31" s="18" t="s">
        <v>163</v>
      </c>
      <c r="M31" s="18" t="s">
        <v>163</v>
      </c>
      <c r="N31" s="18" t="s">
        <v>163</v>
      </c>
      <c r="O31" s="94" t="s">
        <v>143</v>
      </c>
    </row>
    <row r="32" spans="1:15" ht="104.25" customHeight="1" x14ac:dyDescent="0.2">
      <c r="B32" s="4" t="s">
        <v>11</v>
      </c>
      <c r="C32" s="133" t="s">
        <v>263</v>
      </c>
      <c r="D32" s="100" t="s">
        <v>289</v>
      </c>
      <c r="E32" s="130" t="s">
        <v>288</v>
      </c>
      <c r="F32" s="100" t="s">
        <v>291</v>
      </c>
      <c r="G32" s="97" t="s">
        <v>241</v>
      </c>
      <c r="H32" s="100" t="s">
        <v>248</v>
      </c>
      <c r="I32" s="130" t="s">
        <v>248</v>
      </c>
      <c r="J32" s="123" t="s">
        <v>248</v>
      </c>
      <c r="K32" s="8"/>
      <c r="L32" s="8"/>
      <c r="M32" s="8"/>
      <c r="N32" s="8"/>
      <c r="O32" s="92" t="s">
        <v>145</v>
      </c>
    </row>
    <row r="33" spans="2:15" ht="34" customHeight="1" thickBot="1" x14ac:dyDescent="0.25">
      <c r="B33" s="17" t="s">
        <v>58</v>
      </c>
      <c r="C33" s="106">
        <v>6</v>
      </c>
      <c r="D33" s="106">
        <v>6</v>
      </c>
      <c r="E33" s="106">
        <v>6</v>
      </c>
      <c r="F33" s="106">
        <v>6</v>
      </c>
      <c r="G33" s="106">
        <v>6</v>
      </c>
      <c r="H33" s="106">
        <v>6</v>
      </c>
      <c r="I33" s="106">
        <v>6</v>
      </c>
      <c r="J33" s="106">
        <v>6</v>
      </c>
      <c r="K33" s="18" t="s">
        <v>163</v>
      </c>
      <c r="L33" s="18" t="s">
        <v>163</v>
      </c>
      <c r="M33" s="18" t="s">
        <v>163</v>
      </c>
      <c r="N33" s="18" t="s">
        <v>163</v>
      </c>
      <c r="O33" s="94" t="s">
        <v>146</v>
      </c>
    </row>
    <row r="34" spans="2:15" ht="21.5" customHeight="1" x14ac:dyDescent="0.2">
      <c r="B34" s="4" t="s">
        <v>14</v>
      </c>
      <c r="C34" s="133"/>
      <c r="D34" s="100"/>
      <c r="E34" s="95"/>
      <c r="F34" s="100"/>
      <c r="G34" s="97"/>
      <c r="H34" s="100"/>
      <c r="I34" s="97"/>
      <c r="J34" s="123"/>
      <c r="K34" s="8"/>
      <c r="L34" s="8"/>
      <c r="M34" s="8"/>
      <c r="N34" s="8"/>
      <c r="O34" s="249" t="s">
        <v>158</v>
      </c>
    </row>
    <row r="35" spans="2:15" ht="20.5" customHeight="1" x14ac:dyDescent="0.2">
      <c r="B35" s="4" t="s">
        <v>15</v>
      </c>
      <c r="C35" s="133"/>
      <c r="D35" s="100"/>
      <c r="E35" s="95"/>
      <c r="F35" s="100"/>
      <c r="G35" s="97"/>
      <c r="H35" s="100"/>
      <c r="I35" s="97"/>
      <c r="J35" s="123"/>
      <c r="K35" s="8"/>
      <c r="L35" s="8"/>
      <c r="M35" s="8"/>
      <c r="N35" s="8"/>
      <c r="O35" s="250"/>
    </row>
    <row r="36" spans="2:15" ht="18" customHeight="1" x14ac:dyDescent="0.2">
      <c r="B36" s="4" t="s">
        <v>16</v>
      </c>
      <c r="C36" s="133" t="s">
        <v>225</v>
      </c>
      <c r="D36" s="100" t="s">
        <v>230</v>
      </c>
      <c r="E36" s="95" t="s">
        <v>235</v>
      </c>
      <c r="F36" s="100" t="s">
        <v>291</v>
      </c>
      <c r="G36" s="97" t="s">
        <v>242</v>
      </c>
      <c r="H36" s="100" t="s">
        <v>252</v>
      </c>
      <c r="I36" s="130" t="s">
        <v>314</v>
      </c>
      <c r="J36" s="123" t="s">
        <v>253</v>
      </c>
      <c r="K36" s="8"/>
      <c r="L36" s="8"/>
      <c r="M36" s="8"/>
      <c r="N36" s="8"/>
      <c r="O36" s="250"/>
    </row>
    <row r="37" spans="2:15" ht="33.5" customHeight="1" thickBot="1" x14ac:dyDescent="0.25">
      <c r="B37" s="17" t="s">
        <v>58</v>
      </c>
      <c r="C37" s="106">
        <v>6</v>
      </c>
      <c r="D37" s="106">
        <v>6</v>
      </c>
      <c r="E37" s="106">
        <v>6</v>
      </c>
      <c r="F37" s="106">
        <v>6</v>
      </c>
      <c r="G37" s="106">
        <v>6</v>
      </c>
      <c r="H37" s="106">
        <v>6</v>
      </c>
      <c r="I37" s="106">
        <v>6</v>
      </c>
      <c r="J37" s="106">
        <v>6</v>
      </c>
      <c r="K37" s="18" t="s">
        <v>163</v>
      </c>
      <c r="L37" s="18" t="s">
        <v>163</v>
      </c>
      <c r="M37" s="18" t="s">
        <v>163</v>
      </c>
      <c r="N37" s="18" t="s">
        <v>163</v>
      </c>
      <c r="O37" s="94" t="s">
        <v>159</v>
      </c>
    </row>
    <row r="38" spans="2:15" ht="33.25" customHeight="1" x14ac:dyDescent="0.2">
      <c r="B38" s="4" t="s">
        <v>17</v>
      </c>
      <c r="C38" s="133" t="s">
        <v>226</v>
      </c>
      <c r="D38" s="100" t="s">
        <v>272</v>
      </c>
      <c r="E38" s="95" t="s">
        <v>236</v>
      </c>
      <c r="F38" s="100" t="s">
        <v>238</v>
      </c>
      <c r="G38" s="97" t="s">
        <v>243</v>
      </c>
      <c r="H38" s="100" t="s">
        <v>307</v>
      </c>
      <c r="I38" s="130" t="s">
        <v>315</v>
      </c>
      <c r="J38" s="123" t="s">
        <v>254</v>
      </c>
      <c r="K38" s="8"/>
      <c r="L38" s="8"/>
      <c r="M38" s="8"/>
      <c r="N38" s="8"/>
      <c r="O38" s="92" t="s">
        <v>160</v>
      </c>
    </row>
    <row r="39" spans="2:15" ht="26.5" customHeight="1" thickBot="1" x14ac:dyDescent="0.25">
      <c r="B39" s="49" t="s">
        <v>58</v>
      </c>
      <c r="C39" s="106">
        <v>6</v>
      </c>
      <c r="D39" s="106">
        <v>6</v>
      </c>
      <c r="E39" s="106">
        <v>6</v>
      </c>
      <c r="F39" s="106">
        <v>6</v>
      </c>
      <c r="G39" s="106">
        <v>6</v>
      </c>
      <c r="H39" s="106">
        <v>6</v>
      </c>
      <c r="I39" s="106">
        <v>6</v>
      </c>
      <c r="J39" s="106">
        <v>6</v>
      </c>
      <c r="K39" s="18" t="s">
        <v>163</v>
      </c>
      <c r="L39" s="18" t="s">
        <v>163</v>
      </c>
      <c r="M39" s="18" t="s">
        <v>163</v>
      </c>
      <c r="N39" s="18" t="s">
        <v>163</v>
      </c>
      <c r="O39" s="94" t="s">
        <v>147</v>
      </c>
    </row>
    <row r="40" spans="2:15" ht="25.75" customHeight="1" thickBot="1" x14ac:dyDescent="0.25">
      <c r="B40" s="33" t="s">
        <v>18</v>
      </c>
      <c r="C40" s="107" t="s">
        <v>50</v>
      </c>
      <c r="D40" s="107" t="s">
        <v>50</v>
      </c>
      <c r="E40" s="107" t="s">
        <v>50</v>
      </c>
      <c r="F40" s="107" t="s">
        <v>50</v>
      </c>
      <c r="G40" s="107" t="s">
        <v>50</v>
      </c>
      <c r="H40" s="107" t="s">
        <v>50</v>
      </c>
      <c r="I40" s="107" t="s">
        <v>50</v>
      </c>
      <c r="J40" s="107" t="s">
        <v>50</v>
      </c>
      <c r="K40" s="12" t="s">
        <v>50</v>
      </c>
      <c r="L40" s="12" t="s">
        <v>50</v>
      </c>
      <c r="M40" s="12" t="s">
        <v>50</v>
      </c>
      <c r="N40" s="12" t="s">
        <v>50</v>
      </c>
      <c r="O40" s="84" t="s">
        <v>142</v>
      </c>
    </row>
    <row r="41" spans="2:15" ht="72" customHeight="1" x14ac:dyDescent="0.2">
      <c r="B41" s="11" t="s">
        <v>19</v>
      </c>
      <c r="C41" s="133" t="s">
        <v>227</v>
      </c>
      <c r="D41" s="100" t="s">
        <v>231</v>
      </c>
      <c r="E41" s="130" t="s">
        <v>279</v>
      </c>
      <c r="F41" s="100" t="s">
        <v>292</v>
      </c>
      <c r="G41" s="130" t="s">
        <v>299</v>
      </c>
      <c r="H41" s="100" t="s">
        <v>308</v>
      </c>
      <c r="I41" s="130" t="s">
        <v>316</v>
      </c>
      <c r="J41" s="123" t="s">
        <v>256</v>
      </c>
      <c r="K41" s="8"/>
      <c r="L41" s="8"/>
      <c r="M41" s="8"/>
      <c r="N41" s="8"/>
      <c r="O41" s="92" t="s">
        <v>148</v>
      </c>
    </row>
    <row r="42" spans="2:15" ht="22.5" customHeight="1" thickBot="1" x14ac:dyDescent="0.25">
      <c r="B42" s="13" t="s">
        <v>58</v>
      </c>
      <c r="C42" s="108">
        <v>6</v>
      </c>
      <c r="D42" s="108">
        <v>6</v>
      </c>
      <c r="E42" s="108">
        <v>6</v>
      </c>
      <c r="F42" s="108">
        <v>6</v>
      </c>
      <c r="G42" s="108">
        <v>6</v>
      </c>
      <c r="H42" s="108">
        <v>6</v>
      </c>
      <c r="I42" s="108">
        <v>6</v>
      </c>
      <c r="J42" s="108">
        <v>6</v>
      </c>
      <c r="K42" s="14" t="s">
        <v>163</v>
      </c>
      <c r="L42" s="14" t="s">
        <v>163</v>
      </c>
      <c r="M42" s="14" t="s">
        <v>163</v>
      </c>
      <c r="N42" s="14" t="s">
        <v>163</v>
      </c>
      <c r="O42" s="94" t="s">
        <v>149</v>
      </c>
    </row>
    <row r="43" spans="2:15" ht="22.5" customHeight="1" x14ac:dyDescent="0.2">
      <c r="B43" s="4" t="s">
        <v>20</v>
      </c>
      <c r="C43" s="133" t="s">
        <v>261</v>
      </c>
      <c r="D43" s="100" t="s">
        <v>273</v>
      </c>
      <c r="E43" s="130"/>
      <c r="F43" s="100" t="s">
        <v>293</v>
      </c>
      <c r="G43" s="130" t="s">
        <v>300</v>
      </c>
      <c r="H43" s="100" t="s">
        <v>309</v>
      </c>
      <c r="I43" s="130" t="s">
        <v>317</v>
      </c>
      <c r="J43" s="130" t="s">
        <v>317</v>
      </c>
      <c r="K43" s="8"/>
      <c r="L43" s="8"/>
      <c r="M43" s="8"/>
      <c r="N43" s="8"/>
      <c r="O43" s="92" t="s">
        <v>148</v>
      </c>
    </row>
    <row r="44" spans="2:15" ht="22.5" customHeight="1" thickBot="1" x14ac:dyDescent="0.25">
      <c r="B44" s="13" t="s">
        <v>58</v>
      </c>
      <c r="C44" s="108">
        <v>6</v>
      </c>
      <c r="D44" s="108">
        <v>6</v>
      </c>
      <c r="E44" s="108">
        <v>0</v>
      </c>
      <c r="F44" s="108">
        <v>6</v>
      </c>
      <c r="G44" s="108">
        <v>6</v>
      </c>
      <c r="H44" s="108">
        <v>6</v>
      </c>
      <c r="I44" s="108">
        <v>6</v>
      </c>
      <c r="J44" s="108">
        <v>6</v>
      </c>
      <c r="K44" s="14" t="s">
        <v>163</v>
      </c>
      <c r="L44" s="14" t="s">
        <v>163</v>
      </c>
      <c r="M44" s="14" t="s">
        <v>163</v>
      </c>
      <c r="N44" s="14" t="s">
        <v>163</v>
      </c>
      <c r="O44" s="94" t="s">
        <v>149</v>
      </c>
    </row>
    <row r="45" spans="2:15" ht="22.5" customHeight="1" x14ac:dyDescent="0.2">
      <c r="B45" s="4" t="s">
        <v>21</v>
      </c>
      <c r="C45" s="133" t="s">
        <v>331</v>
      </c>
      <c r="D45" s="100" t="s">
        <v>339</v>
      </c>
      <c r="E45" s="130" t="s">
        <v>279</v>
      </c>
      <c r="F45" s="100" t="s">
        <v>294</v>
      </c>
      <c r="G45" s="130" t="s">
        <v>301</v>
      </c>
      <c r="H45" s="100" t="s">
        <v>310</v>
      </c>
      <c r="I45" s="130" t="s">
        <v>318</v>
      </c>
      <c r="J45" s="130" t="s">
        <v>319</v>
      </c>
      <c r="K45" s="8"/>
      <c r="L45" s="8"/>
      <c r="M45" s="8"/>
      <c r="N45" s="8"/>
      <c r="O45" s="92" t="s">
        <v>148</v>
      </c>
    </row>
    <row r="46" spans="2:15" ht="22.5" customHeight="1" thickBot="1" x14ac:dyDescent="0.25">
      <c r="B46" s="13" t="s">
        <v>58</v>
      </c>
      <c r="C46" s="108">
        <v>6</v>
      </c>
      <c r="D46" s="108">
        <v>6</v>
      </c>
      <c r="E46" s="108">
        <v>6</v>
      </c>
      <c r="F46" s="108">
        <v>6</v>
      </c>
      <c r="G46" s="108">
        <v>6</v>
      </c>
      <c r="H46" s="108">
        <v>6</v>
      </c>
      <c r="I46" s="108">
        <v>6</v>
      </c>
      <c r="J46" s="108">
        <v>6</v>
      </c>
      <c r="K46" s="14" t="s">
        <v>163</v>
      </c>
      <c r="L46" s="14" t="s">
        <v>163</v>
      </c>
      <c r="M46" s="14" t="s">
        <v>163</v>
      </c>
      <c r="N46" s="14" t="s">
        <v>163</v>
      </c>
      <c r="O46" s="94" t="s">
        <v>149</v>
      </c>
    </row>
    <row r="47" spans="2:15" ht="83.25" customHeight="1" x14ac:dyDescent="0.2">
      <c r="B47" s="4" t="s">
        <v>22</v>
      </c>
      <c r="C47" s="133" t="s">
        <v>264</v>
      </c>
      <c r="D47" s="100" t="s">
        <v>273</v>
      </c>
      <c r="E47" s="130" t="s">
        <v>279</v>
      </c>
      <c r="F47" s="100" t="s">
        <v>294</v>
      </c>
      <c r="G47" s="130" t="s">
        <v>299</v>
      </c>
      <c r="H47" s="100" t="s">
        <v>309</v>
      </c>
      <c r="I47" s="130" t="s">
        <v>320</v>
      </c>
      <c r="J47" s="130" t="s">
        <v>320</v>
      </c>
      <c r="K47" s="8"/>
      <c r="L47" s="8"/>
      <c r="M47" s="8"/>
      <c r="N47" s="8"/>
      <c r="O47" s="92" t="s">
        <v>148</v>
      </c>
    </row>
    <row r="48" spans="2:15" ht="22.5" customHeight="1" thickBot="1" x14ac:dyDescent="0.25">
      <c r="B48" s="13" t="s">
        <v>58</v>
      </c>
      <c r="C48" s="108">
        <v>6</v>
      </c>
      <c r="D48" s="108">
        <v>6</v>
      </c>
      <c r="E48" s="108">
        <v>6</v>
      </c>
      <c r="F48" s="108">
        <v>6</v>
      </c>
      <c r="G48" s="108">
        <v>6</v>
      </c>
      <c r="H48" s="108">
        <v>6</v>
      </c>
      <c r="I48" s="108">
        <v>6</v>
      </c>
      <c r="J48" s="108">
        <v>6</v>
      </c>
      <c r="K48" s="14" t="s">
        <v>163</v>
      </c>
      <c r="L48" s="14" t="s">
        <v>163</v>
      </c>
      <c r="M48" s="14" t="s">
        <v>163</v>
      </c>
      <c r="N48" s="14" t="s">
        <v>163</v>
      </c>
      <c r="O48" s="94" t="s">
        <v>149</v>
      </c>
    </row>
    <row r="49" spans="2:15" ht="49.5" customHeight="1" x14ac:dyDescent="0.2">
      <c r="B49" s="4" t="s">
        <v>23</v>
      </c>
      <c r="C49" s="133" t="s">
        <v>260</v>
      </c>
      <c r="D49" s="100" t="s">
        <v>274</v>
      </c>
      <c r="E49" s="130" t="s">
        <v>280</v>
      </c>
      <c r="F49" s="100" t="s">
        <v>295</v>
      </c>
      <c r="G49" s="130" t="s">
        <v>302</v>
      </c>
      <c r="H49" s="100" t="s">
        <v>311</v>
      </c>
      <c r="I49" s="130" t="s">
        <v>316</v>
      </c>
      <c r="J49" s="122" t="s">
        <v>256</v>
      </c>
      <c r="K49" s="8"/>
      <c r="L49" s="8"/>
      <c r="M49" s="8"/>
      <c r="N49" s="8"/>
      <c r="O49" s="92" t="s">
        <v>148</v>
      </c>
    </row>
    <row r="50" spans="2:15" ht="22.5" customHeight="1" thickBot="1" x14ac:dyDescent="0.25">
      <c r="B50" s="13" t="s">
        <v>58</v>
      </c>
      <c r="C50" s="108">
        <v>6</v>
      </c>
      <c r="D50" s="108">
        <v>3</v>
      </c>
      <c r="E50" s="108">
        <v>6</v>
      </c>
      <c r="F50" s="108">
        <v>6</v>
      </c>
      <c r="G50" s="108">
        <v>6</v>
      </c>
      <c r="H50" s="108">
        <v>6</v>
      </c>
      <c r="I50" s="108">
        <v>6</v>
      </c>
      <c r="J50" s="108">
        <v>6</v>
      </c>
      <c r="K50" s="14" t="s">
        <v>163</v>
      </c>
      <c r="L50" s="14" t="s">
        <v>163</v>
      </c>
      <c r="M50" s="14" t="s">
        <v>163</v>
      </c>
      <c r="N50" s="14" t="s">
        <v>163</v>
      </c>
      <c r="O50" s="94" t="s">
        <v>149</v>
      </c>
    </row>
    <row r="51" spans="2:15" ht="66" customHeight="1" x14ac:dyDescent="0.2">
      <c r="B51" s="4" t="s">
        <v>24</v>
      </c>
      <c r="C51" s="133" t="s">
        <v>265</v>
      </c>
      <c r="D51" s="100" t="s">
        <v>275</v>
      </c>
      <c r="E51" s="130" t="s">
        <v>281</v>
      </c>
      <c r="F51" s="100"/>
      <c r="G51" s="130"/>
      <c r="H51" s="100"/>
      <c r="I51" s="130"/>
      <c r="J51" s="130"/>
      <c r="K51" s="8"/>
      <c r="L51" s="8"/>
      <c r="M51" s="8"/>
      <c r="N51" s="8"/>
      <c r="O51" s="92" t="s">
        <v>148</v>
      </c>
    </row>
    <row r="52" spans="2:15" ht="22.5" customHeight="1" thickBot="1" x14ac:dyDescent="0.25">
      <c r="B52" s="13" t="s">
        <v>58</v>
      </c>
      <c r="C52" s="108">
        <v>6</v>
      </c>
      <c r="D52" s="108">
        <v>6</v>
      </c>
      <c r="E52" s="108">
        <v>6</v>
      </c>
      <c r="F52" s="108">
        <v>0</v>
      </c>
      <c r="G52" s="108">
        <v>0</v>
      </c>
      <c r="H52" s="108">
        <v>0</v>
      </c>
      <c r="I52" s="108">
        <v>0</v>
      </c>
      <c r="J52" s="108">
        <v>0</v>
      </c>
      <c r="K52" s="14" t="s">
        <v>163</v>
      </c>
      <c r="L52" s="14" t="s">
        <v>163</v>
      </c>
      <c r="M52" s="14" t="s">
        <v>163</v>
      </c>
      <c r="N52" s="14" t="s">
        <v>163</v>
      </c>
      <c r="O52" s="94" t="s">
        <v>149</v>
      </c>
    </row>
    <row r="53" spans="2:15" ht="22.5" customHeight="1" x14ac:dyDescent="0.2">
      <c r="B53" s="4" t="s">
        <v>25</v>
      </c>
      <c r="C53" s="133" t="s">
        <v>233</v>
      </c>
      <c r="D53" s="100" t="s">
        <v>232</v>
      </c>
      <c r="E53" s="100" t="s">
        <v>282</v>
      </c>
      <c r="F53" s="100" t="s">
        <v>239</v>
      </c>
      <c r="G53" s="97" t="s">
        <v>244</v>
      </c>
      <c r="H53" s="100" t="s">
        <v>312</v>
      </c>
      <c r="I53" s="130" t="s">
        <v>321</v>
      </c>
      <c r="J53" s="123" t="s">
        <v>257</v>
      </c>
      <c r="K53" s="8"/>
      <c r="L53" s="8"/>
      <c r="M53" s="8"/>
      <c r="N53" s="8"/>
      <c r="O53" s="92" t="s">
        <v>148</v>
      </c>
    </row>
    <row r="54" spans="2:15" ht="22.5" customHeight="1" thickBot="1" x14ac:dyDescent="0.25">
      <c r="B54" s="13" t="s">
        <v>58</v>
      </c>
      <c r="C54" s="108">
        <v>6</v>
      </c>
      <c r="D54" s="108">
        <v>6</v>
      </c>
      <c r="E54" s="108">
        <v>6</v>
      </c>
      <c r="F54" s="108">
        <v>6</v>
      </c>
      <c r="G54" s="108">
        <v>6</v>
      </c>
      <c r="H54" s="108">
        <v>6</v>
      </c>
      <c r="I54" s="108">
        <v>6</v>
      </c>
      <c r="J54" s="108">
        <v>6</v>
      </c>
      <c r="K54" s="14" t="s">
        <v>163</v>
      </c>
      <c r="L54" s="14" t="s">
        <v>163</v>
      </c>
      <c r="M54" s="14" t="s">
        <v>163</v>
      </c>
      <c r="N54" s="14" t="s">
        <v>163</v>
      </c>
      <c r="O54" s="94" t="s">
        <v>149</v>
      </c>
    </row>
    <row r="55" spans="2:15" ht="22.5" customHeight="1" x14ac:dyDescent="0.2">
      <c r="B55" s="4" t="s">
        <v>26</v>
      </c>
      <c r="C55" s="133" t="s">
        <v>266</v>
      </c>
      <c r="D55" s="100" t="s">
        <v>276</v>
      </c>
      <c r="E55" s="130" t="s">
        <v>283</v>
      </c>
      <c r="F55" s="100" t="s">
        <v>296</v>
      </c>
      <c r="G55" s="130" t="s">
        <v>303</v>
      </c>
      <c r="H55" s="130" t="s">
        <v>313</v>
      </c>
      <c r="I55" s="130" t="s">
        <v>322</v>
      </c>
      <c r="J55" s="130" t="s">
        <v>323</v>
      </c>
      <c r="K55" s="8"/>
      <c r="L55" s="8"/>
      <c r="M55" s="8"/>
      <c r="N55" s="8"/>
      <c r="O55" s="92" t="s">
        <v>148</v>
      </c>
    </row>
    <row r="56" spans="2:15" ht="22.5" customHeight="1" thickBot="1" x14ac:dyDescent="0.25">
      <c r="B56" s="13" t="s">
        <v>58</v>
      </c>
      <c r="C56" s="108">
        <v>6</v>
      </c>
      <c r="D56" s="108">
        <v>6</v>
      </c>
      <c r="E56" s="108">
        <v>6</v>
      </c>
      <c r="F56" s="108">
        <v>6</v>
      </c>
      <c r="G56" s="108">
        <v>6</v>
      </c>
      <c r="H56" s="108">
        <v>6</v>
      </c>
      <c r="I56" s="108">
        <v>6</v>
      </c>
      <c r="J56" s="108">
        <v>6</v>
      </c>
      <c r="K56" s="14" t="s">
        <v>163</v>
      </c>
      <c r="L56" s="14" t="s">
        <v>163</v>
      </c>
      <c r="M56" s="14" t="s">
        <v>163</v>
      </c>
      <c r="N56" s="14" t="s">
        <v>163</v>
      </c>
      <c r="O56" s="94" t="s">
        <v>149</v>
      </c>
    </row>
    <row r="57" spans="2:15" ht="25.5" customHeight="1" thickBot="1" x14ac:dyDescent="0.25">
      <c r="B57" s="34" t="s">
        <v>27</v>
      </c>
      <c r="C57" s="109" t="s">
        <v>50</v>
      </c>
      <c r="D57" s="109" t="s">
        <v>50</v>
      </c>
      <c r="E57" s="109" t="s">
        <v>50</v>
      </c>
      <c r="F57" s="109" t="s">
        <v>50</v>
      </c>
      <c r="G57" s="109" t="s">
        <v>50</v>
      </c>
      <c r="H57" s="109" t="s">
        <v>50</v>
      </c>
      <c r="I57" s="109" t="s">
        <v>50</v>
      </c>
      <c r="J57" s="109" t="s">
        <v>50</v>
      </c>
      <c r="K57" s="16" t="s">
        <v>50</v>
      </c>
      <c r="L57" s="16" t="s">
        <v>50</v>
      </c>
      <c r="M57" s="16" t="s">
        <v>50</v>
      </c>
      <c r="N57" s="16" t="s">
        <v>50</v>
      </c>
      <c r="O57" s="84" t="s">
        <v>142</v>
      </c>
    </row>
    <row r="58" spans="2:15" ht="42.25" customHeight="1" x14ac:dyDescent="0.2">
      <c r="B58" s="88" t="s">
        <v>150</v>
      </c>
      <c r="C58" s="132" t="s">
        <v>228</v>
      </c>
      <c r="D58" s="117" t="s">
        <v>277</v>
      </c>
      <c r="E58" s="129" t="s">
        <v>284</v>
      </c>
      <c r="F58" s="117" t="s">
        <v>298</v>
      </c>
      <c r="G58" s="129" t="s">
        <v>304</v>
      </c>
      <c r="H58" s="117" t="s">
        <v>313</v>
      </c>
      <c r="I58" s="129" t="s">
        <v>324</v>
      </c>
      <c r="J58" s="126" t="s">
        <v>258</v>
      </c>
      <c r="K58" s="89"/>
      <c r="L58" s="89"/>
      <c r="M58" s="89"/>
      <c r="N58" s="89"/>
      <c r="O58" s="92" t="s">
        <v>150</v>
      </c>
    </row>
    <row r="59" spans="2:15" ht="41.75" customHeight="1" x14ac:dyDescent="0.2">
      <c r="B59" s="4" t="s">
        <v>29</v>
      </c>
      <c r="C59" s="133"/>
      <c r="D59" s="100"/>
      <c r="E59" s="95"/>
      <c r="F59" s="100"/>
      <c r="G59" s="97"/>
      <c r="H59" s="100"/>
      <c r="I59" s="97"/>
      <c r="J59" s="123"/>
      <c r="K59" s="8"/>
      <c r="L59" s="8"/>
      <c r="M59" s="8"/>
      <c r="N59" s="8"/>
      <c r="O59" s="93" t="s">
        <v>161</v>
      </c>
    </row>
    <row r="60" spans="2:15" ht="23" customHeight="1" thickBot="1" x14ac:dyDescent="0.25">
      <c r="B60" s="19" t="s">
        <v>58</v>
      </c>
      <c r="C60" s="110">
        <v>6</v>
      </c>
      <c r="D60" s="110">
        <v>6</v>
      </c>
      <c r="E60" s="110">
        <v>6</v>
      </c>
      <c r="F60" s="110">
        <v>6</v>
      </c>
      <c r="G60" s="110">
        <v>6</v>
      </c>
      <c r="H60" s="110">
        <v>6</v>
      </c>
      <c r="I60" s="110">
        <v>6</v>
      </c>
      <c r="J60" s="110">
        <v>6</v>
      </c>
      <c r="K60" s="20" t="s">
        <v>163</v>
      </c>
      <c r="L60" s="20" t="s">
        <v>163</v>
      </c>
      <c r="M60" s="20" t="s">
        <v>163</v>
      </c>
      <c r="N60" s="20" t="s">
        <v>163</v>
      </c>
      <c r="O60" s="94" t="s">
        <v>162</v>
      </c>
    </row>
    <row r="61" spans="2:15" ht="44.5" customHeight="1" x14ac:dyDescent="0.2">
      <c r="B61" s="4" t="s">
        <v>28</v>
      </c>
      <c r="C61" s="141" t="s">
        <v>332</v>
      </c>
      <c r="D61" s="100"/>
      <c r="E61" s="130"/>
      <c r="F61" s="100"/>
      <c r="G61" s="130" t="s">
        <v>305</v>
      </c>
      <c r="H61" s="130"/>
      <c r="I61" s="130"/>
      <c r="J61" s="130"/>
      <c r="K61" s="8"/>
      <c r="L61" s="8"/>
      <c r="M61" s="8"/>
      <c r="N61" s="8"/>
      <c r="O61" s="249" t="s">
        <v>175</v>
      </c>
    </row>
    <row r="62" spans="2:15" ht="32.75" customHeight="1" thickBot="1" x14ac:dyDescent="0.25">
      <c r="B62" s="19" t="s">
        <v>58</v>
      </c>
      <c r="C62" s="110">
        <v>6</v>
      </c>
      <c r="D62" s="110">
        <v>0</v>
      </c>
      <c r="E62" s="110">
        <v>0</v>
      </c>
      <c r="F62" s="110">
        <v>0</v>
      </c>
      <c r="G62" s="110">
        <v>3</v>
      </c>
      <c r="H62" s="110">
        <v>0</v>
      </c>
      <c r="I62" s="110">
        <v>0</v>
      </c>
      <c r="J62" s="110">
        <v>0</v>
      </c>
      <c r="K62" s="20" t="s">
        <v>163</v>
      </c>
      <c r="L62" s="20" t="s">
        <v>163</v>
      </c>
      <c r="M62" s="20" t="s">
        <v>163</v>
      </c>
      <c r="N62" s="20" t="s">
        <v>163</v>
      </c>
      <c r="O62" s="251"/>
    </row>
    <row r="63" spans="2:15" ht="23" customHeight="1" x14ac:dyDescent="0.2">
      <c r="B63" s="4" t="s">
        <v>112</v>
      </c>
      <c r="C63" s="133" t="s">
        <v>229</v>
      </c>
      <c r="D63" s="100" t="s">
        <v>234</v>
      </c>
      <c r="E63" s="95" t="s">
        <v>237</v>
      </c>
      <c r="F63" s="100" t="s">
        <v>262</v>
      </c>
      <c r="G63" s="97" t="s">
        <v>245</v>
      </c>
      <c r="H63" s="100" t="s">
        <v>255</v>
      </c>
      <c r="I63" s="122" t="s">
        <v>259</v>
      </c>
      <c r="J63" s="123" t="s">
        <v>259</v>
      </c>
      <c r="K63" s="8"/>
      <c r="L63" s="8"/>
      <c r="M63" s="8"/>
      <c r="N63" s="8"/>
      <c r="O63" s="249" t="s">
        <v>174</v>
      </c>
    </row>
    <row r="64" spans="2:15" ht="27.5" customHeight="1" thickBot="1" x14ac:dyDescent="0.25">
      <c r="B64" s="21" t="s">
        <v>58</v>
      </c>
      <c r="C64" s="110">
        <v>6</v>
      </c>
      <c r="D64" s="111">
        <v>6</v>
      </c>
      <c r="E64" s="111">
        <v>6</v>
      </c>
      <c r="F64" s="111">
        <v>6</v>
      </c>
      <c r="G64" s="111">
        <v>6</v>
      </c>
      <c r="H64" s="111">
        <v>6</v>
      </c>
      <c r="I64" s="111">
        <v>6</v>
      </c>
      <c r="J64" s="111">
        <v>6</v>
      </c>
      <c r="K64" s="22"/>
      <c r="L64" s="22" t="s">
        <v>163</v>
      </c>
      <c r="M64" s="22" t="s">
        <v>163</v>
      </c>
      <c r="N64" s="22" t="s">
        <v>163</v>
      </c>
      <c r="O64" s="251"/>
    </row>
    <row r="65" spans="2:15" ht="27.5" customHeight="1" thickBot="1" x14ac:dyDescent="0.25">
      <c r="B65" s="87"/>
      <c r="C65" s="139"/>
      <c r="D65" s="100"/>
      <c r="E65" s="100"/>
      <c r="F65" s="100"/>
      <c r="G65" s="100"/>
      <c r="H65" s="100"/>
      <c r="I65" s="100"/>
      <c r="J65" s="29"/>
      <c r="K65" s="1"/>
      <c r="L65" s="1"/>
      <c r="M65" s="1"/>
      <c r="N65" s="1"/>
    </row>
    <row r="66" spans="2:15" ht="46" thickBot="1" x14ac:dyDescent="0.25">
      <c r="B66" s="50" t="s">
        <v>44</v>
      </c>
      <c r="C66" s="118" t="s">
        <v>49</v>
      </c>
      <c r="D66" s="118" t="s">
        <v>49</v>
      </c>
      <c r="E66" s="112" t="s">
        <v>49</v>
      </c>
      <c r="F66" s="118" t="s">
        <v>49</v>
      </c>
      <c r="G66" s="112" t="s">
        <v>49</v>
      </c>
      <c r="H66" s="118" t="s">
        <v>49</v>
      </c>
      <c r="I66" s="112" t="s">
        <v>49</v>
      </c>
      <c r="J66" s="127" t="s">
        <v>49</v>
      </c>
      <c r="K66" s="86" t="s">
        <v>49</v>
      </c>
      <c r="L66" s="86" t="s">
        <v>49</v>
      </c>
      <c r="M66" s="86" t="s">
        <v>49</v>
      </c>
      <c r="N66" s="86" t="s">
        <v>49</v>
      </c>
      <c r="O66" s="84" t="s">
        <v>164</v>
      </c>
    </row>
    <row r="67" spans="2:15" ht="21" customHeight="1" thickBot="1" x14ac:dyDescent="0.25">
      <c r="B67" s="51" t="s">
        <v>108</v>
      </c>
      <c r="C67" s="113">
        <v>4</v>
      </c>
      <c r="D67" s="113">
        <v>4</v>
      </c>
      <c r="E67" s="113">
        <v>4</v>
      </c>
      <c r="F67" s="113">
        <v>4</v>
      </c>
      <c r="G67" s="113">
        <v>4</v>
      </c>
      <c r="H67" s="113">
        <v>4</v>
      </c>
      <c r="I67" s="113">
        <v>2</v>
      </c>
      <c r="J67" s="113">
        <v>2</v>
      </c>
      <c r="K67" s="52" t="s">
        <v>163</v>
      </c>
      <c r="L67" s="52" t="s">
        <v>163</v>
      </c>
      <c r="M67" s="52" t="s">
        <v>163</v>
      </c>
      <c r="N67" s="52" t="s">
        <v>163</v>
      </c>
      <c r="O67" s="249" t="s">
        <v>165</v>
      </c>
    </row>
    <row r="68" spans="2:15" ht="28.25" customHeight="1" x14ac:dyDescent="0.2">
      <c r="B68" s="73" t="s">
        <v>94</v>
      </c>
      <c r="C68" s="133"/>
      <c r="D68" s="29"/>
      <c r="E68" s="120"/>
      <c r="F68" s="29"/>
      <c r="G68" s="120"/>
      <c r="H68" s="29"/>
      <c r="I68" s="120" t="s">
        <v>350</v>
      </c>
      <c r="J68" s="120" t="s">
        <v>350</v>
      </c>
      <c r="K68" s="2"/>
      <c r="L68" s="2"/>
      <c r="M68" s="2"/>
      <c r="N68" s="2"/>
      <c r="O68" s="250"/>
    </row>
    <row r="69" spans="2:15" ht="26.5" customHeight="1" x14ac:dyDescent="0.2">
      <c r="B69" s="66" t="s">
        <v>91</v>
      </c>
      <c r="C69" s="141" t="s">
        <v>333</v>
      </c>
      <c r="D69" s="29" t="s">
        <v>340</v>
      </c>
      <c r="E69" s="120"/>
      <c r="F69" s="29"/>
      <c r="G69" s="120"/>
      <c r="H69" s="29"/>
      <c r="I69" s="120"/>
      <c r="J69" s="120"/>
      <c r="K69" s="2"/>
      <c r="L69" s="2"/>
      <c r="M69" s="2"/>
      <c r="N69" s="2"/>
      <c r="O69" s="250"/>
    </row>
    <row r="70" spans="2:15" ht="26.5" customHeight="1" thickBot="1" x14ac:dyDescent="0.25">
      <c r="B70" s="67" t="s">
        <v>92</v>
      </c>
      <c r="C70" s="133"/>
      <c r="D70" s="29"/>
      <c r="E70" s="120"/>
      <c r="F70" s="29"/>
      <c r="G70" s="120"/>
      <c r="H70" s="29"/>
      <c r="I70" s="120"/>
      <c r="J70" s="124"/>
      <c r="K70" s="2"/>
      <c r="L70" s="2"/>
      <c r="M70" s="2"/>
      <c r="N70" s="2"/>
      <c r="O70" s="251"/>
    </row>
    <row r="71" spans="2:15" ht="24" customHeight="1" thickBot="1" x14ac:dyDescent="0.25">
      <c r="B71" s="78" t="s">
        <v>45</v>
      </c>
      <c r="C71" s="113">
        <v>4</v>
      </c>
      <c r="D71" s="113">
        <v>4</v>
      </c>
      <c r="E71" s="113">
        <v>4</v>
      </c>
      <c r="F71" s="113">
        <v>4</v>
      </c>
      <c r="G71" s="113">
        <v>4</v>
      </c>
      <c r="H71" s="113">
        <v>4</v>
      </c>
      <c r="I71" s="113">
        <v>4</v>
      </c>
      <c r="J71" s="113">
        <v>4</v>
      </c>
      <c r="K71" s="52" t="s">
        <v>163</v>
      </c>
      <c r="L71" s="52" t="s">
        <v>163</v>
      </c>
      <c r="M71" s="52" t="s">
        <v>163</v>
      </c>
      <c r="N71" s="52" t="s">
        <v>163</v>
      </c>
      <c r="O71" s="249" t="s">
        <v>166</v>
      </c>
    </row>
    <row r="72" spans="2:15" ht="28" customHeight="1" x14ac:dyDescent="0.2">
      <c r="B72" s="28" t="s">
        <v>95</v>
      </c>
      <c r="C72" s="133"/>
      <c r="D72" s="29"/>
      <c r="E72" s="120" t="s">
        <v>355</v>
      </c>
      <c r="F72" s="29" t="s">
        <v>354</v>
      </c>
      <c r="G72" s="120"/>
      <c r="H72" s="29" t="s">
        <v>352</v>
      </c>
      <c r="I72" s="120" t="s">
        <v>353</v>
      </c>
      <c r="J72" s="120" t="s">
        <v>353</v>
      </c>
      <c r="K72" s="2"/>
      <c r="L72" s="2"/>
      <c r="M72" s="2"/>
      <c r="N72" s="2"/>
      <c r="O72" s="250"/>
    </row>
    <row r="73" spans="2:15" ht="28" customHeight="1" x14ac:dyDescent="0.2">
      <c r="B73" s="28" t="s">
        <v>93</v>
      </c>
      <c r="C73" s="133"/>
      <c r="D73" s="29"/>
      <c r="E73" s="120"/>
      <c r="F73" s="29"/>
      <c r="G73" s="120" t="s">
        <v>351</v>
      </c>
      <c r="H73" s="29"/>
      <c r="I73" s="120"/>
      <c r="J73" s="120"/>
      <c r="K73" s="2"/>
      <c r="L73" s="2"/>
      <c r="M73" s="2"/>
      <c r="N73" s="2"/>
      <c r="O73" s="250"/>
    </row>
    <row r="74" spans="2:15" ht="28" customHeight="1" thickBot="1" x14ac:dyDescent="0.25">
      <c r="B74" s="28" t="s">
        <v>106</v>
      </c>
      <c r="C74" s="141" t="s">
        <v>333</v>
      </c>
      <c r="D74" s="29" t="s">
        <v>340</v>
      </c>
      <c r="E74" s="120"/>
      <c r="F74" s="29"/>
      <c r="G74" s="120"/>
      <c r="H74" s="29"/>
      <c r="I74" s="120"/>
      <c r="J74" s="120"/>
      <c r="K74" s="2"/>
      <c r="L74" s="2"/>
      <c r="M74" s="2"/>
      <c r="N74" s="2"/>
      <c r="O74" s="251"/>
    </row>
    <row r="75" spans="2:15" ht="24.5" customHeight="1" thickBot="1" x14ac:dyDescent="0.25">
      <c r="B75" s="78" t="s">
        <v>107</v>
      </c>
      <c r="C75" s="113">
        <v>4</v>
      </c>
      <c r="D75" s="113">
        <v>4</v>
      </c>
      <c r="E75" s="113">
        <v>4</v>
      </c>
      <c r="F75" s="113">
        <v>4</v>
      </c>
      <c r="G75" s="113">
        <v>4</v>
      </c>
      <c r="H75" s="113">
        <v>4</v>
      </c>
      <c r="I75" s="113">
        <v>4</v>
      </c>
      <c r="J75" s="113">
        <v>4</v>
      </c>
      <c r="K75" s="52" t="s">
        <v>163</v>
      </c>
      <c r="L75" s="52" t="s">
        <v>163</v>
      </c>
      <c r="M75" s="52" t="s">
        <v>163</v>
      </c>
      <c r="N75" s="52" t="s">
        <v>163</v>
      </c>
      <c r="O75" s="249" t="s">
        <v>167</v>
      </c>
    </row>
    <row r="76" spans="2:15" ht="49.25" customHeight="1" x14ac:dyDescent="0.2">
      <c r="B76" s="23" t="s">
        <v>249</v>
      </c>
      <c r="C76" s="133"/>
      <c r="D76" s="29" t="s">
        <v>345</v>
      </c>
      <c r="E76" s="120"/>
      <c r="F76" s="29" t="s">
        <v>346</v>
      </c>
      <c r="G76" s="120"/>
      <c r="H76" s="29"/>
      <c r="I76" s="120" t="s">
        <v>348</v>
      </c>
      <c r="J76" s="120" t="s">
        <v>349</v>
      </c>
      <c r="K76" s="2"/>
      <c r="L76" s="2"/>
      <c r="M76" s="2"/>
      <c r="N76" s="2"/>
      <c r="O76" s="250"/>
    </row>
    <row r="77" spans="2:15" ht="42" customHeight="1" x14ac:dyDescent="0.2">
      <c r="B77" s="23" t="s">
        <v>250</v>
      </c>
      <c r="C77" s="133" t="s">
        <v>267</v>
      </c>
      <c r="D77" s="29"/>
      <c r="E77" s="120" t="s">
        <v>285</v>
      </c>
      <c r="F77" s="29"/>
      <c r="G77" s="120"/>
      <c r="H77" s="29"/>
      <c r="I77" s="120"/>
      <c r="J77" s="124"/>
      <c r="K77" s="2"/>
      <c r="L77" s="2"/>
      <c r="M77" s="2"/>
      <c r="N77" s="2"/>
      <c r="O77" s="250"/>
    </row>
    <row r="78" spans="2:15" ht="55.5" customHeight="1" thickBot="1" x14ac:dyDescent="0.25">
      <c r="B78" s="23" t="s">
        <v>251</v>
      </c>
      <c r="C78" s="133"/>
      <c r="D78" s="29"/>
      <c r="E78" s="120"/>
      <c r="F78" s="29"/>
      <c r="G78" s="120" t="s">
        <v>347</v>
      </c>
      <c r="H78" s="29" t="s">
        <v>321</v>
      </c>
      <c r="I78" s="120"/>
      <c r="J78" s="124"/>
      <c r="K78" s="2"/>
      <c r="L78" s="2"/>
      <c r="M78" s="2"/>
      <c r="N78" s="2"/>
      <c r="O78" s="251"/>
    </row>
    <row r="79" spans="2:15" ht="24.25" customHeight="1" thickBot="1" x14ac:dyDescent="0.25">
      <c r="B79" s="78" t="s">
        <v>109</v>
      </c>
      <c r="C79" s="113">
        <v>4</v>
      </c>
      <c r="D79" s="113">
        <v>4</v>
      </c>
      <c r="E79" s="113">
        <v>4</v>
      </c>
      <c r="F79" s="113">
        <v>4</v>
      </c>
      <c r="G79" s="113">
        <v>4</v>
      </c>
      <c r="H79" s="113">
        <v>4</v>
      </c>
      <c r="I79" s="113">
        <v>4</v>
      </c>
      <c r="J79" s="113">
        <v>4</v>
      </c>
      <c r="K79" s="52" t="s">
        <v>163</v>
      </c>
      <c r="L79" s="52" t="s">
        <v>163</v>
      </c>
      <c r="M79" s="52" t="s">
        <v>163</v>
      </c>
      <c r="N79" s="52" t="s">
        <v>163</v>
      </c>
      <c r="O79" s="249" t="s">
        <v>168</v>
      </c>
    </row>
    <row r="80" spans="2:15" ht="22.75" customHeight="1" x14ac:dyDescent="0.2">
      <c r="B80" s="68" t="s">
        <v>97</v>
      </c>
      <c r="C80" s="68" t="s">
        <v>97</v>
      </c>
      <c r="D80" s="68" t="s">
        <v>97</v>
      </c>
      <c r="E80" s="68" t="s">
        <v>97</v>
      </c>
      <c r="F80" s="68" t="s">
        <v>97</v>
      </c>
      <c r="G80" s="68" t="s">
        <v>97</v>
      </c>
      <c r="H80" s="68" t="s">
        <v>97</v>
      </c>
      <c r="I80" s="68" t="s">
        <v>97</v>
      </c>
      <c r="J80" s="68" t="s">
        <v>97</v>
      </c>
      <c r="K80" s="2"/>
      <c r="L80" s="2"/>
      <c r="M80" s="2"/>
      <c r="N80" s="2"/>
      <c r="O80" s="250"/>
    </row>
    <row r="81" spans="1:15" ht="21.5" customHeight="1" x14ac:dyDescent="0.2">
      <c r="B81" s="68" t="s">
        <v>96</v>
      </c>
      <c r="C81" s="68"/>
      <c r="D81" s="68"/>
      <c r="E81" s="68"/>
      <c r="F81" s="68"/>
      <c r="G81" s="68"/>
      <c r="H81" s="68"/>
      <c r="I81" s="68"/>
      <c r="J81" s="68"/>
      <c r="K81" s="2"/>
      <c r="L81" s="2"/>
      <c r="M81" s="2"/>
      <c r="N81" s="2"/>
      <c r="O81" s="250"/>
    </row>
    <row r="82" spans="1:15" ht="22.5" customHeight="1" thickBot="1" x14ac:dyDescent="0.25">
      <c r="B82" s="68" t="s">
        <v>98</v>
      </c>
      <c r="C82" s="133"/>
      <c r="D82" s="29"/>
      <c r="E82" s="120"/>
      <c r="F82" s="29"/>
      <c r="G82" s="120"/>
      <c r="H82" s="29"/>
      <c r="I82" s="120"/>
      <c r="J82" s="120"/>
      <c r="K82" s="2"/>
      <c r="L82" s="2"/>
      <c r="M82" s="2"/>
      <c r="N82" s="2"/>
      <c r="O82" s="251"/>
    </row>
    <row r="83" spans="1:15" ht="25" customHeight="1" thickBot="1" x14ac:dyDescent="0.25">
      <c r="B83" s="78" t="s">
        <v>46</v>
      </c>
      <c r="C83" s="113">
        <v>4</v>
      </c>
      <c r="D83" s="113">
        <v>4</v>
      </c>
      <c r="E83" s="113">
        <v>4</v>
      </c>
      <c r="F83" s="113">
        <v>4</v>
      </c>
      <c r="G83" s="113">
        <v>4</v>
      </c>
      <c r="H83" s="113">
        <v>4</v>
      </c>
      <c r="I83" s="113">
        <v>4</v>
      </c>
      <c r="J83" s="113">
        <v>4</v>
      </c>
      <c r="K83" s="52" t="s">
        <v>163</v>
      </c>
      <c r="L83" s="52" t="s">
        <v>163</v>
      </c>
      <c r="M83" s="52" t="s">
        <v>163</v>
      </c>
      <c r="N83" s="52" t="s">
        <v>163</v>
      </c>
      <c r="O83" s="249" t="s">
        <v>169</v>
      </c>
    </row>
    <row r="84" spans="1:15" ht="25" customHeight="1" x14ac:dyDescent="0.2">
      <c r="B84" s="68" t="s">
        <v>97</v>
      </c>
      <c r="C84" s="68" t="s">
        <v>97</v>
      </c>
      <c r="D84" s="68" t="s">
        <v>97</v>
      </c>
      <c r="E84" s="68" t="s">
        <v>97</v>
      </c>
      <c r="F84" s="68" t="s">
        <v>97</v>
      </c>
      <c r="G84" s="68" t="s">
        <v>97</v>
      </c>
      <c r="H84" s="68" t="s">
        <v>97</v>
      </c>
      <c r="I84" s="68" t="s">
        <v>97</v>
      </c>
      <c r="J84" s="68" t="s">
        <v>97</v>
      </c>
      <c r="K84" s="2"/>
      <c r="L84" s="2"/>
      <c r="M84" s="2"/>
      <c r="N84" s="2"/>
      <c r="O84" s="250"/>
    </row>
    <row r="85" spans="1:15" ht="25" customHeight="1" x14ac:dyDescent="0.2">
      <c r="B85" s="68" t="s">
        <v>96</v>
      </c>
      <c r="C85" s="68"/>
      <c r="D85" s="68"/>
      <c r="E85" s="68"/>
      <c r="F85" s="68"/>
      <c r="G85" s="68"/>
      <c r="H85" s="68"/>
      <c r="I85" s="68"/>
      <c r="J85" s="68"/>
      <c r="K85" s="2"/>
      <c r="L85" s="2"/>
      <c r="M85" s="2"/>
      <c r="N85" s="2"/>
      <c r="O85" s="250"/>
    </row>
    <row r="86" spans="1:15" ht="25" customHeight="1" thickBot="1" x14ac:dyDescent="0.25">
      <c r="B86" s="68" t="s">
        <v>98</v>
      </c>
      <c r="C86" s="133"/>
      <c r="D86" s="29"/>
      <c r="E86" s="120"/>
      <c r="F86" s="29"/>
      <c r="G86" s="120"/>
      <c r="H86" s="29"/>
      <c r="I86" s="120"/>
      <c r="J86" s="120"/>
      <c r="K86" s="2"/>
      <c r="L86" s="2"/>
      <c r="M86" s="2"/>
      <c r="N86" s="2"/>
      <c r="O86" s="251"/>
    </row>
    <row r="87" spans="1:15" ht="24.5" customHeight="1" thickBot="1" x14ac:dyDescent="0.25">
      <c r="B87" s="78" t="s">
        <v>110</v>
      </c>
      <c r="C87" s="113">
        <v>4</v>
      </c>
      <c r="D87" s="113">
        <v>4</v>
      </c>
      <c r="E87" s="113">
        <v>4</v>
      </c>
      <c r="F87" s="113">
        <v>4</v>
      </c>
      <c r="G87" s="113">
        <v>4</v>
      </c>
      <c r="H87" s="113">
        <v>4</v>
      </c>
      <c r="I87" s="113">
        <v>4</v>
      </c>
      <c r="J87" s="113">
        <v>4</v>
      </c>
      <c r="K87" s="52" t="s">
        <v>163</v>
      </c>
      <c r="L87" s="52" t="s">
        <v>163</v>
      </c>
      <c r="M87" s="52" t="s">
        <v>163</v>
      </c>
      <c r="N87" s="52" t="s">
        <v>163</v>
      </c>
      <c r="O87" s="249" t="s">
        <v>170</v>
      </c>
    </row>
    <row r="88" spans="1:15" ht="24.5" customHeight="1" x14ac:dyDescent="0.2">
      <c r="B88" s="66" t="s">
        <v>101</v>
      </c>
      <c r="C88" s="133"/>
      <c r="D88" s="133"/>
      <c r="E88" s="133"/>
      <c r="F88" s="133"/>
      <c r="G88" s="133"/>
      <c r="H88" s="133"/>
      <c r="I88" s="133"/>
      <c r="J88" s="133"/>
      <c r="K88" s="2"/>
      <c r="L88" s="2"/>
      <c r="M88" s="2"/>
      <c r="N88" s="2"/>
      <c r="O88" s="250"/>
    </row>
    <row r="89" spans="1:15" ht="24.5" customHeight="1" x14ac:dyDescent="0.2">
      <c r="B89" s="66" t="s">
        <v>102</v>
      </c>
      <c r="C89" s="133" t="s">
        <v>334</v>
      </c>
      <c r="D89" s="133" t="s">
        <v>334</v>
      </c>
      <c r="E89" s="133" t="s">
        <v>334</v>
      </c>
      <c r="F89" s="133" t="s">
        <v>334</v>
      </c>
      <c r="G89" s="133" t="s">
        <v>334</v>
      </c>
      <c r="H89" s="133" t="s">
        <v>334</v>
      </c>
      <c r="I89" s="133" t="s">
        <v>334</v>
      </c>
      <c r="J89" s="133" t="s">
        <v>334</v>
      </c>
      <c r="K89" s="2"/>
      <c r="L89" s="2"/>
      <c r="M89" s="2"/>
      <c r="N89" s="2"/>
      <c r="O89" s="250"/>
    </row>
    <row r="90" spans="1:15" ht="24.5" customHeight="1" thickBot="1" x14ac:dyDescent="0.25">
      <c r="B90" s="67" t="s">
        <v>100</v>
      </c>
      <c r="C90" s="133"/>
      <c r="D90" s="29"/>
      <c r="E90" s="120"/>
      <c r="F90" s="120"/>
      <c r="G90" s="120"/>
      <c r="H90" s="29"/>
      <c r="I90" s="120"/>
      <c r="J90" s="120"/>
      <c r="K90" s="2"/>
      <c r="L90" s="2"/>
      <c r="M90" s="2"/>
      <c r="N90" s="2"/>
      <c r="O90" s="251"/>
    </row>
    <row r="91" spans="1:15" ht="25" customHeight="1" thickBot="1" x14ac:dyDescent="0.25">
      <c r="B91" s="78" t="s">
        <v>47</v>
      </c>
      <c r="C91" s="113">
        <v>4</v>
      </c>
      <c r="D91" s="113">
        <v>0</v>
      </c>
      <c r="E91" s="113">
        <v>0</v>
      </c>
      <c r="F91" s="113">
        <v>0</v>
      </c>
      <c r="G91" s="113">
        <v>0</v>
      </c>
      <c r="H91" s="113">
        <v>0</v>
      </c>
      <c r="I91" s="113">
        <v>0</v>
      </c>
      <c r="J91" s="113">
        <v>0</v>
      </c>
      <c r="K91" s="52" t="s">
        <v>163</v>
      </c>
      <c r="L91" s="52" t="s">
        <v>163</v>
      </c>
      <c r="M91" s="52" t="s">
        <v>163</v>
      </c>
      <c r="N91" s="52" t="s">
        <v>163</v>
      </c>
      <c r="O91" s="249" t="s">
        <v>171</v>
      </c>
    </row>
    <row r="92" spans="1:15" ht="94.25" customHeight="1" thickBot="1" x14ac:dyDescent="0.25">
      <c r="B92" s="72" t="s">
        <v>156</v>
      </c>
      <c r="C92" s="133" t="s">
        <v>278</v>
      </c>
      <c r="D92" s="100"/>
      <c r="E92" s="130"/>
      <c r="F92" s="100"/>
      <c r="G92" s="130"/>
      <c r="H92" s="100"/>
      <c r="I92" s="130"/>
      <c r="J92" s="130"/>
      <c r="K92" s="8"/>
      <c r="L92" s="8"/>
      <c r="M92" s="8"/>
      <c r="N92" s="8"/>
      <c r="O92" s="251"/>
    </row>
    <row r="93" spans="1:15" ht="22" customHeight="1" thickBot="1" x14ac:dyDescent="0.25">
      <c r="B93" s="78" t="s">
        <v>48</v>
      </c>
      <c r="C93" s="113">
        <v>4</v>
      </c>
      <c r="D93" s="113">
        <v>4</v>
      </c>
      <c r="E93" s="113">
        <v>4</v>
      </c>
      <c r="F93" s="113">
        <v>4</v>
      </c>
      <c r="G93" s="113">
        <v>4</v>
      </c>
      <c r="H93" s="113">
        <v>4</v>
      </c>
      <c r="I93" s="113">
        <v>4</v>
      </c>
      <c r="J93" s="113">
        <v>4</v>
      </c>
      <c r="K93" s="52" t="s">
        <v>163</v>
      </c>
      <c r="L93" s="52" t="s">
        <v>163</v>
      </c>
      <c r="M93" s="52" t="s">
        <v>163</v>
      </c>
      <c r="N93" s="52" t="s">
        <v>163</v>
      </c>
      <c r="O93" s="249" t="s">
        <v>176</v>
      </c>
    </row>
    <row r="94" spans="1:15" s="76" customFormat="1" ht="136.75" customHeight="1" x14ac:dyDescent="0.2">
      <c r="A94" s="74"/>
      <c r="B94" s="85" t="s">
        <v>269</v>
      </c>
      <c r="C94" s="138" t="s">
        <v>338</v>
      </c>
      <c r="D94" s="116" t="s">
        <v>337</v>
      </c>
      <c r="E94" s="98" t="s">
        <v>336</v>
      </c>
      <c r="F94" s="116" t="s">
        <v>335</v>
      </c>
      <c r="G94" s="98" t="s">
        <v>306</v>
      </c>
      <c r="H94" s="116" t="s">
        <v>341</v>
      </c>
      <c r="I94" s="98" t="s">
        <v>325</v>
      </c>
      <c r="J94" s="98" t="s">
        <v>326</v>
      </c>
      <c r="K94" s="75"/>
      <c r="L94" s="75"/>
      <c r="M94" s="75"/>
      <c r="N94" s="75"/>
      <c r="O94" s="250"/>
    </row>
    <row r="95" spans="1:15" ht="73.5" customHeight="1" thickBot="1" x14ac:dyDescent="0.25">
      <c r="B95" s="77" t="s">
        <v>111</v>
      </c>
      <c r="C95" s="134"/>
      <c r="D95" s="119"/>
      <c r="E95" s="121"/>
      <c r="F95" s="119"/>
      <c r="G95" s="121"/>
      <c r="H95" s="119"/>
      <c r="I95" s="121"/>
      <c r="J95" s="128"/>
      <c r="K95" s="3"/>
      <c r="L95" s="3"/>
      <c r="M95" s="3"/>
      <c r="N95" s="3"/>
      <c r="O95" s="251"/>
    </row>
    <row r="97" spans="2:14" ht="24" x14ac:dyDescent="0.2">
      <c r="B97" s="65" t="s">
        <v>84</v>
      </c>
      <c r="C97" s="140" t="s">
        <v>85</v>
      </c>
      <c r="D97" s="57" t="s">
        <v>85</v>
      </c>
      <c r="E97" s="57" t="s">
        <v>85</v>
      </c>
      <c r="F97" s="57" t="s">
        <v>85</v>
      </c>
      <c r="G97" s="57" t="s">
        <v>85</v>
      </c>
      <c r="H97" s="57" t="s">
        <v>85</v>
      </c>
      <c r="I97" s="57" t="s">
        <v>85</v>
      </c>
      <c r="J97" s="57" t="s">
        <v>85</v>
      </c>
      <c r="K97" s="57" t="s">
        <v>85</v>
      </c>
      <c r="L97" s="57" t="s">
        <v>85</v>
      </c>
      <c r="M97" s="57" t="s">
        <v>85</v>
      </c>
      <c r="N97" s="57" t="s">
        <v>85</v>
      </c>
    </row>
    <row r="98" spans="2:14" ht="32" x14ac:dyDescent="0.2">
      <c r="B98" s="58" t="s">
        <v>88</v>
      </c>
      <c r="C98" s="59">
        <v>0</v>
      </c>
      <c r="D98" s="59">
        <v>0</v>
      </c>
      <c r="E98" s="59">
        <v>0</v>
      </c>
      <c r="F98" s="59">
        <v>0</v>
      </c>
      <c r="G98" s="59">
        <v>0</v>
      </c>
      <c r="H98" s="59">
        <v>0</v>
      </c>
      <c r="I98" s="59">
        <v>0</v>
      </c>
      <c r="J98" s="59">
        <v>0</v>
      </c>
      <c r="K98" s="59">
        <v>0</v>
      </c>
      <c r="L98" s="59">
        <v>0</v>
      </c>
      <c r="M98" s="59">
        <v>0</v>
      </c>
      <c r="N98" s="59">
        <v>0</v>
      </c>
    </row>
    <row r="99" spans="2:14" ht="48" x14ac:dyDescent="0.2">
      <c r="B99" s="60" t="s">
        <v>89</v>
      </c>
      <c r="C99" s="59">
        <v>1</v>
      </c>
      <c r="D99" s="59">
        <v>0</v>
      </c>
      <c r="E99" s="59">
        <v>0</v>
      </c>
      <c r="F99" s="59">
        <v>0</v>
      </c>
      <c r="G99" s="59">
        <v>0</v>
      </c>
      <c r="H99" s="59">
        <v>0</v>
      </c>
      <c r="I99" s="59">
        <v>0</v>
      </c>
      <c r="J99" s="59">
        <v>0</v>
      </c>
      <c r="K99" s="59">
        <v>0</v>
      </c>
      <c r="L99" s="59">
        <v>0</v>
      </c>
      <c r="M99" s="59">
        <v>0</v>
      </c>
      <c r="N99" s="59">
        <v>0</v>
      </c>
    </row>
    <row r="100" spans="2:14" ht="64" x14ac:dyDescent="0.2">
      <c r="B100" s="63" t="s">
        <v>90</v>
      </c>
      <c r="C100" s="59">
        <v>0</v>
      </c>
      <c r="D100" s="59">
        <v>1</v>
      </c>
      <c r="E100" s="59">
        <v>1</v>
      </c>
      <c r="F100" s="59">
        <v>1</v>
      </c>
      <c r="G100" s="59">
        <v>1</v>
      </c>
      <c r="H100" s="59">
        <v>1</v>
      </c>
      <c r="I100" s="59">
        <v>1</v>
      </c>
      <c r="J100" s="59">
        <v>1</v>
      </c>
      <c r="K100" s="59">
        <v>0</v>
      </c>
      <c r="L100" s="59">
        <v>0</v>
      </c>
      <c r="M100" s="59">
        <v>0</v>
      </c>
      <c r="N100" s="59">
        <v>0</v>
      </c>
    </row>
    <row r="101" spans="2:14" ht="48" x14ac:dyDescent="0.2">
      <c r="B101" s="61" t="s">
        <v>86</v>
      </c>
      <c r="C101" s="59">
        <v>0</v>
      </c>
      <c r="D101" s="59">
        <v>0</v>
      </c>
      <c r="E101" s="59">
        <v>0</v>
      </c>
      <c r="F101" s="59">
        <v>0</v>
      </c>
      <c r="G101" s="59">
        <v>0</v>
      </c>
      <c r="H101" s="59">
        <v>0</v>
      </c>
      <c r="I101" s="59">
        <v>0</v>
      </c>
      <c r="J101" s="59">
        <v>0</v>
      </c>
      <c r="K101" s="59">
        <v>0</v>
      </c>
      <c r="L101" s="59">
        <v>0</v>
      </c>
      <c r="M101" s="59">
        <v>0</v>
      </c>
      <c r="N101" s="59">
        <v>0</v>
      </c>
    </row>
    <row r="102" spans="2:14" ht="22.75" customHeight="1" x14ac:dyDescent="0.2">
      <c r="B102" s="64" t="s">
        <v>87</v>
      </c>
      <c r="C102" s="59">
        <v>0</v>
      </c>
      <c r="D102" s="59">
        <v>0</v>
      </c>
      <c r="E102" s="59">
        <v>0</v>
      </c>
      <c r="F102" s="59">
        <v>0</v>
      </c>
      <c r="G102" s="59">
        <v>0</v>
      </c>
      <c r="H102" s="59">
        <v>0</v>
      </c>
      <c r="I102" s="59">
        <v>0</v>
      </c>
      <c r="J102" s="59">
        <v>0</v>
      </c>
      <c r="K102" s="59">
        <v>0</v>
      </c>
      <c r="L102" s="59">
        <v>0</v>
      </c>
      <c r="M102" s="59">
        <v>0</v>
      </c>
      <c r="N102" s="59">
        <v>0</v>
      </c>
    </row>
    <row r="103" spans="2:14" ht="23.5" customHeight="1" x14ac:dyDescent="0.2">
      <c r="B103" s="62" t="s">
        <v>172</v>
      </c>
      <c r="C103" s="59">
        <v>0</v>
      </c>
      <c r="D103" s="59">
        <v>0</v>
      </c>
      <c r="E103" s="59">
        <v>0</v>
      </c>
      <c r="F103" s="59">
        <v>0</v>
      </c>
      <c r="G103" s="59">
        <v>0</v>
      </c>
      <c r="H103" s="59">
        <v>0</v>
      </c>
      <c r="I103" s="59">
        <v>0</v>
      </c>
      <c r="J103" s="59">
        <v>0</v>
      </c>
      <c r="K103" s="59">
        <v>0</v>
      </c>
      <c r="L103" s="59">
        <v>0</v>
      </c>
      <c r="M103" s="59">
        <v>0</v>
      </c>
      <c r="N103" s="59">
        <v>0</v>
      </c>
    </row>
  </sheetData>
  <mergeCells count="12">
    <mergeCell ref="O79:O82"/>
    <mergeCell ref="O83:O86"/>
    <mergeCell ref="O87:O90"/>
    <mergeCell ref="O91:O92"/>
    <mergeCell ref="O93:O95"/>
    <mergeCell ref="O24:O26"/>
    <mergeCell ref="O34:O36"/>
    <mergeCell ref="O67:O70"/>
    <mergeCell ref="O71:O74"/>
    <mergeCell ref="O75:O78"/>
    <mergeCell ref="O63:O64"/>
    <mergeCell ref="O61:O62"/>
  </mergeCells>
  <phoneticPr fontId="25" type="noConversion"/>
  <pageMargins left="0.45" right="0.45" top="0.5" bottom="0.5" header="0.3" footer="0.3"/>
  <pageSetup paperSize="9" scale="41" orientation="landscape" r:id="rId1"/>
  <rowBreaks count="1" manualBreakCount="1">
    <brk id="64" min="1" max="1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1" sqref="I1"/>
    </sheetView>
  </sheetViews>
  <sheetFormatPr baseColWidth="10" defaultColWidth="8.83203125" defaultRowHeight="15" x14ac:dyDescent="0.2"/>
  <sheetData/>
  <phoneticPr fontId="25"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workbookViewId="0">
      <selection activeCell="A5" sqref="A5"/>
    </sheetView>
  </sheetViews>
  <sheetFormatPr baseColWidth="10" defaultColWidth="8.83203125" defaultRowHeight="15" x14ac:dyDescent="0.2"/>
  <sheetData>
    <row r="1" spans="1:1" ht="18" x14ac:dyDescent="0.2">
      <c r="A1" s="42" t="s">
        <v>59</v>
      </c>
    </row>
    <row r="2" spans="1:1" ht="17" x14ac:dyDescent="0.2">
      <c r="A2" s="40" t="s">
        <v>60</v>
      </c>
    </row>
    <row r="3" spans="1:1" ht="17" x14ac:dyDescent="0.2">
      <c r="A3" s="39" t="s">
        <v>61</v>
      </c>
    </row>
    <row r="4" spans="1:1" ht="17" x14ac:dyDescent="0.2">
      <c r="A4" s="41" t="s">
        <v>62</v>
      </c>
    </row>
    <row r="5" spans="1:1" ht="17" x14ac:dyDescent="0.2">
      <c r="A5" s="39" t="s">
        <v>63</v>
      </c>
    </row>
    <row r="6" spans="1:1" ht="17" x14ac:dyDescent="0.2">
      <c r="A6" s="41" t="s">
        <v>77</v>
      </c>
    </row>
    <row r="7" spans="1:1" ht="17" x14ac:dyDescent="0.2">
      <c r="A7" s="41" t="s">
        <v>78</v>
      </c>
    </row>
    <row r="8" spans="1:1" ht="17" x14ac:dyDescent="0.2">
      <c r="A8" s="41" t="s">
        <v>64</v>
      </c>
    </row>
    <row r="9" spans="1:1" ht="17" x14ac:dyDescent="0.2">
      <c r="A9" s="39" t="s">
        <v>65</v>
      </c>
    </row>
    <row r="10" spans="1:1" ht="17" x14ac:dyDescent="0.2">
      <c r="A10" s="41" t="s">
        <v>79</v>
      </c>
    </row>
    <row r="11" spans="1:1" ht="17" x14ac:dyDescent="0.2">
      <c r="A11" s="41" t="s">
        <v>66</v>
      </c>
    </row>
    <row r="12" spans="1:1" ht="17" x14ac:dyDescent="0.2">
      <c r="A12" s="39" t="s">
        <v>67</v>
      </c>
    </row>
    <row r="13" spans="1:1" ht="17" x14ac:dyDescent="0.2">
      <c r="A13" s="41" t="s">
        <v>68</v>
      </c>
    </row>
    <row r="14" spans="1:1" ht="17" x14ac:dyDescent="0.2">
      <c r="A14" s="41" t="s">
        <v>69</v>
      </c>
    </row>
    <row r="15" spans="1:1" ht="17" x14ac:dyDescent="0.2">
      <c r="A15" s="41" t="s">
        <v>70</v>
      </c>
    </row>
    <row r="16" spans="1:1" ht="17" x14ac:dyDescent="0.2">
      <c r="A16" s="41" t="s">
        <v>71</v>
      </c>
    </row>
    <row r="17" spans="1:1" ht="17" x14ac:dyDescent="0.2">
      <c r="A17" s="39" t="s">
        <v>72</v>
      </c>
    </row>
    <row r="18" spans="1:1" ht="17" x14ac:dyDescent="0.2">
      <c r="A18" s="41" t="s">
        <v>73</v>
      </c>
    </row>
    <row r="19" spans="1:1" ht="17" x14ac:dyDescent="0.2">
      <c r="A19" s="39" t="s">
        <v>74</v>
      </c>
    </row>
    <row r="20" spans="1:1" ht="17" x14ac:dyDescent="0.2">
      <c r="A20" s="41" t="s">
        <v>75</v>
      </c>
    </row>
    <row r="21" spans="1:1" ht="17" x14ac:dyDescent="0.2">
      <c r="A21" s="41" t="s">
        <v>76</v>
      </c>
    </row>
  </sheetData>
  <phoneticPr fontId="25"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sheetPr>
  <dimension ref="A1:H57"/>
  <sheetViews>
    <sheetView topLeftCell="A19" workbookViewId="0">
      <selection activeCell="A17" sqref="A17:J53"/>
    </sheetView>
  </sheetViews>
  <sheetFormatPr baseColWidth="10" defaultRowHeight="15" x14ac:dyDescent="0.2"/>
  <cols>
    <col min="1" max="1" width="15.33203125" customWidth="1"/>
    <col min="2" max="2" width="53.5" customWidth="1"/>
    <col min="4" max="4" width="20.1640625" bestFit="1" customWidth="1"/>
  </cols>
  <sheetData>
    <row r="1" spans="1:4" x14ac:dyDescent="0.2">
      <c r="A1" t="s">
        <v>356</v>
      </c>
    </row>
    <row r="2" spans="1:4" ht="19" x14ac:dyDescent="0.3">
      <c r="B2" s="147" t="s">
        <v>357</v>
      </c>
      <c r="C2" s="148">
        <v>0.15</v>
      </c>
    </row>
    <row r="3" spans="1:4" ht="19" x14ac:dyDescent="0.3">
      <c r="B3" s="147" t="s">
        <v>45</v>
      </c>
      <c r="C3" s="148">
        <v>0.15</v>
      </c>
    </row>
    <row r="4" spans="1:4" ht="19" x14ac:dyDescent="0.3">
      <c r="B4" s="147" t="s">
        <v>358</v>
      </c>
      <c r="C4" s="148">
        <v>0.2</v>
      </c>
    </row>
    <row r="5" spans="1:4" ht="19" x14ac:dyDescent="0.3">
      <c r="B5" s="147" t="s">
        <v>359</v>
      </c>
      <c r="C5" s="148">
        <v>0.1</v>
      </c>
    </row>
    <row r="6" spans="1:4" ht="19" x14ac:dyDescent="0.3">
      <c r="B6" s="147" t="s">
        <v>46</v>
      </c>
      <c r="C6" s="148">
        <v>0.1</v>
      </c>
    </row>
    <row r="7" spans="1:4" ht="19" x14ac:dyDescent="0.3">
      <c r="B7" s="147" t="s">
        <v>110</v>
      </c>
      <c r="C7" s="148">
        <v>0.1</v>
      </c>
    </row>
    <row r="8" spans="1:4" ht="19" x14ac:dyDescent="0.3">
      <c r="B8" s="147" t="s">
        <v>47</v>
      </c>
      <c r="C8" s="148">
        <v>0.1</v>
      </c>
    </row>
    <row r="9" spans="1:4" ht="19" x14ac:dyDescent="0.3">
      <c r="B9" s="147" t="s">
        <v>48</v>
      </c>
      <c r="C9" s="148">
        <v>0.1</v>
      </c>
    </row>
    <row r="10" spans="1:4" ht="19" x14ac:dyDescent="0.3">
      <c r="B10" s="147" t="s">
        <v>360</v>
      </c>
      <c r="C10" s="148">
        <v>1</v>
      </c>
    </row>
    <row r="13" spans="1:4" ht="22" x14ac:dyDescent="0.35">
      <c r="A13" s="149" t="s">
        <v>361</v>
      </c>
      <c r="B13" s="150" t="s">
        <v>362</v>
      </c>
      <c r="C13" s="150" t="s">
        <v>363</v>
      </c>
      <c r="D13" s="150" t="s">
        <v>364</v>
      </c>
    </row>
    <row r="14" spans="1:4" ht="19" x14ac:dyDescent="0.3">
      <c r="B14" s="151" t="s">
        <v>365</v>
      </c>
      <c r="C14" s="152"/>
      <c r="D14" s="153" t="s">
        <v>366</v>
      </c>
    </row>
    <row r="15" spans="1:4" ht="19" x14ac:dyDescent="0.3">
      <c r="B15" s="154">
        <f>SUM(C16:C20)</f>
        <v>0.2</v>
      </c>
      <c r="C15" s="155"/>
      <c r="D15" s="153"/>
    </row>
    <row r="16" spans="1:4" ht="19" x14ac:dyDescent="0.3">
      <c r="B16" s="147" t="s">
        <v>367</v>
      </c>
      <c r="C16" s="148">
        <v>0.02</v>
      </c>
      <c r="D16" s="156">
        <f>C16/B15</f>
        <v>9.9999999999999992E-2</v>
      </c>
    </row>
    <row r="17" spans="2:4" ht="19" x14ac:dyDescent="0.3">
      <c r="B17" s="147" t="s">
        <v>368</v>
      </c>
      <c r="C17" s="148">
        <v>0.02</v>
      </c>
      <c r="D17" s="156">
        <f>C17/B15</f>
        <v>9.9999999999999992E-2</v>
      </c>
    </row>
    <row r="18" spans="2:4" ht="19" x14ac:dyDescent="0.3">
      <c r="B18" s="147" t="s">
        <v>369</v>
      </c>
      <c r="C18" s="148">
        <v>0.02</v>
      </c>
      <c r="D18" s="156">
        <f>C18/B15</f>
        <v>9.9999999999999992E-2</v>
      </c>
    </row>
    <row r="19" spans="2:4" ht="19" x14ac:dyDescent="0.3">
      <c r="B19" s="155" t="s">
        <v>13</v>
      </c>
      <c r="C19" s="157">
        <v>0.04</v>
      </c>
      <c r="D19" s="156">
        <f>C19/B15</f>
        <v>0.19999999999999998</v>
      </c>
    </row>
    <row r="20" spans="2:4" ht="19" x14ac:dyDescent="0.3">
      <c r="B20" s="147" t="s">
        <v>370</v>
      </c>
      <c r="C20" s="148">
        <v>0.1</v>
      </c>
      <c r="D20" s="156">
        <f>C20/B15</f>
        <v>0.5</v>
      </c>
    </row>
    <row r="21" spans="2:4" ht="19" x14ac:dyDescent="0.3">
      <c r="B21" s="151" t="s">
        <v>371</v>
      </c>
      <c r="C21" s="152"/>
      <c r="D21" s="156"/>
    </row>
    <row r="22" spans="2:4" ht="15" customHeight="1" x14ac:dyDescent="0.3">
      <c r="B22" s="154">
        <f>SUM(C23:C28)</f>
        <v>0.1</v>
      </c>
      <c r="C22" s="155"/>
      <c r="D22" s="156"/>
    </row>
    <row r="23" spans="2:4" ht="19" x14ac:dyDescent="0.3">
      <c r="B23" s="155" t="s">
        <v>13</v>
      </c>
      <c r="C23" s="157">
        <v>0.02</v>
      </c>
      <c r="D23" s="156">
        <f>C23/B22</f>
        <v>0.19999999999999998</v>
      </c>
    </row>
    <row r="24" spans="2:4" ht="19" x14ac:dyDescent="0.3">
      <c r="B24" s="147" t="s">
        <v>372</v>
      </c>
      <c r="C24" s="158">
        <v>1.4999999999999999E-2</v>
      </c>
      <c r="D24" s="156">
        <f>C24/B22</f>
        <v>0.15</v>
      </c>
    </row>
    <row r="25" spans="2:4" ht="19" x14ac:dyDescent="0.3">
      <c r="B25" s="147" t="s">
        <v>373</v>
      </c>
      <c r="C25" s="158">
        <v>1.4999999999999999E-2</v>
      </c>
      <c r="D25" s="156">
        <f>C25/B22</f>
        <v>0.15</v>
      </c>
    </row>
    <row r="26" spans="2:4" ht="19" x14ac:dyDescent="0.3">
      <c r="B26" s="147" t="s">
        <v>374</v>
      </c>
      <c r="C26" s="158">
        <v>1.4999999999999999E-2</v>
      </c>
      <c r="D26" s="156">
        <f>C26/B22</f>
        <v>0.15</v>
      </c>
    </row>
    <row r="27" spans="2:4" ht="19" x14ac:dyDescent="0.3">
      <c r="B27" s="147" t="s">
        <v>375</v>
      </c>
      <c r="C27" s="158">
        <v>1.4999999999999999E-2</v>
      </c>
      <c r="D27" s="156">
        <f>C27/B22</f>
        <v>0.15</v>
      </c>
    </row>
    <row r="28" spans="2:4" ht="19" x14ac:dyDescent="0.3">
      <c r="B28" s="147" t="s">
        <v>17</v>
      </c>
      <c r="C28" s="148">
        <v>0.02</v>
      </c>
      <c r="D28" s="156">
        <f>C28/B22</f>
        <v>0.19999999999999998</v>
      </c>
    </row>
    <row r="29" spans="2:4" ht="19" x14ac:dyDescent="0.3">
      <c r="B29" s="151" t="s">
        <v>376</v>
      </c>
      <c r="C29" s="152"/>
      <c r="D29" s="156"/>
    </row>
    <row r="30" spans="2:4" ht="15" customHeight="1" x14ac:dyDescent="0.3">
      <c r="B30" s="154">
        <f>SUM(C31:C38)</f>
        <v>0.39999999999999997</v>
      </c>
      <c r="C30" s="155"/>
      <c r="D30" s="156"/>
    </row>
    <row r="31" spans="2:4" ht="19" x14ac:dyDescent="0.3">
      <c r="B31" s="155" t="s">
        <v>19</v>
      </c>
      <c r="C31" s="157">
        <v>0.04</v>
      </c>
      <c r="D31" s="156">
        <f>C31/B30</f>
        <v>0.1</v>
      </c>
    </row>
    <row r="32" spans="2:4" ht="19" x14ac:dyDescent="0.3">
      <c r="B32" s="147" t="s">
        <v>377</v>
      </c>
      <c r="C32" s="148">
        <v>0.04</v>
      </c>
      <c r="D32" s="156">
        <f>C32/B30</f>
        <v>0.1</v>
      </c>
    </row>
    <row r="33" spans="2:5" ht="19" x14ac:dyDescent="0.3">
      <c r="B33" s="147" t="s">
        <v>378</v>
      </c>
      <c r="C33" s="148">
        <v>0.04</v>
      </c>
      <c r="D33" s="156">
        <f>C33/B30</f>
        <v>0.1</v>
      </c>
    </row>
    <row r="34" spans="2:5" ht="19" x14ac:dyDescent="0.3">
      <c r="B34" s="147" t="s">
        <v>379</v>
      </c>
      <c r="C34" s="148">
        <v>0.04</v>
      </c>
      <c r="D34" s="156">
        <f>C34/B30</f>
        <v>0.1</v>
      </c>
    </row>
    <row r="35" spans="2:5" ht="19" x14ac:dyDescent="0.3">
      <c r="B35" s="147" t="s">
        <v>23</v>
      </c>
      <c r="C35" s="148">
        <v>0.04</v>
      </c>
      <c r="D35" s="156">
        <f>C35/B30</f>
        <v>0.1</v>
      </c>
    </row>
    <row r="36" spans="2:5" ht="19" x14ac:dyDescent="0.3">
      <c r="B36" s="147" t="s">
        <v>24</v>
      </c>
      <c r="C36" s="148">
        <v>0.04</v>
      </c>
      <c r="D36" s="156">
        <f>C36/B30</f>
        <v>0.1</v>
      </c>
    </row>
    <row r="37" spans="2:5" ht="19" x14ac:dyDescent="0.3">
      <c r="B37" s="147" t="s">
        <v>380</v>
      </c>
      <c r="C37" s="148">
        <v>0.12</v>
      </c>
      <c r="D37" s="156">
        <f>C37/B30</f>
        <v>0.3</v>
      </c>
    </row>
    <row r="38" spans="2:5" ht="19" x14ac:dyDescent="0.3">
      <c r="B38" s="147" t="s">
        <v>26</v>
      </c>
      <c r="C38" s="148">
        <v>0.04</v>
      </c>
      <c r="D38" s="156">
        <f>C38/B30</f>
        <v>0.1</v>
      </c>
    </row>
    <row r="39" spans="2:5" ht="19" x14ac:dyDescent="0.3">
      <c r="B39" s="151" t="s">
        <v>381</v>
      </c>
      <c r="C39" s="152"/>
      <c r="D39" s="156"/>
    </row>
    <row r="40" spans="2:5" ht="15" customHeight="1" x14ac:dyDescent="0.3">
      <c r="B40" s="154">
        <f>SUM(C41:C44)</f>
        <v>0.3</v>
      </c>
      <c r="C40" s="155"/>
      <c r="D40" s="156"/>
    </row>
    <row r="41" spans="2:5" ht="19" x14ac:dyDescent="0.3">
      <c r="B41" s="155" t="s">
        <v>382</v>
      </c>
      <c r="C41" s="157">
        <v>0.08</v>
      </c>
      <c r="D41" s="156">
        <f>C41/B40</f>
        <v>0.26666666666666666</v>
      </c>
    </row>
    <row r="42" spans="2:5" ht="19" x14ac:dyDescent="0.3">
      <c r="B42" s="147" t="s">
        <v>28</v>
      </c>
      <c r="C42" s="148">
        <v>0.08</v>
      </c>
      <c r="D42" s="156">
        <f>C42/B40</f>
        <v>0.26666666666666666</v>
      </c>
    </row>
    <row r="43" spans="2:5" ht="19" x14ac:dyDescent="0.3">
      <c r="B43" s="147" t="s">
        <v>383</v>
      </c>
      <c r="C43" s="148">
        <v>0.08</v>
      </c>
      <c r="D43" s="156">
        <f>C43/B40</f>
        <v>0.26666666666666666</v>
      </c>
    </row>
    <row r="44" spans="2:5" ht="19" x14ac:dyDescent="0.3">
      <c r="B44" s="147" t="s">
        <v>384</v>
      </c>
      <c r="C44" s="148">
        <v>0.06</v>
      </c>
      <c r="D44" s="156">
        <f>C44/B40</f>
        <v>0.2</v>
      </c>
    </row>
    <row r="45" spans="2:5" ht="19" x14ac:dyDescent="0.3">
      <c r="B45" s="151" t="s">
        <v>360</v>
      </c>
      <c r="C45" s="148">
        <f>SUM(C16:C44)</f>
        <v>0.99999999999999978</v>
      </c>
      <c r="D45" s="159"/>
      <c r="E45" s="159"/>
    </row>
    <row r="46" spans="2:5" x14ac:dyDescent="0.2">
      <c r="C46" s="160"/>
      <c r="D46" s="160"/>
    </row>
    <row r="47" spans="2:5" x14ac:dyDescent="0.2">
      <c r="C47" s="160"/>
      <c r="D47" s="160"/>
    </row>
    <row r="48" spans="2:5" x14ac:dyDescent="0.2">
      <c r="C48" s="160"/>
      <c r="D48" s="160"/>
    </row>
    <row r="49" spans="3:8" x14ac:dyDescent="0.2">
      <c r="C49" s="160"/>
      <c r="D49" s="160"/>
    </row>
    <row r="50" spans="3:8" x14ac:dyDescent="0.2">
      <c r="C50" s="160"/>
      <c r="D50" s="160"/>
    </row>
    <row r="51" spans="3:8" x14ac:dyDescent="0.2">
      <c r="C51" s="160"/>
      <c r="D51" s="160"/>
    </row>
    <row r="52" spans="3:8" x14ac:dyDescent="0.2">
      <c r="C52" s="160"/>
      <c r="D52" s="160"/>
    </row>
    <row r="53" spans="3:8" x14ac:dyDescent="0.2">
      <c r="C53" s="160"/>
      <c r="D53" s="160"/>
    </row>
    <row r="54" spans="3:8" x14ac:dyDescent="0.2">
      <c r="C54" s="160"/>
      <c r="D54" s="160"/>
    </row>
    <row r="55" spans="3:8" x14ac:dyDescent="0.2">
      <c r="C55" s="160"/>
      <c r="D55" s="160"/>
    </row>
    <row r="56" spans="3:8" x14ac:dyDescent="0.2">
      <c r="C56" s="160"/>
      <c r="D56" s="160"/>
      <c r="G56" t="str">
        <f ca="1">INDIRECT("拜访记录!m13")  &amp; ""</f>
        <v/>
      </c>
      <c r="H56" t="str">
        <f ca="1">INDIRECT("拜访记录!m12")  &amp; ""</f>
        <v/>
      </c>
    </row>
    <row r="57" spans="3:8" x14ac:dyDescent="0.2">
      <c r="C57" s="160"/>
      <c r="D57" s="160"/>
      <c r="E57" s="160"/>
      <c r="G57" t="str">
        <f ca="1">INDIRECT("拜访记录!n13")  &amp; ""</f>
        <v/>
      </c>
      <c r="H57" t="str">
        <f ca="1">INDIRECT("拜访记录!n12")  &amp; ""</f>
        <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K134"/>
  <sheetViews>
    <sheetView tabSelected="1" topLeftCell="A62" zoomScale="134" zoomScaleNormal="134" zoomScaleSheetLayoutView="196" zoomScalePageLayoutView="134" workbookViewId="0">
      <selection activeCell="E72" sqref="E72"/>
    </sheetView>
  </sheetViews>
  <sheetFormatPr baseColWidth="10" defaultColWidth="8.83203125" defaultRowHeight="15" x14ac:dyDescent="0.2"/>
  <cols>
    <col min="1" max="1" width="2.6640625" customWidth="1"/>
    <col min="3" max="3" width="8.6640625" customWidth="1"/>
    <col min="4" max="4" width="9.83203125" customWidth="1"/>
    <col min="5" max="5" width="7.1640625" customWidth="1"/>
    <col min="8" max="8" width="8.1640625" customWidth="1"/>
    <col min="9" max="9" width="6.6640625" style="180" customWidth="1"/>
    <col min="10" max="10" width="2.6640625" customWidth="1"/>
    <col min="16" max="17" width="9" customWidth="1"/>
    <col min="18" max="18" width="4.83203125" customWidth="1"/>
  </cols>
  <sheetData>
    <row r="1" spans="1:10" x14ac:dyDescent="0.2">
      <c r="A1" s="1"/>
      <c r="B1" s="1"/>
      <c r="C1" s="1"/>
      <c r="D1" s="1"/>
      <c r="E1" s="1"/>
      <c r="F1" s="1"/>
      <c r="G1" s="1"/>
      <c r="H1" s="1"/>
      <c r="I1" s="161"/>
      <c r="J1" s="1"/>
    </row>
    <row r="2" spans="1:10" x14ac:dyDescent="0.2">
      <c r="A2" s="1"/>
      <c r="B2" s="1"/>
      <c r="C2" s="1"/>
      <c r="D2" s="1"/>
      <c r="E2" s="1"/>
      <c r="F2" s="1"/>
      <c r="G2" s="1"/>
      <c r="H2" s="1"/>
      <c r="I2" s="161"/>
      <c r="J2" s="1"/>
    </row>
    <row r="3" spans="1:10" x14ac:dyDescent="0.2">
      <c r="A3" s="1"/>
      <c r="B3" s="1"/>
      <c r="C3" s="1"/>
      <c r="D3" s="1"/>
      <c r="E3" s="1"/>
      <c r="F3" s="1"/>
      <c r="G3" s="1"/>
      <c r="H3" s="1"/>
      <c r="I3" s="161"/>
      <c r="J3" s="1"/>
    </row>
    <row r="4" spans="1:10" x14ac:dyDescent="0.2">
      <c r="A4" s="1"/>
      <c r="B4" s="1"/>
      <c r="C4" s="1"/>
      <c r="D4" s="1"/>
      <c r="E4" s="1"/>
      <c r="F4" s="1"/>
      <c r="G4" s="1"/>
      <c r="H4" s="1"/>
      <c r="I4" s="161"/>
      <c r="J4" s="1"/>
    </row>
    <row r="5" spans="1:10" x14ac:dyDescent="0.2">
      <c r="A5" s="1"/>
      <c r="B5" s="1"/>
      <c r="C5" s="1"/>
      <c r="D5" s="1"/>
      <c r="E5" s="1"/>
      <c r="F5" s="1"/>
      <c r="G5" s="1"/>
      <c r="H5" s="1"/>
      <c r="I5" s="161"/>
      <c r="J5" s="1"/>
    </row>
    <row r="6" spans="1:10" x14ac:dyDescent="0.2">
      <c r="A6" s="1"/>
      <c r="B6" s="1"/>
      <c r="C6" s="1"/>
      <c r="D6" s="1"/>
      <c r="E6" s="1"/>
      <c r="F6" s="1"/>
      <c r="G6" s="1"/>
      <c r="H6" s="1"/>
      <c r="I6" s="161"/>
      <c r="J6" s="1"/>
    </row>
    <row r="7" spans="1:10" x14ac:dyDescent="0.2">
      <c r="A7" s="1"/>
      <c r="B7" s="1"/>
      <c r="C7" s="1"/>
      <c r="D7" s="1"/>
      <c r="E7" s="1"/>
      <c r="F7" s="1"/>
      <c r="G7" s="1"/>
      <c r="H7" s="1"/>
      <c r="I7" s="161"/>
      <c r="J7" s="1"/>
    </row>
    <row r="8" spans="1:10" ht="15" customHeight="1" x14ac:dyDescent="0.2">
      <c r="A8" s="1"/>
      <c r="B8" s="1"/>
      <c r="C8" s="1"/>
      <c r="D8" s="1"/>
      <c r="E8" s="1"/>
      <c r="F8" s="1"/>
      <c r="G8" s="1"/>
      <c r="H8" s="1"/>
      <c r="I8" s="161"/>
      <c r="J8" s="1"/>
    </row>
    <row r="9" spans="1:10" ht="42" customHeight="1" x14ac:dyDescent="0.2">
      <c r="B9" s="332" t="s">
        <v>385</v>
      </c>
      <c r="C9" s="332"/>
      <c r="D9" s="332"/>
      <c r="E9" s="332"/>
      <c r="F9" s="332"/>
      <c r="G9" s="332"/>
      <c r="H9" s="332"/>
      <c r="I9" s="332"/>
      <c r="J9" s="162"/>
    </row>
    <row r="10" spans="1:10" ht="15" customHeight="1" x14ac:dyDescent="0.2">
      <c r="A10" s="162"/>
      <c r="B10" s="162"/>
      <c r="C10" s="162"/>
      <c r="D10" s="162"/>
      <c r="E10" s="162"/>
      <c r="F10" s="162"/>
      <c r="G10" s="162"/>
      <c r="H10" s="162"/>
      <c r="I10" s="163"/>
      <c r="J10" s="162"/>
    </row>
    <row r="11" spans="1:10" ht="15" customHeight="1" x14ac:dyDescent="0.2">
      <c r="A11" s="162"/>
      <c r="B11" s="162"/>
      <c r="C11" s="162"/>
      <c r="D11" s="162"/>
      <c r="E11" s="162"/>
      <c r="F11" s="162"/>
      <c r="G11" s="162"/>
      <c r="H11" s="162"/>
      <c r="I11" s="163"/>
      <c r="J11" s="162"/>
    </row>
    <row r="12" spans="1:10" ht="9.75" customHeight="1" x14ac:dyDescent="0.2">
      <c r="A12" s="1"/>
      <c r="B12" s="1"/>
      <c r="C12" s="1"/>
      <c r="D12" s="1"/>
      <c r="E12" s="1"/>
      <c r="F12" s="1"/>
      <c r="G12" s="1"/>
      <c r="H12" s="1"/>
      <c r="I12" s="161"/>
      <c r="J12" s="1"/>
    </row>
    <row r="13" spans="1:10" hidden="1" x14ac:dyDescent="0.2">
      <c r="A13" s="1"/>
      <c r="B13" s="1"/>
      <c r="C13" s="1"/>
      <c r="D13" s="1"/>
      <c r="E13" s="1"/>
      <c r="F13" s="1"/>
      <c r="G13" s="1"/>
      <c r="H13" s="1"/>
      <c r="I13" s="161"/>
      <c r="J13" s="1"/>
    </row>
    <row r="14" spans="1:10" ht="34.5" customHeight="1" x14ac:dyDescent="0.2">
      <c r="A14" s="1"/>
      <c r="B14" s="333" t="s">
        <v>386</v>
      </c>
      <c r="C14" s="333"/>
      <c r="D14" s="333"/>
      <c r="E14" s="333"/>
      <c r="F14" s="333"/>
      <c r="G14" s="333"/>
      <c r="H14" s="333"/>
      <c r="I14" s="333"/>
      <c r="J14" s="1"/>
    </row>
    <row r="15" spans="1:10" x14ac:dyDescent="0.2">
      <c r="A15" s="1"/>
      <c r="B15" s="1"/>
      <c r="C15" s="1"/>
      <c r="D15" s="1"/>
      <c r="E15" s="1"/>
      <c r="F15" s="1"/>
      <c r="G15" s="1"/>
      <c r="H15" s="1"/>
      <c r="I15" s="161"/>
      <c r="J15" s="1"/>
    </row>
    <row r="16" spans="1:10" x14ac:dyDescent="0.2">
      <c r="A16" s="1"/>
      <c r="B16" s="1"/>
      <c r="C16" s="1"/>
      <c r="D16" s="1"/>
      <c r="E16" s="1"/>
      <c r="F16" s="1"/>
      <c r="G16" s="1"/>
      <c r="H16" s="1"/>
      <c r="I16" s="161"/>
      <c r="J16" s="1"/>
    </row>
    <row r="17" spans="1:10" ht="37" x14ac:dyDescent="0.45">
      <c r="A17" s="334" t="s">
        <v>387</v>
      </c>
      <c r="B17" s="335"/>
      <c r="C17" s="335"/>
      <c r="D17" s="335"/>
      <c r="E17" s="335"/>
      <c r="F17" s="335"/>
      <c r="G17" s="335"/>
      <c r="H17" s="335"/>
      <c r="I17" s="335"/>
      <c r="J17" s="335"/>
    </row>
    <row r="18" spans="1:10" x14ac:dyDescent="0.2">
      <c r="A18" s="1"/>
      <c r="B18" s="1"/>
      <c r="C18" s="1"/>
      <c r="D18" s="1"/>
      <c r="E18" s="1"/>
      <c r="F18" s="1"/>
      <c r="G18" s="1"/>
      <c r="H18" s="1"/>
      <c r="I18" s="161"/>
      <c r="J18" s="1"/>
    </row>
    <row r="19" spans="1:10" x14ac:dyDescent="0.2">
      <c r="A19" s="1"/>
      <c r="B19" s="1"/>
      <c r="C19" s="1"/>
      <c r="D19" s="1"/>
      <c r="E19" s="1"/>
      <c r="F19" s="1"/>
      <c r="G19" s="1"/>
      <c r="H19" s="1"/>
      <c r="I19" s="161"/>
      <c r="J19" s="1"/>
    </row>
    <row r="20" spans="1:10" ht="21" x14ac:dyDescent="0.2">
      <c r="A20" s="336"/>
      <c r="B20" s="336"/>
      <c r="C20" s="336"/>
      <c r="D20" s="336"/>
      <c r="E20" s="336"/>
      <c r="F20" s="336"/>
      <c r="G20" s="336"/>
      <c r="H20" s="336"/>
      <c r="I20" s="336"/>
      <c r="J20" s="336"/>
    </row>
    <row r="21" spans="1:10" x14ac:dyDescent="0.2">
      <c r="A21" s="1"/>
      <c r="B21" s="1"/>
      <c r="C21" s="1"/>
      <c r="D21" s="1"/>
      <c r="E21" s="1"/>
      <c r="F21" s="1"/>
      <c r="G21" s="1"/>
      <c r="H21" s="1"/>
      <c r="I21" s="161"/>
      <c r="J21" s="1"/>
    </row>
    <row r="22" spans="1:10" x14ac:dyDescent="0.2">
      <c r="A22" s="1"/>
      <c r="B22" s="1"/>
      <c r="C22" s="1"/>
      <c r="D22" s="1"/>
      <c r="E22" s="1"/>
      <c r="F22" s="1"/>
      <c r="G22" s="1"/>
      <c r="H22" s="1"/>
      <c r="I22" s="161"/>
      <c r="J22" s="1"/>
    </row>
    <row r="23" spans="1:10" x14ac:dyDescent="0.2">
      <c r="A23" s="1"/>
      <c r="B23" s="1"/>
      <c r="C23" s="1"/>
      <c r="D23" s="1"/>
      <c r="E23" s="1"/>
      <c r="F23" s="1"/>
      <c r="G23" s="1"/>
      <c r="H23" s="1"/>
      <c r="I23" s="161"/>
      <c r="J23" s="1"/>
    </row>
    <row r="24" spans="1:10" x14ac:dyDescent="0.2">
      <c r="A24" s="1"/>
      <c r="B24" s="1"/>
      <c r="C24" s="1"/>
      <c r="D24" s="1"/>
      <c r="E24" s="1"/>
      <c r="F24" s="1"/>
      <c r="G24" s="1"/>
      <c r="H24" s="1"/>
      <c r="I24" s="161"/>
      <c r="J24" s="1"/>
    </row>
    <row r="25" spans="1:10" x14ac:dyDescent="0.2">
      <c r="A25" s="1"/>
      <c r="B25" s="1"/>
      <c r="C25" s="1"/>
      <c r="D25" s="1"/>
      <c r="E25" s="1"/>
      <c r="F25" s="1"/>
      <c r="G25" s="1"/>
      <c r="H25" s="1"/>
      <c r="I25" s="161"/>
      <c r="J25" s="1"/>
    </row>
    <row r="26" spans="1:10" x14ac:dyDescent="0.2">
      <c r="A26" s="1"/>
      <c r="B26" s="1"/>
      <c r="C26" s="1"/>
      <c r="D26" s="1"/>
      <c r="E26" s="1"/>
      <c r="F26" s="1"/>
      <c r="G26" s="1"/>
      <c r="H26" s="1"/>
      <c r="I26" s="161"/>
      <c r="J26" s="1"/>
    </row>
    <row r="27" spans="1:10" x14ac:dyDescent="0.2">
      <c r="A27" s="1"/>
      <c r="B27" s="1"/>
      <c r="C27" s="1"/>
      <c r="D27" s="1"/>
      <c r="E27" s="1"/>
      <c r="F27" s="1"/>
      <c r="G27" s="1"/>
      <c r="H27" s="1"/>
      <c r="I27" s="161"/>
      <c r="J27" s="1"/>
    </row>
    <row r="28" spans="1:10" x14ac:dyDescent="0.2">
      <c r="A28" s="1"/>
      <c r="B28" s="1"/>
      <c r="C28" s="1"/>
      <c r="D28" s="1"/>
      <c r="E28" s="1"/>
      <c r="F28" s="1"/>
      <c r="G28" s="1"/>
      <c r="H28" s="1"/>
      <c r="I28" s="161"/>
      <c r="J28" s="1"/>
    </row>
    <row r="29" spans="1:10" x14ac:dyDescent="0.2">
      <c r="A29" s="1"/>
      <c r="B29" s="1"/>
      <c r="C29" s="1"/>
      <c r="D29" s="1"/>
      <c r="E29" s="1"/>
      <c r="F29" s="1"/>
      <c r="G29" s="1"/>
      <c r="H29" s="1"/>
      <c r="I29" s="161"/>
      <c r="J29" s="1"/>
    </row>
    <row r="30" spans="1:10" ht="26" x14ac:dyDescent="0.2">
      <c r="A30" s="164"/>
      <c r="B30" s="165"/>
      <c r="C30" s="165"/>
      <c r="D30" s="330" t="s">
        <v>388</v>
      </c>
      <c r="E30" s="330"/>
      <c r="F30" s="337">
        <f ca="1">TODAY()</f>
        <v>42803</v>
      </c>
      <c r="G30" s="337"/>
      <c r="H30" s="165"/>
      <c r="I30" s="166"/>
      <c r="J30" s="165"/>
    </row>
    <row r="31" spans="1:10" ht="32" customHeight="1" x14ac:dyDescent="0.2">
      <c r="A31" s="164"/>
      <c r="B31" s="164"/>
      <c r="C31" s="164"/>
      <c r="D31" s="330" t="s">
        <v>389</v>
      </c>
      <c r="E31" s="330"/>
      <c r="F31" s="331" t="str">
        <f ca="1">INDIRECT("访谈内容!c3") &amp; ""</f>
        <v>聂晓艳</v>
      </c>
      <c r="G31" s="331"/>
      <c r="H31" s="164"/>
      <c r="I31" s="167"/>
      <c r="J31" s="164"/>
    </row>
    <row r="32" spans="1:10" ht="37.5" customHeight="1" x14ac:dyDescent="0.2">
      <c r="A32" s="164"/>
      <c r="B32" s="164"/>
      <c r="C32" s="164"/>
      <c r="D32" s="330" t="s">
        <v>390</v>
      </c>
      <c r="E32" s="330"/>
      <c r="F32" s="331" t="s">
        <v>391</v>
      </c>
      <c r="G32" s="331"/>
      <c r="H32" s="164"/>
      <c r="I32" s="167"/>
      <c r="J32" s="164"/>
    </row>
    <row r="33" spans="1:10" ht="32" customHeight="1" x14ac:dyDescent="0.2">
      <c r="A33" s="164"/>
      <c r="B33" s="164"/>
      <c r="C33" s="164"/>
      <c r="D33" s="330" t="s">
        <v>392</v>
      </c>
      <c r="E33" s="330"/>
      <c r="F33" s="331" t="str">
        <f ca="1">INDIRECT("访谈内容!c4") &amp; ""</f>
        <v>74010503</v>
      </c>
      <c r="G33" s="331"/>
      <c r="H33" s="164"/>
      <c r="I33" s="167"/>
      <c r="J33" s="164"/>
    </row>
    <row r="34" spans="1:10" x14ac:dyDescent="0.2">
      <c r="A34" s="1"/>
      <c r="B34" s="1"/>
      <c r="C34" s="1"/>
      <c r="D34" s="1"/>
      <c r="E34" s="1"/>
      <c r="F34" s="1"/>
      <c r="G34" s="1"/>
      <c r="H34" s="1"/>
      <c r="I34" s="161"/>
      <c r="J34" s="1"/>
    </row>
    <row r="35" spans="1:10" x14ac:dyDescent="0.2">
      <c r="A35" s="1"/>
      <c r="B35" s="1"/>
      <c r="C35" s="1"/>
      <c r="D35" s="1"/>
      <c r="E35" s="1"/>
      <c r="F35" s="1"/>
      <c r="G35" s="1"/>
      <c r="H35" s="1"/>
      <c r="I35" s="161"/>
      <c r="J35" s="1"/>
    </row>
    <row r="36" spans="1:10" x14ac:dyDescent="0.2">
      <c r="A36" s="1"/>
      <c r="B36" s="1"/>
      <c r="C36" s="1"/>
      <c r="D36" s="1"/>
      <c r="E36" s="1"/>
      <c r="F36" s="1"/>
      <c r="G36" s="1"/>
      <c r="H36" s="1"/>
      <c r="I36" s="161"/>
      <c r="J36" s="1"/>
    </row>
    <row r="37" spans="1:10" x14ac:dyDescent="0.2">
      <c r="A37" s="1"/>
      <c r="B37" s="1"/>
      <c r="C37" s="1"/>
      <c r="D37" s="1"/>
      <c r="E37" s="1"/>
      <c r="F37" s="1"/>
      <c r="G37" s="1"/>
      <c r="H37" s="1"/>
      <c r="I37" s="161"/>
      <c r="J37" s="1"/>
    </row>
    <row r="38" spans="1:10" x14ac:dyDescent="0.2">
      <c r="A38" s="1"/>
      <c r="B38" s="1"/>
      <c r="C38" s="1"/>
      <c r="D38" s="1"/>
      <c r="E38" s="1"/>
      <c r="F38" s="1"/>
      <c r="G38" s="1"/>
      <c r="H38" s="1"/>
      <c r="I38" s="161"/>
      <c r="J38" s="1"/>
    </row>
    <row r="39" spans="1:10" ht="16" x14ac:dyDescent="0.2">
      <c r="B39" s="168" t="s">
        <v>393</v>
      </c>
      <c r="C39" s="168" t="str">
        <f ca="1">F31</f>
        <v>聂晓艳</v>
      </c>
      <c r="D39" s="169"/>
      <c r="E39" s="169"/>
      <c r="G39" s="320" t="s">
        <v>394</v>
      </c>
      <c r="H39" s="321"/>
      <c r="I39" s="322"/>
    </row>
    <row r="40" spans="1:10" x14ac:dyDescent="0.2">
      <c r="B40" s="168" t="s">
        <v>395</v>
      </c>
      <c r="C40" s="168" t="str">
        <f ca="1">F33</f>
        <v>74010503</v>
      </c>
      <c r="D40" s="168"/>
      <c r="E40" s="169"/>
      <c r="G40" s="170" t="s">
        <v>396</v>
      </c>
      <c r="H40" s="171" t="s">
        <v>397</v>
      </c>
      <c r="I40" s="172">
        <f ca="1">I76</f>
        <v>1.7999999999999998</v>
      </c>
    </row>
    <row r="41" spans="1:10" x14ac:dyDescent="0.2">
      <c r="B41" s="168" t="s">
        <v>398</v>
      </c>
      <c r="C41" s="173" t="str">
        <f ca="1">INDIRECT("拜访记录!C5") &amp; ""</f>
        <v>2/14/2017</v>
      </c>
      <c r="D41" s="173"/>
      <c r="E41" s="168"/>
      <c r="G41" s="170" t="s">
        <v>399</v>
      </c>
      <c r="H41" s="171" t="s">
        <v>400</v>
      </c>
      <c r="I41" s="172">
        <f ca="1">I84</f>
        <v>3.5749999999999997</v>
      </c>
    </row>
    <row r="42" spans="1:10" x14ac:dyDescent="0.2">
      <c r="G42" s="170" t="s">
        <v>41</v>
      </c>
      <c r="H42" s="171" t="s">
        <v>401</v>
      </c>
      <c r="I42" s="172">
        <f ca="1">I59</f>
        <v>4.8975</v>
      </c>
    </row>
    <row r="43" spans="1:10" x14ac:dyDescent="0.2">
      <c r="B43" s="174"/>
      <c r="C43" s="174"/>
      <c r="D43" s="174"/>
      <c r="E43" s="174"/>
      <c r="G43" s="175" t="s">
        <v>402</v>
      </c>
      <c r="H43" s="176" t="s">
        <v>403</v>
      </c>
      <c r="I43" s="177">
        <f ca="1">SUM(I40:I42)</f>
        <v>10.272500000000001</v>
      </c>
    </row>
    <row r="44" spans="1:10" ht="16" customHeight="1" x14ac:dyDescent="0.2">
      <c r="B44" s="178" t="s">
        <v>404</v>
      </c>
      <c r="C44" s="179"/>
      <c r="D44" s="179"/>
      <c r="E44" s="179"/>
      <c r="F44" s="179"/>
    </row>
    <row r="45" spans="1:10" s="169" customFormat="1" ht="16" customHeight="1" x14ac:dyDescent="0.2">
      <c r="B45" s="181"/>
      <c r="C45" s="181" t="s">
        <v>405</v>
      </c>
      <c r="D45" s="181"/>
      <c r="E45" s="181"/>
      <c r="F45" s="181" t="s">
        <v>406</v>
      </c>
      <c r="G45" s="181" t="s">
        <v>407</v>
      </c>
      <c r="H45" s="181" t="s">
        <v>408</v>
      </c>
      <c r="I45" s="182"/>
    </row>
    <row r="46" spans="1:10" ht="16" customHeight="1" x14ac:dyDescent="0.2">
      <c r="B46">
        <f ca="1">IF(ISBLANK(INDIRECT("拜访记录!c10")), "", 1)</f>
        <v>1</v>
      </c>
      <c r="C46" s="183" t="str">
        <f ca="1">INDIRECT("拜访记录!C10")  &amp; ""</f>
        <v>新疆自治区人民医院</v>
      </c>
      <c r="D46" s="183"/>
      <c r="F46" s="183" t="str">
        <f ca="1">INDIRECT("拜访记录!C11")  &amp; ""</f>
        <v>赵凤丛</v>
      </c>
      <c r="G46" s="183" t="str">
        <f ca="1">INDIRECT("拜访记录!C13")  &amp; ""</f>
        <v>感染科</v>
      </c>
      <c r="H46" s="183" t="str">
        <f ca="1">INDIRECT("拜访记录!C12")  &amp; ""</f>
        <v>10：30-10：45</v>
      </c>
    </row>
    <row r="47" spans="1:10" ht="16" customHeight="1" x14ac:dyDescent="0.2">
      <c r="B47">
        <f ca="1">IF(ISBLANK(INDIRECT("拜访记录!d10")), "", 2)</f>
        <v>2</v>
      </c>
      <c r="C47" s="183" t="str">
        <f ca="1">INDIRECT("拜访记录!D10")  &amp; ""</f>
        <v>新疆自治区人民医院</v>
      </c>
      <c r="D47" s="183"/>
      <c r="F47" s="183" t="str">
        <f ca="1">INDIRECT("拜访记录!D11")  &amp; ""</f>
        <v>阿力木江</v>
      </c>
      <c r="G47" s="183" t="str">
        <f ca="1">INDIRECT("拜访记录!D13")  &amp; ""</f>
        <v>感染科</v>
      </c>
      <c r="H47" s="183" t="str">
        <f ca="1">INDIRECT("拜访记录!D12")  &amp; ""</f>
        <v>11：00-11：10：</v>
      </c>
    </row>
    <row r="48" spans="1:10" ht="16" customHeight="1" x14ac:dyDescent="0.2">
      <c r="B48">
        <f ca="1">IF(ISBLANK(INDIRECT("拜访记录!e10")), "", 3)</f>
        <v>3</v>
      </c>
      <c r="C48" s="183" t="str">
        <f ca="1">INDIRECT("拜访记录!E10")  &amp; ""</f>
        <v>新疆自治区人民医院</v>
      </c>
      <c r="D48" s="183"/>
      <c r="F48" s="183" t="str">
        <f ca="1">INDIRECT("拜访记录!E11")  &amp; ""</f>
        <v>刘瑞</v>
      </c>
      <c r="G48" s="183" t="str">
        <f ca="1">INDIRECT("拜访记录!E13")  &amp; ""</f>
        <v>感染科</v>
      </c>
      <c r="H48" s="183" t="str">
        <f ca="1">INDIRECT("拜访记录!E12")  &amp; ""</f>
        <v>11;50-12:00</v>
      </c>
    </row>
    <row r="49" spans="2:11" ht="16" customHeight="1" x14ac:dyDescent="0.2">
      <c r="B49">
        <f ca="1">IF(ISBLANK(INDIRECT("拜访记录!f10")), "", 4)</f>
        <v>4</v>
      </c>
      <c r="C49" s="183" t="str">
        <f ca="1">INDIRECT("拜访记录!F10")  &amp; ""</f>
        <v>新疆自治区人民医院</v>
      </c>
      <c r="D49" s="183"/>
      <c r="F49" s="183" t="str">
        <f ca="1">INDIRECT("拜访记录!F11")  &amp; ""</f>
        <v>努斯莱提</v>
      </c>
      <c r="G49" s="183" t="str">
        <f ca="1">INDIRECT("拜访记录!F13")  &amp; ""</f>
        <v>感染科</v>
      </c>
      <c r="H49" s="183" t="str">
        <f ca="1">INDIRECT("拜访记录!F12")  &amp; ""</f>
        <v>12;40-12:50</v>
      </c>
    </row>
    <row r="50" spans="2:11" ht="16" customHeight="1" x14ac:dyDescent="0.2">
      <c r="B50">
        <f ca="1">IF(ISBLANK(INDIRECT("拜访记录!g10")), "", 5)</f>
        <v>5</v>
      </c>
      <c r="C50" s="183" t="str">
        <f ca="1">INDIRECT("拜访记录!G10")  &amp; ""</f>
        <v>新疆自治区人民医院</v>
      </c>
      <c r="D50" s="183"/>
      <c r="F50" s="183" t="str">
        <f ca="1">INDIRECT("拜访记录!G11")  &amp; ""</f>
        <v>文倩</v>
      </c>
      <c r="G50" s="183" t="str">
        <f ca="1">INDIRECT("拜访记录!G13")  &amp; ""</f>
        <v>感染科</v>
      </c>
      <c r="H50" s="183" t="str">
        <f ca="1">INDIRECT("拜访记录!G12")  &amp; ""</f>
        <v>15：40-15：50</v>
      </c>
    </row>
    <row r="51" spans="2:11" ht="16" customHeight="1" x14ac:dyDescent="0.2">
      <c r="B51">
        <f ca="1">IF(ISBLANK(INDIRECT("拜访记录!h10")), "", 6)</f>
        <v>6</v>
      </c>
      <c r="C51" s="183" t="str">
        <f ca="1">INDIRECT("拜访记录!H10")  &amp; ""</f>
        <v>新疆自治区人民医院</v>
      </c>
      <c r="D51" s="183"/>
      <c r="F51" s="183" t="str">
        <f ca="1">INDIRECT("拜访记录!H11")  &amp; ""</f>
        <v>布利布利</v>
      </c>
      <c r="G51" s="183" t="str">
        <f ca="1">INDIRECT("拜访记录!H13")  &amp; ""</f>
        <v>感染科</v>
      </c>
      <c r="H51" s="183" t="str">
        <f ca="1">INDIRECT("拜访记录!H12")  &amp; ""</f>
        <v>16：30-16：40</v>
      </c>
    </row>
    <row r="52" spans="2:11" ht="16" customHeight="1" x14ac:dyDescent="0.2">
      <c r="B52">
        <f ca="1">IF(ISBLANK(INDIRECT("拜访记录!i10")), "", 7)</f>
        <v>7</v>
      </c>
      <c r="C52" s="183" t="str">
        <f ca="1">INDIRECT("拜访记录!i10")  &amp; ""</f>
        <v>新疆自治区人民医院</v>
      </c>
      <c r="D52" s="183"/>
      <c r="F52" s="183" t="str">
        <f ca="1">INDIRECT("拜访记录!i11")  &amp; ""</f>
        <v>古力加孜依拉</v>
      </c>
      <c r="G52" s="183" t="str">
        <f ca="1">INDIRECT("拜访记录!i13")  &amp; ""</f>
        <v>感染科</v>
      </c>
      <c r="H52" s="183" t="str">
        <f ca="1">INDIRECT("拜访记录!i12")  &amp; ""</f>
        <v>17：50-18：00</v>
      </c>
    </row>
    <row r="53" spans="2:11" ht="16" customHeight="1" x14ac:dyDescent="0.2">
      <c r="B53">
        <f ca="1">IF(ISBLANK(INDIRECT("拜访记录!j10")), "", 8)</f>
        <v>8</v>
      </c>
      <c r="C53" s="183" t="str">
        <f ca="1">INDIRECT("拜访记录!j10")  &amp; ""</f>
        <v>新疆自治区人民医院</v>
      </c>
      <c r="D53" s="183"/>
      <c r="F53" s="183" t="str">
        <f ca="1">INDIRECT("拜访记录!j11")  &amp; ""</f>
        <v>木拉提</v>
      </c>
      <c r="G53" s="183" t="str">
        <f ca="1">INDIRECT("拜访记录!j13")  &amp; ""</f>
        <v>感染科</v>
      </c>
      <c r="H53" s="183" t="str">
        <f ca="1">INDIRECT("拜访记录!j12")  &amp; ""</f>
        <v>18：40-18：50</v>
      </c>
      <c r="I53" s="184"/>
    </row>
    <row r="54" spans="2:11" ht="16" customHeight="1" x14ac:dyDescent="0.2">
      <c r="B54" t="str">
        <f ca="1">IF(ISBLANK(INDIRECT("拜访记录!k10")), "", 9)</f>
        <v/>
      </c>
      <c r="C54" s="183" t="str">
        <f ca="1">INDIRECT("拜访记录!k10")  &amp; ""</f>
        <v/>
      </c>
      <c r="D54" s="183"/>
      <c r="F54" s="183" t="str">
        <f ca="1">INDIRECT("拜访记录!k11")  &amp; ""</f>
        <v/>
      </c>
      <c r="G54" s="183" t="str">
        <f ca="1">INDIRECT("拜访记录!k13")  &amp; ""</f>
        <v/>
      </c>
      <c r="H54" s="183" t="str">
        <f ca="1">INDIRECT("拜访记录!k12")  &amp; ""</f>
        <v/>
      </c>
      <c r="I54" s="184"/>
    </row>
    <row r="55" spans="2:11" ht="16" customHeight="1" x14ac:dyDescent="0.2">
      <c r="B55" t="str">
        <f ca="1">IF(ISBLANK(INDIRECT("拜访记录!l10")), "", 10)</f>
        <v/>
      </c>
      <c r="C55" s="183" t="str">
        <f ca="1">INDIRECT("拜访记录!l10")  &amp; ""</f>
        <v/>
      </c>
      <c r="D55" s="183"/>
      <c r="F55" s="183" t="str">
        <f ca="1">INDIRECT("拜访记录!l11")  &amp; ""</f>
        <v/>
      </c>
      <c r="G55" s="183" t="str">
        <f ca="1">INDIRECT("拜访记录!l13")  &amp; ""</f>
        <v/>
      </c>
      <c r="H55" s="183" t="str">
        <f ca="1">INDIRECT("拜访记录!l12")  &amp; ""</f>
        <v/>
      </c>
      <c r="I55" s="184"/>
    </row>
    <row r="56" spans="2:11" ht="16" customHeight="1" x14ac:dyDescent="0.2">
      <c r="B56" t="str">
        <f ca="1">IF(ISBLANK(INDIRECT("拜访记录!m10")), "", 11)</f>
        <v/>
      </c>
      <c r="C56" s="183" t="str">
        <f ca="1">INDIRECT("拜访记录!m10")  &amp; ""</f>
        <v/>
      </c>
      <c r="D56" s="183" t="str">
        <f ca="1">INDIRECT("拜访记录!m11")  &amp; ""</f>
        <v/>
      </c>
      <c r="F56" s="183" t="str">
        <f ca="1">INDIRECT("拜访记录!m13")  &amp; ""</f>
        <v/>
      </c>
      <c r="G56" s="183" t="str">
        <f ca="1">INDIRECT("拜访记录!m13")  &amp; ""</f>
        <v/>
      </c>
      <c r="H56" s="183" t="str">
        <f ca="1">INDIRECT("拜访记录!m12")  &amp; ""</f>
        <v/>
      </c>
      <c r="I56" s="184"/>
    </row>
    <row r="57" spans="2:11" ht="16" customHeight="1" x14ac:dyDescent="0.2">
      <c r="B57" s="185" t="str">
        <f ca="1">IF(ISBLANK(INDIRECT("拜访记录!n10")), "", 12)</f>
        <v/>
      </c>
      <c r="C57" s="186" t="str">
        <f ca="1">INDIRECT("拜访记录!n10")  &amp; ""</f>
        <v/>
      </c>
      <c r="D57" s="186" t="str">
        <f ca="1">INDIRECT("拜访记录!n11")  &amp; ""</f>
        <v/>
      </c>
      <c r="E57" s="186"/>
      <c r="F57" s="186" t="str">
        <f ca="1">INDIRECT("拜访记录!n13")  &amp; ""</f>
        <v/>
      </c>
      <c r="G57" s="186" t="str">
        <f ca="1">INDIRECT("拜访记录!n13")  &amp; ""</f>
        <v/>
      </c>
      <c r="H57" s="186" t="str">
        <f ca="1">INDIRECT("拜访记录!n12")  &amp; ""</f>
        <v/>
      </c>
      <c r="I57" s="187"/>
    </row>
    <row r="58" spans="2:11" ht="16" customHeight="1" x14ac:dyDescent="0.2">
      <c r="G58" s="188"/>
      <c r="H58" s="1"/>
      <c r="I58" s="184"/>
      <c r="K58" s="1"/>
    </row>
    <row r="59" spans="2:11" ht="20" customHeight="1" x14ac:dyDescent="0.2">
      <c r="B59" s="178" t="s">
        <v>41</v>
      </c>
      <c r="C59" s="178"/>
      <c r="D59" s="323" t="s">
        <v>409</v>
      </c>
      <c r="E59" s="323"/>
      <c r="F59" s="323"/>
      <c r="G59" s="323"/>
      <c r="H59" s="323"/>
      <c r="I59" s="189">
        <f ca="1">E60*INDIRECT("权重!B15") + E69*INDIRECT("权重!B22")+I60*INDIRECT("权重!B30")+I69*INDIRECT("权重!B40")</f>
        <v>4.8975</v>
      </c>
    </row>
    <row r="60" spans="2:11" ht="18" customHeight="1" x14ac:dyDescent="0.2">
      <c r="B60" s="324" t="s">
        <v>410</v>
      </c>
      <c r="C60" s="325"/>
      <c r="D60" s="190" t="s">
        <v>411</v>
      </c>
      <c r="E60" s="191">
        <f ca="1">E61 * INDIRECT("权重!D16") + E62 *  INDIRECT("权重!D17") + E63 *  INDIRECT("权重!D18") + E64 *  INDIRECT("权重!D19") + E65 *  INDIRECT("权重!D20")</f>
        <v>3.4124999999999996</v>
      </c>
      <c r="F60" s="326" t="s">
        <v>412</v>
      </c>
      <c r="G60" s="327"/>
      <c r="H60" s="192" t="s">
        <v>411</v>
      </c>
      <c r="I60" s="193">
        <f ca="1">I61 *  INDIRECT("权重!D31") + I62 *  INDIRECT("权重!D32") + I63 *  INDIRECT("权重!D33") + I64 *  INDIRECT("权重!D34") + I65 * INDIRECT("权重!D35") + I66 *  INDIRECT("权重!D36") +I67 * INDIRECT("权重!D37")+ I68 *  INDIRECT("权重!D38")</f>
        <v>5.5124999999999993</v>
      </c>
    </row>
    <row r="61" spans="2:11" ht="28" customHeight="1" x14ac:dyDescent="0.2">
      <c r="B61" s="328" t="s">
        <v>413</v>
      </c>
      <c r="C61" s="328"/>
      <c r="D61" s="328"/>
      <c r="E61" s="194">
        <f ca="1">AVERAGE(INDIRECT("拜访记录!C16:n16"))</f>
        <v>3.75</v>
      </c>
      <c r="F61" s="329" t="s">
        <v>19</v>
      </c>
      <c r="G61" s="307"/>
      <c r="H61" s="307"/>
      <c r="I61" s="195">
        <f ca="1">AVERAGE(INDIRECT("拜访记录!C42:n42"))</f>
        <v>6</v>
      </c>
    </row>
    <row r="62" spans="2:11" ht="18" customHeight="1" x14ac:dyDescent="0.2">
      <c r="B62" s="314" t="s">
        <v>414</v>
      </c>
      <c r="C62" s="314"/>
      <c r="D62" s="314"/>
      <c r="E62" s="196">
        <f ca="1">AVERAGE(INDIRECT("拜访记录!C18:n18"))</f>
        <v>4.125</v>
      </c>
      <c r="F62" s="294" t="s">
        <v>377</v>
      </c>
      <c r="G62" s="294"/>
      <c r="H62" s="294"/>
      <c r="I62" s="197">
        <f ca="1">AVERAGE(INDIRECT("拜访记录!C44:n44"))</f>
        <v>5.25</v>
      </c>
    </row>
    <row r="63" spans="2:11" ht="27" customHeight="1" x14ac:dyDescent="0.2">
      <c r="B63" s="315" t="s">
        <v>415</v>
      </c>
      <c r="C63" s="315"/>
      <c r="D63" s="315"/>
      <c r="E63" s="198">
        <f ca="1">AVERAGE(INDIRECT("拜访记录!C20:n20"))</f>
        <v>6</v>
      </c>
      <c r="F63" s="319" t="s">
        <v>416</v>
      </c>
      <c r="G63" s="319"/>
      <c r="H63" s="319"/>
      <c r="I63" s="197">
        <f ca="1">AVERAGE(INDIRECT("拜访记录!C46:n46"))</f>
        <v>6</v>
      </c>
    </row>
    <row r="64" spans="2:11" ht="32.25" customHeight="1" x14ac:dyDescent="0.2">
      <c r="B64" s="314" t="s">
        <v>417</v>
      </c>
      <c r="C64" s="314"/>
      <c r="D64" s="314"/>
      <c r="E64" s="196">
        <f ca="1">AVERAGE(INDIRECT("拜访记录!C23:n23"))</f>
        <v>2.625</v>
      </c>
      <c r="F64" s="316" t="s">
        <v>418</v>
      </c>
      <c r="G64" s="312"/>
      <c r="H64" s="313"/>
      <c r="I64" s="197">
        <f ca="1">AVERAGE(INDIRECT("拜访记录!C48:n48"))</f>
        <v>6</v>
      </c>
    </row>
    <row r="65" spans="2:9" ht="18" customHeight="1" x14ac:dyDescent="0.2">
      <c r="B65" s="310" t="s">
        <v>419</v>
      </c>
      <c r="C65" s="310"/>
      <c r="D65" s="310"/>
      <c r="E65" s="196">
        <f ca="1">AVERAGE(INDIRECT("拜访记录!C27:n27"))</f>
        <v>3</v>
      </c>
      <c r="F65" s="311" t="s">
        <v>420</v>
      </c>
      <c r="G65" s="312"/>
      <c r="H65" s="313"/>
      <c r="I65" s="199">
        <f ca="1">AVERAGE(INDIRECT("拜访记录!C50:n50"))</f>
        <v>5.625</v>
      </c>
    </row>
    <row r="66" spans="2:9" ht="18" customHeight="1" x14ac:dyDescent="0.2">
      <c r="B66" s="314"/>
      <c r="C66" s="314"/>
      <c r="D66" s="314"/>
      <c r="E66" s="200"/>
      <c r="F66" s="311" t="s">
        <v>421</v>
      </c>
      <c r="G66" s="312"/>
      <c r="H66" s="313"/>
      <c r="I66" s="197">
        <f ca="1">AVERAGE(INDIRECT("拜访记录!C52:n52"))</f>
        <v>2.25</v>
      </c>
    </row>
    <row r="67" spans="2:9" ht="26" customHeight="1" x14ac:dyDescent="0.2">
      <c r="B67" s="315"/>
      <c r="C67" s="315"/>
      <c r="D67" s="315"/>
      <c r="E67" s="201"/>
      <c r="F67" s="316" t="s">
        <v>422</v>
      </c>
      <c r="G67" s="317"/>
      <c r="H67" s="318"/>
      <c r="I67" s="199">
        <f ca="1">AVERAGE(INDIRECT("拜访记录!C54:n54"))</f>
        <v>6</v>
      </c>
    </row>
    <row r="68" spans="2:9" ht="18" customHeight="1" x14ac:dyDescent="0.2">
      <c r="B68" s="298"/>
      <c r="C68" s="298"/>
      <c r="D68" s="298"/>
      <c r="E68" s="202"/>
      <c r="F68" s="300" t="s">
        <v>423</v>
      </c>
      <c r="G68" s="301"/>
      <c r="H68" s="302"/>
      <c r="I68" s="203">
        <f ca="1">AVERAGE(INDIRECT("拜访记录!C56:n56"))</f>
        <v>6</v>
      </c>
    </row>
    <row r="69" spans="2:9" ht="18" customHeight="1" x14ac:dyDescent="0.2">
      <c r="B69" s="303" t="s">
        <v>424</v>
      </c>
      <c r="C69" s="304"/>
      <c r="D69" s="204" t="s">
        <v>411</v>
      </c>
      <c r="E69" s="205">
        <f ca="1">E70 * INDIRECT("权重!D23") + E71*INDIRECT("权重!D24") + E72*SUM(INDIRECT("权重!d25:d28"))</f>
        <v>5.9999999999999991</v>
      </c>
      <c r="F69" s="305" t="s">
        <v>425</v>
      </c>
      <c r="G69" s="306"/>
      <c r="H69" s="206" t="s">
        <v>411</v>
      </c>
      <c r="I69" s="207">
        <f ca="1">I70*(INDIRECT("权重!D41")  + INDIRECT("权重!D43") ) + I71*(INDIRECT("权重!D41")  + INDIRECT("权重!D43") )+ I72*INDIRECT("权重!D42") + I73*INDIRECT("权重!D44")</f>
        <v>4.7</v>
      </c>
    </row>
    <row r="70" spans="2:9" x14ac:dyDescent="0.2">
      <c r="B70" s="307" t="s">
        <v>426</v>
      </c>
      <c r="C70" s="307"/>
      <c r="D70" s="307"/>
      <c r="E70" s="195">
        <f ca="1">AVERAGE(INDIRECT("拜访记录!C31:n31"))</f>
        <v>6</v>
      </c>
      <c r="F70" s="308" t="s">
        <v>427</v>
      </c>
      <c r="G70" s="309"/>
      <c r="H70" s="309"/>
      <c r="I70" s="208">
        <f ca="1">AVERAGE(IF(INDIRECT("拜访记录!C60")&lt;&gt;3, INDIRECT("拜访记录!C60"),0), IF(INDIRECT("拜访记录!d60")&lt;&gt;3, INDIRECT("拜访记录!d60"),0), IF(INDIRECT("拜访记录!e60")&lt;&gt;3, INDIRECT("拜访记录!e60"),0), IF(INDIRECT("拜访记录!f60")&lt;&gt;3, INDIRECT("拜访记录!f60"),0),IF(INDIRECT("拜访记录!g60")&lt;&gt;3, INDIRECT("拜访记录!g60"),0), IF(INDIRECT("拜访记录!h60")&lt;&gt;3, INDIRECT("拜访记录!h60"),0), IF(INDIRECT("拜访记录!i60")&lt;&gt;3, INDIRECT("拜访记录!i60"),0), IF(INDIRECT("拜访记录!j60")&lt;&gt;3, INDIRECT("拜访记录!j60"),0), IF(INDIRECT("拜访记录!k60")&lt;&gt;3, INDIRECT("拜访记录!k60"),0), IF(INDIRECT("拜访记录!l60")&lt;&gt;3, INDIRECT("拜访记录!l60"),0), IF(INDIRECT("拜访记录!m60")&lt;&gt;3, INDIRECT("拜访记录!l60"),0), IF(INDIRECT("拜访记录!n60")&lt;&gt;3, INDIRECT("拜访记录!n60"),0))</f>
        <v>6</v>
      </c>
    </row>
    <row r="71" spans="2:9" ht="28" customHeight="1" x14ac:dyDescent="0.2">
      <c r="B71" s="293" t="s">
        <v>428</v>
      </c>
      <c r="C71" s="294"/>
      <c r="D71" s="294"/>
      <c r="E71" s="209">
        <f ca="1">AVERAGE(INDIRECT("拜访记录!C33:n33"))</f>
        <v>6</v>
      </c>
      <c r="F71" s="295" t="s">
        <v>429</v>
      </c>
      <c r="G71" s="296"/>
      <c r="H71" s="296"/>
      <c r="I71" s="199">
        <f ca="1">AVERAGE(IF(INDIRECT("拜访记录!C60")=3, 3,0), IF(INDIRECT("拜访记录!d60")=3, 3,0), IF(INDIRECT("拜访记录!e60")=3, 3,0), IF(INDIRECT("拜访记录!f60")=3, 3,0), IF(INDIRECT("拜访记录!g60")=3, 3,0), IF(INDIRECT("拜访记录!h60")=3, 3,0), IF(INDIRECT("拜访记录!i60")=3, 3,0), IF(INDIRECT("拜访记录!g60")=3, 3,0), IF(INDIRECT("拜访记录!k60")=3, 3,0), IF(INDIRECT("拜访记录!l60")=3, 3,0), IF(INDIRECT("拜访记录!m60")=3, 3,0), IF(INDIRECT("拜访记录!n60")=3, 3,0))</f>
        <v>0</v>
      </c>
    </row>
    <row r="72" spans="2:9" ht="28" customHeight="1" x14ac:dyDescent="0.2">
      <c r="B72" s="293" t="s">
        <v>430</v>
      </c>
      <c r="C72" s="293"/>
      <c r="D72" s="293"/>
      <c r="E72" s="210">
        <f ca="1" xml:space="preserve"> AVERAGE(INDIRECT("拜访记录!C37:N37"),INDIRECT("拜访记录!C39:N39"))</f>
        <v>6</v>
      </c>
      <c r="F72" s="297" t="s">
        <v>431</v>
      </c>
      <c r="G72" s="293"/>
      <c r="H72" s="293"/>
      <c r="I72" s="197">
        <f ca="1">AVERAGE(INDIRECT("拜访记录!C62:n62"))</f>
        <v>1.125</v>
      </c>
    </row>
    <row r="73" spans="2:9" x14ac:dyDescent="0.2">
      <c r="B73" s="298"/>
      <c r="C73" s="298"/>
      <c r="D73" s="298"/>
      <c r="E73" s="211"/>
      <c r="F73" s="212" t="s">
        <v>432</v>
      </c>
      <c r="G73" s="213"/>
      <c r="H73" s="213"/>
      <c r="I73" s="203">
        <f ca="1">AVERAGE(INDIRECT("拜访记录!C64:n64"))</f>
        <v>6</v>
      </c>
    </row>
    <row r="74" spans="2:9" ht="18" customHeight="1" x14ac:dyDescent="0.2">
      <c r="B74" s="214" t="s">
        <v>433</v>
      </c>
      <c r="C74" s="215"/>
      <c r="D74" s="215"/>
      <c r="E74" s="216"/>
      <c r="F74" s="215"/>
      <c r="G74" s="215"/>
      <c r="H74" s="215"/>
      <c r="I74" s="217"/>
    </row>
    <row r="75" spans="2:9" ht="18" customHeight="1" x14ac:dyDescent="0.2">
      <c r="B75" s="218"/>
      <c r="C75" s="219"/>
      <c r="D75" s="219"/>
      <c r="E75" s="216"/>
      <c r="F75" s="219"/>
      <c r="G75" s="219"/>
      <c r="H75" s="219"/>
      <c r="I75" s="217"/>
    </row>
    <row r="76" spans="2:9" ht="20" customHeight="1" x14ac:dyDescent="0.2">
      <c r="B76" s="220" t="s">
        <v>396</v>
      </c>
      <c r="C76" s="5"/>
      <c r="D76" s="221"/>
      <c r="E76" s="180"/>
      <c r="F76" s="5"/>
      <c r="G76" s="5"/>
      <c r="H76" s="222" t="s">
        <v>434</v>
      </c>
      <c r="I76" s="223">
        <f ca="1">E77*INDIRECT("权重!C2")+E78*INDIRECT("权重!C3") + E79 * INDIRECT("权重!C4") + E80 * INDIRECT("权重!C6") + I77 * INDIRECT("权重!C5") + I78 *INDIRECT("权重!C7") + I79 *INDIRECT("权重!C8") +I80 * INDIRECT("权重!C9")</f>
        <v>1.7999999999999998</v>
      </c>
    </row>
    <row r="77" spans="2:9" ht="20" customHeight="1" x14ac:dyDescent="0.2">
      <c r="B77" s="224" t="s">
        <v>435</v>
      </c>
      <c r="C77" s="225"/>
      <c r="D77" s="225"/>
      <c r="E77" s="226">
        <f ca="1">INDIRECT("访谈内容!g9")</f>
        <v>2</v>
      </c>
      <c r="F77" s="227" t="s">
        <v>46</v>
      </c>
      <c r="G77" s="225"/>
      <c r="H77" s="225"/>
      <c r="I77" s="228">
        <f ca="1">INDIRECT("访谈内容!g25")</f>
        <v>2</v>
      </c>
    </row>
    <row r="78" spans="2:9" ht="20" customHeight="1" x14ac:dyDescent="0.2">
      <c r="B78" s="229" t="s">
        <v>436</v>
      </c>
      <c r="C78" s="229"/>
      <c r="D78" s="229"/>
      <c r="E78" s="210">
        <f ca="1">INDIRECT("访谈内容!g13")</f>
        <v>2</v>
      </c>
      <c r="F78" s="229" t="s">
        <v>110</v>
      </c>
      <c r="G78" s="229"/>
      <c r="H78" s="229"/>
      <c r="I78" s="199">
        <f ca="1">INDIRECT("访谈内容!g30")</f>
        <v>2</v>
      </c>
    </row>
    <row r="79" spans="2:9" ht="20" customHeight="1" x14ac:dyDescent="0.2">
      <c r="B79" s="224" t="s">
        <v>358</v>
      </c>
      <c r="C79" s="224"/>
      <c r="D79" s="224"/>
      <c r="E79" s="230">
        <f ca="1">INDIRECT("访谈内容!g17")</f>
        <v>2</v>
      </c>
      <c r="F79" s="224" t="s">
        <v>437</v>
      </c>
      <c r="G79" s="224"/>
      <c r="H79" s="224"/>
      <c r="I79" s="231">
        <f ca="1">INDIRECT("访谈内容!g34")</f>
        <v>2</v>
      </c>
    </row>
    <row r="80" spans="2:9" ht="20" customHeight="1" x14ac:dyDescent="0.2">
      <c r="B80" s="232" t="s">
        <v>359</v>
      </c>
      <c r="C80" s="232"/>
      <c r="D80" s="232"/>
      <c r="E80" s="233">
        <f ca="1">INDIRECT("访谈内容!g21")</f>
        <v>2</v>
      </c>
      <c r="F80" s="232" t="s">
        <v>438</v>
      </c>
      <c r="G80" s="232"/>
      <c r="H80" s="232"/>
      <c r="I80" s="234">
        <f ca="1">INDIRECT("访谈内容!g40")</f>
        <v>0</v>
      </c>
    </row>
    <row r="81" spans="2:9" x14ac:dyDescent="0.2">
      <c r="E81" s="180"/>
    </row>
    <row r="82" spans="2:9" x14ac:dyDescent="0.2">
      <c r="E82" s="180"/>
    </row>
    <row r="83" spans="2:9" x14ac:dyDescent="0.2">
      <c r="E83" s="180"/>
    </row>
    <row r="84" spans="2:9" ht="19" x14ac:dyDescent="0.2">
      <c r="B84" s="299" t="s">
        <v>399</v>
      </c>
      <c r="C84" s="299"/>
      <c r="D84" s="235"/>
      <c r="E84" s="236"/>
      <c r="F84" s="185"/>
      <c r="G84" s="185"/>
      <c r="H84" s="222" t="s">
        <v>434</v>
      </c>
      <c r="I84" s="237">
        <f ca="1">E85*INDIRECT("权重!C2") + E86*INDIRECT("权重!C3") + E87*INDIRECT("权重!C4") + E88*INDIRECT("权重!C5")+I85*INDIRECT("权重!C6")+I86*INDIRECT("权重!C7")+I87*INDIRECT("权重!C8")+I88*INDIRECT("权重!C9")</f>
        <v>3.5749999999999997</v>
      </c>
    </row>
    <row r="85" spans="2:9" ht="22" customHeight="1" x14ac:dyDescent="0.2">
      <c r="B85" s="238" t="s">
        <v>435</v>
      </c>
      <c r="C85" s="238"/>
      <c r="D85" s="238"/>
      <c r="E85" s="239">
        <f ca="1">AVERAGE(INDIRECT("拜访记录!C67:n67"))</f>
        <v>3.5</v>
      </c>
      <c r="F85" s="238" t="s">
        <v>46</v>
      </c>
      <c r="G85" s="238"/>
      <c r="H85" s="238"/>
      <c r="I85" s="240">
        <f ca="1">AVERAGE(INDIRECT("拜访记录!C83:n83"))</f>
        <v>4</v>
      </c>
    </row>
    <row r="86" spans="2:9" ht="20" customHeight="1" x14ac:dyDescent="0.2">
      <c r="B86" s="229" t="s">
        <v>436</v>
      </c>
      <c r="C86" s="229"/>
      <c r="D86" s="229"/>
      <c r="E86" s="210">
        <f ca="1">AVERAGE(INDIRECT("拜访记录!C71:n71"))</f>
        <v>4</v>
      </c>
      <c r="F86" s="229" t="s">
        <v>110</v>
      </c>
      <c r="G86" s="229"/>
      <c r="H86" s="229"/>
      <c r="I86" s="199">
        <f ca="1">AVERAGE(INDIRECT("拜访记录!C87:n87"))</f>
        <v>4</v>
      </c>
    </row>
    <row r="87" spans="2:9" ht="20" customHeight="1" x14ac:dyDescent="0.2">
      <c r="B87" s="224" t="s">
        <v>358</v>
      </c>
      <c r="C87" s="224"/>
      <c r="D87" s="224"/>
      <c r="E87" s="230">
        <f ca="1">AVERAGE(INDIRECT("拜访记录!C75:n75"))</f>
        <v>4</v>
      </c>
      <c r="F87" s="224" t="s">
        <v>437</v>
      </c>
      <c r="G87" s="224"/>
      <c r="H87" s="224"/>
      <c r="I87" s="231">
        <f ca="1">AVERAGE(INDIRECT("拜访记录!C91:n91"))</f>
        <v>0.5</v>
      </c>
    </row>
    <row r="88" spans="2:9" ht="20" customHeight="1" x14ac:dyDescent="0.2">
      <c r="B88" s="232" t="s">
        <v>359</v>
      </c>
      <c r="C88" s="232"/>
      <c r="D88" s="232"/>
      <c r="E88" s="233">
        <f ca="1">AVERAGE(INDIRECT("拜访记录!C79:n79"))</f>
        <v>4</v>
      </c>
      <c r="F88" s="232" t="s">
        <v>438</v>
      </c>
      <c r="G88" s="232"/>
      <c r="H88" s="232"/>
      <c r="I88" s="234">
        <f ca="1">AVERAGE(INDIRECT("拜访记录!C93:n93"))</f>
        <v>4</v>
      </c>
    </row>
    <row r="89" spans="2:9" ht="20" customHeight="1" x14ac:dyDescent="0.2"/>
    <row r="97" spans="2:2" x14ac:dyDescent="0.2">
      <c r="B97" s="241">
        <f ca="1">(SUM(INDIRECT("拜访记录!C98:N98"))*1+SUM(INDIRECT("拜访记录!C99:N99"))*2+SUM(INDIRECT("拜访记录!C100:N100"))*3+SUM(INDIRECT("拜访记录!C101:N101"))*4+SUM(INDIRECT("拜访记录!C102:N102"))*5+SUM(INDIRECT("拜访记录!C103:N103"))*6)/SUM(INDIRECT("拜访记录!C98:N103"))</f>
        <v>2.875</v>
      </c>
    </row>
    <row r="132" spans="1:10" x14ac:dyDescent="0.2">
      <c r="B132" s="242"/>
      <c r="C132" s="242"/>
      <c r="D132" s="242"/>
      <c r="E132" s="242"/>
      <c r="F132" s="242"/>
      <c r="G132" s="242"/>
      <c r="H132" s="242"/>
      <c r="I132" s="243"/>
    </row>
    <row r="133" spans="1:10" ht="20" customHeight="1" x14ac:dyDescent="0.2">
      <c r="A133" s="76"/>
      <c r="B133" s="244"/>
      <c r="C133" s="244"/>
      <c r="D133" s="244"/>
      <c r="E133" s="244"/>
      <c r="F133" s="244"/>
      <c r="G133" s="244"/>
      <c r="H133" s="244"/>
      <c r="I133" s="245"/>
      <c r="J133" s="76"/>
    </row>
    <row r="134" spans="1:10" ht="20" customHeight="1" x14ac:dyDescent="0.2">
      <c r="A134" s="76"/>
      <c r="J134" s="76"/>
    </row>
  </sheetData>
  <mergeCells count="42">
    <mergeCell ref="B9:I9"/>
    <mergeCell ref="B14:I14"/>
    <mergeCell ref="A17:J17"/>
    <mergeCell ref="A20:J20"/>
    <mergeCell ref="D30:E30"/>
    <mergeCell ref="F30:G30"/>
    <mergeCell ref="D31:E31"/>
    <mergeCell ref="F31:G31"/>
    <mergeCell ref="D32:E32"/>
    <mergeCell ref="F32:G32"/>
    <mergeCell ref="D33:E33"/>
    <mergeCell ref="F33:G33"/>
    <mergeCell ref="G39:I39"/>
    <mergeCell ref="D59:H59"/>
    <mergeCell ref="B60:C60"/>
    <mergeCell ref="F60:G60"/>
    <mergeCell ref="B61:D61"/>
    <mergeCell ref="F61:H61"/>
    <mergeCell ref="B62:D62"/>
    <mergeCell ref="F62:H62"/>
    <mergeCell ref="B63:D63"/>
    <mergeCell ref="F63:H63"/>
    <mergeCell ref="B64:D64"/>
    <mergeCell ref="F64:H64"/>
    <mergeCell ref="B65:D65"/>
    <mergeCell ref="F65:H65"/>
    <mergeCell ref="B66:D66"/>
    <mergeCell ref="F66:H66"/>
    <mergeCell ref="B67:D67"/>
    <mergeCell ref="F67:H67"/>
    <mergeCell ref="B84:C84"/>
    <mergeCell ref="B68:D68"/>
    <mergeCell ref="F68:H68"/>
    <mergeCell ref="B69:C69"/>
    <mergeCell ref="F69:G69"/>
    <mergeCell ref="B70:D70"/>
    <mergeCell ref="F70:H70"/>
    <mergeCell ref="B71:D71"/>
    <mergeCell ref="F71:H71"/>
    <mergeCell ref="B72:D72"/>
    <mergeCell ref="F72:H72"/>
    <mergeCell ref="B73:D73"/>
  </mergeCells>
  <phoneticPr fontId="49" type="noConversion"/>
  <pageMargins left="1" right="1" top="1" bottom="1" header="0.5" footer="0.5"/>
  <pageSetup paperSize="9" orientation="portrait" horizontalDpi="4294967295" verticalDpi="4294967295" r:id="rId1"/>
  <headerFooter differentFirst="1">
    <oddFooter>第 &amp;P 页，共 &amp;N 页</oddFooter>
  </headerFooter>
  <rowBreaks count="1" manualBreakCount="1">
    <brk id="75" max="16383"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3"/>
  <sheetViews>
    <sheetView topLeftCell="A31" workbookViewId="0">
      <selection activeCell="G39" sqref="G39"/>
    </sheetView>
  </sheetViews>
  <sheetFormatPr baseColWidth="10" defaultColWidth="18.1640625" defaultRowHeight="15" x14ac:dyDescent="0.2"/>
  <cols>
    <col min="1" max="1" width="4.83203125" style="35" customWidth="1"/>
    <col min="2" max="2" width="36.6640625" style="24" customWidth="1"/>
    <col min="3" max="3" width="44.6640625" style="131" customWidth="1"/>
    <col min="4" max="4" width="35.5" style="24" customWidth="1"/>
    <col min="5" max="5" width="13.83203125" style="24" customWidth="1"/>
    <col min="6" max="6" width="13.6640625" style="24" customWidth="1"/>
    <col min="7" max="7" width="13.33203125" style="24" customWidth="1"/>
    <col min="8" max="8" width="11.1640625" style="24" customWidth="1"/>
    <col min="9" max="9" width="21.33203125" style="24" customWidth="1"/>
    <col min="10" max="10" width="24" style="24" customWidth="1"/>
    <col min="15" max="15" width="26" style="81" customWidth="1"/>
  </cols>
  <sheetData>
    <row r="1" spans="2:15" ht="16" thickBot="1" x14ac:dyDescent="0.25"/>
    <row r="2" spans="2:15" ht="16" x14ac:dyDescent="0.2">
      <c r="B2" s="53" t="s">
        <v>82</v>
      </c>
      <c r="C2" s="132" t="s">
        <v>181</v>
      </c>
    </row>
    <row r="3" spans="2:15" ht="16" x14ac:dyDescent="0.2">
      <c r="B3" s="54" t="s">
        <v>81</v>
      </c>
      <c r="C3" s="133" t="s">
        <v>182</v>
      </c>
    </row>
    <row r="4" spans="2:15" ht="16" x14ac:dyDescent="0.2">
      <c r="B4" s="54" t="s">
        <v>83</v>
      </c>
      <c r="C4" s="133">
        <v>74010503</v>
      </c>
    </row>
    <row r="5" spans="2:15" ht="17" thickBot="1" x14ac:dyDescent="0.25">
      <c r="B5" s="55" t="s">
        <v>113</v>
      </c>
      <c r="C5" s="134" t="s">
        <v>183</v>
      </c>
    </row>
    <row r="6" spans="2:15" ht="17" thickBot="1" x14ac:dyDescent="0.25">
      <c r="B6" s="79"/>
      <c r="C6" s="134"/>
    </row>
    <row r="7" spans="2:15" ht="23" customHeight="1" thickBot="1" x14ac:dyDescent="0.25">
      <c r="B7" s="29"/>
    </row>
    <row r="8" spans="2:15" ht="25" thickBot="1" x14ac:dyDescent="0.25">
      <c r="B8" s="30" t="s">
        <v>41</v>
      </c>
      <c r="C8" s="135" t="s">
        <v>0</v>
      </c>
      <c r="D8" s="102" t="s">
        <v>1</v>
      </c>
      <c r="E8" s="102" t="s">
        <v>2</v>
      </c>
      <c r="F8" s="102" t="s">
        <v>3</v>
      </c>
      <c r="G8" s="102" t="s">
        <v>4</v>
      </c>
      <c r="H8" s="102" t="s">
        <v>5</v>
      </c>
      <c r="I8" s="102" t="s">
        <v>6</v>
      </c>
      <c r="J8" s="102" t="s">
        <v>7</v>
      </c>
      <c r="K8" s="90" t="s">
        <v>177</v>
      </c>
      <c r="L8" s="90" t="s">
        <v>178</v>
      </c>
      <c r="M8" s="90" t="s">
        <v>179</v>
      </c>
      <c r="N8" s="90" t="s">
        <v>180</v>
      </c>
      <c r="O8" s="91" t="s">
        <v>128</v>
      </c>
    </row>
    <row r="9" spans="2:15" ht="26" customHeight="1" thickBot="1" x14ac:dyDescent="0.25">
      <c r="B9" s="43" t="s">
        <v>10</v>
      </c>
      <c r="C9" s="136" t="s">
        <v>50</v>
      </c>
      <c r="D9" s="103" t="s">
        <v>50</v>
      </c>
      <c r="E9" s="103" t="s">
        <v>50</v>
      </c>
      <c r="F9" s="103" t="s">
        <v>50</v>
      </c>
      <c r="G9" s="103" t="s">
        <v>50</v>
      </c>
      <c r="H9" s="103" t="s">
        <v>50</v>
      </c>
      <c r="I9" s="103" t="s">
        <v>50</v>
      </c>
      <c r="J9" s="103" t="s">
        <v>50</v>
      </c>
      <c r="K9" s="44" t="s">
        <v>50</v>
      </c>
      <c r="L9" s="44" t="s">
        <v>50</v>
      </c>
      <c r="M9" s="44" t="s">
        <v>50</v>
      </c>
      <c r="N9" s="44" t="s">
        <v>50</v>
      </c>
      <c r="O9" s="84" t="s">
        <v>142</v>
      </c>
    </row>
    <row r="10" spans="2:15" ht="26" customHeight="1" thickBot="1" x14ac:dyDescent="0.25">
      <c r="B10" s="31" t="s">
        <v>52</v>
      </c>
      <c r="C10" s="133" t="s">
        <v>439</v>
      </c>
      <c r="D10" s="114" t="s">
        <v>439</v>
      </c>
      <c r="E10" s="145" t="s">
        <v>439</v>
      </c>
      <c r="F10" s="100" t="s">
        <v>439</v>
      </c>
      <c r="G10" s="100" t="s">
        <v>439</v>
      </c>
      <c r="H10" s="100" t="s">
        <v>439</v>
      </c>
      <c r="I10" s="100" t="s">
        <v>439</v>
      </c>
      <c r="J10" s="100" t="s">
        <v>439</v>
      </c>
      <c r="K10" s="8"/>
      <c r="L10" s="8"/>
      <c r="M10" s="8"/>
      <c r="N10" s="8"/>
      <c r="O10" s="82" t="s">
        <v>129</v>
      </c>
    </row>
    <row r="11" spans="2:15" ht="26" customHeight="1" thickBot="1" x14ac:dyDescent="0.25">
      <c r="B11" s="31" t="s">
        <v>53</v>
      </c>
      <c r="C11" s="133" t="s">
        <v>195</v>
      </c>
      <c r="D11" s="100" t="s">
        <v>200</v>
      </c>
      <c r="E11" s="145" t="s">
        <v>202</v>
      </c>
      <c r="F11" s="100" t="s">
        <v>204</v>
      </c>
      <c r="G11" s="145" t="s">
        <v>205</v>
      </c>
      <c r="H11" s="100" t="s">
        <v>206</v>
      </c>
      <c r="I11" s="145" t="s">
        <v>207</v>
      </c>
      <c r="J11" s="123" t="s">
        <v>208</v>
      </c>
      <c r="K11" s="8"/>
      <c r="L11" s="8"/>
      <c r="M11" s="8"/>
      <c r="N11" s="8"/>
      <c r="O11" s="82" t="s">
        <v>130</v>
      </c>
    </row>
    <row r="12" spans="2:15" ht="34.75" customHeight="1" thickBot="1" x14ac:dyDescent="0.25">
      <c r="B12" s="4" t="s">
        <v>80</v>
      </c>
      <c r="C12" s="133" t="s">
        <v>196</v>
      </c>
      <c r="D12" s="100" t="s">
        <v>201</v>
      </c>
      <c r="E12" s="145" t="s">
        <v>203</v>
      </c>
      <c r="F12" s="100" t="s">
        <v>209</v>
      </c>
      <c r="G12" s="145" t="s">
        <v>210</v>
      </c>
      <c r="H12" s="100" t="s">
        <v>211</v>
      </c>
      <c r="I12" s="145" t="s">
        <v>212</v>
      </c>
      <c r="J12" s="124" t="s">
        <v>213</v>
      </c>
      <c r="K12" s="2"/>
      <c r="L12" s="2"/>
      <c r="M12" s="2"/>
      <c r="N12" s="2"/>
      <c r="O12" s="82" t="s">
        <v>131</v>
      </c>
    </row>
    <row r="13" spans="2:15" ht="20.5" customHeight="1" thickBot="1" x14ac:dyDescent="0.25">
      <c r="B13" s="4" t="s">
        <v>8</v>
      </c>
      <c r="C13" s="133" t="s">
        <v>197</v>
      </c>
      <c r="D13" s="100" t="s">
        <v>197</v>
      </c>
      <c r="E13" s="145" t="s">
        <v>197</v>
      </c>
      <c r="F13" s="145" t="s">
        <v>197</v>
      </c>
      <c r="G13" s="145" t="s">
        <v>197</v>
      </c>
      <c r="H13" s="145" t="s">
        <v>197</v>
      </c>
      <c r="I13" s="145" t="s">
        <v>197</v>
      </c>
      <c r="J13" s="145" t="s">
        <v>197</v>
      </c>
      <c r="K13" s="2"/>
      <c r="L13" s="2"/>
      <c r="M13" s="2"/>
      <c r="N13" s="2"/>
      <c r="O13" s="82" t="s">
        <v>132</v>
      </c>
    </row>
    <row r="14" spans="2:15" ht="54.25" customHeight="1" thickBot="1" x14ac:dyDescent="0.25">
      <c r="B14" s="4" t="s">
        <v>42</v>
      </c>
      <c r="C14" s="133" t="s">
        <v>327</v>
      </c>
      <c r="D14" s="100" t="s">
        <v>199</v>
      </c>
      <c r="E14" s="145" t="s">
        <v>221</v>
      </c>
      <c r="F14" s="145" t="s">
        <v>199</v>
      </c>
      <c r="G14" s="145" t="s">
        <v>218</v>
      </c>
      <c r="H14" s="145" t="s">
        <v>199</v>
      </c>
      <c r="I14" s="145" t="s">
        <v>199</v>
      </c>
      <c r="J14" s="145" t="s">
        <v>199</v>
      </c>
      <c r="K14" s="2"/>
      <c r="L14" s="2"/>
      <c r="M14" s="2"/>
      <c r="N14" s="2"/>
      <c r="O14" s="144" t="s">
        <v>133</v>
      </c>
    </row>
    <row r="15" spans="2:15" ht="27" customHeight="1" x14ac:dyDescent="0.2">
      <c r="B15" s="4" t="s">
        <v>55</v>
      </c>
      <c r="C15" s="133" t="s">
        <v>198</v>
      </c>
      <c r="D15" s="145" t="s">
        <v>198</v>
      </c>
      <c r="E15" s="145" t="s">
        <v>222</v>
      </c>
      <c r="F15" s="145" t="s">
        <v>219</v>
      </c>
      <c r="G15" s="145" t="s">
        <v>219</v>
      </c>
      <c r="H15" s="145" t="s">
        <v>219</v>
      </c>
      <c r="I15" s="145" t="s">
        <v>216</v>
      </c>
      <c r="J15" s="145" t="s">
        <v>216</v>
      </c>
      <c r="K15" s="145"/>
      <c r="L15" s="2"/>
      <c r="M15" s="2"/>
      <c r="N15" s="2"/>
      <c r="O15" s="144" t="s">
        <v>134</v>
      </c>
    </row>
    <row r="16" spans="2:15" ht="37.75" customHeight="1" thickBot="1" x14ac:dyDescent="0.25">
      <c r="B16" s="45" t="s">
        <v>58</v>
      </c>
      <c r="C16" s="99">
        <v>6</v>
      </c>
      <c r="D16" s="99">
        <v>6</v>
      </c>
      <c r="E16" s="99">
        <v>3</v>
      </c>
      <c r="F16" s="99">
        <v>3</v>
      </c>
      <c r="G16" s="99">
        <v>3</v>
      </c>
      <c r="H16" s="99">
        <v>3</v>
      </c>
      <c r="I16" s="99">
        <v>3</v>
      </c>
      <c r="J16" s="99">
        <v>3</v>
      </c>
      <c r="K16" s="46" t="s">
        <v>163</v>
      </c>
      <c r="L16" s="46" t="s">
        <v>163</v>
      </c>
      <c r="M16" s="46" t="s">
        <v>163</v>
      </c>
      <c r="N16" s="46" t="s">
        <v>163</v>
      </c>
      <c r="O16" s="146" t="s">
        <v>135</v>
      </c>
    </row>
    <row r="17" spans="1:15" ht="32.75" customHeight="1" x14ac:dyDescent="0.2">
      <c r="B17" s="4" t="s">
        <v>56</v>
      </c>
      <c r="C17" s="133" t="s">
        <v>214</v>
      </c>
      <c r="D17" s="145" t="s">
        <v>214</v>
      </c>
      <c r="E17" s="145" t="s">
        <v>214</v>
      </c>
      <c r="F17" s="145" t="s">
        <v>223</v>
      </c>
      <c r="G17" s="145" t="s">
        <v>223</v>
      </c>
      <c r="H17" s="145" t="s">
        <v>223</v>
      </c>
      <c r="I17" s="145" t="s">
        <v>223</v>
      </c>
      <c r="J17" s="145" t="s">
        <v>223</v>
      </c>
      <c r="K17" s="8"/>
      <c r="L17" s="8"/>
      <c r="M17" s="8"/>
      <c r="N17" s="8"/>
      <c r="O17" s="144" t="s">
        <v>134</v>
      </c>
    </row>
    <row r="18" spans="1:15" ht="34.5" customHeight="1" thickBot="1" x14ac:dyDescent="0.25">
      <c r="B18" s="47" t="s">
        <v>58</v>
      </c>
      <c r="C18" s="99">
        <v>6</v>
      </c>
      <c r="D18" s="99">
        <v>6</v>
      </c>
      <c r="E18" s="99">
        <v>6</v>
      </c>
      <c r="F18" s="99">
        <v>3</v>
      </c>
      <c r="G18" s="99">
        <v>3</v>
      </c>
      <c r="H18" s="99">
        <v>3</v>
      </c>
      <c r="I18" s="99">
        <v>3</v>
      </c>
      <c r="J18" s="99">
        <v>3</v>
      </c>
      <c r="K18" s="46" t="s">
        <v>163</v>
      </c>
      <c r="L18" s="46" t="s">
        <v>163</v>
      </c>
      <c r="M18" s="46" t="s">
        <v>163</v>
      </c>
      <c r="N18" s="46" t="s">
        <v>163</v>
      </c>
      <c r="O18" s="146" t="s">
        <v>136</v>
      </c>
    </row>
    <row r="19" spans="1:15" ht="34.25" customHeight="1" x14ac:dyDescent="0.2">
      <c r="B19" s="37" t="s">
        <v>57</v>
      </c>
      <c r="C19" s="133" t="s">
        <v>215</v>
      </c>
      <c r="D19" s="145" t="s">
        <v>215</v>
      </c>
      <c r="E19" s="145" t="s">
        <v>215</v>
      </c>
      <c r="F19" s="145" t="s">
        <v>215</v>
      </c>
      <c r="G19" s="145" t="s">
        <v>215</v>
      </c>
      <c r="H19" s="145" t="s">
        <v>217</v>
      </c>
      <c r="I19" s="145" t="s">
        <v>217</v>
      </c>
      <c r="J19" s="145" t="s">
        <v>217</v>
      </c>
      <c r="K19" s="8"/>
      <c r="L19" s="8"/>
      <c r="M19" s="8"/>
      <c r="N19" s="8"/>
      <c r="O19" s="144" t="s">
        <v>134</v>
      </c>
    </row>
    <row r="20" spans="1:15" ht="29.5" customHeight="1" thickBot="1" x14ac:dyDescent="0.25">
      <c r="B20" s="48" t="s">
        <v>58</v>
      </c>
      <c r="C20" s="99">
        <v>6</v>
      </c>
      <c r="D20" s="99">
        <v>6</v>
      </c>
      <c r="E20" s="99">
        <v>6</v>
      </c>
      <c r="F20" s="99">
        <v>6</v>
      </c>
      <c r="G20" s="99">
        <v>6</v>
      </c>
      <c r="H20" s="99">
        <v>6</v>
      </c>
      <c r="I20" s="99">
        <v>6</v>
      </c>
      <c r="J20" s="99">
        <v>6</v>
      </c>
      <c r="K20" s="46" t="s">
        <v>163</v>
      </c>
      <c r="L20" s="46" t="s">
        <v>163</v>
      </c>
      <c r="M20" s="46" t="s">
        <v>163</v>
      </c>
      <c r="N20" s="46" t="s">
        <v>163</v>
      </c>
      <c r="O20" s="146" t="s">
        <v>137</v>
      </c>
    </row>
    <row r="21" spans="1:15" ht="20.5" customHeight="1" thickBot="1" x14ac:dyDescent="0.25">
      <c r="B21" s="36" t="s">
        <v>54</v>
      </c>
      <c r="C21" s="137"/>
      <c r="D21" s="115"/>
      <c r="E21" s="104"/>
      <c r="F21" s="115"/>
      <c r="G21" s="104"/>
      <c r="H21" s="115"/>
      <c r="I21" s="104"/>
      <c r="J21" s="125"/>
      <c r="K21" s="83"/>
      <c r="L21" s="83"/>
      <c r="M21" s="83"/>
      <c r="N21" s="83"/>
      <c r="O21" s="84" t="s">
        <v>142</v>
      </c>
    </row>
    <row r="22" spans="1:15" s="76" customFormat="1" ht="32.75" customHeight="1" x14ac:dyDescent="0.2">
      <c r="A22" s="74"/>
      <c r="B22" s="80" t="s">
        <v>13</v>
      </c>
      <c r="C22" s="133" t="s">
        <v>327</v>
      </c>
      <c r="D22" s="100" t="s">
        <v>199</v>
      </c>
      <c r="E22" s="98"/>
      <c r="F22" s="145" t="s">
        <v>199</v>
      </c>
      <c r="G22" s="145" t="s">
        <v>218</v>
      </c>
      <c r="H22" s="145" t="s">
        <v>199</v>
      </c>
      <c r="I22" s="145" t="s">
        <v>199</v>
      </c>
      <c r="J22" s="145" t="s">
        <v>199</v>
      </c>
      <c r="K22" s="75"/>
      <c r="L22" s="75"/>
      <c r="M22" s="75"/>
      <c r="N22" s="75"/>
      <c r="O22" s="85" t="s">
        <v>138</v>
      </c>
    </row>
    <row r="23" spans="1:15" ht="32.75" customHeight="1" thickBot="1" x14ac:dyDescent="0.25">
      <c r="B23" s="45" t="s">
        <v>58</v>
      </c>
      <c r="C23" s="99">
        <v>3</v>
      </c>
      <c r="D23" s="99">
        <v>3</v>
      </c>
      <c r="E23" s="99">
        <v>0</v>
      </c>
      <c r="F23" s="99">
        <v>3</v>
      </c>
      <c r="G23" s="99">
        <v>3</v>
      </c>
      <c r="H23" s="99">
        <v>3</v>
      </c>
      <c r="I23" s="99">
        <v>3</v>
      </c>
      <c r="J23" s="99">
        <v>3</v>
      </c>
      <c r="K23" s="46" t="s">
        <v>163</v>
      </c>
      <c r="L23" s="46" t="s">
        <v>163</v>
      </c>
      <c r="M23" s="46" t="s">
        <v>163</v>
      </c>
      <c r="N23" s="46" t="s">
        <v>163</v>
      </c>
      <c r="O23" s="146" t="s">
        <v>139</v>
      </c>
    </row>
    <row r="24" spans="1:15" ht="28.75" customHeight="1" x14ac:dyDescent="0.2">
      <c r="B24" s="80" t="s">
        <v>30</v>
      </c>
      <c r="C24" s="133"/>
      <c r="D24" s="100"/>
      <c r="E24" s="145"/>
      <c r="F24" s="100"/>
      <c r="G24" s="145"/>
      <c r="H24" s="100"/>
      <c r="I24" s="145"/>
      <c r="J24" s="123"/>
      <c r="K24" s="8"/>
      <c r="L24" s="8"/>
      <c r="M24" s="8"/>
      <c r="N24" s="8"/>
      <c r="O24" s="249" t="s">
        <v>140</v>
      </c>
    </row>
    <row r="25" spans="1:15" ht="26.75" customHeight="1" x14ac:dyDescent="0.2">
      <c r="B25" s="80" t="s">
        <v>31</v>
      </c>
      <c r="C25" s="133" t="s">
        <v>327</v>
      </c>
      <c r="D25" s="100" t="s">
        <v>199</v>
      </c>
      <c r="E25" s="145" t="s">
        <v>221</v>
      </c>
      <c r="F25" s="145" t="s">
        <v>199</v>
      </c>
      <c r="G25" s="145" t="s">
        <v>218</v>
      </c>
      <c r="H25" s="145" t="s">
        <v>199</v>
      </c>
      <c r="I25" s="145" t="s">
        <v>199</v>
      </c>
      <c r="J25" s="145" t="s">
        <v>199</v>
      </c>
      <c r="K25" s="8"/>
      <c r="L25" s="8"/>
      <c r="M25" s="8"/>
      <c r="N25" s="8"/>
      <c r="O25" s="250"/>
    </row>
    <row r="26" spans="1:15" ht="31.5" customHeight="1" x14ac:dyDescent="0.2">
      <c r="B26" s="80" t="s">
        <v>32</v>
      </c>
      <c r="C26" s="133"/>
      <c r="D26" s="100"/>
      <c r="E26" s="145"/>
      <c r="F26" s="145"/>
      <c r="G26" s="145"/>
      <c r="H26" s="145"/>
      <c r="I26" s="145"/>
      <c r="J26" s="145"/>
      <c r="K26" s="8"/>
      <c r="L26" s="8"/>
      <c r="M26" s="8"/>
      <c r="N26" s="8"/>
      <c r="O26" s="250"/>
    </row>
    <row r="27" spans="1:15" ht="56.5" customHeight="1" thickBot="1" x14ac:dyDescent="0.25">
      <c r="B27" s="47" t="s">
        <v>58</v>
      </c>
      <c r="C27" s="99">
        <v>3</v>
      </c>
      <c r="D27" s="99">
        <v>3</v>
      </c>
      <c r="E27" s="99">
        <v>3</v>
      </c>
      <c r="F27" s="99">
        <v>3</v>
      </c>
      <c r="G27" s="99">
        <v>3</v>
      </c>
      <c r="H27" s="99">
        <v>3</v>
      </c>
      <c r="I27" s="99">
        <v>3</v>
      </c>
      <c r="J27" s="99">
        <v>3</v>
      </c>
      <c r="K27" s="46" t="s">
        <v>163</v>
      </c>
      <c r="L27" s="46" t="s">
        <v>163</v>
      </c>
      <c r="M27" s="46" t="s">
        <v>163</v>
      </c>
      <c r="N27" s="46" t="s">
        <v>163</v>
      </c>
      <c r="O27" s="146" t="s">
        <v>141</v>
      </c>
    </row>
    <row r="28" spans="1:15" ht="409.5" customHeight="1" thickBot="1" x14ac:dyDescent="0.25">
      <c r="B28" s="38" t="s">
        <v>43</v>
      </c>
      <c r="C28" s="133" t="s">
        <v>328</v>
      </c>
      <c r="D28" s="100" t="s">
        <v>286</v>
      </c>
      <c r="E28" s="145" t="s">
        <v>344</v>
      </c>
      <c r="F28" s="100" t="s">
        <v>297</v>
      </c>
      <c r="G28" s="145" t="s">
        <v>270</v>
      </c>
      <c r="H28" s="100" t="s">
        <v>271</v>
      </c>
      <c r="I28" s="101" t="s">
        <v>343</v>
      </c>
      <c r="J28" s="101" t="s">
        <v>342</v>
      </c>
      <c r="K28" s="8"/>
      <c r="L28" s="8"/>
      <c r="M28" s="8"/>
      <c r="N28" s="8"/>
      <c r="O28" s="82" t="s">
        <v>144</v>
      </c>
    </row>
    <row r="29" spans="1:15" ht="25.5" customHeight="1" thickBot="1" x14ac:dyDescent="0.25">
      <c r="B29" s="32" t="s">
        <v>9</v>
      </c>
      <c r="C29" s="105" t="s">
        <v>50</v>
      </c>
      <c r="D29" s="105" t="s">
        <v>50</v>
      </c>
      <c r="E29" s="105" t="s">
        <v>50</v>
      </c>
      <c r="F29" s="105" t="s">
        <v>50</v>
      </c>
      <c r="G29" s="105" t="s">
        <v>50</v>
      </c>
      <c r="H29" s="105" t="s">
        <v>50</v>
      </c>
      <c r="I29" s="105" t="s">
        <v>50</v>
      </c>
      <c r="J29" s="105" t="s">
        <v>50</v>
      </c>
      <c r="K29" s="15" t="s">
        <v>50</v>
      </c>
      <c r="L29" s="15" t="s">
        <v>50</v>
      </c>
      <c r="M29" s="15" t="s">
        <v>50</v>
      </c>
      <c r="N29" s="15" t="s">
        <v>50</v>
      </c>
      <c r="O29" s="84" t="s">
        <v>142</v>
      </c>
    </row>
    <row r="30" spans="1:15" ht="109.5" customHeight="1" x14ac:dyDescent="0.2">
      <c r="B30" s="11" t="s">
        <v>12</v>
      </c>
      <c r="C30" s="133" t="s">
        <v>329</v>
      </c>
      <c r="D30" s="100" t="s">
        <v>287</v>
      </c>
      <c r="E30" s="145" t="s">
        <v>288</v>
      </c>
      <c r="F30" s="100" t="s">
        <v>290</v>
      </c>
      <c r="G30" s="145" t="s">
        <v>240</v>
      </c>
      <c r="H30" s="100" t="s">
        <v>246</v>
      </c>
      <c r="I30" s="145" t="s">
        <v>247</v>
      </c>
      <c r="J30" s="123" t="s">
        <v>247</v>
      </c>
      <c r="K30" s="8"/>
      <c r="L30" s="8"/>
      <c r="M30" s="8"/>
      <c r="N30" s="8"/>
      <c r="O30" s="144" t="s">
        <v>157</v>
      </c>
    </row>
    <row r="31" spans="1:15" ht="31.5" customHeight="1" thickBot="1" x14ac:dyDescent="0.25">
      <c r="B31" s="17" t="s">
        <v>58</v>
      </c>
      <c r="C31" s="106">
        <v>6</v>
      </c>
      <c r="D31" s="106">
        <v>6</v>
      </c>
      <c r="E31" s="106">
        <v>6</v>
      </c>
      <c r="F31" s="106">
        <v>6</v>
      </c>
      <c r="G31" s="106">
        <v>6</v>
      </c>
      <c r="H31" s="106">
        <v>6</v>
      </c>
      <c r="I31" s="106">
        <v>6</v>
      </c>
      <c r="J31" s="106">
        <v>6</v>
      </c>
      <c r="K31" s="18" t="s">
        <v>163</v>
      </c>
      <c r="L31" s="18" t="s">
        <v>163</v>
      </c>
      <c r="M31" s="18" t="s">
        <v>163</v>
      </c>
      <c r="N31" s="18" t="s">
        <v>163</v>
      </c>
      <c r="O31" s="146" t="s">
        <v>143</v>
      </c>
    </row>
    <row r="32" spans="1:15" ht="104.25" customHeight="1" x14ac:dyDescent="0.2">
      <c r="B32" s="4" t="s">
        <v>11</v>
      </c>
      <c r="C32" s="133" t="s">
        <v>263</v>
      </c>
      <c r="D32" s="100" t="s">
        <v>289</v>
      </c>
      <c r="E32" s="145" t="s">
        <v>288</v>
      </c>
      <c r="F32" s="100" t="s">
        <v>291</v>
      </c>
      <c r="G32" s="145" t="s">
        <v>241</v>
      </c>
      <c r="H32" s="100" t="s">
        <v>248</v>
      </c>
      <c r="I32" s="145" t="s">
        <v>248</v>
      </c>
      <c r="J32" s="123" t="s">
        <v>248</v>
      </c>
      <c r="K32" s="8"/>
      <c r="L32" s="8"/>
      <c r="M32" s="8"/>
      <c r="N32" s="8"/>
      <c r="O32" s="144" t="s">
        <v>145</v>
      </c>
    </row>
    <row r="33" spans="2:15" ht="34" customHeight="1" thickBot="1" x14ac:dyDescent="0.25">
      <c r="B33" s="17" t="s">
        <v>58</v>
      </c>
      <c r="C33" s="106">
        <v>6</v>
      </c>
      <c r="D33" s="106">
        <v>6</v>
      </c>
      <c r="E33" s="106">
        <v>6</v>
      </c>
      <c r="F33" s="106">
        <v>6</v>
      </c>
      <c r="G33" s="106">
        <v>6</v>
      </c>
      <c r="H33" s="106">
        <v>6</v>
      </c>
      <c r="I33" s="106">
        <v>6</v>
      </c>
      <c r="J33" s="106">
        <v>6</v>
      </c>
      <c r="K33" s="18" t="s">
        <v>163</v>
      </c>
      <c r="L33" s="18" t="s">
        <v>163</v>
      </c>
      <c r="M33" s="18" t="s">
        <v>163</v>
      </c>
      <c r="N33" s="18" t="s">
        <v>163</v>
      </c>
      <c r="O33" s="146" t="s">
        <v>146</v>
      </c>
    </row>
    <row r="34" spans="2:15" ht="21.5" customHeight="1" x14ac:dyDescent="0.2">
      <c r="B34" s="4" t="s">
        <v>14</v>
      </c>
      <c r="C34" s="133"/>
      <c r="D34" s="100"/>
      <c r="E34" s="145"/>
      <c r="F34" s="100"/>
      <c r="G34" s="145"/>
      <c r="H34" s="100"/>
      <c r="I34" s="145"/>
      <c r="J34" s="123"/>
      <c r="K34" s="8"/>
      <c r="L34" s="8"/>
      <c r="M34" s="8"/>
      <c r="N34" s="8"/>
      <c r="O34" s="249" t="s">
        <v>158</v>
      </c>
    </row>
    <row r="35" spans="2:15" ht="20.5" customHeight="1" x14ac:dyDescent="0.2">
      <c r="B35" s="4" t="s">
        <v>15</v>
      </c>
      <c r="C35" s="133"/>
      <c r="D35" s="100"/>
      <c r="E35" s="145"/>
      <c r="F35" s="100"/>
      <c r="G35" s="145"/>
      <c r="H35" s="100"/>
      <c r="I35" s="145"/>
      <c r="J35" s="123"/>
      <c r="K35" s="8"/>
      <c r="L35" s="8"/>
      <c r="M35" s="8"/>
      <c r="N35" s="8"/>
      <c r="O35" s="250"/>
    </row>
    <row r="36" spans="2:15" ht="18" customHeight="1" x14ac:dyDescent="0.2">
      <c r="B36" s="4" t="s">
        <v>16</v>
      </c>
      <c r="C36" s="133" t="s">
        <v>225</v>
      </c>
      <c r="D36" s="100" t="s">
        <v>230</v>
      </c>
      <c r="E36" s="145" t="s">
        <v>235</v>
      </c>
      <c r="F36" s="100" t="s">
        <v>291</v>
      </c>
      <c r="G36" s="145" t="s">
        <v>242</v>
      </c>
      <c r="H36" s="100" t="s">
        <v>252</v>
      </c>
      <c r="I36" s="145" t="s">
        <v>314</v>
      </c>
      <c r="J36" s="123" t="s">
        <v>253</v>
      </c>
      <c r="K36" s="8"/>
      <c r="L36" s="8"/>
      <c r="M36" s="8"/>
      <c r="N36" s="8"/>
      <c r="O36" s="250"/>
    </row>
    <row r="37" spans="2:15" ht="33.5" customHeight="1" thickBot="1" x14ac:dyDescent="0.25">
      <c r="B37" s="17" t="s">
        <v>58</v>
      </c>
      <c r="C37" s="106">
        <v>6</v>
      </c>
      <c r="D37" s="106">
        <v>6</v>
      </c>
      <c r="E37" s="106">
        <v>6</v>
      </c>
      <c r="F37" s="106">
        <v>6</v>
      </c>
      <c r="G37" s="106">
        <v>6</v>
      </c>
      <c r="H37" s="106">
        <v>6</v>
      </c>
      <c r="I37" s="106">
        <v>6</v>
      </c>
      <c r="J37" s="106">
        <v>6</v>
      </c>
      <c r="K37" s="18" t="s">
        <v>163</v>
      </c>
      <c r="L37" s="18" t="s">
        <v>163</v>
      </c>
      <c r="M37" s="18" t="s">
        <v>163</v>
      </c>
      <c r="N37" s="18" t="s">
        <v>163</v>
      </c>
      <c r="O37" s="146" t="s">
        <v>159</v>
      </c>
    </row>
    <row r="38" spans="2:15" ht="33.25" customHeight="1" x14ac:dyDescent="0.2">
      <c r="B38" s="4" t="s">
        <v>17</v>
      </c>
      <c r="C38" s="133" t="s">
        <v>226</v>
      </c>
      <c r="D38" s="100" t="s">
        <v>272</v>
      </c>
      <c r="E38" s="145" t="s">
        <v>236</v>
      </c>
      <c r="F38" s="100" t="s">
        <v>238</v>
      </c>
      <c r="G38" s="145" t="s">
        <v>243</v>
      </c>
      <c r="H38" s="100" t="s">
        <v>307</v>
      </c>
      <c r="I38" s="145" t="s">
        <v>315</v>
      </c>
      <c r="J38" s="123" t="s">
        <v>254</v>
      </c>
      <c r="K38" s="8"/>
      <c r="L38" s="8"/>
      <c r="M38" s="8"/>
      <c r="N38" s="8"/>
      <c r="O38" s="144" t="s">
        <v>160</v>
      </c>
    </row>
    <row r="39" spans="2:15" ht="26.5" customHeight="1" thickBot="1" x14ac:dyDescent="0.25">
      <c r="B39" s="49" t="s">
        <v>58</v>
      </c>
      <c r="C39" s="106">
        <v>6</v>
      </c>
      <c r="D39" s="106">
        <v>6</v>
      </c>
      <c r="E39" s="106">
        <v>6</v>
      </c>
      <c r="F39" s="106">
        <v>6</v>
      </c>
      <c r="G39" s="106">
        <v>8</v>
      </c>
      <c r="H39" s="106">
        <v>6</v>
      </c>
      <c r="I39" s="106">
        <v>6</v>
      </c>
      <c r="J39" s="106">
        <v>6</v>
      </c>
      <c r="K39" s="18" t="s">
        <v>163</v>
      </c>
      <c r="L39" s="18" t="s">
        <v>163</v>
      </c>
      <c r="M39" s="18" t="s">
        <v>163</v>
      </c>
      <c r="N39" s="18" t="s">
        <v>163</v>
      </c>
      <c r="O39" s="146" t="s">
        <v>147</v>
      </c>
    </row>
    <row r="40" spans="2:15" ht="25.75" customHeight="1" thickBot="1" x14ac:dyDescent="0.25">
      <c r="B40" s="33" t="s">
        <v>18</v>
      </c>
      <c r="C40" s="107" t="s">
        <v>50</v>
      </c>
      <c r="D40" s="107" t="s">
        <v>50</v>
      </c>
      <c r="E40" s="107" t="s">
        <v>50</v>
      </c>
      <c r="F40" s="107" t="s">
        <v>50</v>
      </c>
      <c r="G40" s="107" t="s">
        <v>50</v>
      </c>
      <c r="H40" s="107" t="s">
        <v>50</v>
      </c>
      <c r="I40" s="107" t="s">
        <v>50</v>
      </c>
      <c r="J40" s="107" t="s">
        <v>50</v>
      </c>
      <c r="K40" s="12" t="s">
        <v>50</v>
      </c>
      <c r="L40" s="12" t="s">
        <v>50</v>
      </c>
      <c r="M40" s="12" t="s">
        <v>50</v>
      </c>
      <c r="N40" s="12" t="s">
        <v>50</v>
      </c>
      <c r="O40" s="84" t="s">
        <v>142</v>
      </c>
    </row>
    <row r="41" spans="2:15" ht="72" customHeight="1" x14ac:dyDescent="0.2">
      <c r="B41" s="11" t="s">
        <v>19</v>
      </c>
      <c r="C41" s="133" t="s">
        <v>227</v>
      </c>
      <c r="D41" s="100" t="s">
        <v>231</v>
      </c>
      <c r="E41" s="145" t="s">
        <v>279</v>
      </c>
      <c r="F41" s="100" t="s">
        <v>292</v>
      </c>
      <c r="G41" s="145" t="s">
        <v>299</v>
      </c>
      <c r="H41" s="100" t="s">
        <v>308</v>
      </c>
      <c r="I41" s="145" t="s">
        <v>316</v>
      </c>
      <c r="J41" s="123" t="s">
        <v>256</v>
      </c>
      <c r="K41" s="8"/>
      <c r="L41" s="8"/>
      <c r="M41" s="8"/>
      <c r="N41" s="8"/>
      <c r="O41" s="144" t="s">
        <v>148</v>
      </c>
    </row>
    <row r="42" spans="2:15" ht="22.5" customHeight="1" thickBot="1" x14ac:dyDescent="0.25">
      <c r="B42" s="13" t="s">
        <v>58</v>
      </c>
      <c r="C42" s="108">
        <v>6</v>
      </c>
      <c r="D42" s="108">
        <v>6</v>
      </c>
      <c r="E42" s="108">
        <v>6</v>
      </c>
      <c r="F42" s="108">
        <v>6</v>
      </c>
      <c r="G42" s="108">
        <v>6</v>
      </c>
      <c r="H42" s="108">
        <v>6</v>
      </c>
      <c r="I42" s="108">
        <v>6</v>
      </c>
      <c r="J42" s="108">
        <v>6</v>
      </c>
      <c r="K42" s="14" t="s">
        <v>163</v>
      </c>
      <c r="L42" s="14" t="s">
        <v>163</v>
      </c>
      <c r="M42" s="14" t="s">
        <v>163</v>
      </c>
      <c r="N42" s="14" t="s">
        <v>163</v>
      </c>
      <c r="O42" s="146" t="s">
        <v>149</v>
      </c>
    </row>
    <row r="43" spans="2:15" ht="22.5" customHeight="1" x14ac:dyDescent="0.2">
      <c r="B43" s="4" t="s">
        <v>20</v>
      </c>
      <c r="C43" s="133" t="s">
        <v>261</v>
      </c>
      <c r="D43" s="100" t="s">
        <v>273</v>
      </c>
      <c r="E43" s="145"/>
      <c r="F43" s="100" t="s">
        <v>293</v>
      </c>
      <c r="G43" s="145" t="s">
        <v>300</v>
      </c>
      <c r="H43" s="100" t="s">
        <v>309</v>
      </c>
      <c r="I43" s="145" t="s">
        <v>317</v>
      </c>
      <c r="J43" s="145" t="s">
        <v>317</v>
      </c>
      <c r="K43" s="8"/>
      <c r="L43" s="8"/>
      <c r="M43" s="8"/>
      <c r="N43" s="8"/>
      <c r="O43" s="144" t="s">
        <v>148</v>
      </c>
    </row>
    <row r="44" spans="2:15" ht="22.5" customHeight="1" thickBot="1" x14ac:dyDescent="0.25">
      <c r="B44" s="13" t="s">
        <v>58</v>
      </c>
      <c r="C44" s="108">
        <v>6</v>
      </c>
      <c r="D44" s="108">
        <v>6</v>
      </c>
      <c r="E44" s="108">
        <v>0</v>
      </c>
      <c r="F44" s="108">
        <v>6</v>
      </c>
      <c r="G44" s="108">
        <v>6</v>
      </c>
      <c r="H44" s="108">
        <v>6</v>
      </c>
      <c r="I44" s="108">
        <v>6</v>
      </c>
      <c r="J44" s="108">
        <v>6</v>
      </c>
      <c r="K44" s="14" t="s">
        <v>163</v>
      </c>
      <c r="L44" s="14" t="s">
        <v>163</v>
      </c>
      <c r="M44" s="14" t="s">
        <v>163</v>
      </c>
      <c r="N44" s="14" t="s">
        <v>163</v>
      </c>
      <c r="O44" s="146" t="s">
        <v>149</v>
      </c>
    </row>
    <row r="45" spans="2:15" ht="22.5" customHeight="1" x14ac:dyDescent="0.2">
      <c r="B45" s="4" t="s">
        <v>21</v>
      </c>
      <c r="C45" s="133" t="s">
        <v>331</v>
      </c>
      <c r="D45" s="100" t="s">
        <v>339</v>
      </c>
      <c r="E45" s="145" t="s">
        <v>279</v>
      </c>
      <c r="F45" s="100" t="s">
        <v>294</v>
      </c>
      <c r="G45" s="145" t="s">
        <v>301</v>
      </c>
      <c r="H45" s="100" t="s">
        <v>310</v>
      </c>
      <c r="I45" s="145" t="s">
        <v>318</v>
      </c>
      <c r="J45" s="145" t="s">
        <v>319</v>
      </c>
      <c r="K45" s="8"/>
      <c r="L45" s="8"/>
      <c r="M45" s="8"/>
      <c r="N45" s="8"/>
      <c r="O45" s="144" t="s">
        <v>148</v>
      </c>
    </row>
    <row r="46" spans="2:15" ht="22.5" customHeight="1" thickBot="1" x14ac:dyDescent="0.25">
      <c r="B46" s="13" t="s">
        <v>58</v>
      </c>
      <c r="C46" s="108">
        <v>6</v>
      </c>
      <c r="D46" s="108">
        <v>6</v>
      </c>
      <c r="E46" s="108">
        <v>6</v>
      </c>
      <c r="F46" s="108">
        <v>6</v>
      </c>
      <c r="G46" s="108">
        <v>6</v>
      </c>
      <c r="H46" s="108">
        <v>6</v>
      </c>
      <c r="I46" s="108">
        <v>6</v>
      </c>
      <c r="J46" s="108">
        <v>6</v>
      </c>
      <c r="K46" s="14" t="s">
        <v>163</v>
      </c>
      <c r="L46" s="14" t="s">
        <v>163</v>
      </c>
      <c r="M46" s="14" t="s">
        <v>163</v>
      </c>
      <c r="N46" s="14" t="s">
        <v>163</v>
      </c>
      <c r="O46" s="146" t="s">
        <v>149</v>
      </c>
    </row>
    <row r="47" spans="2:15" ht="83.25" customHeight="1" x14ac:dyDescent="0.2">
      <c r="B47" s="4" t="s">
        <v>22</v>
      </c>
      <c r="C47" s="133" t="s">
        <v>264</v>
      </c>
      <c r="D47" s="100" t="s">
        <v>273</v>
      </c>
      <c r="E47" s="145" t="s">
        <v>279</v>
      </c>
      <c r="F47" s="100" t="s">
        <v>294</v>
      </c>
      <c r="G47" s="145" t="s">
        <v>299</v>
      </c>
      <c r="H47" s="100" t="s">
        <v>309</v>
      </c>
      <c r="I47" s="145" t="s">
        <v>320</v>
      </c>
      <c r="J47" s="145" t="s">
        <v>320</v>
      </c>
      <c r="K47" s="8"/>
      <c r="L47" s="8"/>
      <c r="M47" s="8"/>
      <c r="N47" s="8"/>
      <c r="O47" s="144" t="s">
        <v>148</v>
      </c>
    </row>
    <row r="48" spans="2:15" ht="22.5" customHeight="1" thickBot="1" x14ac:dyDescent="0.25">
      <c r="B48" s="13" t="s">
        <v>58</v>
      </c>
      <c r="C48" s="108">
        <v>6</v>
      </c>
      <c r="D48" s="108">
        <v>6</v>
      </c>
      <c r="E48" s="108">
        <v>6</v>
      </c>
      <c r="F48" s="108">
        <v>6</v>
      </c>
      <c r="G48" s="108">
        <v>6</v>
      </c>
      <c r="H48" s="108">
        <v>6</v>
      </c>
      <c r="I48" s="108">
        <v>6</v>
      </c>
      <c r="J48" s="108">
        <v>6</v>
      </c>
      <c r="K48" s="14" t="s">
        <v>163</v>
      </c>
      <c r="L48" s="14" t="s">
        <v>163</v>
      </c>
      <c r="M48" s="14" t="s">
        <v>163</v>
      </c>
      <c r="N48" s="14" t="s">
        <v>163</v>
      </c>
      <c r="O48" s="146" t="s">
        <v>149</v>
      </c>
    </row>
    <row r="49" spans="2:15" ht="49.5" customHeight="1" x14ac:dyDescent="0.2">
      <c r="B49" s="4" t="s">
        <v>23</v>
      </c>
      <c r="C49" s="133" t="s">
        <v>260</v>
      </c>
      <c r="D49" s="100" t="s">
        <v>274</v>
      </c>
      <c r="E49" s="145" t="s">
        <v>280</v>
      </c>
      <c r="F49" s="100" t="s">
        <v>295</v>
      </c>
      <c r="G49" s="145" t="s">
        <v>302</v>
      </c>
      <c r="H49" s="100" t="s">
        <v>311</v>
      </c>
      <c r="I49" s="145" t="s">
        <v>316</v>
      </c>
      <c r="J49" s="145" t="s">
        <v>256</v>
      </c>
      <c r="K49" s="8"/>
      <c r="L49" s="8"/>
      <c r="M49" s="8"/>
      <c r="N49" s="8"/>
      <c r="O49" s="144" t="s">
        <v>148</v>
      </c>
    </row>
    <row r="50" spans="2:15" ht="22.5" customHeight="1" thickBot="1" x14ac:dyDescent="0.25">
      <c r="B50" s="13" t="s">
        <v>58</v>
      </c>
      <c r="C50" s="108">
        <v>6</v>
      </c>
      <c r="D50" s="108">
        <v>3</v>
      </c>
      <c r="E50" s="108">
        <v>6</v>
      </c>
      <c r="F50" s="108">
        <v>6</v>
      </c>
      <c r="G50" s="108">
        <v>6</v>
      </c>
      <c r="H50" s="108">
        <v>6</v>
      </c>
      <c r="I50" s="108">
        <v>6</v>
      </c>
      <c r="J50" s="108">
        <v>6</v>
      </c>
      <c r="K50" s="14" t="s">
        <v>163</v>
      </c>
      <c r="L50" s="14" t="s">
        <v>163</v>
      </c>
      <c r="M50" s="14" t="s">
        <v>163</v>
      </c>
      <c r="N50" s="14" t="s">
        <v>163</v>
      </c>
      <c r="O50" s="146" t="s">
        <v>149</v>
      </c>
    </row>
    <row r="51" spans="2:15" ht="66" customHeight="1" x14ac:dyDescent="0.2">
      <c r="B51" s="4" t="s">
        <v>24</v>
      </c>
      <c r="C51" s="133" t="s">
        <v>265</v>
      </c>
      <c r="D51" s="100" t="s">
        <v>275</v>
      </c>
      <c r="E51" s="145" t="s">
        <v>281</v>
      </c>
      <c r="F51" s="100"/>
      <c r="G51" s="145"/>
      <c r="H51" s="100"/>
      <c r="I51" s="145"/>
      <c r="J51" s="145"/>
      <c r="K51" s="8"/>
      <c r="L51" s="8"/>
      <c r="M51" s="8"/>
      <c r="N51" s="8"/>
      <c r="O51" s="144" t="s">
        <v>148</v>
      </c>
    </row>
    <row r="52" spans="2:15" ht="22.5" customHeight="1" thickBot="1" x14ac:dyDescent="0.25">
      <c r="B52" s="13" t="s">
        <v>58</v>
      </c>
      <c r="C52" s="108">
        <v>6</v>
      </c>
      <c r="D52" s="108">
        <v>6</v>
      </c>
      <c r="E52" s="108">
        <v>6</v>
      </c>
      <c r="F52" s="108">
        <v>0</v>
      </c>
      <c r="G52" s="108">
        <v>0</v>
      </c>
      <c r="H52" s="108">
        <v>0</v>
      </c>
      <c r="I52" s="108">
        <v>0</v>
      </c>
      <c r="J52" s="108">
        <v>0</v>
      </c>
      <c r="K52" s="14" t="s">
        <v>163</v>
      </c>
      <c r="L52" s="14" t="s">
        <v>163</v>
      </c>
      <c r="M52" s="14" t="s">
        <v>163</v>
      </c>
      <c r="N52" s="14" t="s">
        <v>163</v>
      </c>
      <c r="O52" s="146" t="s">
        <v>149</v>
      </c>
    </row>
    <row r="53" spans="2:15" ht="22.5" customHeight="1" x14ac:dyDescent="0.2">
      <c r="B53" s="4" t="s">
        <v>25</v>
      </c>
      <c r="C53" s="133" t="s">
        <v>233</v>
      </c>
      <c r="D53" s="100" t="s">
        <v>232</v>
      </c>
      <c r="E53" s="100" t="s">
        <v>282</v>
      </c>
      <c r="F53" s="100" t="s">
        <v>239</v>
      </c>
      <c r="G53" s="145" t="s">
        <v>244</v>
      </c>
      <c r="H53" s="100" t="s">
        <v>312</v>
      </c>
      <c r="I53" s="145" t="s">
        <v>321</v>
      </c>
      <c r="J53" s="123" t="s">
        <v>257</v>
      </c>
      <c r="K53" s="8"/>
      <c r="L53" s="8"/>
      <c r="M53" s="8"/>
      <c r="N53" s="8"/>
      <c r="O53" s="144" t="s">
        <v>148</v>
      </c>
    </row>
    <row r="54" spans="2:15" ht="22.5" customHeight="1" thickBot="1" x14ac:dyDescent="0.25">
      <c r="B54" s="13" t="s">
        <v>58</v>
      </c>
      <c r="C54" s="108">
        <v>6</v>
      </c>
      <c r="D54" s="108">
        <v>6</v>
      </c>
      <c r="E54" s="108">
        <v>6</v>
      </c>
      <c r="F54" s="108">
        <v>6</v>
      </c>
      <c r="G54" s="108">
        <v>6</v>
      </c>
      <c r="H54" s="108">
        <v>6</v>
      </c>
      <c r="I54" s="108">
        <v>6</v>
      </c>
      <c r="J54" s="108">
        <v>6</v>
      </c>
      <c r="K54" s="14" t="s">
        <v>163</v>
      </c>
      <c r="L54" s="14" t="s">
        <v>163</v>
      </c>
      <c r="M54" s="14" t="s">
        <v>163</v>
      </c>
      <c r="N54" s="14" t="s">
        <v>163</v>
      </c>
      <c r="O54" s="146" t="s">
        <v>149</v>
      </c>
    </row>
    <row r="55" spans="2:15" ht="22.5" customHeight="1" x14ac:dyDescent="0.2">
      <c r="B55" s="4" t="s">
        <v>26</v>
      </c>
      <c r="C55" s="133" t="s">
        <v>266</v>
      </c>
      <c r="D55" s="100" t="s">
        <v>276</v>
      </c>
      <c r="E55" s="145" t="s">
        <v>283</v>
      </c>
      <c r="F55" s="100" t="s">
        <v>296</v>
      </c>
      <c r="G55" s="145" t="s">
        <v>303</v>
      </c>
      <c r="H55" s="145" t="s">
        <v>313</v>
      </c>
      <c r="I55" s="145" t="s">
        <v>322</v>
      </c>
      <c r="J55" s="145" t="s">
        <v>323</v>
      </c>
      <c r="K55" s="8"/>
      <c r="L55" s="8"/>
      <c r="M55" s="8"/>
      <c r="N55" s="8"/>
      <c r="O55" s="144" t="s">
        <v>148</v>
      </c>
    </row>
    <row r="56" spans="2:15" ht="22.5" customHeight="1" thickBot="1" x14ac:dyDescent="0.25">
      <c r="B56" s="13" t="s">
        <v>58</v>
      </c>
      <c r="C56" s="108">
        <v>6</v>
      </c>
      <c r="D56" s="108">
        <v>6</v>
      </c>
      <c r="E56" s="108">
        <v>6</v>
      </c>
      <c r="F56" s="108">
        <v>6</v>
      </c>
      <c r="G56" s="108">
        <v>6</v>
      </c>
      <c r="H56" s="108">
        <v>6</v>
      </c>
      <c r="I56" s="108">
        <v>6</v>
      </c>
      <c r="J56" s="108">
        <v>6</v>
      </c>
      <c r="K56" s="14" t="s">
        <v>163</v>
      </c>
      <c r="L56" s="14" t="s">
        <v>163</v>
      </c>
      <c r="M56" s="14" t="s">
        <v>163</v>
      </c>
      <c r="N56" s="14" t="s">
        <v>163</v>
      </c>
      <c r="O56" s="146" t="s">
        <v>149</v>
      </c>
    </row>
    <row r="57" spans="2:15" ht="25.5" customHeight="1" thickBot="1" x14ac:dyDescent="0.25">
      <c r="B57" s="34" t="s">
        <v>27</v>
      </c>
      <c r="C57" s="109" t="s">
        <v>50</v>
      </c>
      <c r="D57" s="109" t="s">
        <v>50</v>
      </c>
      <c r="E57" s="109" t="s">
        <v>50</v>
      </c>
      <c r="F57" s="109" t="s">
        <v>50</v>
      </c>
      <c r="G57" s="109" t="s">
        <v>50</v>
      </c>
      <c r="H57" s="109" t="s">
        <v>50</v>
      </c>
      <c r="I57" s="109" t="s">
        <v>50</v>
      </c>
      <c r="J57" s="109" t="s">
        <v>50</v>
      </c>
      <c r="K57" s="16" t="s">
        <v>50</v>
      </c>
      <c r="L57" s="16" t="s">
        <v>50</v>
      </c>
      <c r="M57" s="16" t="s">
        <v>50</v>
      </c>
      <c r="N57" s="16" t="s">
        <v>50</v>
      </c>
      <c r="O57" s="84" t="s">
        <v>142</v>
      </c>
    </row>
    <row r="58" spans="2:15" ht="42.25" customHeight="1" x14ac:dyDescent="0.2">
      <c r="B58" s="88" t="s">
        <v>150</v>
      </c>
      <c r="C58" s="132" t="s">
        <v>228</v>
      </c>
      <c r="D58" s="117" t="s">
        <v>277</v>
      </c>
      <c r="E58" s="144" t="s">
        <v>284</v>
      </c>
      <c r="F58" s="117" t="s">
        <v>298</v>
      </c>
      <c r="G58" s="144" t="s">
        <v>304</v>
      </c>
      <c r="H58" s="117" t="s">
        <v>313</v>
      </c>
      <c r="I58" s="144" t="s">
        <v>324</v>
      </c>
      <c r="J58" s="126" t="s">
        <v>258</v>
      </c>
      <c r="K58" s="89"/>
      <c r="L58" s="89"/>
      <c r="M58" s="89"/>
      <c r="N58" s="89"/>
      <c r="O58" s="144" t="s">
        <v>150</v>
      </c>
    </row>
    <row r="59" spans="2:15" ht="41.75" customHeight="1" x14ac:dyDescent="0.2">
      <c r="B59" s="4" t="s">
        <v>29</v>
      </c>
      <c r="C59" s="133"/>
      <c r="D59" s="100"/>
      <c r="E59" s="145"/>
      <c r="F59" s="100"/>
      <c r="G59" s="145"/>
      <c r="H59" s="100"/>
      <c r="I59" s="145"/>
      <c r="J59" s="123"/>
      <c r="K59" s="8"/>
      <c r="L59" s="8"/>
      <c r="M59" s="8"/>
      <c r="N59" s="8"/>
      <c r="O59" s="145" t="s">
        <v>161</v>
      </c>
    </row>
    <row r="60" spans="2:15" ht="23" customHeight="1" thickBot="1" x14ac:dyDescent="0.25">
      <c r="B60" s="19" t="s">
        <v>58</v>
      </c>
      <c r="C60" s="110">
        <v>6</v>
      </c>
      <c r="D60" s="110">
        <v>6</v>
      </c>
      <c r="E60" s="110">
        <v>6</v>
      </c>
      <c r="F60" s="110">
        <v>6</v>
      </c>
      <c r="G60" s="110">
        <v>6</v>
      </c>
      <c r="H60" s="110">
        <v>6</v>
      </c>
      <c r="I60" s="110">
        <v>6</v>
      </c>
      <c r="J60" s="110">
        <v>6</v>
      </c>
      <c r="K60" s="20" t="s">
        <v>163</v>
      </c>
      <c r="L60" s="20" t="s">
        <v>163</v>
      </c>
      <c r="M60" s="20" t="s">
        <v>163</v>
      </c>
      <c r="N60" s="20" t="s">
        <v>163</v>
      </c>
      <c r="O60" s="146" t="s">
        <v>162</v>
      </c>
    </row>
    <row r="61" spans="2:15" ht="44.5" customHeight="1" x14ac:dyDescent="0.2">
      <c r="B61" s="4" t="s">
        <v>28</v>
      </c>
      <c r="C61" s="141" t="s">
        <v>332</v>
      </c>
      <c r="D61" s="100"/>
      <c r="E61" s="145"/>
      <c r="F61" s="100"/>
      <c r="G61" s="145" t="s">
        <v>305</v>
      </c>
      <c r="H61" s="145"/>
      <c r="I61" s="145"/>
      <c r="J61" s="145"/>
      <c r="K61" s="8"/>
      <c r="L61" s="8"/>
      <c r="M61" s="8"/>
      <c r="N61" s="8"/>
      <c r="O61" s="249" t="s">
        <v>175</v>
      </c>
    </row>
    <row r="62" spans="2:15" ht="32.75" customHeight="1" thickBot="1" x14ac:dyDescent="0.25">
      <c r="B62" s="19" t="s">
        <v>58</v>
      </c>
      <c r="C62" s="110">
        <v>6</v>
      </c>
      <c r="D62" s="110">
        <v>0</v>
      </c>
      <c r="E62" s="110">
        <v>0</v>
      </c>
      <c r="F62" s="110">
        <v>0</v>
      </c>
      <c r="G62" s="110">
        <v>3</v>
      </c>
      <c r="H62" s="110">
        <v>0</v>
      </c>
      <c r="I62" s="110">
        <v>0</v>
      </c>
      <c r="J62" s="110">
        <v>0</v>
      </c>
      <c r="K62" s="20" t="s">
        <v>163</v>
      </c>
      <c r="L62" s="20" t="s">
        <v>163</v>
      </c>
      <c r="M62" s="20" t="s">
        <v>163</v>
      </c>
      <c r="N62" s="20" t="s">
        <v>163</v>
      </c>
      <c r="O62" s="251"/>
    </row>
    <row r="63" spans="2:15" ht="23" customHeight="1" x14ac:dyDescent="0.2">
      <c r="B63" s="4" t="s">
        <v>112</v>
      </c>
      <c r="C63" s="133" t="s">
        <v>229</v>
      </c>
      <c r="D63" s="100" t="s">
        <v>234</v>
      </c>
      <c r="E63" s="145" t="s">
        <v>237</v>
      </c>
      <c r="F63" s="100" t="s">
        <v>262</v>
      </c>
      <c r="G63" s="145" t="s">
        <v>245</v>
      </c>
      <c r="H63" s="100" t="s">
        <v>255</v>
      </c>
      <c r="I63" s="145" t="s">
        <v>259</v>
      </c>
      <c r="J63" s="123" t="s">
        <v>259</v>
      </c>
      <c r="K63" s="8"/>
      <c r="L63" s="8"/>
      <c r="M63" s="8"/>
      <c r="N63" s="8"/>
      <c r="O63" s="249" t="s">
        <v>174</v>
      </c>
    </row>
    <row r="64" spans="2:15" ht="27.5" customHeight="1" thickBot="1" x14ac:dyDescent="0.25">
      <c r="B64" s="21" t="s">
        <v>58</v>
      </c>
      <c r="C64" s="110">
        <v>6</v>
      </c>
      <c r="D64" s="111">
        <v>6</v>
      </c>
      <c r="E64" s="111">
        <v>6</v>
      </c>
      <c r="F64" s="111">
        <v>6</v>
      </c>
      <c r="G64" s="111">
        <v>6</v>
      </c>
      <c r="H64" s="111">
        <v>6</v>
      </c>
      <c r="I64" s="111">
        <v>6</v>
      </c>
      <c r="J64" s="111">
        <v>6</v>
      </c>
      <c r="K64" s="22"/>
      <c r="L64" s="22" t="s">
        <v>163</v>
      </c>
      <c r="M64" s="22" t="s">
        <v>163</v>
      </c>
      <c r="N64" s="22" t="s">
        <v>163</v>
      </c>
      <c r="O64" s="251"/>
    </row>
    <row r="65" spans="2:15" ht="27.5" customHeight="1" thickBot="1" x14ac:dyDescent="0.25">
      <c r="B65" s="87"/>
      <c r="C65" s="139"/>
      <c r="D65" s="100"/>
      <c r="E65" s="100"/>
      <c r="F65" s="100"/>
      <c r="G65" s="100"/>
      <c r="H65" s="100"/>
      <c r="I65" s="100"/>
      <c r="J65" s="29"/>
      <c r="K65" s="1"/>
      <c r="L65" s="1"/>
      <c r="M65" s="1"/>
      <c r="N65" s="1"/>
    </row>
    <row r="66" spans="2:15" ht="46" thickBot="1" x14ac:dyDescent="0.25">
      <c r="B66" s="50" t="s">
        <v>44</v>
      </c>
      <c r="C66" s="118" t="s">
        <v>49</v>
      </c>
      <c r="D66" s="118" t="s">
        <v>49</v>
      </c>
      <c r="E66" s="112" t="s">
        <v>49</v>
      </c>
      <c r="F66" s="118" t="s">
        <v>49</v>
      </c>
      <c r="G66" s="112" t="s">
        <v>49</v>
      </c>
      <c r="H66" s="118" t="s">
        <v>49</v>
      </c>
      <c r="I66" s="112" t="s">
        <v>49</v>
      </c>
      <c r="J66" s="127" t="s">
        <v>49</v>
      </c>
      <c r="K66" s="86" t="s">
        <v>49</v>
      </c>
      <c r="L66" s="86" t="s">
        <v>49</v>
      </c>
      <c r="M66" s="86" t="s">
        <v>49</v>
      </c>
      <c r="N66" s="86" t="s">
        <v>49</v>
      </c>
      <c r="O66" s="84" t="s">
        <v>164</v>
      </c>
    </row>
    <row r="67" spans="2:15" ht="21" customHeight="1" thickBot="1" x14ac:dyDescent="0.25">
      <c r="B67" s="51" t="s">
        <v>108</v>
      </c>
      <c r="C67" s="113">
        <v>4</v>
      </c>
      <c r="D67" s="113">
        <v>4</v>
      </c>
      <c r="E67" s="113">
        <v>4</v>
      </c>
      <c r="F67" s="113">
        <v>4</v>
      </c>
      <c r="G67" s="113">
        <v>4</v>
      </c>
      <c r="H67" s="113">
        <v>4</v>
      </c>
      <c r="I67" s="113">
        <v>2</v>
      </c>
      <c r="J67" s="113">
        <v>2</v>
      </c>
      <c r="K67" s="52" t="s">
        <v>163</v>
      </c>
      <c r="L67" s="52" t="s">
        <v>163</v>
      </c>
      <c r="M67" s="52" t="s">
        <v>163</v>
      </c>
      <c r="N67" s="52" t="s">
        <v>163</v>
      </c>
      <c r="O67" s="249" t="s">
        <v>165</v>
      </c>
    </row>
    <row r="68" spans="2:15" ht="28.25" customHeight="1" x14ac:dyDescent="0.2">
      <c r="B68" s="73" t="s">
        <v>94</v>
      </c>
      <c r="C68" s="133"/>
      <c r="D68" s="29"/>
      <c r="E68" s="120"/>
      <c r="F68" s="29"/>
      <c r="G68" s="120"/>
      <c r="H68" s="29"/>
      <c r="I68" s="120" t="s">
        <v>350</v>
      </c>
      <c r="J68" s="120" t="s">
        <v>350</v>
      </c>
      <c r="K68" s="2"/>
      <c r="L68" s="2"/>
      <c r="M68" s="2"/>
      <c r="N68" s="2"/>
      <c r="O68" s="250"/>
    </row>
    <row r="69" spans="2:15" ht="26.5" customHeight="1" x14ac:dyDescent="0.2">
      <c r="B69" s="66" t="s">
        <v>91</v>
      </c>
      <c r="C69" s="141" t="s">
        <v>333</v>
      </c>
      <c r="D69" s="29" t="s">
        <v>340</v>
      </c>
      <c r="E69" s="120"/>
      <c r="F69" s="29"/>
      <c r="G69" s="120"/>
      <c r="H69" s="29"/>
      <c r="I69" s="120"/>
      <c r="J69" s="120"/>
      <c r="K69" s="2"/>
      <c r="L69" s="2"/>
      <c r="M69" s="2"/>
      <c r="N69" s="2"/>
      <c r="O69" s="250"/>
    </row>
    <row r="70" spans="2:15" ht="26.5" customHeight="1" thickBot="1" x14ac:dyDescent="0.25">
      <c r="B70" s="67" t="s">
        <v>92</v>
      </c>
      <c r="C70" s="133"/>
      <c r="D70" s="29"/>
      <c r="E70" s="120"/>
      <c r="F70" s="29"/>
      <c r="G70" s="120"/>
      <c r="H70" s="29"/>
      <c r="I70" s="120"/>
      <c r="J70" s="124"/>
      <c r="K70" s="2"/>
      <c r="L70" s="2"/>
      <c r="M70" s="2"/>
      <c r="N70" s="2"/>
      <c r="O70" s="251"/>
    </row>
    <row r="71" spans="2:15" ht="24" customHeight="1" thickBot="1" x14ac:dyDescent="0.25">
      <c r="B71" s="78" t="s">
        <v>45</v>
      </c>
      <c r="C71" s="113">
        <v>4</v>
      </c>
      <c r="D71" s="113">
        <v>4</v>
      </c>
      <c r="E71" s="113">
        <v>4</v>
      </c>
      <c r="F71" s="113">
        <v>4</v>
      </c>
      <c r="G71" s="113">
        <v>4</v>
      </c>
      <c r="H71" s="113">
        <v>4</v>
      </c>
      <c r="I71" s="113">
        <v>4</v>
      </c>
      <c r="J71" s="113">
        <v>4</v>
      </c>
      <c r="K71" s="52" t="s">
        <v>163</v>
      </c>
      <c r="L71" s="52" t="s">
        <v>163</v>
      </c>
      <c r="M71" s="52" t="s">
        <v>163</v>
      </c>
      <c r="N71" s="52" t="s">
        <v>163</v>
      </c>
      <c r="O71" s="249" t="s">
        <v>166</v>
      </c>
    </row>
    <row r="72" spans="2:15" ht="28" customHeight="1" x14ac:dyDescent="0.2">
      <c r="B72" s="28" t="s">
        <v>95</v>
      </c>
      <c r="C72" s="133"/>
      <c r="D72" s="29"/>
      <c r="E72" s="120" t="s">
        <v>355</v>
      </c>
      <c r="F72" s="29" t="s">
        <v>354</v>
      </c>
      <c r="G72" s="120"/>
      <c r="H72" s="29" t="s">
        <v>352</v>
      </c>
      <c r="I72" s="120" t="s">
        <v>353</v>
      </c>
      <c r="J72" s="120" t="s">
        <v>353</v>
      </c>
      <c r="K72" s="2"/>
      <c r="L72" s="2"/>
      <c r="M72" s="2"/>
      <c r="N72" s="2"/>
      <c r="O72" s="250"/>
    </row>
    <row r="73" spans="2:15" ht="28" customHeight="1" x14ac:dyDescent="0.2">
      <c r="B73" s="28" t="s">
        <v>93</v>
      </c>
      <c r="C73" s="133"/>
      <c r="D73" s="29"/>
      <c r="E73" s="120"/>
      <c r="F73" s="29"/>
      <c r="G73" s="120" t="s">
        <v>351</v>
      </c>
      <c r="H73" s="29"/>
      <c r="I73" s="120"/>
      <c r="J73" s="120"/>
      <c r="K73" s="2"/>
      <c r="L73" s="2"/>
      <c r="M73" s="2"/>
      <c r="N73" s="2"/>
      <c r="O73" s="250"/>
    </row>
    <row r="74" spans="2:15" ht="28" customHeight="1" thickBot="1" x14ac:dyDescent="0.25">
      <c r="B74" s="28" t="s">
        <v>106</v>
      </c>
      <c r="C74" s="141" t="s">
        <v>333</v>
      </c>
      <c r="D74" s="29" t="s">
        <v>340</v>
      </c>
      <c r="E74" s="120"/>
      <c r="F74" s="29"/>
      <c r="G74" s="120"/>
      <c r="H74" s="29"/>
      <c r="I74" s="120"/>
      <c r="J74" s="120"/>
      <c r="K74" s="2"/>
      <c r="L74" s="2"/>
      <c r="M74" s="2"/>
      <c r="N74" s="2"/>
      <c r="O74" s="251"/>
    </row>
    <row r="75" spans="2:15" ht="24.5" customHeight="1" thickBot="1" x14ac:dyDescent="0.25">
      <c r="B75" s="78" t="s">
        <v>107</v>
      </c>
      <c r="C75" s="113">
        <v>4</v>
      </c>
      <c r="D75" s="113">
        <v>4</v>
      </c>
      <c r="E75" s="113">
        <v>4</v>
      </c>
      <c r="F75" s="113">
        <v>4</v>
      </c>
      <c r="G75" s="113">
        <v>4</v>
      </c>
      <c r="H75" s="113">
        <v>4</v>
      </c>
      <c r="I75" s="113">
        <v>4</v>
      </c>
      <c r="J75" s="113">
        <v>4</v>
      </c>
      <c r="K75" s="52" t="s">
        <v>163</v>
      </c>
      <c r="L75" s="52" t="s">
        <v>163</v>
      </c>
      <c r="M75" s="52" t="s">
        <v>163</v>
      </c>
      <c r="N75" s="52" t="s">
        <v>163</v>
      </c>
      <c r="O75" s="249" t="s">
        <v>167</v>
      </c>
    </row>
    <row r="76" spans="2:15" ht="49.25" customHeight="1" x14ac:dyDescent="0.2">
      <c r="B76" s="23" t="s">
        <v>249</v>
      </c>
      <c r="C76" s="133"/>
      <c r="D76" s="29" t="s">
        <v>345</v>
      </c>
      <c r="E76" s="120"/>
      <c r="F76" s="29" t="s">
        <v>346</v>
      </c>
      <c r="G76" s="120"/>
      <c r="H76" s="29"/>
      <c r="I76" s="120" t="s">
        <v>348</v>
      </c>
      <c r="J76" s="120" t="s">
        <v>349</v>
      </c>
      <c r="K76" s="2"/>
      <c r="L76" s="2"/>
      <c r="M76" s="2"/>
      <c r="N76" s="2"/>
      <c r="O76" s="250"/>
    </row>
    <row r="77" spans="2:15" ht="42" customHeight="1" x14ac:dyDescent="0.2">
      <c r="B77" s="23" t="s">
        <v>250</v>
      </c>
      <c r="C77" s="133" t="s">
        <v>267</v>
      </c>
      <c r="D77" s="29"/>
      <c r="E77" s="120" t="s">
        <v>285</v>
      </c>
      <c r="F77" s="29"/>
      <c r="G77" s="120"/>
      <c r="H77" s="29"/>
      <c r="I77" s="120"/>
      <c r="J77" s="124"/>
      <c r="K77" s="2"/>
      <c r="L77" s="2"/>
      <c r="M77" s="2"/>
      <c r="N77" s="2"/>
      <c r="O77" s="250"/>
    </row>
    <row r="78" spans="2:15" ht="55.5" customHeight="1" thickBot="1" x14ac:dyDescent="0.25">
      <c r="B78" s="23" t="s">
        <v>251</v>
      </c>
      <c r="C78" s="133"/>
      <c r="D78" s="29"/>
      <c r="E78" s="120"/>
      <c r="F78" s="29"/>
      <c r="G78" s="120" t="s">
        <v>347</v>
      </c>
      <c r="H78" s="29" t="s">
        <v>321</v>
      </c>
      <c r="I78" s="120"/>
      <c r="J78" s="124"/>
      <c r="K78" s="2"/>
      <c r="L78" s="2"/>
      <c r="M78" s="2"/>
      <c r="N78" s="2"/>
      <c r="O78" s="251"/>
    </row>
    <row r="79" spans="2:15" ht="24.25" customHeight="1" thickBot="1" x14ac:dyDescent="0.25">
      <c r="B79" s="78" t="s">
        <v>109</v>
      </c>
      <c r="C79" s="113">
        <v>4</v>
      </c>
      <c r="D79" s="113">
        <v>4</v>
      </c>
      <c r="E79" s="113">
        <v>4</v>
      </c>
      <c r="F79" s="113">
        <v>4</v>
      </c>
      <c r="G79" s="113">
        <v>4</v>
      </c>
      <c r="H79" s="113">
        <v>4</v>
      </c>
      <c r="I79" s="113">
        <v>4</v>
      </c>
      <c r="J79" s="113">
        <v>4</v>
      </c>
      <c r="K79" s="52" t="s">
        <v>163</v>
      </c>
      <c r="L79" s="52" t="s">
        <v>163</v>
      </c>
      <c r="M79" s="52" t="s">
        <v>163</v>
      </c>
      <c r="N79" s="52" t="s">
        <v>163</v>
      </c>
      <c r="O79" s="249" t="s">
        <v>168</v>
      </c>
    </row>
    <row r="80" spans="2:15" ht="22.75" customHeight="1" x14ac:dyDescent="0.2">
      <c r="B80" s="68" t="s">
        <v>97</v>
      </c>
      <c r="C80" s="68" t="s">
        <v>97</v>
      </c>
      <c r="D80" s="68" t="s">
        <v>97</v>
      </c>
      <c r="E80" s="68" t="s">
        <v>97</v>
      </c>
      <c r="F80" s="68" t="s">
        <v>97</v>
      </c>
      <c r="G80" s="68" t="s">
        <v>97</v>
      </c>
      <c r="H80" s="68" t="s">
        <v>97</v>
      </c>
      <c r="I80" s="68" t="s">
        <v>97</v>
      </c>
      <c r="J80" s="68" t="s">
        <v>97</v>
      </c>
      <c r="K80" s="2"/>
      <c r="L80" s="2"/>
      <c r="M80" s="2"/>
      <c r="N80" s="2"/>
      <c r="O80" s="250"/>
    </row>
    <row r="81" spans="1:15" ht="21.5" customHeight="1" x14ac:dyDescent="0.2">
      <c r="B81" s="68" t="s">
        <v>96</v>
      </c>
      <c r="C81" s="68"/>
      <c r="D81" s="68"/>
      <c r="E81" s="68"/>
      <c r="F81" s="68"/>
      <c r="G81" s="68"/>
      <c r="H81" s="68"/>
      <c r="I81" s="68"/>
      <c r="J81" s="68"/>
      <c r="K81" s="2"/>
      <c r="L81" s="2"/>
      <c r="M81" s="2"/>
      <c r="N81" s="2"/>
      <c r="O81" s="250"/>
    </row>
    <row r="82" spans="1:15" ht="22.5" customHeight="1" thickBot="1" x14ac:dyDescent="0.25">
      <c r="B82" s="68" t="s">
        <v>98</v>
      </c>
      <c r="C82" s="133"/>
      <c r="D82" s="29"/>
      <c r="E82" s="120"/>
      <c r="F82" s="29"/>
      <c r="G82" s="120"/>
      <c r="H82" s="29"/>
      <c r="I82" s="120"/>
      <c r="J82" s="120"/>
      <c r="K82" s="2"/>
      <c r="L82" s="2"/>
      <c r="M82" s="2"/>
      <c r="N82" s="2"/>
      <c r="O82" s="251"/>
    </row>
    <row r="83" spans="1:15" ht="25" customHeight="1" thickBot="1" x14ac:dyDescent="0.25">
      <c r="B83" s="78" t="s">
        <v>46</v>
      </c>
      <c r="C83" s="113">
        <v>4</v>
      </c>
      <c r="D83" s="113">
        <v>4</v>
      </c>
      <c r="E83" s="113">
        <v>4</v>
      </c>
      <c r="F83" s="113">
        <v>4</v>
      </c>
      <c r="G83" s="113">
        <v>4</v>
      </c>
      <c r="H83" s="113">
        <v>4</v>
      </c>
      <c r="I83" s="113">
        <v>4</v>
      </c>
      <c r="J83" s="113">
        <v>4</v>
      </c>
      <c r="K83" s="52" t="s">
        <v>163</v>
      </c>
      <c r="L83" s="52" t="s">
        <v>163</v>
      </c>
      <c r="M83" s="52" t="s">
        <v>163</v>
      </c>
      <c r="N83" s="52" t="s">
        <v>163</v>
      </c>
      <c r="O83" s="249" t="s">
        <v>169</v>
      </c>
    </row>
    <row r="84" spans="1:15" ht="25" customHeight="1" x14ac:dyDescent="0.2">
      <c r="B84" s="68" t="s">
        <v>97</v>
      </c>
      <c r="C84" s="68" t="s">
        <v>97</v>
      </c>
      <c r="D84" s="68" t="s">
        <v>97</v>
      </c>
      <c r="E84" s="68" t="s">
        <v>97</v>
      </c>
      <c r="F84" s="68" t="s">
        <v>97</v>
      </c>
      <c r="G84" s="68" t="s">
        <v>97</v>
      </c>
      <c r="H84" s="68" t="s">
        <v>97</v>
      </c>
      <c r="I84" s="68" t="s">
        <v>97</v>
      </c>
      <c r="J84" s="68" t="s">
        <v>97</v>
      </c>
      <c r="K84" s="2"/>
      <c r="L84" s="2"/>
      <c r="M84" s="2"/>
      <c r="N84" s="2"/>
      <c r="O84" s="250"/>
    </row>
    <row r="85" spans="1:15" ht="25" customHeight="1" x14ac:dyDescent="0.2">
      <c r="B85" s="68" t="s">
        <v>96</v>
      </c>
      <c r="C85" s="68"/>
      <c r="D85" s="68"/>
      <c r="E85" s="68"/>
      <c r="F85" s="68"/>
      <c r="G85" s="68"/>
      <c r="H85" s="68"/>
      <c r="I85" s="68"/>
      <c r="J85" s="68"/>
      <c r="K85" s="2"/>
      <c r="L85" s="2"/>
      <c r="M85" s="2"/>
      <c r="N85" s="2"/>
      <c r="O85" s="250"/>
    </row>
    <row r="86" spans="1:15" ht="25" customHeight="1" thickBot="1" x14ac:dyDescent="0.25">
      <c r="B86" s="68" t="s">
        <v>98</v>
      </c>
      <c r="C86" s="133"/>
      <c r="D86" s="29"/>
      <c r="E86" s="120"/>
      <c r="F86" s="29"/>
      <c r="G86" s="120"/>
      <c r="H86" s="29"/>
      <c r="I86" s="120"/>
      <c r="J86" s="120"/>
      <c r="K86" s="2"/>
      <c r="L86" s="2"/>
      <c r="M86" s="2"/>
      <c r="N86" s="2"/>
      <c r="O86" s="251"/>
    </row>
    <row r="87" spans="1:15" ht="24.5" customHeight="1" thickBot="1" x14ac:dyDescent="0.25">
      <c r="B87" s="78" t="s">
        <v>110</v>
      </c>
      <c r="C87" s="113">
        <v>4</v>
      </c>
      <c r="D87" s="113">
        <v>4</v>
      </c>
      <c r="E87" s="113">
        <v>4</v>
      </c>
      <c r="F87" s="113">
        <v>4</v>
      </c>
      <c r="G87" s="113">
        <v>4</v>
      </c>
      <c r="H87" s="113">
        <v>4</v>
      </c>
      <c r="I87" s="113">
        <v>4</v>
      </c>
      <c r="J87" s="113">
        <v>4</v>
      </c>
      <c r="K87" s="52" t="s">
        <v>163</v>
      </c>
      <c r="L87" s="52" t="s">
        <v>163</v>
      </c>
      <c r="M87" s="52" t="s">
        <v>163</v>
      </c>
      <c r="N87" s="52" t="s">
        <v>163</v>
      </c>
      <c r="O87" s="249" t="s">
        <v>170</v>
      </c>
    </row>
    <row r="88" spans="1:15" ht="24.5" customHeight="1" x14ac:dyDescent="0.2">
      <c r="B88" s="66" t="s">
        <v>101</v>
      </c>
      <c r="C88" s="133"/>
      <c r="D88" s="133"/>
      <c r="E88" s="133"/>
      <c r="F88" s="133"/>
      <c r="G88" s="133"/>
      <c r="H88" s="133"/>
      <c r="I88" s="133"/>
      <c r="J88" s="133"/>
      <c r="K88" s="2"/>
      <c r="L88" s="2"/>
      <c r="M88" s="2"/>
      <c r="N88" s="2"/>
      <c r="O88" s="250"/>
    </row>
    <row r="89" spans="1:15" ht="24.5" customHeight="1" x14ac:dyDescent="0.2">
      <c r="B89" s="66" t="s">
        <v>102</v>
      </c>
      <c r="C89" s="133" t="s">
        <v>334</v>
      </c>
      <c r="D89" s="133" t="s">
        <v>334</v>
      </c>
      <c r="E89" s="133" t="s">
        <v>334</v>
      </c>
      <c r="F89" s="133" t="s">
        <v>334</v>
      </c>
      <c r="G89" s="133" t="s">
        <v>334</v>
      </c>
      <c r="H89" s="133" t="s">
        <v>334</v>
      </c>
      <c r="I89" s="133" t="s">
        <v>334</v>
      </c>
      <c r="J89" s="133" t="s">
        <v>334</v>
      </c>
      <c r="K89" s="2"/>
      <c r="L89" s="2"/>
      <c r="M89" s="2"/>
      <c r="N89" s="2"/>
      <c r="O89" s="250"/>
    </row>
    <row r="90" spans="1:15" ht="24.5" customHeight="1" thickBot="1" x14ac:dyDescent="0.25">
      <c r="B90" s="67" t="s">
        <v>100</v>
      </c>
      <c r="C90" s="133"/>
      <c r="D90" s="29"/>
      <c r="E90" s="120"/>
      <c r="F90" s="120"/>
      <c r="G90" s="120"/>
      <c r="H90" s="29"/>
      <c r="I90" s="120"/>
      <c r="J90" s="120"/>
      <c r="K90" s="2"/>
      <c r="L90" s="2"/>
      <c r="M90" s="2"/>
      <c r="N90" s="2"/>
      <c r="O90" s="251"/>
    </row>
    <row r="91" spans="1:15" ht="25" customHeight="1" thickBot="1" x14ac:dyDescent="0.25">
      <c r="B91" s="78" t="s">
        <v>47</v>
      </c>
      <c r="C91" s="113">
        <v>4</v>
      </c>
      <c r="D91" s="113">
        <v>0</v>
      </c>
      <c r="E91" s="113">
        <v>0</v>
      </c>
      <c r="F91" s="113">
        <v>0</v>
      </c>
      <c r="G91" s="113">
        <v>0</v>
      </c>
      <c r="H91" s="113">
        <v>0</v>
      </c>
      <c r="I91" s="113">
        <v>0</v>
      </c>
      <c r="J91" s="113">
        <v>0</v>
      </c>
      <c r="K91" s="52" t="s">
        <v>163</v>
      </c>
      <c r="L91" s="52" t="s">
        <v>163</v>
      </c>
      <c r="M91" s="52" t="s">
        <v>163</v>
      </c>
      <c r="N91" s="52" t="s">
        <v>163</v>
      </c>
      <c r="O91" s="249" t="s">
        <v>171</v>
      </c>
    </row>
    <row r="92" spans="1:15" ht="94.25" customHeight="1" thickBot="1" x14ac:dyDescent="0.25">
      <c r="B92" s="72" t="s">
        <v>156</v>
      </c>
      <c r="C92" s="133" t="s">
        <v>278</v>
      </c>
      <c r="D92" s="100"/>
      <c r="E92" s="145"/>
      <c r="F92" s="100"/>
      <c r="G92" s="145"/>
      <c r="H92" s="100"/>
      <c r="I92" s="145"/>
      <c r="J92" s="145"/>
      <c r="K92" s="8"/>
      <c r="L92" s="8"/>
      <c r="M92" s="8"/>
      <c r="N92" s="8"/>
      <c r="O92" s="251"/>
    </row>
    <row r="93" spans="1:15" ht="22" customHeight="1" thickBot="1" x14ac:dyDescent="0.25">
      <c r="B93" s="78" t="s">
        <v>48</v>
      </c>
      <c r="C93" s="113">
        <v>4</v>
      </c>
      <c r="D93" s="113">
        <v>4</v>
      </c>
      <c r="E93" s="113">
        <v>4</v>
      </c>
      <c r="F93" s="113">
        <v>4</v>
      </c>
      <c r="G93" s="113">
        <v>4</v>
      </c>
      <c r="H93" s="113">
        <v>4</v>
      </c>
      <c r="I93" s="113">
        <v>4</v>
      </c>
      <c r="J93" s="113">
        <v>4</v>
      </c>
      <c r="K93" s="52" t="s">
        <v>163</v>
      </c>
      <c r="L93" s="52" t="s">
        <v>163</v>
      </c>
      <c r="M93" s="52" t="s">
        <v>163</v>
      </c>
      <c r="N93" s="52" t="s">
        <v>163</v>
      </c>
      <c r="O93" s="249" t="s">
        <v>176</v>
      </c>
    </row>
    <row r="94" spans="1:15" s="76" customFormat="1" ht="136.75" customHeight="1" x14ac:dyDescent="0.2">
      <c r="A94" s="74"/>
      <c r="B94" s="85" t="s">
        <v>269</v>
      </c>
      <c r="C94" s="138" t="s">
        <v>338</v>
      </c>
      <c r="D94" s="116" t="s">
        <v>337</v>
      </c>
      <c r="E94" s="98" t="s">
        <v>336</v>
      </c>
      <c r="F94" s="116" t="s">
        <v>335</v>
      </c>
      <c r="G94" s="98" t="s">
        <v>306</v>
      </c>
      <c r="H94" s="116" t="s">
        <v>341</v>
      </c>
      <c r="I94" s="98" t="s">
        <v>325</v>
      </c>
      <c r="J94" s="98" t="s">
        <v>326</v>
      </c>
      <c r="K94" s="75"/>
      <c r="L94" s="75"/>
      <c r="M94" s="75"/>
      <c r="N94" s="75"/>
      <c r="O94" s="250"/>
    </row>
    <row r="95" spans="1:15" ht="73.5" customHeight="1" thickBot="1" x14ac:dyDescent="0.25">
      <c r="B95" s="77" t="s">
        <v>111</v>
      </c>
      <c r="C95" s="134"/>
      <c r="D95" s="119"/>
      <c r="E95" s="121"/>
      <c r="F95" s="119"/>
      <c r="G95" s="121"/>
      <c r="H95" s="119"/>
      <c r="I95" s="121"/>
      <c r="J95" s="128"/>
      <c r="K95" s="3"/>
      <c r="L95" s="3"/>
      <c r="M95" s="3"/>
      <c r="N95" s="3"/>
      <c r="O95" s="251"/>
    </row>
    <row r="97" spans="2:14" ht="24" x14ac:dyDescent="0.2">
      <c r="B97" s="65" t="s">
        <v>84</v>
      </c>
      <c r="C97" s="140" t="s">
        <v>85</v>
      </c>
      <c r="D97" s="57" t="s">
        <v>85</v>
      </c>
      <c r="E97" s="57" t="s">
        <v>85</v>
      </c>
      <c r="F97" s="57" t="s">
        <v>85</v>
      </c>
      <c r="G97" s="57" t="s">
        <v>85</v>
      </c>
      <c r="H97" s="57" t="s">
        <v>85</v>
      </c>
      <c r="I97" s="57" t="s">
        <v>85</v>
      </c>
      <c r="J97" s="57" t="s">
        <v>85</v>
      </c>
      <c r="K97" s="57" t="s">
        <v>85</v>
      </c>
      <c r="L97" s="57" t="s">
        <v>85</v>
      </c>
      <c r="M97" s="57" t="s">
        <v>85</v>
      </c>
      <c r="N97" s="57" t="s">
        <v>85</v>
      </c>
    </row>
    <row r="98" spans="2:14" ht="32" x14ac:dyDescent="0.2">
      <c r="B98" s="58" t="s">
        <v>88</v>
      </c>
      <c r="C98" s="59">
        <v>0</v>
      </c>
      <c r="D98" s="59">
        <v>0</v>
      </c>
      <c r="E98" s="59">
        <v>0</v>
      </c>
      <c r="F98" s="59">
        <v>0</v>
      </c>
      <c r="G98" s="59">
        <v>0</v>
      </c>
      <c r="H98" s="59">
        <v>0</v>
      </c>
      <c r="I98" s="59">
        <v>0</v>
      </c>
      <c r="J98" s="59">
        <v>0</v>
      </c>
      <c r="K98" s="59">
        <v>0</v>
      </c>
      <c r="L98" s="59">
        <v>0</v>
      </c>
      <c r="M98" s="59">
        <v>0</v>
      </c>
      <c r="N98" s="59">
        <v>0</v>
      </c>
    </row>
    <row r="99" spans="2:14" ht="48" x14ac:dyDescent="0.2">
      <c r="B99" s="60" t="s">
        <v>89</v>
      </c>
      <c r="C99" s="59">
        <v>1</v>
      </c>
      <c r="D99" s="59">
        <v>0</v>
      </c>
      <c r="E99" s="59">
        <v>0</v>
      </c>
      <c r="F99" s="59">
        <v>0</v>
      </c>
      <c r="G99" s="59">
        <v>0</v>
      </c>
      <c r="H99" s="59">
        <v>0</v>
      </c>
      <c r="I99" s="59">
        <v>0</v>
      </c>
      <c r="J99" s="59">
        <v>0</v>
      </c>
      <c r="K99" s="59">
        <v>0</v>
      </c>
      <c r="L99" s="59">
        <v>0</v>
      </c>
      <c r="M99" s="59">
        <v>0</v>
      </c>
      <c r="N99" s="59">
        <v>0</v>
      </c>
    </row>
    <row r="100" spans="2:14" ht="64" x14ac:dyDescent="0.2">
      <c r="B100" s="63" t="s">
        <v>90</v>
      </c>
      <c r="C100" s="59">
        <v>0</v>
      </c>
      <c r="D100" s="59">
        <v>1</v>
      </c>
      <c r="E100" s="59">
        <v>1</v>
      </c>
      <c r="F100" s="59">
        <v>1</v>
      </c>
      <c r="G100" s="59">
        <v>1</v>
      </c>
      <c r="H100" s="59">
        <v>1</v>
      </c>
      <c r="I100" s="59">
        <v>1</v>
      </c>
      <c r="J100" s="59">
        <v>1</v>
      </c>
      <c r="K100" s="59">
        <v>0</v>
      </c>
      <c r="L100" s="59">
        <v>0</v>
      </c>
      <c r="M100" s="59">
        <v>0</v>
      </c>
      <c r="N100" s="59">
        <v>0</v>
      </c>
    </row>
    <row r="101" spans="2:14" ht="48" x14ac:dyDescent="0.2">
      <c r="B101" s="61" t="s">
        <v>86</v>
      </c>
      <c r="C101" s="59">
        <v>0</v>
      </c>
      <c r="D101" s="59">
        <v>0</v>
      </c>
      <c r="E101" s="59">
        <v>0</v>
      </c>
      <c r="F101" s="59">
        <v>0</v>
      </c>
      <c r="G101" s="59">
        <v>0</v>
      </c>
      <c r="H101" s="59">
        <v>0</v>
      </c>
      <c r="I101" s="59">
        <v>0</v>
      </c>
      <c r="J101" s="59">
        <v>0</v>
      </c>
      <c r="K101" s="59">
        <v>0</v>
      </c>
      <c r="L101" s="59">
        <v>0</v>
      </c>
      <c r="M101" s="59">
        <v>0</v>
      </c>
      <c r="N101" s="59">
        <v>0</v>
      </c>
    </row>
    <row r="102" spans="2:14" ht="22.75" customHeight="1" x14ac:dyDescent="0.2">
      <c r="B102" s="64" t="s">
        <v>87</v>
      </c>
      <c r="C102" s="59">
        <v>0</v>
      </c>
      <c r="D102" s="59">
        <v>0</v>
      </c>
      <c r="E102" s="59">
        <v>0</v>
      </c>
      <c r="F102" s="59">
        <v>0</v>
      </c>
      <c r="G102" s="59">
        <v>0</v>
      </c>
      <c r="H102" s="59">
        <v>0</v>
      </c>
      <c r="I102" s="59">
        <v>0</v>
      </c>
      <c r="J102" s="59">
        <v>0</v>
      </c>
      <c r="K102" s="59">
        <v>0</v>
      </c>
      <c r="L102" s="59">
        <v>0</v>
      </c>
      <c r="M102" s="59">
        <v>0</v>
      </c>
      <c r="N102" s="59">
        <v>0</v>
      </c>
    </row>
    <row r="103" spans="2:14" ht="23.5" customHeight="1" x14ac:dyDescent="0.2">
      <c r="B103" s="62" t="s">
        <v>172</v>
      </c>
      <c r="C103" s="59">
        <v>0</v>
      </c>
      <c r="D103" s="59">
        <v>0</v>
      </c>
      <c r="E103" s="59">
        <v>0</v>
      </c>
      <c r="F103" s="59">
        <v>0</v>
      </c>
      <c r="G103" s="59">
        <v>0</v>
      </c>
      <c r="H103" s="59">
        <v>0</v>
      </c>
      <c r="I103" s="59">
        <v>0</v>
      </c>
      <c r="J103" s="59">
        <v>0</v>
      </c>
      <c r="K103" s="59">
        <v>0</v>
      </c>
      <c r="L103" s="59">
        <v>0</v>
      </c>
      <c r="M103" s="59">
        <v>0</v>
      </c>
      <c r="N103" s="59">
        <v>0</v>
      </c>
    </row>
  </sheetData>
  <mergeCells count="12">
    <mergeCell ref="O75:O78"/>
    <mergeCell ref="O79:O82"/>
    <mergeCell ref="O83:O86"/>
    <mergeCell ref="O87:O90"/>
    <mergeCell ref="O91:O92"/>
    <mergeCell ref="O93:O95"/>
    <mergeCell ref="O24:O26"/>
    <mergeCell ref="O34:O36"/>
    <mergeCell ref="O61:O62"/>
    <mergeCell ref="O63:O64"/>
    <mergeCell ref="O67:O70"/>
    <mergeCell ref="O71:O74"/>
  </mergeCells>
  <pageMargins left="0.45" right="0.45" top="0.5" bottom="0.5" header="0.3" footer="0.3"/>
  <pageSetup paperSize="9" scale="41" orientation="landscape" r:id="rId1"/>
  <rowBreaks count="1" manualBreakCount="1">
    <brk id="64" min="1" max="13"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访谈内容</vt:lpstr>
      <vt:lpstr>拜访记录</vt:lpstr>
      <vt:lpstr>SOAP方法</vt:lpstr>
      <vt:lpstr>SMART定义</vt:lpstr>
      <vt:lpstr>权重</vt:lpstr>
      <vt:lpstr>病毒rep</vt:lpstr>
      <vt:lpstr>拜访记录 (2)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2016-12-28T08:30:40Z</dcterms:created>
  <dc:creator>Brian Zhang</dc:creator>
  <cp:lastModifiedBy>Bing Ran</cp:lastModifiedBy>
  <cp:lastPrinted>2017-02-26T13:19:09Z</cp:lastPrinted>
  <dcterms:modified xsi:type="dcterms:W3CDTF">2017-03-09T14:59:10Z</dcterms:modified>
</cp:coreProperties>
</file>