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aiqianhui\Desktop\STEM-BMS\上传日期3月8日\"/>
    </mc:Choice>
  </mc:AlternateContent>
  <bookViews>
    <workbookView xWindow="0" yWindow="0" windowWidth="28800" windowHeight="11895" activeTab="5"/>
  </bookViews>
  <sheets>
    <sheet name="访谈内容" sheetId="1" r:id="rId1"/>
    <sheet name="拜访记录" sheetId="4" r:id="rId2"/>
    <sheet name="SOAP方法" sheetId="6" r:id="rId3"/>
    <sheet name="SMART定义" sheetId="3" r:id="rId4"/>
    <sheet name="权重" sheetId="7" r:id="rId5"/>
    <sheet name="病毒rep" sheetId="8" r:id="rId6"/>
  </sheets>
  <externalReferences>
    <externalReference r:id="rId7"/>
  </externalReferences>
  <definedNames>
    <definedName name="_xlnm.Print_Area" localSheetId="1">拜访记录!$B$7:$J$101</definedName>
    <definedName name="_xlnm.Print_Area" localSheetId="0">访谈内容!$B$7:$G$48</definedName>
    <definedName name="拜访记录分值">[1]拜访记录!$G$2:$G$4</definedName>
  </definedNames>
  <calcPr calcId="152511" concurrentCalc="0"/>
</workbook>
</file>

<file path=xl/calcChain.xml><?xml version="1.0" encoding="utf-8"?>
<calcChain xmlns="http://schemas.openxmlformats.org/spreadsheetml/2006/main">
  <c r="A102" i="8" l="1"/>
  <c r="I93" i="8"/>
  <c r="D93" i="8"/>
  <c r="I92" i="8"/>
  <c r="D92" i="8"/>
  <c r="I91" i="8"/>
  <c r="D91" i="8"/>
  <c r="I90" i="8"/>
  <c r="D90" i="8"/>
  <c r="I89" i="8"/>
  <c r="I85" i="8"/>
  <c r="D85" i="8"/>
  <c r="I84" i="8"/>
  <c r="D84" i="8"/>
  <c r="I83" i="8"/>
  <c r="D83" i="8"/>
  <c r="I82" i="8"/>
  <c r="D82" i="8"/>
  <c r="I81" i="8"/>
  <c r="I76" i="8"/>
  <c r="I75" i="8"/>
  <c r="D75" i="8"/>
  <c r="I74" i="8"/>
  <c r="D74" i="8"/>
  <c r="I73" i="8"/>
  <c r="D73" i="8"/>
  <c r="B40" i="7"/>
  <c r="D41" i="7"/>
  <c r="D43" i="7"/>
  <c r="D42" i="7"/>
  <c r="D44" i="7"/>
  <c r="I72" i="8"/>
  <c r="B22" i="7"/>
  <c r="D23" i="7"/>
  <c r="D24" i="7"/>
  <c r="D25" i="7"/>
  <c r="D26" i="7"/>
  <c r="D27" i="7"/>
  <c r="D28" i="7"/>
  <c r="D72" i="8"/>
  <c r="I71" i="8"/>
  <c r="I70" i="8"/>
  <c r="I69" i="8"/>
  <c r="I68" i="8"/>
  <c r="D68" i="8"/>
  <c r="I67" i="8"/>
  <c r="D67" i="8"/>
  <c r="I66" i="8"/>
  <c r="D66" i="8"/>
  <c r="I65" i="8"/>
  <c r="D65" i="8"/>
  <c r="I64" i="8"/>
  <c r="D64" i="8"/>
  <c r="B30" i="7"/>
  <c r="D31" i="7"/>
  <c r="D32" i="7"/>
  <c r="D33" i="7"/>
  <c r="D34" i="7"/>
  <c r="D35" i="7"/>
  <c r="D36" i="7"/>
  <c r="D37" i="7"/>
  <c r="D38" i="7"/>
  <c r="I63" i="8"/>
  <c r="B15" i="7"/>
  <c r="D16" i="7"/>
  <c r="D17" i="7"/>
  <c r="D18" i="7"/>
  <c r="D19" i="7"/>
  <c r="D20" i="7"/>
  <c r="D63" i="8"/>
  <c r="I62" i="8"/>
  <c r="H60" i="8"/>
  <c r="G60" i="8"/>
  <c r="F60" i="8"/>
  <c r="C60" i="8"/>
  <c r="B60" i="8"/>
  <c r="A60" i="8"/>
  <c r="H59" i="8"/>
  <c r="G59" i="8"/>
  <c r="F59" i="8"/>
  <c r="C59" i="8"/>
  <c r="B59" i="8"/>
  <c r="A59" i="8"/>
  <c r="H58" i="8"/>
  <c r="G58" i="8"/>
  <c r="F58" i="8"/>
  <c r="B58" i="8"/>
  <c r="A58" i="8"/>
  <c r="H57" i="8"/>
  <c r="G57" i="8"/>
  <c r="F57" i="8"/>
  <c r="B57" i="8"/>
  <c r="A57" i="8"/>
  <c r="H56" i="8"/>
  <c r="G56" i="8"/>
  <c r="F56" i="8"/>
  <c r="B56" i="8"/>
  <c r="A56" i="8"/>
  <c r="H55" i="8"/>
  <c r="G55" i="8"/>
  <c r="F55" i="8"/>
  <c r="B55" i="8"/>
  <c r="A55" i="8"/>
  <c r="H54" i="8"/>
  <c r="G54" i="8"/>
  <c r="F54" i="8"/>
  <c r="B54" i="8"/>
  <c r="A54" i="8"/>
  <c r="H53" i="8"/>
  <c r="G53" i="8"/>
  <c r="F53" i="8"/>
  <c r="B53" i="8"/>
  <c r="A53" i="8"/>
  <c r="H52" i="8"/>
  <c r="G52" i="8"/>
  <c r="F52" i="8"/>
  <c r="B52" i="8"/>
  <c r="A52" i="8"/>
  <c r="H51" i="8"/>
  <c r="G51" i="8"/>
  <c r="F51" i="8"/>
  <c r="B51" i="8"/>
  <c r="A51" i="8"/>
  <c r="H50" i="8"/>
  <c r="G50" i="8"/>
  <c r="F50" i="8"/>
  <c r="B50" i="8"/>
  <c r="A50" i="8"/>
  <c r="H49" i="8"/>
  <c r="G49" i="8"/>
  <c r="F49" i="8"/>
  <c r="B49" i="8"/>
  <c r="A49" i="8"/>
  <c r="I43" i="8"/>
  <c r="I44" i="8"/>
  <c r="I45" i="8"/>
  <c r="I46" i="8"/>
  <c r="B44" i="8"/>
  <c r="F33" i="8"/>
  <c r="B43" i="8"/>
  <c r="F31" i="8"/>
  <c r="B42" i="8"/>
  <c r="F30" i="8"/>
  <c r="H57" i="7"/>
  <c r="G57" i="7"/>
  <c r="H56" i="7"/>
  <c r="G56" i="7"/>
  <c r="C45" i="7"/>
</calcChain>
</file>

<file path=xl/sharedStrings.xml><?xml version="1.0" encoding="utf-8"?>
<sst xmlns="http://schemas.openxmlformats.org/spreadsheetml/2006/main" count="799" uniqueCount="397">
  <si>
    <t>STEM 顾问名字</t>
  </si>
  <si>
    <t>孙涛</t>
  </si>
  <si>
    <t>代表名字</t>
  </si>
  <si>
    <t>杨东宇</t>
  </si>
  <si>
    <t>代表编码</t>
  </si>
  <si>
    <t>访谈日期</t>
  </si>
  <si>
    <t>02/21/2017</t>
  </si>
  <si>
    <t>访谈内容</t>
  </si>
  <si>
    <r>
      <rPr>
        <sz val="11"/>
        <color theme="1"/>
        <rFont val="等线"/>
        <charset val="134"/>
      </rPr>
      <t>评分选择</t>
    </r>
    <r>
      <rPr>
        <b/>
        <sz val="11"/>
        <color theme="1"/>
        <rFont val="等线"/>
        <charset val="134"/>
      </rPr>
      <t xml:space="preserve"> 0</t>
    </r>
    <r>
      <rPr>
        <sz val="11"/>
        <color theme="1"/>
        <rFont val="等线"/>
        <charset val="134"/>
      </rPr>
      <t xml:space="preserve"> 或</t>
    </r>
    <r>
      <rPr>
        <b/>
        <sz val="11"/>
        <color theme="1"/>
        <rFont val="等线"/>
        <charset val="134"/>
      </rPr>
      <t xml:space="preserve"> 1</t>
    </r>
    <r>
      <rPr>
        <sz val="11"/>
        <color theme="1"/>
        <rFont val="等线"/>
        <charset val="134"/>
      </rPr>
      <t xml:space="preserve"> 或 </t>
    </r>
    <r>
      <rPr>
        <b/>
        <sz val="11"/>
        <color theme="1"/>
        <rFont val="等线"/>
        <charset val="134"/>
      </rPr>
      <t>2</t>
    </r>
  </si>
  <si>
    <t>评分方式</t>
  </si>
  <si>
    <t>请问目前您所负责的产品市场策略有哪些？</t>
  </si>
  <si>
    <t>3 个策略都完整无误提到 = 2   2个策略完整无误提到 = 1 1个策略完整无误提到 = 1 0个策略提到 = 0</t>
  </si>
  <si>
    <t>1. 延长博路定患者DOT</t>
  </si>
  <si>
    <t>1. 延长博路定患者DOT2. 锁定新患者，细分优势人群3. 拓展消化科与肝胆外科</t>
  </si>
  <si>
    <t>2. 锁定新患者，细分优势人群</t>
  </si>
  <si>
    <t>3. 拓展消化科与肝胆外科</t>
  </si>
  <si>
    <t>该产品的目标患者有哪些？</t>
  </si>
  <si>
    <t>3种患者类型包括优势人群里的3个类型都提到 = 2                    3种患者类型部分提到的 = 1                    3种患者类型都没有提到的 = 0</t>
  </si>
  <si>
    <t>正在使用博路定患者</t>
  </si>
  <si>
    <t xml:space="preserve">优势人群 -                                                                                                                                                 i. 中老年患者
ii. 高病毒载量的患者iii. DNA阳性、进展性肝纤维化/肝硬化患者
</t>
  </si>
  <si>
    <t>新患者</t>
  </si>
  <si>
    <t>优势人群 -                                                                                                                                                 i. 中老年患者
ii. 高病毒载量的患者
iii. DNA阳性、进展性肝纤维化/肝硬化患者</t>
  </si>
  <si>
    <t>该产品的关键信息有哪些？</t>
  </si>
  <si>
    <t>3 个关键信息都有提到 = 2    2个关键信息提到 = 1 1个关键信息提到 = 1  0个关键信息提到 = 0</t>
  </si>
  <si>
    <t>博路定强效持续抑制病毒，能逆转肝纤维化、延缓肝脏相关疾病进展。</t>
  </si>
  <si>
    <t>1博路定长期使用安全性良好，确保患者能有更好的治疗依从性，从而保证临床持续获益。2博路定强效持续抑制病毒，能逆转肝纤维化、延缓肝脏相关疾病进展。3博路定在中国有超过十年临床经验，有以080/EVOLVE研究为代表的真实世界数据支持,是指南推荐的初治一线治疗药物。</t>
  </si>
  <si>
    <t>博路定长期使用安全性良好，确保患者能有更好的治疗依从性，从而保证临床持续获益。</t>
  </si>
  <si>
    <t>博路定在中国有超过十年临床经验，有以080/EVOLVE研究为代表的真实世界数据支持,是指南推荐的初治一线治疗药物。</t>
  </si>
  <si>
    <t>目前所覆盖的科室有哪些？</t>
  </si>
  <si>
    <t>提到3个目标科室里任何一个 = 2 没有提到3个目标科室的其中一个 = 0</t>
  </si>
  <si>
    <t>肝病科</t>
  </si>
  <si>
    <t>感染科，肝病科，消化科，肝胆外科。</t>
  </si>
  <si>
    <t>感染科</t>
  </si>
  <si>
    <t>消化科/肝胆外科</t>
  </si>
  <si>
    <t>目前业务比例是如何分配的？</t>
  </si>
  <si>
    <t>请按照代表回答的百分比来填写，总共是100%</t>
  </si>
  <si>
    <t>总和</t>
  </si>
  <si>
    <t>目前主要竞争产品是哪一个？</t>
  </si>
  <si>
    <t>提到3个竞争产品其中任何一个 = 2 没有提到3个竞争产品的其中一个 = 0</t>
  </si>
  <si>
    <t>非指南一线推荐的药物 (LAM/LDT/ADV)</t>
  </si>
  <si>
    <t>TDF,国产恩替卡韦。</t>
  </si>
  <si>
    <t>替诺福韦（TDF）</t>
  </si>
  <si>
    <t>恩替卡韦仿制品</t>
  </si>
  <si>
    <t>针对TDF，目前客户的反对意见有哪些？</t>
  </si>
  <si>
    <t xml:space="preserve">提到任何一个反对意见 = 2 没有提到举例的反对意见 = 0 </t>
  </si>
  <si>
    <r>
      <rPr>
        <sz val="11"/>
        <color theme="1"/>
        <rFont val="Arial"/>
        <family val="2"/>
      </rPr>
      <t>1.</t>
    </r>
    <r>
      <rPr>
        <sz val="7"/>
        <color theme="1"/>
        <rFont val="Arial"/>
        <family val="2"/>
      </rPr>
      <t>  </t>
    </r>
    <r>
      <rPr>
        <sz val="11"/>
        <color theme="1"/>
        <rFont val="Arial"/>
        <family val="2"/>
      </rPr>
      <t>TDF是新一代核苷类抗病毒治疗药物，优于ETV</t>
    </r>
  </si>
  <si>
    <t>1，从安全性，有生育要求的，TDF优于恩替卡韦。2，经济条件，疗程价格优于恩替卡韦。3，恩替卡韦发生耐药的，换用替诺福韦加阿德福韦。</t>
  </si>
  <si>
    <r>
      <rPr>
        <sz val="11"/>
        <color theme="1"/>
        <rFont val="Arial"/>
        <family val="2"/>
      </rPr>
      <t>2.</t>
    </r>
    <r>
      <rPr>
        <sz val="7"/>
        <color theme="1"/>
        <rFont val="Arial"/>
        <family val="2"/>
      </rPr>
      <t>  </t>
    </r>
    <r>
      <rPr>
        <sz val="11"/>
        <color theme="1"/>
        <rFont val="Arial"/>
        <family val="2"/>
      </rPr>
      <t>ETV治疗24周应答不佳应换用TDF</t>
    </r>
  </si>
  <si>
    <r>
      <rPr>
        <sz val="11"/>
        <color theme="1"/>
        <rFont val="Arial"/>
        <family val="2"/>
      </rPr>
      <t>3.</t>
    </r>
    <r>
      <rPr>
        <sz val="7"/>
        <color theme="1"/>
        <rFont val="Arial"/>
        <family val="2"/>
      </rPr>
      <t>  </t>
    </r>
    <r>
      <rPr>
        <sz val="11"/>
        <color theme="1"/>
        <rFont val="Arial"/>
        <family val="2"/>
      </rPr>
      <t>TDF肾脏安全性优于ADV</t>
    </r>
  </si>
  <si>
    <t>4. ADV/TDF治疗期间, eGFR 评估的患者肾功能 并无显著影响</t>
  </si>
  <si>
    <t>5. 价格</t>
  </si>
  <si>
    <t>公司要求使用的推广资料有哪些？</t>
  </si>
  <si>
    <t>完整无误的讲解了策略1和策略3的推广资料信息 = 2  完整无误的讲解了其中一个策略的推广资料信息 = 1       2个策略的推广信息都没有提到 = 0</t>
  </si>
  <si>
    <t xml:space="preserve">针对策略1，肝病感染科4套EDA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t>
  </si>
  <si>
    <t>1从指南到临床：如何延长患者的DOT。2博路定长期治疗的安全性。区隔替诺福韦。3慢乙肝防治指南的临床实践-抗病毒治疗相关问题
4 慢乙肝抗病毒治疗的临床获益-代偿期肝硬化慢乙肝患者抗病毒治疗的临床获益，</t>
  </si>
  <si>
    <t>策略2暂时没有EDA</t>
  </si>
  <si>
    <t>针对策略3，消化科2套EDA                                                                 • 慢乙肝防治指南的临床实践-抗病毒治疗相关问题
• 慢乙肝抗病毒治疗的临床获益-代偿期肝硬化慢乙肝患者抗病毒治疗的临床获益</t>
  </si>
  <si>
    <t>拜访日期</t>
  </si>
  <si>
    <t>拜访记录</t>
  </si>
  <si>
    <t>拜访 1</t>
  </si>
  <si>
    <t>拜访 2</t>
  </si>
  <si>
    <t>拜访 3</t>
  </si>
  <si>
    <t>拜访 4</t>
  </si>
  <si>
    <t>拜访 5</t>
  </si>
  <si>
    <t>拜访 6</t>
  </si>
  <si>
    <t>拜访 7</t>
  </si>
  <si>
    <t>拜访 8</t>
  </si>
  <si>
    <t>拜访 9</t>
  </si>
  <si>
    <t>拜访 10</t>
  </si>
  <si>
    <t>拜访 11</t>
  </si>
  <si>
    <t>拜访 12</t>
  </si>
  <si>
    <t>备注</t>
  </si>
  <si>
    <t>Integrate Precise Planning 整合规划</t>
  </si>
  <si>
    <t>0，3，6</t>
  </si>
  <si>
    <t>以下评分选择 0 或 3 或 6</t>
  </si>
  <si>
    <t>医院名称</t>
  </si>
  <si>
    <t>哈尔滨市传染病医院</t>
  </si>
  <si>
    <t>填写医院名称</t>
  </si>
  <si>
    <t>医生姓名</t>
  </si>
  <si>
    <t>李晓东</t>
  </si>
  <si>
    <t>李哲</t>
  </si>
  <si>
    <t>王瑶</t>
  </si>
  <si>
    <t>尹菲</t>
  </si>
  <si>
    <t>王雅静</t>
  </si>
  <si>
    <t>黄冬梅</t>
  </si>
  <si>
    <t>董阿红</t>
  </si>
  <si>
    <t>卢宁</t>
  </si>
  <si>
    <t>填写拜访医生姓名</t>
  </si>
  <si>
    <t>拜访时间 (几点到几点)</t>
  </si>
  <si>
    <t>9：45-9：50</t>
  </si>
  <si>
    <t>9：52-9：57</t>
  </si>
  <si>
    <t>9：58-10：03</t>
  </si>
  <si>
    <t>10：13-10：17</t>
  </si>
  <si>
    <t>10:45-10:55</t>
  </si>
  <si>
    <t>11:00-11:05</t>
  </si>
  <si>
    <t>11:28-11:34</t>
  </si>
  <si>
    <t>11:35-11:40</t>
  </si>
  <si>
    <t>拜访的开始到结束花了多少时间</t>
  </si>
  <si>
    <t>拜访科室</t>
  </si>
  <si>
    <t>填写所拜访的科室</t>
  </si>
  <si>
    <t>此次拜访的目的是什么？</t>
  </si>
  <si>
    <t>了解临床治疗慢性乙肝的治疗方案，及博路定的使用疗程，选择原因。通过出示901试验数据和组织学，纤维化改善的幻灯片，强调博路定对慢乙肝患者的强效和安全性，是治疗的首选用药。</t>
  </si>
  <si>
    <t>填写代表告诉你的回答</t>
  </si>
  <si>
    <t>对于此次拜访您打算怎么做？</t>
  </si>
  <si>
    <t>通过出示901试验数据和组织学，纤维化改善的幻灯片，强调博路定对慢乙肝患者的强效和安全性，是治疗的首选用药。</t>
  </si>
  <si>
    <t>填写代表的回答 (评分依据)</t>
  </si>
  <si>
    <t>评分</t>
  </si>
  <si>
    <t>填写分数</t>
  </si>
  <si>
    <t>代表有清晰的告诉你打算怎么做 = 6</t>
  </si>
  <si>
    <t>此次拜访打算展示什么？</t>
  </si>
  <si>
    <t>通过出示901试验数据和组织学，纤维化改善的幻灯片，</t>
  </si>
  <si>
    <t>代表有清晰的告诉你打算展示什么 = 6</t>
  </si>
  <si>
    <t>此次拜访想发现什么？</t>
  </si>
  <si>
    <t>了解临床治疗慢性乙肝的治疗方案，及博路定的使用疗程，选择原因</t>
  </si>
  <si>
    <t>代表有清晰的告诉你打算发现什么 = 6</t>
  </si>
  <si>
    <t>请单独填写以下内容</t>
  </si>
  <si>
    <t>此次拜访是否延续了之前的拜访</t>
  </si>
  <si>
    <t>填写评分依据</t>
  </si>
  <si>
    <t>有延续之前的拜访 = 6</t>
  </si>
  <si>
    <t>此次拜访目标是否 SMART？ (all SMART Elements)</t>
  </si>
  <si>
    <t>填写评分依据，选择代表的拜访目标涵盖了SMART几项</t>
  </si>
  <si>
    <t>此次拜访目标是否 SMART ? (3-4 SMART Elements)</t>
  </si>
  <si>
    <t>此次拜访目标是否 SMART ? (1-2 SMART Elements)</t>
  </si>
  <si>
    <t>SMART都有 = 6                    部分有 = 3                   一个都没有 = 0</t>
  </si>
  <si>
    <t>代表和医生的对话场景</t>
  </si>
  <si>
    <t xml:space="preserve">代表：主任你好，之前您对组织学的特别感兴趣，我今天正好给带过来了，暂用您１０－１５分钟。
医生：你是要找人介绍吗？
代表：我先给您介绍一下。
医生：要不你发我邮箱吧。
代表：还是先给您讲吧，讲完发给您。谢谢主任。这个是２０１５年的指南，出示ＥＤＡ．．．．．．．．．．，主任，现在科里慢乙肝的治疗都用什么药物治疗？
医生：还是那些，干扰素，恩替卡韦，还有新出的替诺福韦．
代表：那应用博路定的患者用药周期是多久的？
医生：它是很长的，４年都不停的．
代表：有停药的吗？
医生：有的，停药反复的，有一个还没有抢救过来．
代表：那停药的基于什么考虑的？
医生：那是患者自己停的，不到医院随诊了．现在我是不敢停的
代表：感谢主任的认可，那咱们继续看这个试验，出示ＥＤＡ．．．．．．．这就是指南推荐
医生：恩
代表：这个是您感兴趣的长期治疗组织学改善情况的数据，
医生：恩
代表：这是恩替卡韦９０１试验的一个数据，出示ＥＤＡ．．．．．．．可以看出博路定持续给药，能使百分之百的患者纤维化改善。这是博路定组织学改善的一个数据，出示ＥＤＡ．．．．．．．．这个是与拉米夫定，阿德福韦一个非头对头的对照．．．．．．．．．．．．可以看出患者得到明显的组织学改善．这是韩国的一项研究．．．．．．．．．就是这些数据，上次我可能介绍的不清晰。
医生：数据结果都不错的。
代表：通过介绍让您了解了博路定长期治疗对组织学的改善，患者您把控的也挺好的，最好还是不停药。
医生：不能停药。但患者负担重，１５年定的４年治疗还是不可行啊。
代表：对的，主任，您看还需要我提供什么数据？
医生：不用了，你把这个发我邮箱里，回头有不明白的再找你。
代表：我们过几天有ＩＭＥＥＴＩＮＧ会议和视频网络会议，你愿意参见吗？
医生：在办公室就可以看呗。
代表：是的
医生：行，等你发给我。
代表：我提前通知你的。谢谢主任。
</t>
  </si>
  <si>
    <t xml:space="preserve">代表：上次跟您探讨了博路定治疗的组织学的数据。今天我带过来几张片子，给您在讲一讲，大约１０分钟时间。
医生：哦
代表：现在科里慢乙肝的治疗都用什么药物治疗？
医生：博路定和替诺福韦
代表：应用博路定的患者都使用多长时间？
医生：一般都是长期。个别患者自己在偷着停的。一般都是按照新指南，长期服用。
代表：对的。您选择博路定是从什么因素考虑的？
医生：强效低耐药嘛。
代表：对的，那我下面给你介绍一下片子。
医生：好
代表：这个是２０１５年的指南，出示ＥＤＡ．．．．．．．．．．，恩替卡韦是慢乙肝治疗的一线药物。
医生：恩
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就是这些数据，上次我可能介绍的不清晰。
医生：清楚，这我再临床上也能感受到。
代表：谢谢，这是韩国的一项研究．．．．．．．．这是韩国的一项研究．．．．．．．．持续治疗可以降低慢乙肝患者的肝硬度值．今天就给您介绍这些．
医生：好的
代表：我刚才有什么没有给您介绍清楚的吗？
医生：没有。
代表：谢谢，网络会议，ＩＭＥＥＴＩＮＧ过两天我们还会有，跟全国的医生进行互动交流，您感不感兴趣啊。
医生：行可以的。
代表：就是用ＩＰＤＡ看的。下次开会我会过来的。
医生：好的。
</t>
  </si>
  <si>
    <t xml:space="preserve">代表：上次跟您探讨了博路定治疗的组织学的数据。今天我带过来几张片子，给您在讲一讲，刚才给主任已经介绍完了。
医生：恩。
代表：现在科里慢乙肝的治疗都用什么药物治疗？
医生：恩替卡韦博路定和替诺福韦
代表：应用博路定的患者疗程都是使用多长时间？
医生：正常都是长期的，不敢停药的。
代表：应用博路定的患者你是基于什么考虑的？
医生：博路定强效，耐药率比较低的。
代表：谢谢您的认可，那我今天带来几张片子是对我们对于长期组织学的改善和指南的介绍。
医生：恩。
代表：这个是２０１５年的指南，出示ＥＤＡ．．．．．．．．．．，可以看出恩替卡韦是慢乙肝治疗的一线药物。
医生：恩
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所以说博路定持续治疗，能够改善纤维化和组织学的评分。
医生：嗯
代表：谢谢，这是韩国的一项研究．．．．．．．．这是韩国的一项研究．．．．．．．．持续治疗可以降低慢乙肝患者的肝硬度值．这是韩国的研究。．
医生：嗯。
代表：这是台湾的研究，继续出示ＥＤＡ．．．．．．．．．可以看出，恩替卡韦的持续治疗，能够使肝硬化患者的肝脏硬度值明显下降．
医生：嗯
代表：今天就介绍这些数据．您还需要其他的数据吗？
医生：没有了，对于肝硬化的患者建议还是长期给药的．
代表：谢谢．过两天我们还会有网络视频会，跟全国的医生进行互动交流，您感不感兴趣啊？
医生：行可以．
代表：那我到时候通知你吧．今天谢谢你了．
医生：好，再见．
</t>
  </si>
  <si>
    <t xml:space="preserve">代表：上次跟您探讨了博路定治疗的组织学改善的数据。今天我带过来几张片子，给您在讲一讲。占用您十分钟的时间。
医生：恩。
代表：现在科里慢乙肝的治疗都用什么药物治疗？
医生：恩替卡韦博路定呗。
代表：应用博路定的患者疗程都是使用多长时间？
医生：正常都是长期的，指南不是也建议长期服用吗?
代表：对的，那应用博路定的患者你是基于什么考虑的？
医生：博路定强效，耐药率比较低的，也使用好几年了，大家都用习惯了。
代表：谢谢您的认可，那我今天带来几张片子是对我们对于长期组织学的改善和指南的介绍。
医生：恩。
代表：这个是２０１５年的指南，出示ＥＤＡ．．．．．．．．．．，可以看出恩替卡韦是慢乙肝治疗的一线药物。
医生：恩，这个都知道，那次开会不都讲吗？
代表：对对，今天我有新同事在这，给您再讲一下，让他也学习一下啊。
医生：噢。
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所以说博路定持续治疗，能够改善纤维化和组织学的评分。
医生：嗯
代表：谢谢，这是韩国的一项研究．．．．．．．．持续治疗可以降低慢乙肝患者的肝硬度值．这是韩国的研究。．
医生：嗯。
代表：这是台湾的研究，继续出示ＥＤＡ．．．．．．．．．可以看出，恩替卡韦的持续治疗，能够使肝硬化患者的肝脏硬度值明显下降．
医生：嗯
代表：今天就介绍这些数据．您还需要其他的数据吗？
医生：没有了，没有新的数据吗？
代表：暂时没有的．过两天我们还会有网络视频会，跟全国的医生进行互动交流，您感不感兴趣啊？
医生：行可以．
代表：那我到时候通知你吧．今天打扰您了．
医生：好，再见．
</t>
  </si>
  <si>
    <t xml:space="preserve">代表：主任，上次跟您说那个数据的事，应用替诺福韦安全性这方面您也特别关注．我今天带来幻灯片，给您介绍一下．
医生：好的．就咱俩说，
代表：就１０分钟．应用替诺福韦的咱们是怎么考虑的？
医生：因为价格吗，现在有价格优势了．
代表：也是，现在太便宜了，那应用替诺福韦的咱们监测肾功吗？
医生：监测，但普遍用的还是时间还不太长，还有一方面替诺福韦说是没有耐药发生的．
代表：疗效和耐药是您关注的，那今天我也带来了恩替卡韦在这两方面的试验数据．这是安全性方面．出示ＥＤＡ，不同核苷类药物在安全性方面的注意．．．．．．．．．．．．．．可以看出恩替卡韦长期治疗的安全性．这是恩替卡韦ｒｅｌｆｙ研究的一个数据．．．．．．．．．．安全性与注册研究是一致的．
医生：恩
代表：这个就是恩替卡韦与替诺福韦分子量大小的对比，出示ＥＤＡ．．．．．．．．．恩替卡韦分子量小对肾脏的损伤就小，而替诺福韦将近是１倍的大小，损伤就大．
医生：嗯
代表：这是恩替卡韦长期肾功能损害的一个对比，出示ＥＤＡ．．．．．．．．．．．．．
医生：恩
代表：这个是来自意大利的一个数据研究，出示ＥＤＡ．．．．．．．．．．所以恩替卡韦长期治疗，肾脏安全性是非常良好的．
医生：恩
代表：这是指南推荐的．出示ＥＤＡ．．．．．．．．．肾功不好的患者，指南推荐是恩替卡韦和替米夫定的．
医生：这个是肾功不好的患者，肌酐清除率小于５０－６０的，这种患者肾功有问题要应用恩替卡韦呗．
代表：对的
医生：咱们主要是监测肾小球滤过率呗．
代表：是的．这个是替诺福韦，恩替卡韦使用时肾功监测的对比图，出示ＥＤＡ．．．．．．．．．．．．．．．．．．替诺福韦第一年要２－４周检查一次肾功，第二年要三个月检查一次肾功的。这个会增加患者的经济负担的。恩替卡韦就无需监测。
医生：好，我知道了，就是替诺福韦的监测而恩替卡韦无需监测呗。
代表：是的
医生：其实我们也不是首选替诺福韦的，有些患者使用恩替卡韦变异的，或者没降到最低点的，才建议换药的。
代表：指南也明确指出，肾功不全的。针对这样的患者，您是否首选恩替卡韦做治疗呢？
医生：行，我知道了。
代表：谢谢主任．过两天我们还会有网络视频会，跟全国的医生进行互动交流，您感不感兴趣啊？
医生：行可以．
代表：那我到时候通知你吧．今天谢谢你了．
医生：好，再见．
</t>
  </si>
  <si>
    <t xml:space="preserve">代表：黄老师好，耽误您吃饭了，上次说给您介绍数据，今天刚好给您介绍一下。
医生：哦
代表：咱们可是现在使用替诺福韦的多吗？
医生：有一部分。
代表：那监测肾功吗？
医生：监测，都定期复查。
代表：那您选择替诺福韦是基于什么考虑呢？
医生：有些特殊的，比如生育要求的。一般还是恩替卡韦的多。
代表：那肾脏不太好，又要求生育的患者呢？
医生：那个基本没有吧。年轻的多。
代表：那我把肾脏安全性的数据跟您分享一下，这个是不同核苷类药物肾脏安全性的对比，替诺福韦，恩替卡韦使用时肾功监测的对比图，出示ＥＤＡ．．．．．．．．．．．．．．．．．不同核苷类药物的肾脏安全性是不同的。 
医生：对。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医生：嗯
代表：这是恩替卡韦长期肾功能损害的一个对比，出示ＥＤＡ．．．．．．．．．．．．．
医生：恩
代表：这个是来自意大利的一个数据研究，出示ＥＤＡ．．．．．．．．．．所以恩替卡韦长期治疗，肾脏安全性是非常良好的．
医生：恩
代表：这个是替诺福韦，恩替卡韦使用时肾功监测的对比图，出示ＥＤＡ．．．．．．．．．．．．．．．．．．替诺福韦第一年要２－４周检查一次肾功，第二年要三个月检查一次肾功的。这个会增加患者的经济负担的。恩替卡韦就无需监测。
医生：嗯
代表：那针对这些肾功不好的患者您看会使用恩替卡韦吗？
医生：可以，我们一般都推荐，经济好的用进口的，经济不好的，用国产的。有生育要求的用替诺福韦。
代表：谢谢．过两天我们还会有网络视频会，跟全国的医生进行互动交流，您感不感兴趣啊？
医生：可以。
代表：那打扰了。
</t>
  </si>
  <si>
    <t xml:space="preserve">代表：上次了解到替诺福韦的应用，您想知道一些肾损害的数据，今天刚好给您介绍一下。
医生：恩
代表：咱们科是现在使用替诺福韦的多吗？
医生：出院的不多，门诊的多。
代表：那监测肾功吗？
医生：当然必须监测的。
代表：那您选择替诺福韦是基于什么考虑呢？
医生：有些特殊的，比如生育要求的。恩替卡韦耐药的。它的耐药率较低，副反应也少，就有些会应用。
代表：那监测肾功吗？
医生：肾功这块，艾滋病是用６００，哦们是肝病石用３００，不是太明显的。出现没有那么严重。
代表：那我把肾脏安全性的数据跟您分享一下，这个是不同核苷类药物肾脏安全性的对比，替诺福韦，恩替卡韦使用时肾功监测的对比图，出示ＥＤＡ．．．．．．．．．．．．．．．．．不同核苷类药物的肾脏安全性是不同的。 
医生：还有的患者想要孩子的。就需要换用替诺福韦的。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医生：嗯
代表：这是指南推荐的．出示ＥＤＡ．．．．．．．．．肾功不好的患者，指南推荐是恩替卡韦和替米夫定的．
医生：恩
代表：这个是替诺福韦，恩替卡韦使用时肾功监测的对比图，出示ＥＤＡ．．．．．．．．．．．．．．．．．．替诺福韦第一年要２－４周检查一次肾功，第二年要三个月检查一次肾功的。这个会增加患者的经济负担的。恩替卡韦就无需监测。
医生：恩
代表：那针对这些肾功不好的患者您看会首选使用博路定吗？
医生：会的，博路定的用药是还比较长的，有些患者还是选择吃进口的。
代表：感谢，今天就这些片子，是肾脏安全性方面的对比，请您以后也多多支持我们。你还需要什么数据，需要我能提供给您的？
医生：没有，恩替卡韦上市时间比较长了，我们初治的患者还是考虑推荐恩替卡韦的。
代表：我们还会有网络视频会，跟全国的医生进行互动交流，您感不感兴趣啊？
医生：可以。
代表：好的，那老师再见，不打扰您了。
</t>
  </si>
  <si>
    <t xml:space="preserve">代表：上次谈过替诺福韦的对比片子，我今天给您带过来了。
医生：啊。
代表：咱们科现在使用替诺福韦的多吗？
医生：多的。
代表：那监测肾功吗？
医生：当然必须监测的。
代表：那您选择替诺福韦是基于什么考虑呢？
医生：有些特殊的，比如生育要求的。也能便宜点。
代表：便宜点
医生：我们感觉替诺福韦的耐药率确实是低的。原来改用恩替卡韦的还是在用的。
代表：那我今天把肾脏安全性的数据跟您分享一下，这个是不同核苷类药物肾脏安全性的对比，替诺福韦，恩替卡韦使用时肾功监测的对比图，出示ＥＤＡ．．．．．．．．．．．．．．．．．不同核苷类药物的肾脏安全性是不同的。 
医生：嗯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医生：嗯你们恩替卡韦现在市场占有率挺高的，抗病毒的９０％以上了吧。
代表：是的
医生：我们病房基本是恩替卡韦，干扰素基本没有了，替诺福韦吃的还是少。
代表：这是指南推荐的．出示ＥＤＡ．．．．．．．．．肾功不好的患者，指南推荐是恩替卡韦和替米夫定的．
医生：恩
代表：这个是替诺福韦，恩替卡韦使用时肾功监测的对比图，出示ＥＤＡ．．．．．．．．．．．．．．．．．．替诺福韦第一年要２－４周检查一次肾功，第二年要三个月检查一次肾功的。这个会增加患者的经济负担的。恩替卡韦就无需监测。
医生：恩，但是替诺福韦我艾滋病病人在用，肾功这块没发现有特殊改变的
代表：通过前面的介绍你了解我们与替诺福韦比较，肾脏安全性这方面的优势。对于肾功不好的患者还是请您优先考虑恩替卡韦的。
医生：不用肾功好不好，我们都优先选择恩替卡韦的，我们好多病人都吃１０年以上了。都挺好的。
代表：过几天我们还会有网络视频会，跟全国的医生进行互动交流，您感不感兴趣啊？
医生：可以。
代表：好的，那过两天我带ＰＡＤ过来，今天不打扰您了。
</t>
  </si>
  <si>
    <t>请填写代表和医生之间的对话，使用以下格式                               医生:                                                    代表:                                           医生:                                           代表</t>
  </si>
  <si>
    <t>Capture Attention 吸引注意</t>
  </si>
  <si>
    <t>是否和客户提到此次拜访是延续之前的拜访</t>
  </si>
  <si>
    <t>代表：主任你好，之前您对组织学的特别感兴趣，我今天正好给带过来了，暂用您１０－１５分钟。</t>
  </si>
  <si>
    <t>代表：上次跟您探讨了博路定治疗的组织学的数据。今天我带过来几张片子，给您在讲一讲，大约１０分钟时间。</t>
  </si>
  <si>
    <t xml:space="preserve">
代表：上次跟您探讨了博路定治疗的组织学的数据。今天我带过来几张片子，给您在讲一讲，刚才给主任已经介绍完了。
</t>
  </si>
  <si>
    <t>代表：上次跟您探讨了博路定治疗的组织学改善的数据。今天我带过来几张片子，给您在讲一讲。占用您十分钟的时间。</t>
  </si>
  <si>
    <t>代表：主任，上次跟您说那个数据的事，应用替诺福韦安全性这方面您也特别关注．我今天带来幻灯片，给您介绍一下．</t>
  </si>
  <si>
    <t>代表：黄老师好，耽误您吃饭了，上次说给您介绍数据，今天刚好给您介绍一下。</t>
  </si>
  <si>
    <t xml:space="preserve">
代表：上次了解到替诺福韦的应用，您想知道一些肾损害的数据，今天刚好给您介绍一下。
</t>
  </si>
  <si>
    <t xml:space="preserve">
代表：上次谈过替诺福韦的对比片子，我今天给您带过来了
</t>
  </si>
  <si>
    <t>和客户开场时代表是否提到之前的拜访？</t>
  </si>
  <si>
    <t>有明确提到之前的拜访 = 6</t>
  </si>
  <si>
    <t>拜访中是否与客户说明目的并与整合规划中的目标相连</t>
  </si>
  <si>
    <t>与客户分享拜访目的时是否和之前告诉你拜访目的一致？</t>
  </si>
  <si>
    <t>完整 = 6                                           部分 = 3                                                   没有 = 0</t>
  </si>
  <si>
    <t>是否采用讲述患者故事的方法与客户进行互动</t>
  </si>
  <si>
    <t>是否采取其中一个方式来和客户进行互动？</t>
  </si>
  <si>
    <t xml:space="preserve">是否采用SOAP的方法与客户进行互动 </t>
  </si>
  <si>
    <t>是否提出产品特征/优势来与客户进行互动</t>
  </si>
  <si>
    <t>代表：主任你好，之前您对组织学的特别感兴趣，</t>
  </si>
  <si>
    <t xml:space="preserve">使用了一种互动方式 = 6 </t>
  </si>
  <si>
    <t>是否利用提问来跟进与客户的互动</t>
  </si>
  <si>
    <t>代表：还是先给您讲吧，讲完发给您。谢谢主任。这个是２０１５年的指南，出示ＥＤＡ．．．．．．．．．．，主任，现在科里慢乙肝的治疗都用什么药物治疗？</t>
  </si>
  <si>
    <t>代表：现在科里慢乙肝的治疗都用什么药物治疗？</t>
  </si>
  <si>
    <t>代表：就１０分钟．应用替诺福韦的咱们是怎么考虑的？</t>
  </si>
  <si>
    <t>代表：咱们可是现在使用替诺福韦的多吗？</t>
  </si>
  <si>
    <t>代表：咱们科是现在使用替诺福韦的多吗？</t>
  </si>
  <si>
    <t>代表：咱们科现在使用替诺福韦的多吗？</t>
  </si>
  <si>
    <t>是否向客户提问来跟进与客户的互动？</t>
  </si>
  <si>
    <t>有提问的 = 6</t>
  </si>
  <si>
    <t>Generate Value  创造价值</t>
  </si>
  <si>
    <t>使用提问来了解客户目前对相关疾病的治疗方案</t>
  </si>
  <si>
    <t>是否发生</t>
  </si>
  <si>
    <t>有 = 6    没有 = 0</t>
  </si>
  <si>
    <t>询问客户对该疾病的治疗目标</t>
  </si>
  <si>
    <t>通过提问来了解客户目前对于BMS产品的使用</t>
  </si>
  <si>
    <t>代表：那应用博路定的患者用药周期是多久的？</t>
  </si>
  <si>
    <t>代表：应用博路定的患者都使用多长时间？</t>
  </si>
  <si>
    <t xml:space="preserve">代表：应用博路定的患者你是基于什么考虑的？
医生：博路定强效，耐药率比较低的。
</t>
  </si>
  <si>
    <t>代表：应用博路定的患者疗程都是使用多长时间？</t>
  </si>
  <si>
    <t xml:space="preserve">通过提问方式来了解客户选择治疗方案的考虑因素 </t>
  </si>
  <si>
    <t>代表：对的。您选择博路定是从什么因素考虑的？</t>
  </si>
  <si>
    <t>代表：对的，那应用博路定的患者你是基于什么考虑的？</t>
  </si>
  <si>
    <t>代表：那您选择替诺福韦是基于什么考虑呢？</t>
  </si>
  <si>
    <t>提供专注于患者的解决方案</t>
  </si>
  <si>
    <t>代表：通过介绍让您了解了博路定长期治疗对组织学的改善，患者您把控的也挺好的，最好还是不停药。</t>
  </si>
  <si>
    <t>代表：这个是２０１５年的指南，出示ＥＤＡ．．．．．．．．．．，恩替卡韦是慢乙肝治疗的一线药物。</t>
  </si>
  <si>
    <t>代表：这个是２０１５年的指南，出示ＥＤＡ．．．．．．．．．．，可以看出恩替卡韦是慢乙肝治疗的一线药物。</t>
  </si>
  <si>
    <t>代表：这个是２０１５年的指南，出示ＥＤＡ．．．．．．．．．．，可以看出恩替卡韦是慢乙肝治疗</t>
  </si>
  <si>
    <t xml:space="preserve">代表：这是指南推荐的．出示ＥＤＡ．．．．．．．．．肾功不好的患者，指南推荐是恩替卡韦和替米夫定的．
医生：这个是肾功不好的患者，肌酐清除率小于５０－６０的，这种患者肾功有问题要应用恩替卡韦呗．
代表：对的
</t>
  </si>
  <si>
    <t>代表：那针对这些肾功不好的患者您看会使用恩替卡韦吗？</t>
  </si>
  <si>
    <t>代表：这是指南推荐的．出示ＥＤＡ．．．．．．．．．肾功不好的患者，指南推荐是恩替卡韦和替米夫定的．</t>
  </si>
  <si>
    <t>处理客户的反对意见</t>
  </si>
  <si>
    <t>代表：这个就是恩替卡韦与替诺福韦分子量大小的对比，出示ＥＤＡ．．．．．．．．．恩替卡韦分子量小对肾脏的损伤就小，而替诺福韦将近是１倍的大小，损伤就大．</t>
  </si>
  <si>
    <t xml:space="preserve">医生：肾功这块，艾滋病是用６００，哦们是肝病石用３００，不是太明显的。出现没有那么严重。
代表：那我把肾脏安全性的数据跟您分享一下，这个是不同核苷类药物肾脏安全性的对比，替诺福韦，恩替卡韦使用时肾功监测的对比图，出示ＥＤＡ．．．．．．．．．．．．．．．．．不同核苷类药物的肾脏安全性是不同的。 
医生：还有的患者想要孩子的。就需要换用替诺福韦的。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t>
  </si>
  <si>
    <t>利用产品关键信息来区分BMS产品和竞争产品</t>
  </si>
  <si>
    <t xml:space="preserve">代表：这是恩替卡韦９０１试验的一个数据，出示ＥＤＡ．．．．．．．可以看出博路定持续给药，能使百分之百的患者纤维化改善。这是博路定组织学改善的一个数据，出示ＥＤＡ．．．．．．．．这个是与拉米夫定，阿德福韦一个非头对头的对照．．．．．．．．．．．．可以看出患者得到明显的组织学改善．这是韩国的一项研究．．．．．．．．．就是这些数据，上次我可能介绍的不清晰。
医生：数据结果都不错的。
</t>
  </si>
  <si>
    <t>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就是这些数据，上次我可能介绍的不清晰。</t>
  </si>
  <si>
    <t>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所以说博路定持续治疗，能够改善纤维化和组织学的评分。</t>
  </si>
  <si>
    <t xml:space="preserve">代表：这是恩替卡韦长期肾功能损害的一个对比，出示ＥＤＡ．．．．．．．．．．．．．
医生：恩
代表：这个是来自意大利的一个数据研究，出示ＥＤＡ．．．．．．．．．．所以恩替卡韦长期治疗，肾脏安全性是非常良好的．
</t>
  </si>
  <si>
    <t>代表：这个是来自意大利的一个数据研究，出示ＥＤＡ．．．．．．．．．．所以恩替卡韦长期治疗，肾脏安全性是非常良好的．</t>
  </si>
  <si>
    <t xml:space="preserve">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t>
  </si>
  <si>
    <t xml:space="preserve">代表：这是指南推荐的．出示ＥＤＡ．．．．．．．．．肾功不好的患者，指南推荐是恩替卡韦和替米夫定的．
医生：恩
代表：这个是替诺福韦，恩替卡韦使用时肾功监测的对比图，出示ＥＤＡ．．．．．．．．．．．．．．．．．．替诺福韦第一年要２－４周检查一次肾功，第二年要三个月检查一次肾功的。这个会增加患者的经济负担的。恩替卡韦就无需监测。
</t>
  </si>
  <si>
    <t>是否引发和客户相互讨论或学术辩论</t>
  </si>
  <si>
    <t xml:space="preserve">代表：这是恩替卡韦９０１试验的一个数据，出示ＥＤＡ．．．．．．．可以看出博路定持续给药，能使百分之百的患者纤维化改善。这是博路定组织学改善的一个数据，出示ＥＤＡ．．．．．．．．这个是与拉米夫定，阿德福韦一个非头对头的对照．．．．．．．．．．．．可以看出患者得到明显的组织学改善．这是韩国的一项研究．．．．．．．．．就是这些数据，上次我可能介绍的不清晰。
医生：数据结果都不错的。
代表：通过介绍让您了解了博路定长期治疗对组织学的改善，患者您把控的也挺好的，最好还是不停药。
医生：不能停药。但患者负担重，１５年定的４年治疗还是不可行啊。
代表：对的，主任，您看还需要我提供什么数据？
</t>
  </si>
  <si>
    <t xml:space="preserve">代表：这是指南推荐的．出示ＥＤＡ．．．．．．．．．肾功不好的患者，指南推荐是恩替卡韦和替米夫定的．
医生：这个是肾功不好的患者，肌酐清除率小于５０－６０的，这种患者肾功有问题要应用恩替卡韦呗．
代表：对的
医生：咱们主要是监测肾小球滤过率呗．
代表：是的．这个是替诺福韦，恩替卡韦使用时肾功监测的对比图，出示ＥＤＡ．．．．．．．．．．．．．．．．．．替诺福韦第一年要２－４周检查一次肾功，第二年要三个月检查一次肾功的。这个会增加患者的经济负担的。恩替卡韦就无需监测。
医生：好，我知道了，就是替诺福韦的监测而恩替卡韦无需监测呗。
代表：是的
医生：其实我们也不是首选替诺福韦的，有些患者使用恩替卡韦变异的，或者没降到最低点的，才建议换药的。
代表：指南也明确指出，肾功不全的。针对这样的患者，您是否首选恩替卡韦做治疗呢？
医生：行，我知道了。
</t>
  </si>
  <si>
    <t xml:space="preserve">代表：那监测肾功吗？
医生：监测，都定期复查。
代表：那您选择替诺福韦是基于什么考虑呢？
医生：有些特殊的，比如生育要求的。一般还是恩替卡韦的多。
代表：那肾脏不太好，又要求生育的患者呢？
医生：那个基本没有吧。年轻的多。
代表：那我把肾脏安全性的数据跟您分享一下，这个是不同核苷类药物肾脏安全性的对比，替诺福韦，恩替卡韦使用时肾功监测的对比图，出示ＥＤＡ．．．．．．．．．．．．．．．．．不同核苷类药物的肾脏安全性是不同的。 
医生：对。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医生：嗯
代表：这是恩替卡韦长期肾功能损害的一个对比，出示ＥＤＡ．．．．．．．．．．．．．
医生：恩
</t>
  </si>
  <si>
    <t xml:space="preserve">代表：那监测肾功吗？
医生：当然必须监测的。
代表：那您选择替诺福韦是基于什么考虑呢？
医生：有些特殊的，比如生育要求的。恩替卡韦耐药的。它的耐药率较低，副反应也少，就有些会应用。
代表：那监测肾功吗？
医生：肾功这块，艾滋病是用６００，哦们是肝病石用３００，不是太明显的。出现没有那么严重。
代表：那我把肾脏安全性的数据跟您分享一下，这个是不同核苷类药物肾脏安全性的对比，替诺福韦，恩替卡韦使用时肾功监测的对比图，出示ＥＤＡ．．．．．．．．．．．．．．．．．不同核苷类药物的肾脏安全性是不同的。 
医生：还有的患者想要孩子的。就需要换用替诺福韦的。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医生：嗯
代表：这是指南推荐的．出示ＥＤＡ．．．．．．．．．肾功不好的患者，指南推荐是恩替卡韦和替米夫定的．
医生：恩
</t>
  </si>
  <si>
    <t xml:space="preserve">代表：那监测肾功吗？
医生：当然必须监测的。
代表：那您选择替诺福韦是基于什么考虑呢？
医生：有些特殊的，比如生育要求的。也能便宜点。
代表：便宜点
医生：我们感觉替诺福韦的耐药率确实是低的。原来改用恩替卡韦的还是在用的。
代表：那我今天把肾脏安全性的数据跟您分享一下，这个是不同核苷类药物肾脏安全性的对比，替诺福韦，恩替卡韦使用时肾功监测的对比图，出示ＥＤＡ．．．．．．．．．．．．．．．．．不同核苷类药物的肾脏安全性是不同的。 
医生：嗯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医生：嗯你们恩替卡韦现在市场占有率挺高的，抗病毒的９０％以上了吧。
代表：是的
医生：我们病房基本是恩替卡韦，干扰素基本没有了，替诺福韦吃的还是少。
</t>
  </si>
  <si>
    <t>Achieve Agreement  达成共识</t>
  </si>
  <si>
    <t>客户是否认同或者同意了代表所沟通的信息</t>
  </si>
  <si>
    <t>医生：数据结果都不错的。</t>
  </si>
  <si>
    <t xml:space="preserve">
医生：清楚，这我再临床上也能感受到。</t>
  </si>
  <si>
    <t>客户是否会考虑代表所提出的BMS产品的治疗价值</t>
  </si>
  <si>
    <t xml:space="preserve">代表：这是台湾的研究，继续出示ＥＤＡ．．．．．．．．．可以看出，恩替卡韦的持续治疗，能够使肝硬化患者的肝脏硬度值明显下降．
医生：嗯
</t>
  </si>
  <si>
    <t xml:space="preserve">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所以说博路定持续治疗，能够改善纤维化和组织学的评分。
医生：嗯
</t>
  </si>
  <si>
    <t xml:space="preserve">医生：这个是肾功不好的患者，肌酐清除率小于５０－６０的，这种患者肾功有问题要应用恩替卡韦呗．
代表：对的
</t>
  </si>
  <si>
    <t xml:space="preserve">代表：这个是替诺福韦，恩替卡韦使用时肾功监测的对比图，出示ＥＤＡ．．．．．．．．．．．．．．．．．．替诺福韦第一年要２－４周检查一次肾功，第二年要三个月检查一次肾功的。这个会增加患者的经济负担的。恩替卡韦就无需监测。
医生：嗯
</t>
  </si>
  <si>
    <t xml:space="preserve">代表：这个是替诺福韦，恩替卡韦使用时肾功监测的对比图，出示ＥＤＡ．．．．．．．．．．．．．．．．．．替诺福韦第一年要２－４周检查一次肾功，第二年要三个月检查一次肾功的。这个会增加患者的经济负担的。恩替卡韦就无需监测。
医生：恩
</t>
  </si>
  <si>
    <t xml:space="preserve">代表：这个是替诺福韦，恩替卡韦使用时肾功监测的对比图，出示ＥＤＡ．．．．．．．．．．．．．．．．．．替诺福韦第一年要２－４周检查一次肾功，第二年要三个月检查一次肾功的。这个会增加患者的经济负担的。恩替卡韦就无需监测。
医生：恩，但是替诺福韦我艾滋病病人在用，肾功这块没发现有特殊改变的
</t>
  </si>
  <si>
    <t>客户的反应是否会考虑代表所沟通的信息</t>
  </si>
  <si>
    <t xml:space="preserve">同意 = 6      考虑 = 3     没有 = 0 </t>
  </si>
  <si>
    <t>基于与客户达成共识后，代表是否提出行动计划</t>
  </si>
  <si>
    <t>代表：指南也明确指出，肾功不全的。针对这样的患者，您是否首选恩替卡韦做治疗呢？</t>
  </si>
  <si>
    <t>代表：那针对这些肾功不好的患者您看会首选使用博路定吗？</t>
  </si>
  <si>
    <t>代表：通过前面的介绍你了解我们与替诺福韦比较，肾脏安全性这方面的优势。对于肾功不好的患者还是请您优先考虑恩替卡韦的。</t>
  </si>
  <si>
    <t xml:space="preserve">客户接受代表提出的行动计划 = 6 代表提出行动计划客户不接受 = 3                                  没有提出行动计划 = 0 </t>
  </si>
  <si>
    <t>代表是否邀请客户参加BMS的学习平台</t>
  </si>
  <si>
    <t>代表：我们过几天有ＩＭＥＥＴＩＮＧ会议和视频网络会议，你愿意参见吗？</t>
  </si>
  <si>
    <t>代表：谢谢，网络会议，ＩＭＥＥＴＩＮＧ过两天我们还会有，跟全国的医生进行互动交流，您感不感兴趣啊。</t>
  </si>
  <si>
    <t>代表：谢谢．过两天我们还会有网络视频会，跟全国的医生进行互动交流，您感不感兴趣啊？</t>
  </si>
  <si>
    <t>代表：暂时没有的．过两天我们还会有网络视频会，跟全国的医生进行互动交流，您感不感兴趣啊？</t>
  </si>
  <si>
    <t>代表：谢谢主任．过两天我们还会有网络视频会，跟全国的医生进行互动交流，您感不感兴趣啊？</t>
  </si>
  <si>
    <t>代表：我们还会有网络视频会，跟全国的医生进行互动交流，您感不感兴趣啊？</t>
  </si>
  <si>
    <t>代表：过几天我们还会有网络视频会，跟全国的医生进行互动交流，您感不感兴趣啊？</t>
  </si>
  <si>
    <t>有邀请客户接受 = 6    有邀请但客户不接受 = 3 没有邀请 = 0</t>
  </si>
  <si>
    <t>执行分析</t>
  </si>
  <si>
    <t>0，2，4</t>
  </si>
  <si>
    <t>通过记录的代表和医生对话内容中可以发现此次拜访符合哪一选项</t>
  </si>
  <si>
    <t xml:space="preserve">市场战略 </t>
  </si>
  <si>
    <t>符合策略内容其中任何一个 = 4          拜访内容和举例的策略无关 = 0</t>
  </si>
  <si>
    <t>延长博路定患者DOT</t>
  </si>
  <si>
    <t>锁定新患者，细分优势人群</t>
  </si>
  <si>
    <t>代表：谢谢，这是韩国的一项研究．．．．．．．．这是韩国的一项研究．．．．．．．．持续治疗可以降低慢乙肝患者的肝硬度值．今天就给您介绍这些．</t>
  </si>
  <si>
    <t>代表：谢谢，这是韩国的一项研究．．．．．．．．这是韩国的一项研究．．．．．．．．持续治疗可以降低慢乙肝患者的肝硬度值．这是韩国的研究。．</t>
  </si>
  <si>
    <t>拓展消化科与肝胆外科</t>
  </si>
  <si>
    <t>目标患者类型</t>
  </si>
  <si>
    <t>拜访中有提到任何一个患者类型 = 4                             没有提到任何一个患者类型 = 0</t>
  </si>
  <si>
    <t>优势人群</t>
  </si>
  <si>
    <t xml:space="preserve">关键信息传递 </t>
  </si>
  <si>
    <t>拜访中有提到任何一个关键信息 = 4                           没有提到任何一个关键信息 = 0</t>
  </si>
  <si>
    <t xml:space="preserve">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就是这些数据，上次我可能介绍的不清晰。
医生：清楚，这我再临床上也能感受到。
代表：谢谢，这是韩国的一项研究．．．．．．．．这是韩国的一项研究．．．．．．．．持续治疗可以降低慢乙肝患者的肝硬度值．今天就给您介绍这些．
</t>
  </si>
  <si>
    <t xml:space="preserve">代表：那我今天把肾脏安全性的数据跟您分享一下，这个是不同核苷类药物肾脏安全性的对比，替诺福韦，恩替卡韦使用时肾功监测的对比图，出示ＥＤＡ．．．．．．．．．．．．．．．．．不同核苷类药物的肾脏安全性是不同的。 </t>
  </si>
  <si>
    <t>代表：这是恩替卡韦９０１试验的一个数据，出示ＥＤＡ．．．．．．．可以看出博路定持续给药，能使百分之百的患者纤维化改善。这是博路定组织学改善的一个数据，出示ＥＤＡ．．．．．．．．这个是与拉米夫定，阿德福韦一个非头对头的对照．．．．．．．．．．．．可以看出患者得到明显的组织学改善．这是韩国的一项研究．．．．．．．．．就是这些数据，上次我可能介绍的不清晰。</t>
  </si>
  <si>
    <t>代表：这个是替诺福韦，恩替卡韦使用时肾功监测的对比图，出示ＥＤＡ．．．．．．．．．．．．．．．．．．替诺福韦第一年要２－４周检查一次肾功，第二年要三个月检查一次肾功的。这个会增加患者的经济负担的。恩替卡韦就无需监测。</t>
  </si>
  <si>
    <t>业务类型</t>
  </si>
  <si>
    <t>此次拜访的目标患者类型属于哪个科室的？                    属于其中一个目标科室的 = 4     不属于任何目标科室的 = 0</t>
  </si>
  <si>
    <t>目标客户</t>
  </si>
  <si>
    <t>此次拜访的目标客户是哪个科室的？     属于其中一个目标科室的 = 4     不属于任何目标科室的 = 0</t>
  </si>
  <si>
    <t>竞争产品</t>
  </si>
  <si>
    <t xml:space="preserve">此次拜访有没有提到竞争产品？   提到的竞争产品是其中一个的 = 4 没有提到任何举例的竞争产品 = 0 </t>
  </si>
  <si>
    <t xml:space="preserve">代表：这是恩替卡韦９０１试验的一个数据，出示ＥＤＡ．．．．．．．可以看出博路定持续给药，能使百分之百的患者纤维化改善。这是博路定组织学改善的一个数据，出示ＥＤＡ．．．．．．．．这个是与拉米夫定，阿德福韦及恩替卡韦一个非头对头的对照．．．．．．．．．．．．可以看出患者得到明显的组织学改善．就是这些数据，上次我可能介绍的不清晰。
医生：清楚，这我再临床上也能感受到。
</t>
  </si>
  <si>
    <t>反对意见处理</t>
  </si>
  <si>
    <t xml:space="preserve">客户是否提出其中一个反对意见？                                                           有 = 4                                                        没有 = 0 </t>
  </si>
  <si>
    <t>1.  TDF是新一代核苷类抗病毒治疗药物，优于ETV               2.  ETV治疗24周应答不佳应换用TDF                                          3.  TDF肾脏安全性优于ADV                                                                 4.  ADV/TDF治疗期间, eGFR评估的患者肾功能并无显著影响                                                5.  价格</t>
  </si>
  <si>
    <t xml:space="preserve">代表：是的．这个是替诺福韦，恩替卡韦使用时肾功监测的对比图，出示ＥＤＡ．．．．．．．．．．．．．．．．．．替诺福韦第一年要２－４周检查一次肾功，第二年要三个月检查一次肾功的。这个会增加患者的经济负担的。恩替卡韦就无需监测。
医生：好，我知道了，就是替诺福韦的监测而恩替卡韦无需监测呗。
代表：是的
医生：其实我们也不是首选替诺福韦的，有些患者使用恩替卡韦变异的，或者没降到最低点的，才建议换药的。
</t>
  </si>
  <si>
    <t xml:space="preserve">代表：那我把肾脏安全性的数据跟您分享一下，这个是不同核苷类药物肾脏安全性的对比，替诺福韦，恩替卡韦使用时肾功监测的对比图，出示ＥＤＡ．．．．．．．．．．．．．．．．．不同核苷类药物的肾脏安全性是不同的。 
医生：还有的患者想要孩子的。就需要换用替诺福韦的。
代表：：这个是恩替卡韦ｒｅｌｆｙ研究的一个数据．．．．．．．．．．安全性与注册研究是一致的．保证数据的真实准确。
医生：恩
代表：这个就是恩替卡韦与替诺福韦分子量大小的对比，出示ＥＤＡ．．．．．．．．．恩替卡韦分子量小对肾脏的损伤就小，而替诺福韦将近是１倍的大小，损伤就大．
医生：嗯
代表：这是指南推荐的．出示ＥＤＡ．．．．．．．．．肾功不好的患者，指南推荐是恩替卡韦和替米夫定的．
医生：恩
</t>
  </si>
  <si>
    <t>推广资料使用</t>
  </si>
  <si>
    <t>代表使用ipad与客户讲解相关针对性的任何一个信息 = 4                                                                                                              没有使用ipad讲解任何信息 = 0</t>
  </si>
  <si>
    <t>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t>
  </si>
  <si>
    <t>代表：疗效和耐药是您关注的，那今天我也带来了恩替卡韦在这两方面的试验数据．这是安全性方面．出示ＥＤＡ，不同核苷类药物在安全性方面的注意．．．．．．．．．．．．．．可以看出恩替卡韦长期治疗的安全性．这是恩替卡韦ｒｅｌｆｙ研究的一个数据．．．．．．．．．．安全性与注册研究是一致的．</t>
  </si>
  <si>
    <t>代表：：这个是恩替卡韦ｒｅｌｆｙ研究的一个数据．．．．．．．．．．安全性与注册研究是一致的．保证数据的真实准确。</t>
  </si>
  <si>
    <t>消化科2套EDA                                                                                           • 慢乙肝防治指南的临床实践-抗病毒治疗相关问题
• 慢乙肝抗病毒治疗的临床获益-代偿期肝硬化慢乙肝患者抗病毒治疗的临床获益</t>
  </si>
  <si>
    <t>拜访的结果是什么？</t>
  </si>
  <si>
    <t>在下面适用的地方把0改为1</t>
  </si>
  <si>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</si>
  <si>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</si>
  <si>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</si>
  <si>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t>试图讲述
（产品信息被传递但没有同意改变行为）</t>
  </si>
  <si>
    <t>事务型（没有销售内容）</t>
  </si>
  <si>
    <t>程序型（品牌提醒，没有任何销售信息）</t>
  </si>
  <si>
    <t>A-SMART原则</t>
  </si>
  <si>
    <r>
      <rPr>
        <sz val="10.5"/>
        <color theme="1"/>
        <rFont val="Arial"/>
        <family val="2"/>
      </rPr>
      <t>•</t>
    </r>
    <r>
      <rPr>
        <sz val="7"/>
        <color theme="1"/>
        <rFont val="Times New Roman"/>
        <family val="1"/>
      </rPr>
      <t xml:space="preserve">          </t>
    </r>
    <r>
      <rPr>
        <sz val="10.5"/>
        <color theme="1"/>
        <rFont val="Microsoft YaHei"/>
        <charset val="134"/>
      </rPr>
      <t>一个有效的拜访目标还必须遵循A-SMART原则，A-SMART原则可能在座很多人都曾经听说过，它是几个单词首字母的缩写，即：</t>
    </r>
  </si>
  <si>
    <r>
      <rPr>
        <sz val="10.5"/>
        <color theme="1"/>
        <rFont val="Microsoft YaHei"/>
        <charset val="134"/>
      </rPr>
      <t>-</t>
    </r>
    <r>
      <rPr>
        <sz val="7"/>
        <color theme="1"/>
        <rFont val="Times New Roman"/>
        <family val="1"/>
      </rPr>
      <t xml:space="preserve">        </t>
    </r>
    <r>
      <rPr>
        <b/>
        <sz val="10.5"/>
        <color theme="1"/>
        <rFont val="Microsoft YaHei"/>
        <charset val="134"/>
      </rPr>
      <t>A</t>
    </r>
    <r>
      <rPr>
        <sz val="10.5"/>
        <color theme="1"/>
        <rFont val="Microsoft YaHei"/>
        <charset val="134"/>
      </rPr>
      <t>ligned — 一致的</t>
    </r>
  </si>
  <si>
    <r>
      <rPr>
        <sz val="10.5"/>
        <color theme="1"/>
        <rFont val="Wingdings"/>
        <charset val="2"/>
      </rPr>
      <t>ü</t>
    </r>
    <r>
      <rPr>
        <sz val="7"/>
        <color theme="1"/>
        <rFont val="Times New Roman"/>
        <family val="1"/>
      </rPr>
      <t xml:space="preserve">  </t>
    </r>
    <r>
      <rPr>
        <sz val="10.5"/>
        <color theme="1"/>
        <rFont val="Microsoft YaHei"/>
        <charset val="134"/>
      </rPr>
      <t>应当与公司内其他相关同事的努力方向相一致。并且，每一次的拜访目标应当与整个跨部门和跨治疗领域客户计划保持一致。</t>
    </r>
  </si>
  <si>
    <r>
      <rPr>
        <sz val="10.5"/>
        <color theme="1"/>
        <rFont val="Microsoft YaHei"/>
        <charset val="134"/>
      </rPr>
      <t>-</t>
    </r>
    <r>
      <rPr>
        <sz val="7"/>
        <color theme="1"/>
        <rFont val="Times New Roman"/>
        <family val="1"/>
      </rPr>
      <t xml:space="preserve">        </t>
    </r>
    <r>
      <rPr>
        <b/>
        <sz val="10.5"/>
        <color theme="1"/>
        <rFont val="Microsoft YaHei"/>
        <charset val="134"/>
      </rPr>
      <t>S</t>
    </r>
    <r>
      <rPr>
        <sz val="10.5"/>
        <color theme="1"/>
        <rFont val="Microsoft YaHei"/>
        <charset val="134"/>
      </rPr>
      <t>pecific — 具体的</t>
    </r>
  </si>
  <si>
    <r>
      <rPr>
        <sz val="10.5"/>
        <color theme="1"/>
        <rFont val="Wingdings"/>
        <charset val="2"/>
      </rPr>
      <t>ü</t>
    </r>
    <r>
      <rPr>
        <sz val="7"/>
        <color theme="1"/>
        <rFont val="Times New Roman"/>
        <family val="1"/>
      </rPr>
      <t xml:space="preserve">  </t>
    </r>
    <r>
      <rPr>
        <sz val="10.5"/>
        <color theme="1"/>
        <rFont val="Microsoft YaHei UI"/>
        <family val="2"/>
        <charset val="134"/>
      </rPr>
      <t>要用具体、明确的语言清晰地说明你希望得到、传递、销售或改善什么，是要被清晰定义的，而不是模棱两可。</t>
    </r>
  </si>
  <si>
    <r>
      <rPr>
        <sz val="10.5"/>
        <color theme="1"/>
        <rFont val="Wingdings"/>
        <charset val="2"/>
      </rPr>
      <t>ü</t>
    </r>
    <r>
      <rPr>
        <sz val="7"/>
        <color theme="1"/>
        <rFont val="Times New Roman"/>
        <family val="1"/>
      </rPr>
      <t> </t>
    </r>
    <r>
      <rPr>
        <sz val="7"/>
        <color theme="1"/>
        <rFont val="Microsoft YaHei"/>
        <charset val="134"/>
      </rPr>
      <t xml:space="preserve"> </t>
    </r>
    <r>
      <rPr>
        <sz val="10.5"/>
        <color theme="1"/>
        <rFont val="Microsoft YaHei"/>
        <charset val="134"/>
      </rPr>
      <t>比如，目标是“我要成功”，“成功”的定义在每个人心中都是不一样的，因此不够具体。</t>
    </r>
  </si>
  <si>
    <r>
      <rPr>
        <sz val="10.5"/>
        <color theme="1"/>
        <rFont val="Wingdings"/>
        <charset val="2"/>
      </rPr>
      <t>ü</t>
    </r>
    <r>
      <rPr>
        <sz val="7"/>
        <color theme="1"/>
        <rFont val="Times New Roman"/>
        <family val="1"/>
      </rPr>
      <t xml:space="preserve">  </t>
    </r>
    <r>
      <rPr>
        <sz val="10.5"/>
        <color theme="1"/>
        <rFont val="Microsoft YaHei"/>
        <charset val="134"/>
      </rPr>
      <t>再比如，“我要减肥”这个目标，“减肥”的定义就是体重减轻，所以就具体性而言，是具体的。</t>
    </r>
  </si>
  <si>
    <r>
      <rPr>
        <sz val="10.5"/>
        <color theme="1"/>
        <rFont val="Microsoft YaHei"/>
        <charset val="134"/>
      </rPr>
      <t>-</t>
    </r>
    <r>
      <rPr>
        <sz val="7"/>
        <color theme="1"/>
        <rFont val="Times New Roman"/>
        <family val="1"/>
      </rPr>
      <t xml:space="preserve">        </t>
    </r>
    <r>
      <rPr>
        <b/>
        <sz val="10.5"/>
        <color theme="1"/>
        <rFont val="Microsoft YaHei"/>
        <charset val="134"/>
      </rPr>
      <t>M</t>
    </r>
    <r>
      <rPr>
        <sz val="10.5"/>
        <color theme="1"/>
        <rFont val="Microsoft YaHei"/>
        <charset val="134"/>
      </rPr>
      <t>easurable — 可衡量的</t>
    </r>
  </si>
  <si>
    <r>
      <rPr>
        <sz val="10.5"/>
        <color theme="1"/>
        <rFont val="Wingdings"/>
        <charset val="2"/>
      </rPr>
      <t>ü</t>
    </r>
    <r>
      <rPr>
        <sz val="7"/>
        <color theme="1"/>
        <rFont val="Times New Roman"/>
        <family val="1"/>
      </rPr>
      <t xml:space="preserve">  </t>
    </r>
    <r>
      <rPr>
        <sz val="10.5"/>
        <color theme="1"/>
        <rFont val="Microsoft YaHei UI"/>
        <family val="2"/>
        <charset val="134"/>
      </rPr>
      <t>能够被定性或定量地衡量评估，比如通过一组明确的数据或产生某些行为。</t>
    </r>
  </si>
  <si>
    <r>
      <rPr>
        <sz val="10.5"/>
        <color theme="1"/>
        <rFont val="Wingdings"/>
        <charset val="2"/>
      </rPr>
      <t>ü</t>
    </r>
    <r>
      <rPr>
        <sz val="7"/>
        <color theme="1"/>
        <rFont val="Times New Roman"/>
        <family val="1"/>
      </rPr>
      <t xml:space="preserve">  </t>
    </r>
    <r>
      <rPr>
        <sz val="10.5"/>
        <color theme="1"/>
        <rFont val="Microsoft YaHei"/>
        <charset val="134"/>
      </rPr>
      <t>比如，我如何知道已经达成了自己的减肥目标呢？如果说“我要减肥100斤”，这个100斤就是衡量的标准。</t>
    </r>
  </si>
  <si>
    <r>
      <rPr>
        <sz val="10.5"/>
        <color theme="1"/>
        <rFont val="Microsoft YaHei"/>
        <charset val="134"/>
      </rPr>
      <t>-</t>
    </r>
    <r>
      <rPr>
        <sz val="7"/>
        <color theme="1"/>
        <rFont val="Times New Roman"/>
        <family val="1"/>
      </rPr>
      <t xml:space="preserve">        </t>
    </r>
    <r>
      <rPr>
        <b/>
        <sz val="10.5"/>
        <color theme="1"/>
        <rFont val="Microsoft YaHei"/>
        <charset val="134"/>
      </rPr>
      <t>A</t>
    </r>
    <r>
      <rPr>
        <sz val="10.5"/>
        <color theme="1"/>
        <rFont val="Microsoft YaHei"/>
        <charset val="134"/>
      </rPr>
      <t>ttainable — 可实现的/有挑战的</t>
    </r>
  </si>
  <si>
    <r>
      <rPr>
        <sz val="10.5"/>
        <color theme="1"/>
        <rFont val="Wingdings"/>
        <charset val="2"/>
      </rPr>
      <t>ü</t>
    </r>
    <r>
      <rPr>
        <sz val="7"/>
        <color theme="1"/>
        <rFont val="Times New Roman"/>
        <family val="1"/>
      </rPr>
      <t xml:space="preserve">  </t>
    </r>
    <r>
      <rPr>
        <sz val="10.5"/>
        <color theme="1"/>
        <rFont val="Microsoft YaHei"/>
        <charset val="134"/>
      </rPr>
      <t>对于销售而言，我们设定的目标应当是现实可行的；同时，是需要我们付出一定努力才能实现的，是有挑战的，换句话说是“需要跳起来才够得着的”。</t>
    </r>
  </si>
  <si>
    <r>
      <rPr>
        <sz val="10.5"/>
        <color theme="1"/>
        <rFont val="Wingdings"/>
        <charset val="2"/>
      </rPr>
      <t>ü</t>
    </r>
    <r>
      <rPr>
        <sz val="7"/>
        <color theme="1"/>
        <rFont val="Times New Roman"/>
        <family val="1"/>
      </rPr>
      <t xml:space="preserve">  </t>
    </r>
    <r>
      <rPr>
        <sz val="10.5"/>
        <color theme="1"/>
        <rFont val="Microsoft YaHei"/>
        <charset val="134"/>
      </rPr>
      <t>比如，有客户已经在高病毒载量的核苷初治患者处方博路定了，而设的目标仍是“选择在高病毒载量的核苷初治患者处方博路定”，那么这种目标就不是有挑战的。</t>
    </r>
  </si>
  <si>
    <r>
      <rPr>
        <sz val="10.5"/>
        <color theme="1"/>
        <rFont val="Wingdings"/>
        <charset val="2"/>
      </rPr>
      <t>ü</t>
    </r>
    <r>
      <rPr>
        <sz val="7"/>
        <color theme="1"/>
        <rFont val="Times New Roman"/>
        <family val="1"/>
      </rPr>
      <t xml:space="preserve">  </t>
    </r>
    <r>
      <rPr>
        <sz val="10.5"/>
        <color theme="1"/>
        <rFont val="Microsoft YaHei"/>
        <charset val="134"/>
      </rPr>
      <t xml:space="preserve">那如果有另外一个客户，他以往在e抗原阳性，病毒载量较低的患者处方素比伏，现在我们的目标设为让其“在e抗原阳性，病毒载量较低的患者处方博路定”，是否是有挑战的呢？没错，针对这个客户，这个目标就具有挑战性了。 </t>
    </r>
  </si>
  <si>
    <r>
      <rPr>
        <sz val="10.5"/>
        <color theme="1"/>
        <rFont val="Wingdings"/>
        <charset val="2"/>
      </rPr>
      <t>ü</t>
    </r>
    <r>
      <rPr>
        <sz val="7"/>
        <color theme="1"/>
        <rFont val="Times New Roman"/>
        <family val="1"/>
      </rPr>
      <t xml:space="preserve">  </t>
    </r>
    <r>
      <rPr>
        <sz val="10.5"/>
        <color theme="1"/>
        <rFont val="Microsoft YaHei"/>
        <charset val="134"/>
      </rPr>
      <t>是否挑战，是需要看具体情形的，比如，同样在两周内减肥5公斤，对于一个原本50公斤重的人来说，会是很挑战的一件事，但对于一个体重150公斤的人来说，可能就不是那么挑战了。</t>
    </r>
  </si>
  <si>
    <r>
      <rPr>
        <sz val="10.5"/>
        <color theme="1"/>
        <rFont val="Microsoft YaHei"/>
        <charset val="134"/>
      </rPr>
      <t>-</t>
    </r>
    <r>
      <rPr>
        <sz val="7"/>
        <color theme="1"/>
        <rFont val="Times New Roman"/>
        <family val="1"/>
      </rPr>
      <t xml:space="preserve">        </t>
    </r>
    <r>
      <rPr>
        <b/>
        <sz val="10.5"/>
        <color theme="1"/>
        <rFont val="Microsoft YaHei"/>
        <charset val="134"/>
      </rPr>
      <t>R</t>
    </r>
    <r>
      <rPr>
        <sz val="10.5"/>
        <color theme="1"/>
        <rFont val="Microsoft YaHei"/>
        <charset val="134"/>
      </rPr>
      <t>elevant — 相关的</t>
    </r>
  </si>
  <si>
    <r>
      <rPr>
        <sz val="10.5"/>
        <color theme="1"/>
        <rFont val="Wingdings"/>
        <charset val="2"/>
      </rPr>
      <t>ü</t>
    </r>
    <r>
      <rPr>
        <sz val="7"/>
        <color theme="1"/>
        <rFont val="Times New Roman"/>
        <family val="1"/>
      </rPr>
      <t xml:space="preserve">  </t>
    </r>
    <r>
      <rPr>
        <sz val="10.5"/>
        <color theme="1"/>
        <rFont val="Microsoft YaHei"/>
        <charset val="134"/>
      </rPr>
      <t>每一次的拜访目标应当与公司目标的达成持续关联，这就是上面我们所说的incremental shift的目标，每个小目标的方向都是朝着大目标的，在不断完成小目标的同时，也是在推进大目标的达成。</t>
    </r>
  </si>
  <si>
    <r>
      <rPr>
        <sz val="10.5"/>
        <color theme="1"/>
        <rFont val="Microsoft YaHei"/>
        <charset val="134"/>
      </rPr>
      <t>-</t>
    </r>
    <r>
      <rPr>
        <sz val="7"/>
        <color theme="1"/>
        <rFont val="Times New Roman"/>
        <family val="1"/>
      </rPr>
      <t xml:space="preserve">        </t>
    </r>
    <r>
      <rPr>
        <b/>
        <sz val="10.5"/>
        <color theme="1"/>
        <rFont val="Microsoft YaHei"/>
        <charset val="134"/>
      </rPr>
      <t>T</t>
    </r>
    <r>
      <rPr>
        <sz val="10.5"/>
        <color theme="1"/>
        <rFont val="Microsoft YaHei"/>
        <charset val="134"/>
      </rPr>
      <t>ime-bound — 有时限的</t>
    </r>
  </si>
  <si>
    <r>
      <rPr>
        <sz val="10.5"/>
        <color theme="1"/>
        <rFont val="Wingdings"/>
        <charset val="2"/>
      </rPr>
      <t>ü</t>
    </r>
    <r>
      <rPr>
        <sz val="7"/>
        <color theme="1"/>
        <rFont val="Times New Roman"/>
        <family val="1"/>
      </rPr>
      <t xml:space="preserve">  </t>
    </r>
    <r>
      <rPr>
        <sz val="10.5"/>
        <color theme="1"/>
        <rFont val="Microsoft YaHei"/>
        <charset val="134"/>
      </rPr>
      <t>应当有时间限制，否则将难以检查或考核时间节点。</t>
    </r>
  </si>
  <si>
    <r>
      <rPr>
        <sz val="10.5"/>
        <color theme="1"/>
        <rFont val="Wingdings"/>
        <charset val="2"/>
      </rPr>
      <t>ü</t>
    </r>
    <r>
      <rPr>
        <sz val="7"/>
        <color theme="1"/>
        <rFont val="Times New Roman"/>
        <family val="1"/>
      </rPr>
      <t xml:space="preserve">  </t>
    </r>
    <r>
      <rPr>
        <sz val="10.5"/>
        <color theme="1"/>
        <rFont val="Microsoft YaHei"/>
        <charset val="134"/>
      </rPr>
      <t>比如，我要“在一周内，体重减轻5公斤”。这个“一周内”就是一个时限。</t>
    </r>
  </si>
  <si>
    <t>访谈和执行</t>
    <rPh sb="0" eb="1">
      <t>fang tan</t>
    </rPh>
    <rPh sb="2" eb="3">
      <t>he zhi xing</t>
    </rPh>
    <phoneticPr fontId="23" type="noConversion"/>
  </si>
  <si>
    <t>品牌市场战略</t>
  </si>
  <si>
    <t>关键信息</t>
  </si>
  <si>
    <t>区域内患者分布</t>
  </si>
  <si>
    <t>总计</t>
  </si>
  <si>
    <t>拜访</t>
    <rPh sb="0" eb="1">
      <t>bai fang</t>
    </rPh>
    <phoneticPr fontId="23" type="noConversion"/>
  </si>
  <si>
    <t>标准</t>
  </si>
  <si>
    <t>权重</t>
  </si>
  <si>
    <t>得分</t>
  </si>
  <si>
    <t>整合规划</t>
  </si>
  <si>
    <t>组内权重</t>
    <rPh sb="0" eb="1">
      <t>zu nei</t>
    </rPh>
    <rPh sb="2" eb="3">
      <t>quan zhong</t>
    </rPh>
    <phoneticPr fontId="23" type="noConversion"/>
  </si>
  <si>
    <t>对于此次拜访您打算怎么做</t>
  </si>
  <si>
    <t>此次拜访打算展示什么</t>
  </si>
  <si>
    <t>此次拜访想发现什么</t>
  </si>
  <si>
    <r>
      <t>此次拜访目标是否</t>
    </r>
    <r>
      <rPr>
        <sz val="12"/>
        <color rgb="FF272727"/>
        <rFont val="Arial"/>
        <family val="2"/>
      </rPr>
      <t xml:space="preserve"> SMART</t>
    </r>
  </si>
  <si>
    <t>吸引注意</t>
  </si>
  <si>
    <t>拜访中是否与客户提到之前所设想的对于此次拜访的目标？</t>
  </si>
  <si>
    <t>是否采用讲述故事的方法与客户进行互动</t>
  </si>
  <si>
    <r>
      <t>是否采用</t>
    </r>
    <r>
      <rPr>
        <sz val="12"/>
        <color rgb="FF272727"/>
        <rFont val="Arial"/>
        <family val="2"/>
      </rPr>
      <t>SOAP</t>
    </r>
    <r>
      <rPr>
        <sz val="12"/>
        <color rgb="FF272727"/>
        <rFont val="PingFang SC"/>
        <family val="3"/>
        <charset val="134"/>
      </rPr>
      <t>的方法与客户进行互动</t>
    </r>
    <r>
      <rPr>
        <sz val="12"/>
        <color rgb="FF272727"/>
        <rFont val="Arial"/>
        <family val="2"/>
      </rPr>
      <t> </t>
    </r>
  </si>
  <si>
    <t>是否利用大胆陈述来与客户进行互动（产品特征优势宣讲）</t>
    <rPh sb="17" eb="18">
      <t>chan pin</t>
    </rPh>
    <rPh sb="19" eb="20">
      <t>te zheng</t>
    </rPh>
    <rPh sb="21" eb="22">
      <t>you shi</t>
    </rPh>
    <rPh sb="23" eb="24">
      <t>xuan jiang</t>
    </rPh>
    <phoneticPr fontId="23" type="noConversion"/>
  </si>
  <si>
    <t>创造价值</t>
  </si>
  <si>
    <t>询问客户对该疾病种的治疗目标</t>
  </si>
  <si>
    <r>
      <t>使用提问来了解客户目前对于</t>
    </r>
    <r>
      <rPr>
        <sz val="12"/>
        <color rgb="FF272727"/>
        <rFont val="Arial"/>
        <family val="2"/>
      </rPr>
      <t>BMS</t>
    </r>
    <r>
      <rPr>
        <sz val="12"/>
        <color rgb="FF272727"/>
        <rFont val="PingFang SC"/>
        <family val="3"/>
        <charset val="134"/>
      </rPr>
      <t>产品的使用</t>
    </r>
  </si>
  <si>
    <r>
      <t>通过提问方式来了解客户选择治疗方案的考虑因素</t>
    </r>
    <r>
      <rPr>
        <sz val="12"/>
        <color rgb="FF272727"/>
        <rFont val="Arial"/>
        <family val="2"/>
      </rPr>
      <t> </t>
    </r>
  </si>
  <si>
    <r>
      <t>利用产品关键信息来区分</t>
    </r>
    <r>
      <rPr>
        <sz val="12"/>
        <color rgb="FF272727"/>
        <rFont val="Arial"/>
        <family val="2"/>
      </rPr>
      <t>BMS</t>
    </r>
    <r>
      <rPr>
        <sz val="12"/>
        <color rgb="FF272727"/>
        <rFont val="PingFang SC"/>
        <family val="3"/>
        <charset val="134"/>
      </rPr>
      <t>产品和竞争产品</t>
    </r>
  </si>
  <si>
    <t>达成共识</t>
  </si>
  <si>
    <r>
      <t>代表是否就</t>
    </r>
    <r>
      <rPr>
        <sz val="12"/>
        <color rgb="FF272727"/>
        <rFont val="Arial"/>
        <family val="2"/>
      </rPr>
      <t>BMS</t>
    </r>
    <r>
      <rPr>
        <sz val="12"/>
        <color rgb="FF272727"/>
        <rFont val="PingFang SC"/>
        <family val="3"/>
        <charset val="134"/>
      </rPr>
      <t>产品的治疗价值与客户达成共识</t>
    </r>
  </si>
  <si>
    <r>
      <t>客户是否会考虑代表所提出的</t>
    </r>
    <r>
      <rPr>
        <sz val="12"/>
        <color rgb="FF272727"/>
        <rFont val="Arial"/>
        <family val="2"/>
      </rPr>
      <t>BMS</t>
    </r>
    <r>
      <rPr>
        <sz val="12"/>
        <color rgb="FF272727"/>
        <rFont val="PingFang SC"/>
        <family val="3"/>
        <charset val="134"/>
      </rPr>
      <t>产品的治疗价值</t>
    </r>
  </si>
  <si>
    <r>
      <t>代表是否邀请了客户参加</t>
    </r>
    <r>
      <rPr>
        <sz val="12"/>
        <color rgb="FF272727"/>
        <rFont val="Arial"/>
        <family val="2"/>
      </rPr>
      <t>BMS</t>
    </r>
    <r>
      <rPr>
        <sz val="12"/>
        <color rgb="FF272727"/>
        <rFont val="PingFang SC"/>
        <family val="3"/>
        <charset val="134"/>
      </rPr>
      <t>学术交流的机会</t>
    </r>
  </si>
  <si>
    <r>
      <t>此次拜访是否延续了之前的拜访</t>
    </r>
    <r>
      <rPr>
        <sz val="8"/>
        <color theme="2" tint="-0.499984740745262"/>
        <rFont val="Heiti TC Light"/>
        <family val="2"/>
      </rPr>
      <t xml:space="preserve"> (4%)</t>
    </r>
    <phoneticPr fontId="38" type="noConversion"/>
  </si>
  <si>
    <t>代表拜访报告</t>
    <phoneticPr fontId="23" type="noConversion"/>
  </si>
  <si>
    <t>（机密）</t>
    <phoneticPr fontId="23" type="noConversion"/>
  </si>
  <si>
    <t>代表REP版</t>
  </si>
  <si>
    <t>报告时间:</t>
  </si>
  <si>
    <t>姓名:</t>
  </si>
  <si>
    <t>部门:</t>
  </si>
  <si>
    <t>Virology</t>
    <phoneticPr fontId="23" type="noConversion"/>
  </si>
  <si>
    <t>区域编码:</t>
  </si>
  <si>
    <t>代表姓名:</t>
    <rPh sb="2" eb="3">
      <t>xing ming</t>
    </rPh>
    <phoneticPr fontId="23" type="noConversion"/>
  </si>
  <si>
    <t>代表拜访报告总得分</t>
    <phoneticPr fontId="23" type="noConversion"/>
  </si>
  <si>
    <t>区域编号:</t>
    <phoneticPr fontId="23" type="noConversion"/>
  </si>
  <si>
    <t>(满分6分)</t>
  </si>
  <si>
    <t>评估日期:</t>
    <phoneticPr fontId="23" type="noConversion"/>
  </si>
  <si>
    <t>访谈内容</t>
    <phoneticPr fontId="23" type="noConversion"/>
  </si>
  <si>
    <t>(满分2分)</t>
  </si>
  <si>
    <t>执行分析</t>
    <phoneticPr fontId="23" type="noConversion"/>
  </si>
  <si>
    <t>(满分4分)</t>
  </si>
  <si>
    <t>总得分</t>
    <phoneticPr fontId="23" type="noConversion"/>
  </si>
  <si>
    <t>(满分12分)</t>
  </si>
  <si>
    <t>客户名单</t>
  </si>
  <si>
    <t>医院</t>
  </si>
  <si>
    <t>医生</t>
  </si>
  <si>
    <t>科室</t>
  </si>
  <si>
    <t>拜访时间</t>
    <phoneticPr fontId="23" type="noConversion"/>
  </si>
  <si>
    <t>加权平均分</t>
  </si>
  <si>
    <t>1.整合规划</t>
    <phoneticPr fontId="38" type="noConversion"/>
  </si>
  <si>
    <t xml:space="preserve"> (权重20%)</t>
  </si>
  <si>
    <t>3.创造价值</t>
    <phoneticPr fontId="38" type="noConversion"/>
  </si>
  <si>
    <t xml:space="preserve"> (权重40%)</t>
  </si>
  <si>
    <t>此次拜访您打算怎么做 (2%)</t>
  </si>
  <si>
    <t>(10%)</t>
  </si>
  <si>
    <t>使用提问来了解客户目前对相关疾病的治疗方案 (4%)</t>
  </si>
  <si>
    <t>此次拜访打算展示什么 (2%)</t>
  </si>
  <si>
    <t>询问客户对该疾病种的治疗目标 (4%)</t>
  </si>
  <si>
    <t>此次拜访想发现什么 (2%)</t>
  </si>
  <si>
    <t>使用提问来了解客户目前对于BMS产品的使用 (4%)</t>
  </si>
  <si>
    <t>此次拜访是否延续了之前的拜访 (4%)</t>
    <phoneticPr fontId="38" type="noConversion"/>
  </si>
  <si>
    <t>(20%)</t>
    <phoneticPr fontId="38" type="noConversion"/>
  </si>
  <si>
    <t>通过提问方式来了解客户选择治疗方案的考虑因素 (4%)</t>
  </si>
  <si>
    <t>此次拜访目标是否 SMART (10%)</t>
  </si>
  <si>
    <t>(50%)</t>
  </si>
  <si>
    <t>提供专注于患者的解决方案 (4%)</t>
  </si>
  <si>
    <t>处理客户的反对意见 (4%)</t>
  </si>
  <si>
    <t>利用产品关键信息来区分BMS产品和竞争产品 (12%)</t>
  </si>
  <si>
    <t>(30%)</t>
  </si>
  <si>
    <t>引发和客户相互讨论或学术辩论 (4%)</t>
  </si>
  <si>
    <t>2.吸引注意</t>
    <phoneticPr fontId="38" type="noConversion"/>
  </si>
  <si>
    <t xml:space="preserve"> (权重10%)</t>
  </si>
  <si>
    <t>4.达成共识</t>
    <phoneticPr fontId="38" type="noConversion"/>
  </si>
  <si>
    <t xml:space="preserve"> (权重30%)</t>
  </si>
  <si>
    <t>此次拜访是否延续之前的拜访 (2%)</t>
  </si>
  <si>
    <t>(20%)</t>
  </si>
  <si>
    <t>就BMS产品的治疗价值与客户达成共识 (16%)*</t>
  </si>
  <si>
    <t>(53.4%)</t>
  </si>
  <si>
    <t>拜访中是否与客户提到之前所设想的对于此次拜访的目标 (1.5%)</t>
  </si>
  <si>
    <t>(15%)</t>
  </si>
  <si>
    <t>客户会考虑代表提出的BMS产品使用价值 (16%) *</t>
  </si>
  <si>
    <t>使用多种互动方式(讲述故事, SOAP方法, 大胆陈述， 提问) (6.5%)</t>
  </si>
  <si>
    <t>(65%)</t>
  </si>
  <si>
    <t>基于与客户达成共识后, 代表提出行动计划 (8%)</t>
  </si>
  <si>
    <t>(26.7%)</t>
  </si>
  <si>
    <t>代表邀请客户参加BMS的学习平台 (6%)</t>
  </si>
  <si>
    <t>*这两项在拜访时属于二选一，两项加在一起的权重是16%。</t>
  </si>
  <si>
    <t>品牌市场策略 (15%)</t>
  </si>
  <si>
    <t>目标客户 (10%)</t>
  </si>
  <si>
    <t>目标患者类型 (15%)</t>
  </si>
  <si>
    <t>竞争产品 (10%)</t>
  </si>
  <si>
    <t>关键信息 (20%)</t>
  </si>
  <si>
    <t>反对意见处理 (10%)</t>
  </si>
  <si>
    <t>区域内患者分布 (10%)</t>
  </si>
  <si>
    <t>推广资料使用 (10%)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</si>
</sst>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8" formatCode="yyyy&quot;年&quot;m&quot;月&quot;d&quot;日&quot;;@"/>
    <numFmt numFmtId="179" formatCode="0.00_ "/>
  </numFmts>
  <fonts count="59">
    <font>
      <sz val="11"/>
      <color theme="1"/>
      <name val="等线"/>
      <charset val="134"/>
      <scheme val="minor"/>
    </font>
    <font>
      <b/>
      <sz val="12"/>
      <color theme="1"/>
      <name val="Microsoft YaHei"/>
      <charset val="134"/>
    </font>
    <font>
      <sz val="10.5"/>
      <color theme="1"/>
      <name val="Arial"/>
      <family val="2"/>
    </font>
    <font>
      <sz val="10.5"/>
      <color theme="1"/>
      <name val="Microsoft YaHei"/>
      <charset val="134"/>
    </font>
    <font>
      <sz val="10.5"/>
      <color theme="1"/>
      <name val="Wingdings"/>
      <charset val="2"/>
    </font>
    <font>
      <b/>
      <sz val="11"/>
      <color theme="1"/>
      <name val="等线"/>
      <charset val="134"/>
      <scheme val="minor"/>
    </font>
    <font>
      <sz val="12"/>
      <color theme="1"/>
      <name val="等线"/>
      <charset val="134"/>
      <scheme val="minor"/>
    </font>
    <font>
      <sz val="18"/>
      <color theme="1"/>
      <name val="等线"/>
      <charset val="134"/>
      <scheme val="minor"/>
    </font>
    <font>
      <sz val="10"/>
      <color theme="1"/>
      <name val="等线"/>
      <charset val="134"/>
      <scheme val="minor"/>
    </font>
    <font>
      <b/>
      <i/>
      <sz val="11"/>
      <color theme="1"/>
      <name val="等线"/>
      <charset val="134"/>
      <scheme val="minor"/>
    </font>
    <font>
      <sz val="11"/>
      <color rgb="FF000000"/>
      <name val="Microsoft YaHei"/>
      <charset val="134"/>
    </font>
    <font>
      <b/>
      <sz val="14"/>
      <color theme="0"/>
      <name val="Arial"/>
      <family val="2"/>
    </font>
    <font>
      <sz val="9"/>
      <color theme="0"/>
      <name val="等线"/>
      <charset val="134"/>
      <scheme val="minor"/>
    </font>
    <font>
      <sz val="12"/>
      <color theme="0"/>
      <name val="Arial"/>
      <family val="2"/>
    </font>
    <font>
      <sz val="9"/>
      <name val="等线"/>
      <charset val="134"/>
      <scheme val="minor"/>
    </font>
    <font>
      <b/>
      <sz val="18"/>
      <color theme="1"/>
      <name val="等线"/>
      <charset val="134"/>
      <scheme val="minor"/>
    </font>
    <font>
      <b/>
      <sz val="12"/>
      <color theme="1"/>
      <name val="等线"/>
      <charset val="134"/>
      <scheme val="minor"/>
    </font>
    <font>
      <sz val="11"/>
      <color theme="1"/>
      <name val="Arial"/>
      <family val="2"/>
    </font>
    <font>
      <sz val="10"/>
      <name val="Arial"/>
      <family val="2"/>
    </font>
    <font>
      <sz val="7"/>
      <color theme="1"/>
      <name val="Times New Roman"/>
      <family val="1"/>
    </font>
    <font>
      <b/>
      <sz val="10.5"/>
      <color theme="1"/>
      <name val="Microsoft YaHei"/>
      <charset val="134"/>
    </font>
    <font>
      <sz val="10.5"/>
      <color theme="1"/>
      <name val="Microsoft YaHei UI"/>
      <family val="2"/>
      <charset val="134"/>
    </font>
    <font>
      <sz val="7"/>
      <color theme="1"/>
      <name val="Microsoft YaHei"/>
      <charset val="134"/>
    </font>
    <font>
      <sz val="7"/>
      <color theme="1"/>
      <name val="Arial"/>
      <family val="2"/>
    </font>
    <font>
      <sz val="11"/>
      <color theme="1"/>
      <name val="等线"/>
      <charset val="134"/>
    </font>
    <font>
      <b/>
      <sz val="11"/>
      <color theme="1"/>
      <name val="等线"/>
      <charset val="134"/>
    </font>
    <font>
      <sz val="11"/>
      <color theme="1"/>
      <name val="等线"/>
      <family val="2"/>
      <scheme val="minor"/>
    </font>
    <font>
      <sz val="12"/>
      <color rgb="FF272727"/>
      <name val="PingFang SC"/>
      <family val="3"/>
      <charset val="134"/>
    </font>
    <font>
      <sz val="12"/>
      <color rgb="FF272727"/>
      <name val="Arial"/>
      <family val="2"/>
    </font>
    <font>
      <b/>
      <sz val="14"/>
      <name val="PingFang SC"/>
      <family val="3"/>
      <charset val="134"/>
    </font>
    <font>
      <b/>
      <sz val="14"/>
      <color rgb="FFFFFFFF"/>
      <name val="PingFang SC"/>
      <family val="3"/>
      <charset val="134"/>
    </font>
    <font>
      <b/>
      <sz val="12"/>
      <color rgb="FF272727"/>
      <name val="PingFang SC"/>
      <family val="3"/>
      <charset val="134"/>
    </font>
    <font>
      <sz val="12"/>
      <color theme="1"/>
      <name val="等线"/>
      <family val="2"/>
      <scheme val="minor"/>
    </font>
    <font>
      <sz val="10"/>
      <color rgb="FF272727"/>
      <name val="PingFang SC"/>
      <family val="3"/>
      <charset val="134"/>
    </font>
    <font>
      <b/>
      <sz val="12"/>
      <color rgb="FF272727"/>
      <name val="Arial"/>
      <family val="2"/>
    </font>
    <font>
      <sz val="10"/>
      <color rgb="FF272727"/>
      <name val="Arial"/>
      <family val="2"/>
    </font>
    <font>
      <sz val="8"/>
      <color theme="2" tint="-0.499984740745262"/>
      <name val="宋体"/>
      <family val="3"/>
      <charset val="134"/>
    </font>
    <font>
      <sz val="8"/>
      <color theme="2" tint="-0.499984740745262"/>
      <name val="Heiti TC Light"/>
      <family val="2"/>
    </font>
    <font>
      <sz val="9"/>
      <name val="等线"/>
      <family val="3"/>
      <charset val="134"/>
      <scheme val="minor"/>
    </font>
    <font>
      <sz val="28"/>
      <color theme="1"/>
      <name val="等线"/>
      <family val="2"/>
      <scheme val="minor"/>
    </font>
    <font>
      <sz val="18"/>
      <color theme="1"/>
      <name val="等线"/>
      <family val="2"/>
      <scheme val="minor"/>
    </font>
    <font>
      <sz val="16"/>
      <color theme="1"/>
      <name val="等线"/>
      <family val="2"/>
      <scheme val="minor"/>
    </font>
    <font>
      <sz val="20"/>
      <color theme="1"/>
      <name val="等线"/>
      <family val="2"/>
      <scheme val="minor"/>
    </font>
    <font>
      <sz val="14"/>
      <color theme="1"/>
      <name val="等线"/>
      <family val="3"/>
      <charset val="134"/>
      <scheme val="minor"/>
    </font>
    <font>
      <sz val="10"/>
      <color theme="1"/>
      <name val="等线"/>
      <family val="2"/>
      <scheme val="minor"/>
    </font>
    <font>
      <sz val="8"/>
      <color theme="2" tint="-0.499984740745262"/>
      <name val="Heiti TC Light"/>
    </font>
    <font>
      <sz val="10"/>
      <color rgb="FFFF0000"/>
      <name val="等线"/>
      <family val="3"/>
      <charset val="134"/>
      <scheme val="minor"/>
    </font>
    <font>
      <b/>
      <sz val="14"/>
      <color rgb="FFC00000"/>
      <name val="等线"/>
      <family val="3"/>
      <charset val="134"/>
      <scheme val="minor"/>
    </font>
    <font>
      <sz val="9"/>
      <color theme="1"/>
      <name val="等线"/>
      <family val="2"/>
      <scheme val="minor"/>
    </font>
    <font>
      <sz val="12"/>
      <color rgb="FFFF0000"/>
      <name val="等线"/>
      <family val="2"/>
      <scheme val="minor"/>
    </font>
    <font>
      <sz val="11"/>
      <color theme="1"/>
      <name val="宋体"/>
      <family val="3"/>
      <charset val="134"/>
    </font>
    <font>
      <sz val="8"/>
      <color theme="1"/>
      <name val="Heiti TC Light"/>
    </font>
    <font>
      <i/>
      <sz val="8"/>
      <color theme="1"/>
      <name val="Heiti TC Light"/>
    </font>
    <font>
      <sz val="8"/>
      <color theme="1"/>
      <name val="等线"/>
      <family val="2"/>
      <scheme val="minor"/>
    </font>
    <font>
      <sz val="8"/>
      <color theme="2" tint="-0.499984740745262"/>
      <name val="等线"/>
      <family val="2"/>
      <scheme val="minor"/>
    </font>
    <font>
      <sz val="9"/>
      <color theme="1"/>
      <name val="Heiti TC Light"/>
    </font>
    <font>
      <sz val="11"/>
      <color rgb="FFFF0000"/>
      <name val="等线"/>
      <family val="3"/>
      <charset val="134"/>
      <scheme val="minor"/>
    </font>
    <font>
      <sz val="8"/>
      <name val="等线"/>
      <family val="2"/>
      <scheme val="minor"/>
    </font>
    <font>
      <sz val="9"/>
      <color theme="0" tint="-4.9989318521683403E-2"/>
      <name val="等线"/>
      <family val="2"/>
      <scheme val="minor"/>
    </font>
  </fonts>
  <fills count="24">
    <fill>
      <patternFill patternType="none"/>
    </fill>
    <fill>
      <patternFill patternType="gray125"/>
    </fill>
    <fill>
      <patternFill patternType="solid">
        <fgColor theme="4" tint="0.79995117038483843"/>
        <bgColor indexed="64"/>
      </patternFill>
    </fill>
    <fill>
      <patternFill patternType="solid">
        <fgColor theme="3" tint="0.79995117038483843"/>
        <bgColor indexed="64"/>
      </patternFill>
    </fill>
    <fill>
      <patternFill patternType="solid">
        <fgColor theme="0"/>
        <bgColor indexed="64"/>
      </patternFill>
    </fill>
    <fill>
      <patternFill patternType="solid">
        <fgColor theme="1"/>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5" tint="0.39994506668294322"/>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
      <patternFill patternType="solid">
        <fgColor rgb="FF7030A0"/>
        <bgColor indexed="64"/>
      </patternFill>
    </fill>
    <fill>
      <patternFill patternType="solid">
        <fgColor rgb="FFC0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D78"/>
        <bgColor indexed="64"/>
      </patternFill>
    </fill>
  </fills>
  <borders count="62">
    <border>
      <left/>
      <right/>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right/>
      <top style="medium">
        <color auto="1"/>
      </top>
      <bottom/>
      <diagonal/>
    </border>
    <border>
      <left/>
      <right style="medium">
        <color auto="1"/>
      </right>
      <top/>
      <bottom/>
      <diagonal/>
    </border>
    <border>
      <left/>
      <right style="medium">
        <color auto="1"/>
      </right>
      <top style="medium">
        <color auto="1"/>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style="thin">
        <color auto="1"/>
      </right>
      <top style="thin">
        <color auto="1"/>
      </top>
      <bottom style="thin">
        <color theme="2" tint="-0.749992370372631"/>
      </bottom>
      <diagonal/>
    </border>
    <border>
      <left/>
      <right/>
      <top style="thin">
        <color auto="1"/>
      </top>
      <bottom style="dashed">
        <color theme="2" tint="-0.24994659260841701"/>
      </bottom>
      <diagonal/>
    </border>
    <border>
      <left/>
      <right style="thin">
        <color theme="2" tint="-0.749992370372631"/>
      </right>
      <top style="thin">
        <color theme="2" tint="-0.749992370372631"/>
      </top>
      <bottom style="dashed">
        <color theme="2" tint="-9.9978637043366805E-2"/>
      </bottom>
      <diagonal/>
    </border>
    <border>
      <left style="thin">
        <color theme="2" tint="-0.749992370372631"/>
      </left>
      <right/>
      <top style="thin">
        <color auto="1"/>
      </top>
      <bottom style="dashed">
        <color theme="2" tint="-0.24994659260841701"/>
      </bottom>
      <diagonal/>
    </border>
    <border>
      <left/>
      <right/>
      <top style="thin">
        <color auto="1"/>
      </top>
      <bottom style="dashed">
        <color theme="2" tint="-9.9978637043366805E-2"/>
      </bottom>
      <diagonal/>
    </border>
    <border>
      <left/>
      <right/>
      <top style="dashed">
        <color theme="2" tint="-0.24994659260841701"/>
      </top>
      <bottom style="dashed">
        <color theme="2" tint="-0.24994659260841701"/>
      </bottom>
      <diagonal/>
    </border>
    <border>
      <left/>
      <right/>
      <top style="dashed">
        <color theme="2" tint="-9.9978637043366805E-2"/>
      </top>
      <bottom style="dashed">
        <color theme="2" tint="-9.9978637043366805E-2"/>
      </bottom>
      <diagonal/>
    </border>
    <border>
      <left style="thin">
        <color theme="2" tint="-0.749992370372631"/>
      </left>
      <right/>
      <top style="dashed">
        <color theme="2" tint="-0.24994659260841701"/>
      </top>
      <bottom style="dashed">
        <color theme="2" tint="-0.24994659260841701"/>
      </bottom>
      <diagonal/>
    </border>
    <border>
      <left/>
      <right style="thin">
        <color auto="1"/>
      </right>
      <top style="dashed">
        <color theme="2" tint="-9.9978637043366805E-2"/>
      </top>
      <bottom style="dashed">
        <color theme="2" tint="-9.9978637043366805E-2"/>
      </bottom>
      <diagonal/>
    </border>
    <border>
      <left style="thin">
        <color auto="1"/>
      </left>
      <right/>
      <top style="dashed">
        <color theme="2" tint="-0.24994659260841701"/>
      </top>
      <bottom style="dashed">
        <color theme="2" tint="-0.249977111117893"/>
      </bottom>
      <diagonal/>
    </border>
    <border>
      <left/>
      <right/>
      <top style="dashed">
        <color theme="2" tint="-0.24994659260841701"/>
      </top>
      <bottom style="dashed">
        <color theme="2" tint="-0.249977111117893"/>
      </bottom>
      <diagonal/>
    </border>
    <border>
      <left/>
      <right/>
      <top style="dashed">
        <color theme="2" tint="-0.24994659260841701"/>
      </top>
      <bottom/>
      <diagonal/>
    </border>
    <border>
      <left/>
      <right style="thin">
        <color theme="2" tint="-0.749992370372631"/>
      </right>
      <top style="dashed">
        <color theme="2" tint="-9.9978637043366805E-2"/>
      </top>
      <bottom style="dashed">
        <color theme="2" tint="-9.9978637043366805E-2"/>
      </bottom>
      <diagonal/>
    </border>
    <border>
      <left style="thin">
        <color theme="2" tint="-0.749992370372631"/>
      </left>
      <right style="dashed">
        <color theme="2" tint="-0.249977111117893"/>
      </right>
      <top style="dashed">
        <color theme="2" tint="-0.249977111117893"/>
      </top>
      <bottom style="dashed">
        <color theme="2" tint="-0.249977111117893"/>
      </bottom>
      <diagonal/>
    </border>
    <border>
      <left style="dashed">
        <color theme="2" tint="-0.249977111117893"/>
      </left>
      <right style="dashed">
        <color theme="2" tint="-0.249977111117893"/>
      </right>
      <top style="dashed">
        <color theme="2" tint="-0.249977111117893"/>
      </top>
      <bottom style="dashed">
        <color theme="2" tint="-0.249977111117893"/>
      </bottom>
      <diagonal/>
    </border>
    <border>
      <left style="dashed">
        <color theme="2" tint="-0.249977111117893"/>
      </left>
      <right/>
      <top style="dashed">
        <color theme="2" tint="-0.249977111117893"/>
      </top>
      <bottom style="dashed">
        <color theme="2" tint="-0.249977111117893"/>
      </bottom>
      <diagonal/>
    </border>
    <border>
      <left/>
      <right/>
      <top style="dashed">
        <color theme="2" tint="-9.9978637043366805E-2"/>
      </top>
      <bottom style="dashed">
        <color theme="2" tint="-0.24994659260841701"/>
      </bottom>
      <diagonal/>
    </border>
    <border>
      <left/>
      <right style="dashed">
        <color theme="2" tint="-0.249977111117893"/>
      </right>
      <top style="dashed">
        <color theme="2" tint="-0.249977111117893"/>
      </top>
      <bottom style="dashed">
        <color theme="2" tint="-0.249977111117893"/>
      </bottom>
      <diagonal/>
    </border>
    <border>
      <left/>
      <right style="thin">
        <color auto="1"/>
      </right>
      <top style="dashed">
        <color theme="2" tint="-9.9978637043366805E-2"/>
      </top>
      <bottom/>
      <diagonal/>
    </border>
    <border>
      <left/>
      <right/>
      <top style="dashed">
        <color theme="2" tint="-9.9978637043366805E-2"/>
      </top>
      <bottom/>
      <diagonal/>
    </border>
    <border>
      <left/>
      <right/>
      <top style="dashed">
        <color theme="2" tint="-0.24994659260841701"/>
      </top>
      <bottom style="thin">
        <color auto="1"/>
      </bottom>
      <diagonal/>
    </border>
    <border>
      <left/>
      <right style="dashed">
        <color theme="2" tint="-0.249977111117893"/>
      </right>
      <top style="dashed">
        <color theme="2" tint="-0.249977111117893"/>
      </top>
      <bottom style="thin">
        <color auto="1"/>
      </bottom>
      <diagonal/>
    </border>
    <border>
      <left style="dashed">
        <color theme="2" tint="-0.249977111117893"/>
      </left>
      <right style="dashed">
        <color theme="2" tint="-0.249977111117893"/>
      </right>
      <top style="dashed">
        <color theme="2" tint="-0.249977111117893"/>
      </top>
      <bottom style="thin">
        <color auto="1"/>
      </bottom>
      <diagonal/>
    </border>
    <border>
      <left style="dashed">
        <color theme="2" tint="-0.249977111117893"/>
      </left>
      <right/>
      <top style="dashed">
        <color theme="2" tint="-0.249977111117893"/>
      </top>
      <bottom style="thin">
        <color auto="1"/>
      </bottom>
      <diagonal/>
    </border>
    <border>
      <left/>
      <right/>
      <top style="dashed">
        <color theme="2" tint="-9.9978637043366805E-2"/>
      </top>
      <bottom style="thin">
        <color auto="1"/>
      </bottom>
      <diagonal/>
    </border>
    <border>
      <left/>
      <right style="thin">
        <color theme="2" tint="-0.749992370372631"/>
      </right>
      <top style="thin">
        <color theme="2" tint="-0.749992370372631"/>
      </top>
      <bottom style="thin">
        <color theme="2" tint="-0.749992370372631"/>
      </bottom>
      <diagonal/>
    </border>
    <border>
      <left/>
      <right style="thin">
        <color auto="1"/>
      </right>
      <top/>
      <bottom style="dashed">
        <color theme="2" tint="-9.9978637043366805E-2"/>
      </bottom>
      <diagonal/>
    </border>
    <border>
      <left/>
      <right/>
      <top style="thin">
        <color auto="1"/>
      </top>
      <bottom style="dashed">
        <color theme="2" tint="-0.249977111117893"/>
      </bottom>
      <diagonal/>
    </border>
    <border>
      <left/>
      <right style="thin">
        <color auto="1"/>
      </right>
      <top/>
      <bottom style="thin">
        <color auto="1"/>
      </bottom>
      <diagonal/>
    </border>
    <border>
      <left/>
      <right style="thin">
        <color theme="2" tint="-0.749992370372631"/>
      </right>
      <top style="thin">
        <color auto="1"/>
      </top>
      <bottom style="thin">
        <color auto="1"/>
      </bottom>
      <diagonal/>
    </border>
    <border>
      <left/>
      <right style="thin">
        <color theme="2" tint="-0.749992370372631"/>
      </right>
      <top/>
      <bottom/>
      <diagonal/>
    </border>
    <border>
      <left/>
      <right style="thin">
        <color theme="2" tint="-0.749992370372631"/>
      </right>
      <top/>
      <bottom style="thin">
        <color auto="1"/>
      </bottom>
      <diagonal/>
    </border>
  </borders>
  <cellStyleXfs count="4">
    <xf numFmtId="0" fontId="0" fillId="0" borderId="0"/>
    <xf numFmtId="0" fontId="18" fillId="0" borderId="0"/>
    <xf numFmtId="0" fontId="18" fillId="0" borderId="0"/>
    <xf numFmtId="0" fontId="26" fillId="0" borderId="0"/>
  </cellStyleXfs>
  <cellXfs count="351">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0" fillId="0" borderId="0" xfId="0" applyFill="1"/>
    <xf numFmtId="0" fontId="5"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6" fillId="0" borderId="1" xfId="0" applyFont="1" applyBorder="1" applyAlignment="1">
      <alignment horizontal="center" vertical="center" wrapText="1"/>
    </xf>
    <xf numFmtId="0" fontId="0" fillId="0" borderId="2" xfId="0" applyBorder="1" applyAlignment="1">
      <alignment horizontal="center" vertical="center"/>
    </xf>
    <xf numFmtId="0" fontId="6" fillId="0" borderId="3" xfId="0" applyFont="1" applyBorder="1" applyAlignment="1">
      <alignment horizontal="center" vertical="center" wrapText="1"/>
    </xf>
    <xf numFmtId="0" fontId="0" fillId="0" borderId="4" xfId="0" applyBorder="1" applyAlignment="1">
      <alignment horizontal="center" vertical="center"/>
    </xf>
    <xf numFmtId="0" fontId="6" fillId="0" borderId="5" xfId="0" applyFont="1" applyBorder="1" applyAlignment="1">
      <alignment horizontal="center" vertical="center" wrapText="1"/>
    </xf>
    <xf numFmtId="0" fontId="0" fillId="0" borderId="6" xfId="0" applyBorder="1" applyAlignment="1">
      <alignment horizontal="center" vertical="center"/>
    </xf>
    <xf numFmtId="0" fontId="6" fillId="0" borderId="0" xfId="0" applyFont="1"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wrapText="1"/>
    </xf>
    <xf numFmtId="0" fontId="7" fillId="2" borderId="7" xfId="0" applyFont="1" applyFill="1" applyBorder="1" applyAlignment="1">
      <alignment horizontal="center" vertical="center" wrapText="1"/>
    </xf>
    <xf numFmtId="0" fontId="0" fillId="2" borderId="7" xfId="0" applyFill="1" applyBorder="1" applyAlignment="1">
      <alignment horizontal="center" vertical="center"/>
    </xf>
    <xf numFmtId="0" fontId="5" fillId="3" borderId="7" xfId="0" applyFont="1" applyFill="1" applyBorder="1" applyAlignment="1">
      <alignment horizontal="center" vertical="center" wrapText="1"/>
    </xf>
    <xf numFmtId="0" fontId="0" fillId="3" borderId="7" xfId="0" applyFill="1" applyBorder="1" applyAlignment="1">
      <alignment horizontal="center" vertical="center"/>
    </xf>
    <xf numFmtId="0" fontId="5" fillId="0" borderId="4" xfId="0" applyFont="1" applyBorder="1" applyAlignment="1">
      <alignment horizontal="center" vertical="center" wrapText="1"/>
    </xf>
    <xf numFmtId="0" fontId="8" fillId="4" borderId="8" xfId="1" applyFont="1" applyFill="1" applyBorder="1" applyAlignment="1">
      <alignment horizontal="right" vertical="center" wrapText="1"/>
    </xf>
    <xf numFmtId="0" fontId="8" fillId="3" borderId="8" xfId="1" applyFont="1" applyFill="1" applyBorder="1" applyAlignment="1">
      <alignment horizontal="right" vertical="center" wrapText="1"/>
    </xf>
    <xf numFmtId="0" fontId="0" fillId="3" borderId="4" xfId="0" applyFill="1" applyBorder="1" applyAlignment="1">
      <alignment horizontal="center" vertical="center"/>
    </xf>
    <xf numFmtId="0" fontId="8" fillId="3" borderId="9" xfId="1" applyFont="1" applyFill="1" applyBorder="1" applyAlignment="1">
      <alignment horizontal="right" vertical="center" wrapText="1"/>
    </xf>
    <xf numFmtId="0" fontId="8" fillId="4" borderId="9" xfId="1" applyFont="1" applyFill="1" applyBorder="1" applyAlignment="1">
      <alignment horizontal="right" vertical="center" wrapText="1"/>
    </xf>
    <xf numFmtId="0" fontId="8" fillId="3" borderId="10" xfId="1" applyFont="1" applyFill="1" applyBorder="1" applyAlignment="1">
      <alignment horizontal="right" vertical="center" wrapText="1"/>
    </xf>
    <xf numFmtId="0" fontId="5" fillId="4" borderId="8" xfId="1" applyFont="1" applyFill="1" applyBorder="1" applyAlignment="1">
      <alignment horizontal="center" vertical="center" wrapText="1"/>
    </xf>
    <xf numFmtId="0" fontId="0" fillId="5" borderId="4" xfId="0" applyFill="1" applyBorder="1" applyAlignment="1">
      <alignment horizontal="center" vertical="center"/>
    </xf>
    <xf numFmtId="0" fontId="0" fillId="5" borderId="0" xfId="0" applyFill="1" applyBorder="1" applyAlignment="1">
      <alignment horizontal="center" vertical="center"/>
    </xf>
    <xf numFmtId="0" fontId="5" fillId="0" borderId="0" xfId="0" applyFont="1" applyFill="1" applyAlignment="1">
      <alignment horizontal="center" vertical="center"/>
    </xf>
    <xf numFmtId="0" fontId="8" fillId="0" borderId="8" xfId="1" applyFont="1" applyFill="1" applyBorder="1" applyAlignment="1">
      <alignment horizontal="right"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8" fillId="4" borderId="7" xfId="1" applyFont="1" applyFill="1"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5" fillId="6" borderId="7" xfId="0" applyFont="1" applyFill="1" applyBorder="1" applyAlignment="1">
      <alignment horizontal="center" vertical="center" wrapText="1"/>
    </xf>
    <xf numFmtId="0" fontId="0" fillId="6" borderId="7" xfId="0" applyFill="1" applyBorder="1" applyAlignment="1">
      <alignment horizontal="center" vertical="center"/>
    </xf>
    <xf numFmtId="0" fontId="8" fillId="4" borderId="11" xfId="1" applyFont="1" applyFill="1" applyBorder="1" applyAlignment="1">
      <alignment horizontal="right" vertical="center" wrapText="1"/>
    </xf>
    <xf numFmtId="0" fontId="8" fillId="7" borderId="8" xfId="1" applyFont="1" applyFill="1" applyBorder="1" applyAlignment="1">
      <alignment horizontal="right" vertical="center" wrapText="1"/>
    </xf>
    <xf numFmtId="0" fontId="0" fillId="7" borderId="4" xfId="0" applyFill="1" applyBorder="1" applyAlignment="1">
      <alignment horizontal="center" vertical="center"/>
    </xf>
    <xf numFmtId="0" fontId="8" fillId="7" borderId="10" xfId="1" applyFont="1" applyFill="1" applyBorder="1" applyAlignment="1">
      <alignment horizontal="right" vertical="center" wrapText="1"/>
    </xf>
    <xf numFmtId="0" fontId="5" fillId="8" borderId="7" xfId="0" applyFont="1" applyFill="1" applyBorder="1" applyAlignment="1">
      <alignment horizontal="center" vertical="center" wrapText="1"/>
    </xf>
    <xf numFmtId="0" fontId="0" fillId="8" borderId="7" xfId="0" applyFill="1" applyBorder="1" applyAlignment="1">
      <alignment horizontal="center" vertical="center"/>
    </xf>
    <xf numFmtId="0" fontId="8" fillId="9" borderId="8" xfId="1" applyFont="1" applyFill="1" applyBorder="1" applyAlignment="1">
      <alignment horizontal="right" vertical="center" wrapText="1"/>
    </xf>
    <xf numFmtId="0" fontId="0" fillId="9" borderId="4" xfId="0" applyFill="1" applyBorder="1" applyAlignment="1">
      <alignment horizontal="center" vertical="center"/>
    </xf>
    <xf numFmtId="0" fontId="5" fillId="10" borderId="7" xfId="0" applyFont="1" applyFill="1" applyBorder="1" applyAlignment="1">
      <alignment horizontal="center" vertical="center" wrapText="1"/>
    </xf>
    <xf numFmtId="0" fontId="0" fillId="10" borderId="7" xfId="0" applyFill="1" applyBorder="1" applyAlignment="1">
      <alignment horizontal="center" vertical="center"/>
    </xf>
    <xf numFmtId="0" fontId="8" fillId="4" borderId="12" xfId="1" applyFont="1" applyFill="1" applyBorder="1" applyAlignment="1">
      <alignment horizontal="right" vertical="center" wrapText="1"/>
    </xf>
    <xf numFmtId="0" fontId="0" fillId="0" borderId="13" xfId="0" applyBorder="1" applyAlignment="1">
      <alignment horizontal="center" vertical="center" wrapText="1"/>
    </xf>
    <xf numFmtId="0" fontId="0" fillId="0" borderId="13" xfId="0" applyBorder="1" applyAlignment="1">
      <alignment horizontal="center" vertical="center"/>
    </xf>
    <xf numFmtId="0" fontId="0" fillId="0" borderId="2" xfId="0" applyBorder="1" applyAlignment="1">
      <alignment horizontal="center" vertical="center" wrapText="1"/>
    </xf>
    <xf numFmtId="0" fontId="8" fillId="11" borderId="8" xfId="1" applyFont="1" applyFill="1" applyBorder="1" applyAlignment="1">
      <alignment horizontal="right" vertical="center" wrapText="1"/>
    </xf>
    <xf numFmtId="0" fontId="0" fillId="11" borderId="4" xfId="0" applyFill="1" applyBorder="1" applyAlignment="1">
      <alignment horizontal="center" vertical="center"/>
    </xf>
    <xf numFmtId="0" fontId="8" fillId="11" borderId="10" xfId="1" applyFont="1" applyFill="1" applyBorder="1" applyAlignment="1">
      <alignment horizontal="right" vertical="center" wrapText="1"/>
    </xf>
    <xf numFmtId="0" fontId="0" fillId="11" borderId="6" xfId="0" applyFill="1" applyBorder="1" applyAlignment="1">
      <alignment horizontal="center" vertical="center"/>
    </xf>
    <xf numFmtId="0" fontId="9" fillId="2" borderId="7" xfId="0" applyFont="1" applyFill="1" applyBorder="1" applyAlignment="1">
      <alignment horizontal="center" vertical="center"/>
    </xf>
    <xf numFmtId="0" fontId="0" fillId="0" borderId="7" xfId="0" applyFill="1" applyBorder="1" applyAlignment="1">
      <alignment horizontal="center" vertical="center" wrapText="1"/>
    </xf>
    <xf numFmtId="0" fontId="0" fillId="0" borderId="14" xfId="0" applyBorder="1" applyAlignment="1">
      <alignment horizontal="center" vertical="center"/>
    </xf>
    <xf numFmtId="0" fontId="0" fillId="0" borderId="7" xfId="0" applyBorder="1" applyAlignment="1">
      <alignment horizontal="center" vertical="center" wrapText="1"/>
    </xf>
    <xf numFmtId="0" fontId="0" fillId="0" borderId="14" xfId="0" applyBorder="1"/>
    <xf numFmtId="0" fontId="0" fillId="0" borderId="6" xfId="0" applyBorder="1" applyAlignment="1">
      <alignment horizontal="center" vertical="center" wrapText="1"/>
    </xf>
    <xf numFmtId="0" fontId="0" fillId="5" borderId="14" xfId="0"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xf>
    <xf numFmtId="0" fontId="8" fillId="4" borderId="16" xfId="1" applyFont="1" applyFill="1" applyBorder="1" applyAlignment="1">
      <alignment horizontal="right" vertical="center" wrapText="1"/>
    </xf>
    <xf numFmtId="0" fontId="7" fillId="12" borderId="17" xfId="0" applyFont="1" applyFill="1" applyBorder="1" applyAlignment="1">
      <alignment horizontal="center" vertical="center" wrapText="1"/>
    </xf>
    <xf numFmtId="0" fontId="0" fillId="12" borderId="7" xfId="0" applyFill="1" applyBorder="1" applyAlignment="1">
      <alignment horizontal="center" vertical="center"/>
    </xf>
    <xf numFmtId="0" fontId="0" fillId="12" borderId="18" xfId="0" applyFill="1" applyBorder="1" applyAlignment="1">
      <alignment horizontal="center" vertical="center"/>
    </xf>
    <xf numFmtId="0" fontId="5" fillId="12" borderId="19" xfId="0" applyFont="1" applyFill="1" applyBorder="1" applyAlignment="1">
      <alignment horizontal="center" vertical="center" wrapText="1"/>
    </xf>
    <xf numFmtId="0" fontId="0" fillId="12" borderId="4" xfId="0" applyFill="1" applyBorder="1" applyAlignment="1">
      <alignment horizontal="center" vertical="center"/>
    </xf>
    <xf numFmtId="0" fontId="0" fillId="0" borderId="2" xfId="0" applyFont="1" applyBorder="1" applyAlignment="1">
      <alignment horizontal="center" vertical="center" wrapText="1"/>
    </xf>
    <xf numFmtId="0" fontId="0" fillId="0" borderId="0" xfId="0" applyBorder="1"/>
    <xf numFmtId="0" fontId="0" fillId="0" borderId="4" xfId="0" applyBorder="1"/>
    <xf numFmtId="0" fontId="0" fillId="0" borderId="4" xfId="0" applyFont="1" applyBorder="1" applyAlignment="1">
      <alignment horizontal="center" vertical="center" wrapText="1"/>
    </xf>
    <xf numFmtId="0" fontId="0" fillId="0" borderId="4" xfId="0" applyFill="1" applyBorder="1"/>
    <xf numFmtId="0" fontId="0" fillId="0" borderId="6" xfId="0" applyFont="1" applyBorder="1" applyAlignment="1">
      <alignment horizontal="center" vertical="center" wrapText="1"/>
    </xf>
    <xf numFmtId="0" fontId="5" fillId="12" borderId="7"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center" vertical="center" wrapText="1"/>
    </xf>
    <xf numFmtId="0" fontId="10" fillId="0" borderId="4" xfId="0" applyFont="1" applyBorder="1" applyAlignment="1">
      <alignment horizontal="center" vertical="center" wrapText="1"/>
    </xf>
    <xf numFmtId="0" fontId="0" fillId="0" borderId="3" xfId="0" applyFont="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6" xfId="0" applyBorder="1"/>
    <xf numFmtId="0" fontId="0" fillId="0" borderId="6" xfId="0" applyBorder="1"/>
    <xf numFmtId="0" fontId="11" fillId="13" borderId="20" xfId="2" applyFont="1" applyFill="1" applyBorder="1" applyAlignment="1">
      <alignment horizontal="center" vertical="center" wrapText="1"/>
    </xf>
    <xf numFmtId="0" fontId="12" fillId="13" borderId="20" xfId="2" applyNumberFormat="1" applyFont="1" applyFill="1" applyBorder="1" applyAlignment="1">
      <alignment horizontal="center" vertical="center" wrapText="1"/>
    </xf>
    <xf numFmtId="0" fontId="13" fillId="14" borderId="20" xfId="2" applyFont="1" applyFill="1" applyBorder="1" applyAlignment="1" applyProtection="1">
      <alignment horizontal="right" vertical="center" wrapText="1"/>
    </xf>
    <xf numFmtId="0" fontId="14" fillId="0" borderId="20" xfId="2" applyNumberFormat="1" applyFont="1" applyFill="1" applyBorder="1" applyAlignment="1">
      <alignment horizontal="center" vertical="center" wrapText="1"/>
    </xf>
    <xf numFmtId="0" fontId="13" fillId="15" borderId="20" xfId="2" applyFont="1" applyFill="1" applyBorder="1" applyAlignment="1" applyProtection="1">
      <alignment horizontal="right" vertical="center" wrapText="1"/>
    </xf>
    <xf numFmtId="0" fontId="13" fillId="16" borderId="20" xfId="2" applyFont="1" applyFill="1" applyBorder="1" applyAlignment="1" applyProtection="1">
      <alignment horizontal="right" vertical="center" wrapText="1"/>
    </xf>
    <xf numFmtId="0" fontId="13" fillId="17" borderId="20" xfId="2" applyFont="1" applyFill="1" applyBorder="1" applyAlignment="1" applyProtection="1">
      <alignment horizontal="right" vertical="center" wrapText="1"/>
    </xf>
    <xf numFmtId="0" fontId="13" fillId="18" borderId="20" xfId="2" applyFont="1" applyFill="1" applyBorder="1" applyAlignment="1" applyProtection="1">
      <alignment horizontal="right" vertical="center" wrapText="1"/>
    </xf>
    <xf numFmtId="0" fontId="13" fillId="19" borderId="20" xfId="2" applyFont="1" applyFill="1" applyBorder="1" applyAlignment="1" applyProtection="1">
      <alignment horizontal="right" vertical="center" wrapText="1"/>
    </xf>
    <xf numFmtId="0" fontId="0" fillId="12" borderId="21" xfId="0" applyFill="1" applyBorder="1" applyAlignment="1">
      <alignment horizontal="center" vertical="center"/>
    </xf>
    <xf numFmtId="0" fontId="0" fillId="0" borderId="4" xfId="0" applyFill="1" applyBorder="1" applyAlignment="1">
      <alignment horizontal="center" vertical="center" wrapText="1"/>
    </xf>
    <xf numFmtId="0" fontId="0" fillId="0" borderId="22" xfId="0" applyBorder="1"/>
    <xf numFmtId="0" fontId="0" fillId="0" borderId="7" xfId="0" applyBorder="1" applyAlignment="1">
      <alignment horizontal="center" vertical="center"/>
    </xf>
    <xf numFmtId="0" fontId="16" fillId="0" borderId="7" xfId="0" applyFont="1" applyBorder="1" applyAlignment="1">
      <alignment horizontal="center" vertical="center" wrapText="1"/>
    </xf>
    <xf numFmtId="0" fontId="5" fillId="0" borderId="7" xfId="0" applyFont="1" applyBorder="1" applyAlignment="1">
      <alignment horizontal="center" vertical="center" wrapText="1"/>
    </xf>
    <xf numFmtId="0" fontId="0" fillId="5" borderId="7" xfId="0" applyFill="1" applyBorder="1" applyAlignment="1">
      <alignment horizontal="center" vertical="center"/>
    </xf>
    <xf numFmtId="0" fontId="0" fillId="5" borderId="7" xfId="0" applyFill="1" applyBorder="1" applyAlignment="1">
      <alignment vertical="center"/>
    </xf>
    <xf numFmtId="0" fontId="5" fillId="0" borderId="3" xfId="0" applyFont="1" applyBorder="1" applyAlignment="1">
      <alignment horizontal="right" vertical="center" wrapText="1"/>
    </xf>
    <xf numFmtId="0" fontId="17" fillId="0" borderId="4" xfId="0" applyFont="1" applyBorder="1" applyAlignment="1">
      <alignment horizontal="left" vertical="center" wrapText="1"/>
    </xf>
    <xf numFmtId="0" fontId="17" fillId="0" borderId="6" xfId="0" applyFont="1" applyBorder="1" applyAlignment="1">
      <alignment horizontal="left" vertical="center" wrapText="1"/>
    </xf>
    <xf numFmtId="0" fontId="0" fillId="0" borderId="5" xfId="0" applyBorder="1" applyAlignment="1">
      <alignment horizontal="left" vertical="center" wrapText="1"/>
    </xf>
    <xf numFmtId="0" fontId="15" fillId="12" borderId="17" xfId="0" applyFont="1" applyFill="1" applyBorder="1" applyAlignment="1">
      <alignment horizontal="center" vertical="center"/>
    </xf>
    <xf numFmtId="0" fontId="15" fillId="12" borderId="18" xfId="0" applyFont="1" applyFill="1" applyBorder="1" applyAlignment="1">
      <alignment horizontal="center" vertical="center"/>
    </xf>
    <xf numFmtId="0" fontId="0" fillId="12" borderId="1" xfId="0" applyFill="1" applyBorder="1" applyAlignment="1">
      <alignment vertical="center"/>
    </xf>
    <xf numFmtId="0" fontId="0" fillId="12" borderId="13" xfId="0" applyFill="1" applyBorder="1" applyAlignment="1">
      <alignment vertical="center"/>
    </xf>
    <xf numFmtId="0" fontId="0" fillId="12" borderId="1" xfId="0" applyFill="1" applyBorder="1" applyAlignment="1">
      <alignment horizontal="left" vertical="center"/>
    </xf>
    <xf numFmtId="0" fontId="0" fillId="12" borderId="13" xfId="0" applyFill="1" applyBorder="1" applyAlignment="1">
      <alignment horizontal="left" vertical="center"/>
    </xf>
    <xf numFmtId="0" fontId="0" fillId="12" borderId="17" xfId="0" applyFill="1" applyBorder="1" applyAlignment="1">
      <alignment horizontal="left" vertical="center"/>
    </xf>
    <xf numFmtId="0" fontId="0" fillId="12" borderId="18" xfId="0" applyFill="1" applyBorder="1" applyAlignment="1">
      <alignment horizontal="left" vertical="center"/>
    </xf>
    <xf numFmtId="0" fontId="0" fillId="0" borderId="1" xfId="0" applyBorder="1" applyAlignment="1">
      <alignment horizontal="left" vertical="center"/>
    </xf>
    <xf numFmtId="0" fontId="0" fillId="0" borderId="13" xfId="0" applyBorder="1" applyAlignment="1">
      <alignment horizontal="left" vertical="center"/>
    </xf>
    <xf numFmtId="0" fontId="0" fillId="0" borderId="1" xfId="0" applyFill="1" applyBorder="1" applyAlignment="1">
      <alignment horizontal="left" vertical="center"/>
    </xf>
    <xf numFmtId="0" fontId="0" fillId="0" borderId="13" xfId="0" applyFill="1" applyBorder="1" applyAlignment="1">
      <alignment horizontal="left" vertical="center"/>
    </xf>
    <xf numFmtId="9" fontId="5" fillId="0" borderId="17" xfId="0" applyNumberFormat="1" applyFont="1" applyFill="1" applyBorder="1" applyAlignment="1">
      <alignment horizontal="left" vertical="center"/>
    </xf>
    <xf numFmtId="0" fontId="5" fillId="0" borderId="18" xfId="0" applyFont="1" applyFill="1" applyBorder="1" applyAlignment="1">
      <alignment horizontal="left" vertical="center"/>
    </xf>
    <xf numFmtId="9" fontId="5" fillId="12" borderId="1" xfId="0" applyNumberFormat="1" applyFont="1" applyFill="1" applyBorder="1" applyAlignment="1">
      <alignment horizontal="left" vertical="center"/>
    </xf>
    <xf numFmtId="0" fontId="5" fillId="12" borderId="13" xfId="0" applyFont="1" applyFill="1" applyBorder="1" applyAlignment="1">
      <alignment horizontal="left"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6" xfId="0" applyFill="1"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vertical="center"/>
    </xf>
    <xf numFmtId="0" fontId="0" fillId="0" borderId="13" xfId="0" applyBorder="1" applyAlignment="1">
      <alignment vertical="center"/>
    </xf>
    <xf numFmtId="0" fontId="0" fillId="0" borderId="3" xfId="0"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16" xfId="0" applyBorder="1" applyAlignment="1">
      <alignment vertical="center"/>
    </xf>
    <xf numFmtId="0" fontId="0" fillId="0" borderId="1" xfId="0" applyBorder="1" applyAlignment="1">
      <alignment vertical="center" wrapText="1"/>
    </xf>
    <xf numFmtId="0" fontId="0" fillId="0" borderId="3" xfId="0" applyFill="1" applyBorder="1" applyAlignment="1">
      <alignment horizontal="left" vertical="center"/>
    </xf>
    <xf numFmtId="0" fontId="0" fillId="0" borderId="0" xfId="0" applyFill="1" applyBorder="1" applyAlignment="1">
      <alignment horizontal="left" vertical="center"/>
    </xf>
    <xf numFmtId="0" fontId="0" fillId="0" borderId="5" xfId="0" applyFill="1" applyBorder="1" applyAlignment="1">
      <alignment horizontal="left" vertical="center"/>
    </xf>
    <xf numFmtId="0" fontId="0" fillId="0" borderId="16" xfId="0" applyFill="1" applyBorder="1"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16" xfId="0" applyBorder="1" applyAlignment="1">
      <alignment horizontal="left" vertical="center"/>
    </xf>
    <xf numFmtId="0" fontId="26" fillId="0" borderId="0" xfId="3"/>
    <xf numFmtId="0" fontId="27" fillId="0" borderId="0" xfId="3" applyFont="1"/>
    <xf numFmtId="9" fontId="28" fillId="0" borderId="0" xfId="3" applyNumberFormat="1" applyFont="1"/>
    <xf numFmtId="0" fontId="29" fillId="0" borderId="0" xfId="3" applyFont="1" applyFill="1"/>
    <xf numFmtId="0" fontId="30" fillId="0" borderId="0" xfId="3" applyFont="1"/>
    <xf numFmtId="0" fontId="31" fillId="0" borderId="0" xfId="3" applyFont="1"/>
    <xf numFmtId="0" fontId="32" fillId="0" borderId="0" xfId="3" applyFont="1"/>
    <xf numFmtId="0" fontId="33" fillId="0" borderId="0" xfId="3" applyFont="1"/>
    <xf numFmtId="9" fontId="34" fillId="0" borderId="0" xfId="3" applyNumberFormat="1" applyFont="1"/>
    <xf numFmtId="0" fontId="27" fillId="0" borderId="0" xfId="3" applyFont="1" applyAlignment="1"/>
    <xf numFmtId="10" fontId="26" fillId="0" borderId="0" xfId="3" applyNumberFormat="1"/>
    <xf numFmtId="9" fontId="28" fillId="0" borderId="0" xfId="3" applyNumberFormat="1" applyFont="1" applyAlignment="1"/>
    <xf numFmtId="10" fontId="28" fillId="0" borderId="0" xfId="3" applyNumberFormat="1" applyFont="1"/>
    <xf numFmtId="0" fontId="35" fillId="0" borderId="0" xfId="3" applyFont="1"/>
    <xf numFmtId="0" fontId="26" fillId="0" borderId="0" xfId="3" applyAlignment="1"/>
    <xf numFmtId="0" fontId="36" fillId="0" borderId="0" xfId="3" applyFont="1"/>
    <xf numFmtId="9" fontId="26" fillId="0" borderId="0" xfId="3" applyNumberFormat="1"/>
    <xf numFmtId="0" fontId="26" fillId="0" borderId="0" xfId="3" applyBorder="1"/>
    <xf numFmtId="0" fontId="26" fillId="0" borderId="0" xfId="3" applyBorder="1" applyAlignment="1">
      <alignment horizontal="right"/>
    </xf>
    <xf numFmtId="0" fontId="26" fillId="0" borderId="0" xfId="3" applyBorder="1" applyAlignment="1">
      <alignment horizontal="left"/>
    </xf>
    <xf numFmtId="2" fontId="26" fillId="0" borderId="0" xfId="3" applyNumberFormat="1" applyBorder="1" applyAlignment="1">
      <alignment horizontal="right"/>
    </xf>
    <xf numFmtId="2" fontId="26" fillId="0" borderId="0" xfId="3" applyNumberFormat="1" applyBorder="1" applyAlignment="1">
      <alignment horizontal="left"/>
    </xf>
    <xf numFmtId="0" fontId="39" fillId="0" borderId="0" xfId="3" applyFont="1" applyBorder="1" applyAlignment="1">
      <alignment horizontal="center" vertical="center"/>
    </xf>
    <xf numFmtId="0" fontId="39" fillId="0" borderId="0" xfId="3" applyFont="1" applyBorder="1" applyAlignment="1">
      <alignment horizontal="left" vertical="center"/>
    </xf>
    <xf numFmtId="0" fontId="39" fillId="0" borderId="0" xfId="3" applyFont="1" applyBorder="1" applyAlignment="1">
      <alignment vertical="center"/>
    </xf>
    <xf numFmtId="0" fontId="39" fillId="0" borderId="0" xfId="3" applyFont="1" applyBorder="1" applyAlignment="1">
      <alignment horizontal="right" vertical="center"/>
    </xf>
    <xf numFmtId="2" fontId="39" fillId="0" borderId="0" xfId="3" applyNumberFormat="1" applyFont="1" applyBorder="1" applyAlignment="1">
      <alignment horizontal="right" vertical="center"/>
    </xf>
    <xf numFmtId="2" fontId="39" fillId="0" borderId="0" xfId="3" applyNumberFormat="1" applyFont="1" applyBorder="1" applyAlignment="1">
      <alignment horizontal="left" vertical="center"/>
    </xf>
    <xf numFmtId="0" fontId="40" fillId="0" borderId="0" xfId="3" applyFont="1" applyBorder="1" applyAlignment="1">
      <alignment horizontal="center" vertical="center"/>
    </xf>
    <xf numFmtId="0" fontId="40" fillId="0" borderId="0" xfId="3" applyFont="1" applyBorder="1" applyAlignment="1">
      <alignment horizontal="left" vertical="center"/>
    </xf>
    <xf numFmtId="0" fontId="39" fillId="0" borderId="0" xfId="3" applyFont="1" applyBorder="1" applyAlignment="1"/>
    <xf numFmtId="0" fontId="39" fillId="0" borderId="0" xfId="3" applyFont="1" applyBorder="1" applyAlignment="1">
      <alignment horizontal="right"/>
    </xf>
    <xf numFmtId="0" fontId="39" fillId="0" borderId="0" xfId="3" applyFont="1" applyBorder="1" applyAlignment="1">
      <alignment horizontal="right"/>
    </xf>
    <xf numFmtId="0" fontId="39" fillId="0" borderId="0" xfId="3" applyFont="1" applyBorder="1" applyAlignment="1">
      <alignment horizontal="left"/>
    </xf>
    <xf numFmtId="0" fontId="41" fillId="0" borderId="0" xfId="3" applyFont="1" applyBorder="1" applyAlignment="1">
      <alignment vertical="center"/>
    </xf>
    <xf numFmtId="0" fontId="41" fillId="0" borderId="0" xfId="3" applyFont="1" applyBorder="1" applyAlignment="1">
      <alignment horizontal="right" vertical="center"/>
    </xf>
    <xf numFmtId="0" fontId="41" fillId="0" borderId="0" xfId="3" applyFont="1" applyBorder="1" applyAlignment="1">
      <alignment horizontal="left" vertical="center"/>
    </xf>
    <xf numFmtId="0" fontId="42" fillId="0" borderId="0" xfId="3" applyFont="1" applyBorder="1" applyAlignment="1">
      <alignment horizontal="center" vertical="center"/>
    </xf>
    <xf numFmtId="0" fontId="41" fillId="0" borderId="23" xfId="3" applyFont="1" applyBorder="1" applyAlignment="1">
      <alignment horizontal="right" vertical="center"/>
    </xf>
    <xf numFmtId="0" fontId="41" fillId="0" borderId="23" xfId="3" applyFont="1" applyBorder="1" applyAlignment="1">
      <alignment horizontal="left" vertical="center"/>
    </xf>
    <xf numFmtId="178" fontId="43" fillId="0" borderId="23" xfId="3" applyNumberFormat="1" applyFont="1" applyBorder="1" applyAlignment="1">
      <alignment horizontal="left" vertical="center"/>
    </xf>
    <xf numFmtId="2" fontId="42" fillId="0" borderId="0" xfId="3" applyNumberFormat="1" applyFont="1" applyBorder="1" applyAlignment="1">
      <alignment horizontal="right" vertical="center"/>
    </xf>
    <xf numFmtId="2" fontId="42" fillId="0" borderId="0" xfId="3" applyNumberFormat="1" applyFont="1" applyBorder="1" applyAlignment="1">
      <alignment horizontal="left" vertical="center"/>
    </xf>
    <xf numFmtId="0" fontId="41" fillId="0" borderId="0" xfId="3" applyFont="1" applyBorder="1" applyAlignment="1">
      <alignment horizontal="center" vertical="center"/>
    </xf>
    <xf numFmtId="0" fontId="41" fillId="0" borderId="24" xfId="3" applyFont="1" applyBorder="1" applyAlignment="1">
      <alignment horizontal="right" vertical="center"/>
    </xf>
    <xf numFmtId="0" fontId="41" fillId="0" borderId="24" xfId="3" applyFont="1" applyBorder="1" applyAlignment="1">
      <alignment horizontal="left" vertical="center"/>
    </xf>
    <xf numFmtId="0" fontId="41" fillId="0" borderId="24" xfId="3" applyFont="1" applyBorder="1" applyAlignment="1">
      <alignment horizontal="left" vertical="center"/>
    </xf>
    <xf numFmtId="2" fontId="41" fillId="0" borderId="0" xfId="3" applyNumberFormat="1" applyFont="1" applyBorder="1" applyAlignment="1">
      <alignment horizontal="right" vertical="center"/>
    </xf>
    <xf numFmtId="2" fontId="41" fillId="0" borderId="0" xfId="3" applyNumberFormat="1" applyFont="1" applyBorder="1" applyAlignment="1">
      <alignment horizontal="left" vertical="center"/>
    </xf>
    <xf numFmtId="0" fontId="41" fillId="0" borderId="23" xfId="3" applyFont="1" applyBorder="1" applyAlignment="1">
      <alignment horizontal="left" vertical="center"/>
    </xf>
    <xf numFmtId="0" fontId="44" fillId="0" borderId="0" xfId="3" applyFont="1" applyAlignment="1">
      <alignment vertical="center"/>
    </xf>
    <xf numFmtId="0" fontId="44" fillId="0" borderId="0" xfId="3" applyFont="1"/>
    <xf numFmtId="0" fontId="44" fillId="0" borderId="0" xfId="3" applyFont="1" applyAlignment="1">
      <alignment horizontal="right"/>
    </xf>
    <xf numFmtId="0" fontId="44" fillId="0" borderId="0" xfId="3" applyFont="1" applyAlignment="1">
      <alignment horizontal="left"/>
    </xf>
    <xf numFmtId="0" fontId="32" fillId="0" borderId="25" xfId="3" applyFont="1" applyBorder="1" applyAlignment="1">
      <alignment horizontal="center"/>
    </xf>
    <xf numFmtId="0" fontId="32" fillId="0" borderId="24" xfId="3" applyFont="1" applyBorder="1" applyAlignment="1">
      <alignment horizontal="center"/>
    </xf>
    <xf numFmtId="0" fontId="32" fillId="0" borderId="26" xfId="3" applyFont="1" applyBorder="1" applyAlignment="1">
      <alignment horizontal="center"/>
    </xf>
    <xf numFmtId="0" fontId="32" fillId="0" borderId="0" xfId="3" applyFont="1" applyBorder="1" applyAlignment="1">
      <alignment horizontal="left"/>
    </xf>
    <xf numFmtId="0" fontId="44" fillId="0" borderId="27" xfId="3" applyFont="1" applyBorder="1"/>
    <xf numFmtId="0" fontId="45" fillId="0" borderId="0" xfId="3" applyFont="1" applyBorder="1" applyAlignment="1">
      <alignment horizontal="left" vertical="center"/>
    </xf>
    <xf numFmtId="179" fontId="44" fillId="0" borderId="28" xfId="3" applyNumberFormat="1" applyFont="1" applyBorder="1" applyAlignment="1">
      <alignment horizontal="right"/>
    </xf>
    <xf numFmtId="179" fontId="44" fillId="0" borderId="0" xfId="3" applyNumberFormat="1" applyFont="1" applyBorder="1" applyAlignment="1">
      <alignment horizontal="left"/>
    </xf>
    <xf numFmtId="178" fontId="44" fillId="0" borderId="0" xfId="3" applyNumberFormat="1" applyFont="1" applyAlignment="1">
      <alignment horizontal="left" vertical="center"/>
    </xf>
    <xf numFmtId="0" fontId="44" fillId="0" borderId="0" xfId="3" applyFont="1" applyAlignment="1">
      <alignment horizontal="right" vertical="center"/>
    </xf>
    <xf numFmtId="0" fontId="44" fillId="0" borderId="0" xfId="3" applyFont="1" applyAlignment="1">
      <alignment horizontal="left" vertical="center"/>
    </xf>
    <xf numFmtId="0" fontId="26" fillId="0" borderId="0" xfId="3" applyAlignment="1">
      <alignment horizontal="right"/>
    </xf>
    <xf numFmtId="0" fontId="26" fillId="0" borderId="0" xfId="3" applyAlignment="1">
      <alignment horizontal="left"/>
    </xf>
    <xf numFmtId="0" fontId="46" fillId="0" borderId="25" xfId="3" applyFont="1" applyBorder="1"/>
    <xf numFmtId="0" fontId="45" fillId="0" borderId="24" xfId="3" applyFont="1" applyBorder="1" applyAlignment="1">
      <alignment horizontal="left" vertical="center"/>
    </xf>
    <xf numFmtId="179" fontId="46" fillId="0" borderId="26" xfId="3" applyNumberFormat="1" applyFont="1" applyBorder="1" applyAlignment="1">
      <alignment horizontal="right"/>
    </xf>
    <xf numFmtId="179" fontId="46" fillId="0" borderId="0" xfId="3" applyNumberFormat="1" applyFont="1" applyBorder="1" applyAlignment="1">
      <alignment horizontal="left"/>
    </xf>
    <xf numFmtId="0" fontId="47" fillId="0" borderId="0" xfId="3" applyFont="1" applyAlignment="1">
      <alignment horizontal="left" vertical="center"/>
    </xf>
    <xf numFmtId="0" fontId="43" fillId="0" borderId="0" xfId="3" applyFont="1" applyAlignment="1">
      <alignment horizontal="left" vertical="center"/>
    </xf>
    <xf numFmtId="0" fontId="43" fillId="0" borderId="0" xfId="3" applyFont="1" applyAlignment="1">
      <alignment horizontal="right" vertical="center"/>
    </xf>
    <xf numFmtId="2" fontId="26" fillId="0" borderId="0" xfId="3" applyNumberFormat="1" applyAlignment="1">
      <alignment horizontal="right"/>
    </xf>
    <xf numFmtId="2" fontId="26" fillId="0" borderId="0" xfId="3" applyNumberFormat="1" applyAlignment="1">
      <alignment horizontal="left"/>
    </xf>
    <xf numFmtId="0" fontId="44" fillId="0" borderId="24" xfId="3" applyFont="1" applyBorder="1" applyAlignment="1">
      <alignment horizontal="left" vertical="center"/>
    </xf>
    <xf numFmtId="0" fontId="44" fillId="0" borderId="24" xfId="3" applyFont="1" applyBorder="1" applyAlignment="1">
      <alignment horizontal="right" vertical="center"/>
    </xf>
    <xf numFmtId="2" fontId="44" fillId="0" borderId="24" xfId="3" applyNumberFormat="1" applyFont="1" applyBorder="1" applyAlignment="1">
      <alignment horizontal="right" vertical="center"/>
    </xf>
    <xf numFmtId="2" fontId="44" fillId="0" borderId="24" xfId="3" applyNumberFormat="1" applyFont="1" applyBorder="1" applyAlignment="1">
      <alignment horizontal="left" vertical="center"/>
    </xf>
    <xf numFmtId="0" fontId="48" fillId="0" borderId="0" xfId="3" applyNumberFormat="1" applyFont="1" applyBorder="1" applyAlignment="1">
      <alignment vertical="center"/>
    </xf>
    <xf numFmtId="2" fontId="48" fillId="0" borderId="0" xfId="3" applyNumberFormat="1" applyFont="1" applyBorder="1" applyAlignment="1">
      <alignment horizontal="right" vertical="center"/>
    </xf>
    <xf numFmtId="2" fontId="48" fillId="0" borderId="0" xfId="3" applyNumberFormat="1" applyFont="1" applyBorder="1" applyAlignment="1">
      <alignment horizontal="left" vertical="center"/>
    </xf>
    <xf numFmtId="0" fontId="26" fillId="0" borderId="23" xfId="3" applyBorder="1"/>
    <xf numFmtId="0" fontId="48" fillId="0" borderId="23" xfId="3" applyNumberFormat="1" applyFont="1" applyBorder="1" applyAlignment="1">
      <alignment vertical="center"/>
    </xf>
    <xf numFmtId="0" fontId="48" fillId="0" borderId="23" xfId="3" applyNumberFormat="1" applyFont="1" applyBorder="1" applyAlignment="1">
      <alignment horizontal="right" vertical="center"/>
    </xf>
    <xf numFmtId="0" fontId="48" fillId="0" borderId="23" xfId="3" applyNumberFormat="1" applyFont="1" applyBorder="1" applyAlignment="1">
      <alignment horizontal="left" vertical="center"/>
    </xf>
    <xf numFmtId="2" fontId="48" fillId="0" borderId="23" xfId="3" applyNumberFormat="1" applyFont="1" applyBorder="1" applyAlignment="1">
      <alignment horizontal="right" vertical="center"/>
    </xf>
    <xf numFmtId="2" fontId="48" fillId="0" borderId="23" xfId="3" applyNumberFormat="1" applyFont="1" applyBorder="1" applyAlignment="1">
      <alignment horizontal="left" vertical="center"/>
    </xf>
    <xf numFmtId="0" fontId="48" fillId="0" borderId="0" xfId="3" applyFont="1" applyBorder="1" applyAlignment="1">
      <alignment vertical="center"/>
    </xf>
    <xf numFmtId="0" fontId="48" fillId="0" borderId="23" xfId="3" applyFont="1" applyBorder="1" applyAlignment="1">
      <alignment horizontal="right" vertical="center"/>
    </xf>
    <xf numFmtId="0" fontId="48" fillId="0" borderId="23" xfId="3" applyFont="1" applyBorder="1" applyAlignment="1">
      <alignment horizontal="left" vertical="center"/>
    </xf>
    <xf numFmtId="0" fontId="48" fillId="0" borderId="23" xfId="3" applyFont="1" applyBorder="1" applyAlignment="1">
      <alignment vertical="center"/>
    </xf>
    <xf numFmtId="2" fontId="49" fillId="0" borderId="0" xfId="3" applyNumberFormat="1" applyFont="1" applyBorder="1" applyAlignment="1">
      <alignment horizontal="right" vertical="center"/>
    </xf>
    <xf numFmtId="2" fontId="49" fillId="0" borderId="23" xfId="3" applyNumberFormat="1" applyFont="1" applyBorder="1" applyAlignment="1">
      <alignment horizontal="left" vertical="center"/>
    </xf>
    <xf numFmtId="0" fontId="50" fillId="20" borderId="24" xfId="3" applyFont="1" applyFill="1" applyBorder="1" applyAlignment="1">
      <alignment vertical="center"/>
    </xf>
    <xf numFmtId="0" fontId="51" fillId="20" borderId="24" xfId="3" applyFont="1" applyFill="1" applyBorder="1" applyAlignment="1">
      <alignment vertical="center"/>
    </xf>
    <xf numFmtId="0" fontId="52" fillId="20" borderId="29" xfId="3" applyFont="1" applyFill="1" applyBorder="1" applyAlignment="1">
      <alignment horizontal="right" vertical="center"/>
    </xf>
    <xf numFmtId="2" fontId="32" fillId="20" borderId="24" xfId="3" applyNumberFormat="1" applyFont="1" applyFill="1" applyBorder="1" applyAlignment="1">
      <alignment horizontal="right" vertical="center"/>
    </xf>
    <xf numFmtId="2" fontId="32" fillId="20" borderId="30" xfId="3" applyNumberFormat="1" applyFont="1" applyFill="1" applyBorder="1" applyAlignment="1">
      <alignment horizontal="left" vertical="center"/>
    </xf>
    <xf numFmtId="0" fontId="50" fillId="21" borderId="24" xfId="3" applyFont="1" applyFill="1" applyBorder="1" applyAlignment="1">
      <alignment vertical="center"/>
    </xf>
    <xf numFmtId="0" fontId="51" fillId="21" borderId="24" xfId="3" applyFont="1" applyFill="1" applyBorder="1" applyAlignment="1">
      <alignment vertical="center"/>
    </xf>
    <xf numFmtId="0" fontId="52" fillId="21" borderId="29" xfId="3" applyFont="1" applyFill="1" applyBorder="1" applyAlignment="1">
      <alignment horizontal="right" vertical="center"/>
    </xf>
    <xf numFmtId="2" fontId="32" fillId="21" borderId="29" xfId="3" applyNumberFormat="1" applyFont="1" applyFill="1" applyBorder="1" applyAlignment="1">
      <alignment horizontal="right" vertical="center"/>
    </xf>
    <xf numFmtId="2" fontId="32" fillId="21" borderId="0" xfId="3" applyNumberFormat="1" applyFont="1" applyFill="1" applyBorder="1" applyAlignment="1">
      <alignment horizontal="left" vertical="center"/>
    </xf>
    <xf numFmtId="0" fontId="45" fillId="0" borderId="29" xfId="3" applyFont="1" applyBorder="1" applyAlignment="1">
      <alignment horizontal="left" vertical="center"/>
    </xf>
    <xf numFmtId="2" fontId="53" fillId="0" borderId="31" xfId="3" applyNumberFormat="1" applyFont="1" applyBorder="1" applyAlignment="1">
      <alignment horizontal="right" vertical="center"/>
    </xf>
    <xf numFmtId="49" fontId="54" fillId="0" borderId="32" xfId="3" applyNumberFormat="1" applyFont="1" applyBorder="1" applyAlignment="1">
      <alignment horizontal="left" vertical="center"/>
    </xf>
    <xf numFmtId="0" fontId="45" fillId="0" borderId="33" xfId="3" applyFont="1" applyBorder="1" applyAlignment="1">
      <alignment horizontal="left" vertical="center" wrapText="1"/>
    </xf>
    <xf numFmtId="0" fontId="45" fillId="0" borderId="31" xfId="3" applyFont="1" applyBorder="1" applyAlignment="1">
      <alignment horizontal="left" vertical="center" wrapText="1"/>
    </xf>
    <xf numFmtId="2" fontId="53" fillId="0" borderId="29" xfId="3" applyNumberFormat="1" applyFont="1" applyBorder="1" applyAlignment="1">
      <alignment horizontal="right" vertical="center"/>
    </xf>
    <xf numFmtId="49" fontId="54" fillId="0" borderId="34" xfId="3" applyNumberFormat="1" applyFont="1" applyBorder="1" applyAlignment="1">
      <alignment horizontal="left" vertical="center"/>
    </xf>
    <xf numFmtId="0" fontId="45" fillId="0" borderId="35" xfId="3" applyFont="1" applyBorder="1" applyAlignment="1">
      <alignment horizontal="left" vertical="center"/>
    </xf>
    <xf numFmtId="2" fontId="53" fillId="0" borderId="35" xfId="3" applyNumberFormat="1" applyFont="1" applyBorder="1" applyAlignment="1">
      <alignment horizontal="right" vertical="center"/>
    </xf>
    <xf numFmtId="49" fontId="54" fillId="0" borderId="36" xfId="3" applyNumberFormat="1" applyFont="1" applyBorder="1" applyAlignment="1">
      <alignment horizontal="left" vertical="center"/>
    </xf>
    <xf numFmtId="0" fontId="45" fillId="0" borderId="37" xfId="3" applyFont="1" applyBorder="1" applyAlignment="1">
      <alignment horizontal="left" vertical="center"/>
    </xf>
    <xf numFmtId="2" fontId="53" fillId="0" borderId="0" xfId="3" applyNumberFormat="1" applyFont="1" applyBorder="1" applyAlignment="1">
      <alignment horizontal="right" vertical="center"/>
    </xf>
    <xf numFmtId="49" fontId="54" fillId="0" borderId="38" xfId="3" applyNumberFormat="1" applyFont="1" applyBorder="1" applyAlignment="1">
      <alignment horizontal="left" vertical="center"/>
    </xf>
    <xf numFmtId="0" fontId="45" fillId="0" borderId="39" xfId="3" applyFont="1" applyBorder="1" applyAlignment="1">
      <alignment horizontal="left" vertical="center" wrapText="1"/>
    </xf>
    <xf numFmtId="0" fontId="45" fillId="0" borderId="40" xfId="3" applyFont="1" applyBorder="1" applyAlignment="1">
      <alignment horizontal="left" vertical="center" wrapText="1"/>
    </xf>
    <xf numFmtId="2" fontId="53" fillId="0" borderId="41" xfId="3" applyNumberFormat="1" applyFont="1" applyBorder="1" applyAlignment="1">
      <alignment horizontal="right" vertical="center"/>
    </xf>
    <xf numFmtId="0" fontId="45" fillId="0" borderId="0" xfId="3" applyFont="1" applyBorder="1" applyAlignment="1">
      <alignment horizontal="left" vertical="center"/>
    </xf>
    <xf numFmtId="49" fontId="54" fillId="0" borderId="42" xfId="3" applyNumberFormat="1" applyFont="1" applyBorder="1" applyAlignment="1">
      <alignment horizontal="left" vertical="center"/>
    </xf>
    <xf numFmtId="0" fontId="45" fillId="0" borderId="43" xfId="3" applyFont="1" applyBorder="1" applyAlignment="1">
      <alignment horizontal="left" vertical="center" wrapText="1"/>
    </xf>
    <xf numFmtId="0" fontId="45" fillId="0" borderId="44" xfId="3" applyFont="1" applyBorder="1" applyAlignment="1">
      <alignment horizontal="left" vertical="center"/>
    </xf>
    <xf numFmtId="0" fontId="45" fillId="0" borderId="45" xfId="3" applyFont="1" applyBorder="1" applyAlignment="1">
      <alignment horizontal="left" vertical="center"/>
    </xf>
    <xf numFmtId="2" fontId="53" fillId="0" borderId="46" xfId="3" applyNumberFormat="1" applyFont="1" applyBorder="1" applyAlignment="1">
      <alignment horizontal="right" vertical="center"/>
    </xf>
    <xf numFmtId="49" fontId="54" fillId="0" borderId="28" xfId="3" applyNumberFormat="1" applyFont="1" applyBorder="1" applyAlignment="1">
      <alignment horizontal="left" vertical="center"/>
    </xf>
    <xf numFmtId="0" fontId="45" fillId="0" borderId="47" xfId="3" applyFont="1" applyBorder="1" applyAlignment="1">
      <alignment horizontal="left" vertical="center"/>
    </xf>
    <xf numFmtId="2" fontId="53" fillId="0" borderId="35" xfId="3" applyNumberFormat="1" applyFont="1" applyBorder="1" applyAlignment="1">
      <alignment horizontal="right"/>
    </xf>
    <xf numFmtId="49" fontId="53" fillId="0" borderId="48" xfId="3" applyNumberFormat="1" applyFont="1" applyBorder="1" applyAlignment="1">
      <alignment horizontal="left" vertical="center"/>
    </xf>
    <xf numFmtId="49" fontId="54" fillId="0" borderId="0" xfId="3" applyNumberFormat="1" applyFont="1" applyBorder="1" applyAlignment="1">
      <alignment horizontal="left" vertical="center"/>
    </xf>
    <xf numFmtId="2" fontId="53" fillId="0" borderId="41" xfId="3" applyNumberFormat="1" applyFont="1" applyBorder="1" applyAlignment="1">
      <alignment horizontal="right"/>
    </xf>
    <xf numFmtId="0" fontId="45" fillId="0" borderId="47" xfId="3" applyFont="1" applyBorder="1" applyAlignment="1">
      <alignment horizontal="left" vertical="center" wrapText="1"/>
    </xf>
    <xf numFmtId="0" fontId="45" fillId="0" borderId="44" xfId="3" applyFont="1" applyBorder="1" applyAlignment="1">
      <alignment horizontal="left" vertical="center" wrapText="1"/>
    </xf>
    <xf numFmtId="0" fontId="45" fillId="0" borderId="45" xfId="3" applyFont="1" applyBorder="1" applyAlignment="1">
      <alignment horizontal="left" vertical="center" wrapText="1"/>
    </xf>
    <xf numFmtId="49" fontId="54" fillId="0" borderId="49" xfId="3" applyNumberFormat="1" applyFont="1" applyBorder="1" applyAlignment="1">
      <alignment horizontal="left" vertical="center"/>
    </xf>
    <xf numFmtId="0" fontId="45" fillId="0" borderId="50" xfId="3" applyFont="1" applyBorder="1" applyAlignment="1">
      <alignment horizontal="left" vertical="center"/>
    </xf>
    <xf numFmtId="2" fontId="53" fillId="0" borderId="50" xfId="3" applyNumberFormat="1" applyFont="1" applyBorder="1" applyAlignment="1">
      <alignment horizontal="right"/>
    </xf>
    <xf numFmtId="0" fontId="45" fillId="0" borderId="51" xfId="3" applyFont="1" applyBorder="1" applyAlignment="1">
      <alignment horizontal="left" vertical="center"/>
    </xf>
    <xf numFmtId="0" fontId="45" fillId="0" borderId="52" xfId="3" applyFont="1" applyBorder="1" applyAlignment="1">
      <alignment horizontal="left" vertical="center"/>
    </xf>
    <xf numFmtId="0" fontId="45" fillId="0" borderId="53" xfId="3" applyFont="1" applyBorder="1" applyAlignment="1">
      <alignment horizontal="left" vertical="center"/>
    </xf>
    <xf numFmtId="2" fontId="53" fillId="0" borderId="50" xfId="3" applyNumberFormat="1" applyFont="1" applyBorder="1" applyAlignment="1">
      <alignment horizontal="right" vertical="center"/>
    </xf>
    <xf numFmtId="49" fontId="54" fillId="0" borderId="54" xfId="3" applyNumberFormat="1" applyFont="1" applyBorder="1" applyAlignment="1">
      <alignment horizontal="left" vertical="center"/>
    </xf>
    <xf numFmtId="0" fontId="50" fillId="15" borderId="24" xfId="3" applyFont="1" applyFill="1" applyBorder="1" applyAlignment="1">
      <alignment vertical="center"/>
    </xf>
    <xf numFmtId="0" fontId="51" fillId="15" borderId="24" xfId="3" applyFont="1" applyFill="1" applyBorder="1" applyAlignment="1">
      <alignment vertical="center"/>
    </xf>
    <xf numFmtId="0" fontId="52" fillId="15" borderId="29" xfId="3" applyFont="1" applyFill="1" applyBorder="1" applyAlignment="1">
      <alignment horizontal="right" vertical="center"/>
    </xf>
    <xf numFmtId="2" fontId="32" fillId="15" borderId="24" xfId="3" applyNumberFormat="1" applyFont="1" applyFill="1" applyBorder="1" applyAlignment="1">
      <alignment horizontal="right" vertical="center"/>
    </xf>
    <xf numFmtId="2" fontId="32" fillId="15" borderId="55" xfId="3" applyNumberFormat="1" applyFont="1" applyFill="1" applyBorder="1" applyAlignment="1">
      <alignment horizontal="left" vertical="center"/>
    </xf>
    <xf numFmtId="0" fontId="50" fillId="22" borderId="24" xfId="3" applyFont="1" applyFill="1" applyBorder="1" applyAlignment="1">
      <alignment vertical="center"/>
    </xf>
    <xf numFmtId="0" fontId="51" fillId="22" borderId="24" xfId="3" applyFont="1" applyFill="1" applyBorder="1" applyAlignment="1">
      <alignment vertical="center"/>
    </xf>
    <xf numFmtId="0" fontId="52" fillId="22" borderId="29" xfId="3" applyFont="1" applyFill="1" applyBorder="1" applyAlignment="1">
      <alignment horizontal="right" vertical="center"/>
    </xf>
    <xf numFmtId="2" fontId="32" fillId="23" borderId="24" xfId="3" applyNumberFormat="1" applyFont="1" applyFill="1" applyBorder="1" applyAlignment="1">
      <alignment horizontal="right" vertical="center"/>
    </xf>
    <xf numFmtId="2" fontId="32" fillId="23" borderId="23" xfId="3" applyNumberFormat="1" applyFont="1" applyFill="1" applyBorder="1" applyAlignment="1">
      <alignment horizontal="left" vertical="center"/>
    </xf>
    <xf numFmtId="49" fontId="54" fillId="0" borderId="56" xfId="3" applyNumberFormat="1" applyFont="1" applyBorder="1" applyAlignment="1">
      <alignment horizontal="left" vertical="center"/>
    </xf>
    <xf numFmtId="0" fontId="45" fillId="0" borderId="57" xfId="3" applyFont="1" applyBorder="1" applyAlignment="1">
      <alignment horizontal="left" vertical="center" wrapText="1"/>
    </xf>
    <xf numFmtId="0" fontId="45" fillId="0" borderId="57" xfId="3" applyFont="1" applyBorder="1" applyAlignment="1">
      <alignment horizontal="left" vertical="center"/>
    </xf>
    <xf numFmtId="2" fontId="53" fillId="0" borderId="57" xfId="3" applyNumberFormat="1" applyFont="1" applyBorder="1" applyAlignment="1">
      <alignment horizontal="right" vertical="center"/>
    </xf>
    <xf numFmtId="0" fontId="45" fillId="0" borderId="35" xfId="3" applyFont="1" applyBorder="1" applyAlignment="1">
      <alignment horizontal="left" vertical="center" wrapText="1"/>
    </xf>
    <xf numFmtId="0" fontId="45" fillId="0" borderId="0" xfId="3" applyFont="1" applyBorder="1" applyAlignment="1">
      <alignment horizontal="left" vertical="center" wrapText="1"/>
    </xf>
    <xf numFmtId="2" fontId="54" fillId="0" borderId="58" xfId="3" applyNumberFormat="1" applyFont="1" applyBorder="1" applyAlignment="1">
      <alignment horizontal="left" vertical="center"/>
    </xf>
    <xf numFmtId="49" fontId="54" fillId="0" borderId="23" xfId="3" applyNumberFormat="1" applyFont="1" applyBorder="1" applyAlignment="1">
      <alignment horizontal="left" vertical="center"/>
    </xf>
    <xf numFmtId="0" fontId="54" fillId="0" borderId="0" xfId="3" applyFont="1" applyBorder="1" applyAlignment="1">
      <alignment vertical="center"/>
    </xf>
    <xf numFmtId="0" fontId="53" fillId="0" borderId="29" xfId="3" applyFont="1" applyBorder="1" applyAlignment="1">
      <alignment vertical="center"/>
    </xf>
    <xf numFmtId="2" fontId="53" fillId="0" borderId="0" xfId="3" applyNumberFormat="1" applyFont="1" applyBorder="1" applyAlignment="1">
      <alignment horizontal="right"/>
    </xf>
    <xf numFmtId="2" fontId="53" fillId="0" borderId="0" xfId="3" applyNumberFormat="1" applyFont="1" applyBorder="1" applyAlignment="1">
      <alignment horizontal="left"/>
    </xf>
    <xf numFmtId="2" fontId="53" fillId="0" borderId="0" xfId="3" applyNumberFormat="1" applyFont="1" applyBorder="1" applyAlignment="1">
      <alignment horizontal="left" vertical="center"/>
    </xf>
    <xf numFmtId="0" fontId="53" fillId="0" borderId="0" xfId="3" applyFont="1" applyBorder="1" applyAlignment="1">
      <alignment vertical="center"/>
    </xf>
    <xf numFmtId="0" fontId="47" fillId="0" borderId="0" xfId="3" applyFont="1" applyAlignment="1">
      <alignment horizontal="center" vertical="center"/>
    </xf>
    <xf numFmtId="0" fontId="26" fillId="0" borderId="0" xfId="3" applyAlignment="1">
      <alignment horizontal="center" vertical="center"/>
    </xf>
    <xf numFmtId="0" fontId="53" fillId="0" borderId="0" xfId="3" applyFont="1"/>
    <xf numFmtId="0" fontId="55" fillId="0" borderId="23" xfId="3" applyFont="1" applyBorder="1" applyAlignment="1">
      <alignment horizontal="right" vertical="center"/>
    </xf>
    <xf numFmtId="2" fontId="56" fillId="0" borderId="23" xfId="3" applyNumberFormat="1" applyFont="1" applyBorder="1" applyAlignment="1">
      <alignment horizontal="right" vertical="center"/>
    </xf>
    <xf numFmtId="2" fontId="56" fillId="0" borderId="23" xfId="3" applyNumberFormat="1" applyFont="1" applyBorder="1" applyAlignment="1">
      <alignment horizontal="left" vertical="center"/>
    </xf>
    <xf numFmtId="0" fontId="53" fillId="0" borderId="24" xfId="3" applyFont="1" applyFill="1" applyBorder="1" applyAlignment="1">
      <alignment horizontal="left" vertical="center"/>
    </xf>
    <xf numFmtId="0" fontId="57" fillId="0" borderId="24" xfId="3" applyFont="1" applyFill="1" applyBorder="1" applyAlignment="1">
      <alignment horizontal="left" vertical="center"/>
    </xf>
    <xf numFmtId="2" fontId="57" fillId="0" borderId="24" xfId="3" applyNumberFormat="1" applyFont="1" applyFill="1" applyBorder="1" applyAlignment="1">
      <alignment horizontal="right" vertical="center"/>
    </xf>
    <xf numFmtId="2" fontId="57" fillId="0" borderId="59" xfId="3" applyNumberFormat="1" applyFont="1" applyFill="1" applyBorder="1" applyAlignment="1">
      <alignment horizontal="left" vertical="center"/>
    </xf>
    <xf numFmtId="0" fontId="53" fillId="0" borderId="0" xfId="3" applyFont="1" applyBorder="1" applyAlignment="1">
      <alignment horizontal="left" vertical="center"/>
    </xf>
    <xf numFmtId="2" fontId="53" fillId="0" borderId="60" xfId="3" applyNumberFormat="1" applyFont="1" applyBorder="1" applyAlignment="1">
      <alignment horizontal="left" vertical="center"/>
    </xf>
    <xf numFmtId="2" fontId="53" fillId="0" borderId="24" xfId="3" applyNumberFormat="1" applyFont="1" applyFill="1" applyBorder="1" applyAlignment="1">
      <alignment horizontal="right" vertical="center"/>
    </xf>
    <xf numFmtId="2" fontId="53" fillId="0" borderId="59" xfId="3" applyNumberFormat="1" applyFont="1" applyFill="1" applyBorder="1" applyAlignment="1">
      <alignment horizontal="left" vertical="center"/>
    </xf>
    <xf numFmtId="0" fontId="53" fillId="0" borderId="23" xfId="3" applyFont="1" applyBorder="1" applyAlignment="1">
      <alignment horizontal="left" vertical="center"/>
    </xf>
    <xf numFmtId="2" fontId="53" fillId="0" borderId="23" xfId="3" applyNumberFormat="1" applyFont="1" applyBorder="1" applyAlignment="1">
      <alignment horizontal="right" vertical="center"/>
    </xf>
    <xf numFmtId="2" fontId="53" fillId="0" borderId="61" xfId="3" applyNumberFormat="1" applyFont="1" applyBorder="1" applyAlignment="1">
      <alignment horizontal="left" vertical="center"/>
    </xf>
    <xf numFmtId="0" fontId="53" fillId="0" borderId="0" xfId="3" applyFont="1" applyFill="1" applyBorder="1" applyAlignment="1">
      <alignment horizontal="left" vertical="center"/>
    </xf>
    <xf numFmtId="0" fontId="47" fillId="0" borderId="23" xfId="3" applyFont="1" applyBorder="1" applyAlignment="1">
      <alignment horizontal="left" vertical="center"/>
    </xf>
    <xf numFmtId="0" fontId="53" fillId="0" borderId="23" xfId="3" applyFont="1" applyBorder="1"/>
    <xf numFmtId="2" fontId="26" fillId="0" borderId="23" xfId="3" applyNumberFormat="1" applyBorder="1" applyAlignment="1">
      <alignment horizontal="right"/>
    </xf>
    <xf numFmtId="2" fontId="26" fillId="0" borderId="23" xfId="3" applyNumberFormat="1" applyBorder="1" applyAlignment="1">
      <alignment horizontal="left"/>
    </xf>
    <xf numFmtId="0" fontId="53" fillId="0" borderId="23" xfId="3" applyFont="1" applyFill="1" applyBorder="1" applyAlignment="1">
      <alignment horizontal="left" vertical="center"/>
    </xf>
    <xf numFmtId="2" fontId="53" fillId="0" borderId="23" xfId="3" applyNumberFormat="1" applyFont="1" applyFill="1" applyBorder="1" applyAlignment="1">
      <alignment horizontal="right" vertical="center"/>
    </xf>
    <xf numFmtId="0" fontId="58" fillId="0" borderId="0" xfId="3" applyFont="1"/>
    <xf numFmtId="0" fontId="53" fillId="0" borderId="0" xfId="3" applyFont="1" applyFill="1" applyAlignment="1">
      <alignment vertical="center"/>
    </xf>
    <xf numFmtId="0" fontId="53" fillId="0" borderId="0" xfId="3" applyFont="1" applyFill="1" applyAlignment="1">
      <alignment horizontal="right" vertical="center"/>
    </xf>
    <xf numFmtId="0" fontId="53" fillId="0" borderId="0" xfId="3" applyFont="1" applyFill="1" applyAlignment="1">
      <alignment horizontal="left" vertical="center"/>
    </xf>
    <xf numFmtId="2" fontId="53" fillId="0" borderId="0" xfId="3" applyNumberFormat="1" applyFont="1" applyFill="1" applyAlignment="1">
      <alignment horizontal="right" vertical="center"/>
    </xf>
    <xf numFmtId="2" fontId="53" fillId="0" borderId="0" xfId="3" applyNumberFormat="1" applyFont="1" applyFill="1" applyAlignment="1">
      <alignment horizontal="left" vertical="center"/>
    </xf>
    <xf numFmtId="0" fontId="26" fillId="0" borderId="0" xfId="3" applyFill="1"/>
  </cellXfs>
  <cellStyles count="4">
    <cellStyle name="Normal 2" xfId="1"/>
    <cellStyle name="Normal 2 2 2" xfId="2"/>
    <cellStyle name="常规" xfId="0" builtinId="0"/>
    <cellStyle name="常规 2" xfId="3"/>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26DCD.E3C57EA0" TargetMode="External"/><Relationship Id="rId1" Type="http://schemas.openxmlformats.org/officeDocument/2006/relationships/image" Target="../media/image1.png"/><Relationship Id="rId4" Type="http://schemas.openxmlformats.org/officeDocument/2006/relationships/image" Target="cid:image002.png@01D26DCD.E3C57EA0"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91440</xdr:colOff>
      <xdr:row>18</xdr:row>
      <xdr:rowOff>137160</xdr:rowOff>
    </xdr:to>
    <xdr:pic>
      <xdr:nvPicPr>
        <xdr:cNvPr id="2" name="图片 2" descr="cid:image001.png@01D26DCD.E3C57EA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a:xfrm>
          <a:off x="0" y="0"/>
          <a:ext cx="4892040" cy="3337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15</xdr:col>
      <xdr:colOff>91440</xdr:colOff>
      <xdr:row>18</xdr:row>
      <xdr:rowOff>137160</xdr:rowOff>
    </xdr:to>
    <xdr:pic>
      <xdr:nvPicPr>
        <xdr:cNvPr id="3" name="图片 3" descr="cid:image002.png@01D26DCD.E3C57EA0"/>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a:xfrm>
          <a:off x="5486400" y="0"/>
          <a:ext cx="4892040" cy="3337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an/Downloads/BMS%20China%20Virology%20Call%20Validation%20WB-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拜访记录"/>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opLeftCell="A43" workbookViewId="0">
      <selection activeCell="C18" sqref="C18:F20"/>
    </sheetView>
  </sheetViews>
  <sheetFormatPr defaultColWidth="18.125" defaultRowHeight="13.5"/>
  <cols>
    <col min="1" max="1" width="4.875" style="6" customWidth="1"/>
    <col min="2" max="2" width="50.375" style="7" customWidth="1"/>
    <col min="3" max="3" width="18.125" style="8"/>
    <col min="8" max="8" width="27.875" style="9" customWidth="1"/>
  </cols>
  <sheetData>
    <row r="2" spans="1:8" ht="14.25">
      <c r="B2" s="10" t="s">
        <v>0</v>
      </c>
      <c r="C2" s="11" t="s">
        <v>1</v>
      </c>
    </row>
    <row r="3" spans="1:8" ht="14.25">
      <c r="B3" s="12" t="s">
        <v>2</v>
      </c>
      <c r="C3" s="13" t="s">
        <v>3</v>
      </c>
    </row>
    <row r="4" spans="1:8" ht="14.25">
      <c r="B4" s="12" t="s">
        <v>4</v>
      </c>
      <c r="C4" s="13">
        <v>74010807</v>
      </c>
    </row>
    <row r="5" spans="1:8" ht="14.25">
      <c r="B5" s="14" t="s">
        <v>5</v>
      </c>
      <c r="C5" s="15" t="s">
        <v>6</v>
      </c>
    </row>
    <row r="6" spans="1:8" ht="14.25">
      <c r="B6" s="16"/>
      <c r="C6" s="17"/>
    </row>
    <row r="8" spans="1:8" ht="22.5">
      <c r="B8" s="114" t="s">
        <v>7</v>
      </c>
      <c r="C8" s="115"/>
      <c r="D8" s="115"/>
      <c r="E8" s="115"/>
      <c r="F8" s="115"/>
      <c r="G8" s="105" t="s">
        <v>8</v>
      </c>
      <c r="H8" s="63" t="s">
        <v>9</v>
      </c>
    </row>
    <row r="9" spans="1:8" ht="23.1" customHeight="1">
      <c r="A9" s="6">
        <v>1</v>
      </c>
      <c r="B9" s="106" t="s">
        <v>10</v>
      </c>
      <c r="C9" s="116"/>
      <c r="D9" s="117"/>
      <c r="E9" s="117"/>
      <c r="F9" s="117"/>
      <c r="G9" s="105">
        <v>2</v>
      </c>
      <c r="H9" s="133" t="s">
        <v>11</v>
      </c>
    </row>
    <row r="10" spans="1:8" ht="23.1" customHeight="1">
      <c r="B10" s="55" t="s">
        <v>12</v>
      </c>
      <c r="C10" s="136" t="s">
        <v>13</v>
      </c>
      <c r="D10" s="137"/>
      <c r="E10" s="137"/>
      <c r="F10" s="137"/>
      <c r="G10" s="130"/>
      <c r="H10" s="134"/>
    </row>
    <row r="11" spans="1:8" ht="23.1" customHeight="1">
      <c r="B11" s="38" t="s">
        <v>14</v>
      </c>
      <c r="C11" s="138"/>
      <c r="D11" s="139"/>
      <c r="E11" s="139"/>
      <c r="F11" s="139"/>
      <c r="G11" s="131"/>
      <c r="H11" s="134"/>
    </row>
    <row r="12" spans="1:8" ht="23.1" customHeight="1">
      <c r="B12" s="65" t="s">
        <v>15</v>
      </c>
      <c r="C12" s="140"/>
      <c r="D12" s="141"/>
      <c r="E12" s="141"/>
      <c r="F12" s="141"/>
      <c r="G12" s="132"/>
      <c r="H12" s="134"/>
    </row>
    <row r="13" spans="1:8" ht="23.1" customHeight="1">
      <c r="A13" s="6">
        <v>2</v>
      </c>
      <c r="B13" s="107" t="s">
        <v>16</v>
      </c>
      <c r="C13" s="118"/>
      <c r="D13" s="119"/>
      <c r="E13" s="119"/>
      <c r="F13" s="119"/>
      <c r="G13" s="105">
        <v>1</v>
      </c>
      <c r="H13" s="133" t="s">
        <v>17</v>
      </c>
    </row>
    <row r="14" spans="1:8" ht="23.1" customHeight="1">
      <c r="B14" s="84" t="s">
        <v>18</v>
      </c>
      <c r="C14" s="142" t="s">
        <v>19</v>
      </c>
      <c r="D14" s="137"/>
      <c r="E14" s="137"/>
      <c r="F14" s="137"/>
      <c r="G14" s="130"/>
      <c r="H14" s="134"/>
    </row>
    <row r="15" spans="1:8" ht="23.1" customHeight="1">
      <c r="B15" s="84" t="s">
        <v>20</v>
      </c>
      <c r="C15" s="138"/>
      <c r="D15" s="139"/>
      <c r="E15" s="139"/>
      <c r="F15" s="139"/>
      <c r="G15" s="131"/>
      <c r="H15" s="134"/>
    </row>
    <row r="16" spans="1:8" ht="74.099999999999994" customHeight="1">
      <c r="B16" s="85" t="s">
        <v>21</v>
      </c>
      <c r="C16" s="140"/>
      <c r="D16" s="141"/>
      <c r="E16" s="141"/>
      <c r="F16" s="141"/>
      <c r="G16" s="132"/>
      <c r="H16" s="135"/>
    </row>
    <row r="17" spans="1:8" ht="23.1" customHeight="1">
      <c r="A17" s="6">
        <v>3</v>
      </c>
      <c r="B17" s="107" t="s">
        <v>22</v>
      </c>
      <c r="C17" s="118"/>
      <c r="D17" s="119"/>
      <c r="E17" s="119"/>
      <c r="F17" s="119"/>
      <c r="G17" s="105">
        <v>2</v>
      </c>
      <c r="H17" s="134" t="s">
        <v>23</v>
      </c>
    </row>
    <row r="18" spans="1:8" ht="37.700000000000003" customHeight="1">
      <c r="B18" s="85" t="s">
        <v>24</v>
      </c>
      <c r="C18" s="136" t="s">
        <v>25</v>
      </c>
      <c r="D18" s="137"/>
      <c r="E18" s="137"/>
      <c r="F18" s="137"/>
      <c r="G18" s="130"/>
      <c r="H18" s="134"/>
    </row>
    <row r="19" spans="1:8" ht="43.5" customHeight="1">
      <c r="B19" s="85" t="s">
        <v>26</v>
      </c>
      <c r="C19" s="138"/>
      <c r="D19" s="139"/>
      <c r="E19" s="139"/>
      <c r="F19" s="139"/>
      <c r="G19" s="131"/>
      <c r="H19" s="134"/>
    </row>
    <row r="20" spans="1:8" ht="60.2" customHeight="1">
      <c r="B20" s="85" t="s">
        <v>27</v>
      </c>
      <c r="C20" s="140"/>
      <c r="D20" s="141"/>
      <c r="E20" s="141"/>
      <c r="F20" s="141"/>
      <c r="G20" s="132"/>
      <c r="H20" s="135"/>
    </row>
    <row r="21" spans="1:8" ht="23.1" customHeight="1">
      <c r="A21" s="6">
        <v>4</v>
      </c>
      <c r="B21" s="107" t="s">
        <v>28</v>
      </c>
      <c r="C21" s="118"/>
      <c r="D21" s="119"/>
      <c r="E21" s="119"/>
      <c r="F21" s="119"/>
      <c r="G21" s="105">
        <v>2</v>
      </c>
      <c r="H21" s="133" t="s">
        <v>29</v>
      </c>
    </row>
    <row r="22" spans="1:8" ht="23.1" customHeight="1">
      <c r="B22" s="80" t="s">
        <v>30</v>
      </c>
      <c r="C22" s="136" t="s">
        <v>31</v>
      </c>
      <c r="D22" s="137"/>
      <c r="E22" s="137"/>
      <c r="F22" s="137"/>
      <c r="G22" s="108"/>
      <c r="H22" s="134"/>
    </row>
    <row r="23" spans="1:8" ht="23.1" customHeight="1">
      <c r="B23" s="80" t="s">
        <v>32</v>
      </c>
      <c r="C23" s="138"/>
      <c r="D23" s="139"/>
      <c r="E23" s="139"/>
      <c r="F23" s="139"/>
      <c r="G23" s="108"/>
      <c r="H23" s="134"/>
    </row>
    <row r="24" spans="1:8" ht="23.1" customHeight="1">
      <c r="B24" s="82" t="s">
        <v>33</v>
      </c>
      <c r="C24" s="140"/>
      <c r="D24" s="141"/>
      <c r="E24" s="141"/>
      <c r="F24" s="141"/>
      <c r="G24" s="109"/>
      <c r="H24" s="134"/>
    </row>
    <row r="25" spans="1:8" ht="23.1" customHeight="1">
      <c r="A25" s="6">
        <v>5</v>
      </c>
      <c r="B25" s="107" t="s">
        <v>34</v>
      </c>
      <c r="C25" s="120" t="s">
        <v>35</v>
      </c>
      <c r="D25" s="121"/>
      <c r="E25" s="121"/>
      <c r="F25" s="121"/>
      <c r="G25" s="105">
        <v>2</v>
      </c>
      <c r="H25" s="133" t="s">
        <v>29</v>
      </c>
    </row>
    <row r="26" spans="1:8" ht="23.1" customHeight="1">
      <c r="B26" s="86" t="s">
        <v>32</v>
      </c>
      <c r="C26" s="122">
        <v>45</v>
      </c>
      <c r="D26" s="123"/>
      <c r="E26" s="123"/>
      <c r="F26" s="123"/>
      <c r="G26" s="130"/>
      <c r="H26" s="134"/>
    </row>
    <row r="27" spans="1:8" ht="23.1" customHeight="1">
      <c r="B27" s="86" t="s">
        <v>30</v>
      </c>
      <c r="C27" s="124">
        <v>40</v>
      </c>
      <c r="D27" s="125"/>
      <c r="E27" s="125"/>
      <c r="F27" s="125"/>
      <c r="G27" s="131"/>
      <c r="H27" s="134"/>
    </row>
    <row r="28" spans="1:8" ht="23.1" customHeight="1">
      <c r="B28" s="86" t="s">
        <v>33</v>
      </c>
      <c r="C28" s="124">
        <v>15</v>
      </c>
      <c r="D28" s="125"/>
      <c r="E28" s="125"/>
      <c r="F28" s="125"/>
      <c r="G28" s="131"/>
      <c r="H28" s="134"/>
    </row>
    <row r="29" spans="1:8" ht="23.1" customHeight="1">
      <c r="B29" s="110" t="s">
        <v>36</v>
      </c>
      <c r="C29" s="126">
        <v>1</v>
      </c>
      <c r="D29" s="127"/>
      <c r="E29" s="127"/>
      <c r="F29" s="127"/>
      <c r="G29" s="132"/>
      <c r="H29" s="135"/>
    </row>
    <row r="30" spans="1:8" ht="23.1" customHeight="1">
      <c r="A30" s="6">
        <v>6</v>
      </c>
      <c r="B30" s="107" t="s">
        <v>37</v>
      </c>
      <c r="C30" s="128"/>
      <c r="D30" s="129"/>
      <c r="E30" s="129"/>
      <c r="F30" s="129"/>
      <c r="G30" s="105">
        <v>2</v>
      </c>
      <c r="H30" s="134" t="s">
        <v>38</v>
      </c>
    </row>
    <row r="31" spans="1:8" ht="23.1" customHeight="1">
      <c r="B31" s="80" t="s">
        <v>39</v>
      </c>
      <c r="C31" s="136" t="s">
        <v>40</v>
      </c>
      <c r="D31" s="137"/>
      <c r="E31" s="137"/>
      <c r="F31" s="137"/>
      <c r="G31" s="130"/>
      <c r="H31" s="134"/>
    </row>
    <row r="32" spans="1:8" ht="23.1" customHeight="1">
      <c r="B32" s="80" t="s">
        <v>41</v>
      </c>
      <c r="C32" s="138"/>
      <c r="D32" s="139"/>
      <c r="E32" s="139"/>
      <c r="F32" s="139"/>
      <c r="G32" s="131"/>
      <c r="H32" s="134"/>
    </row>
    <row r="33" spans="1:8" ht="23.1" customHeight="1">
      <c r="B33" s="82" t="s">
        <v>42</v>
      </c>
      <c r="C33" s="140"/>
      <c r="D33" s="141"/>
      <c r="E33" s="141"/>
      <c r="F33" s="141"/>
      <c r="G33" s="131"/>
      <c r="H33" s="135"/>
    </row>
    <row r="34" spans="1:8" ht="23.1" customHeight="1">
      <c r="A34" s="6">
        <v>7</v>
      </c>
      <c r="B34" s="107" t="s">
        <v>43</v>
      </c>
      <c r="C34" s="120"/>
      <c r="D34" s="121"/>
      <c r="E34" s="121"/>
      <c r="F34" s="121"/>
      <c r="G34" s="105">
        <v>2</v>
      </c>
      <c r="H34" s="133" t="s">
        <v>44</v>
      </c>
    </row>
    <row r="35" spans="1:8" ht="23.1" customHeight="1">
      <c r="B35" s="111" t="s">
        <v>45</v>
      </c>
      <c r="C35" s="124" t="s">
        <v>46</v>
      </c>
      <c r="D35" s="125"/>
      <c r="E35" s="125"/>
      <c r="F35" s="125"/>
      <c r="G35" s="130"/>
      <c r="H35" s="134"/>
    </row>
    <row r="36" spans="1:8" ht="23.1" customHeight="1">
      <c r="B36" s="111" t="s">
        <v>47</v>
      </c>
      <c r="C36" s="143"/>
      <c r="D36" s="144"/>
      <c r="E36" s="144"/>
      <c r="F36" s="144"/>
      <c r="G36" s="131"/>
      <c r="H36" s="134"/>
    </row>
    <row r="37" spans="1:8" ht="23.1" customHeight="1">
      <c r="B37" s="111" t="s">
        <v>48</v>
      </c>
      <c r="C37" s="143"/>
      <c r="D37" s="144"/>
      <c r="E37" s="144"/>
      <c r="F37" s="144"/>
      <c r="G37" s="131"/>
      <c r="H37" s="134"/>
    </row>
    <row r="38" spans="1:8" ht="34.35" customHeight="1">
      <c r="B38" s="111" t="s">
        <v>49</v>
      </c>
      <c r="C38" s="143"/>
      <c r="D38" s="144"/>
      <c r="E38" s="144"/>
      <c r="F38" s="144"/>
      <c r="G38" s="131"/>
      <c r="H38" s="134"/>
    </row>
    <row r="39" spans="1:8" ht="26.45" customHeight="1">
      <c r="B39" s="112" t="s">
        <v>50</v>
      </c>
      <c r="C39" s="145"/>
      <c r="D39" s="146"/>
      <c r="E39" s="146"/>
      <c r="F39" s="146"/>
      <c r="G39" s="132"/>
      <c r="H39" s="135"/>
    </row>
    <row r="40" spans="1:8" ht="23.1" customHeight="1">
      <c r="A40" s="6">
        <v>8</v>
      </c>
      <c r="B40" s="107" t="s">
        <v>51</v>
      </c>
      <c r="C40" s="120"/>
      <c r="D40" s="121"/>
      <c r="E40" s="121"/>
      <c r="F40" s="121"/>
      <c r="G40" s="105">
        <v>1</v>
      </c>
      <c r="H40" s="133" t="s">
        <v>52</v>
      </c>
    </row>
    <row r="41" spans="1:8" ht="139.35" customHeight="1">
      <c r="B41" s="87" t="s">
        <v>53</v>
      </c>
      <c r="C41" s="147" t="s">
        <v>54</v>
      </c>
      <c r="D41" s="123"/>
      <c r="E41" s="123"/>
      <c r="F41" s="123"/>
      <c r="G41" s="130"/>
      <c r="H41" s="134"/>
    </row>
    <row r="42" spans="1:8" ht="27.95" customHeight="1">
      <c r="B42" s="85" t="s">
        <v>55</v>
      </c>
      <c r="C42" s="148"/>
      <c r="D42" s="149"/>
      <c r="E42" s="149"/>
      <c r="F42" s="149"/>
      <c r="G42" s="131"/>
      <c r="H42" s="134"/>
    </row>
    <row r="43" spans="1:8" ht="63" customHeight="1">
      <c r="B43" s="113" t="s">
        <v>56</v>
      </c>
      <c r="C43" s="150"/>
      <c r="D43" s="151"/>
      <c r="E43" s="151"/>
      <c r="F43" s="151"/>
      <c r="G43" s="132"/>
      <c r="H43" s="135"/>
    </row>
    <row r="44" spans="1:8" ht="23.1" customHeight="1">
      <c r="B44" s="18"/>
    </row>
  </sheetData>
  <mergeCells count="35">
    <mergeCell ref="C41:F43"/>
    <mergeCell ref="G41:G43"/>
    <mergeCell ref="H9:H12"/>
    <mergeCell ref="H13:H16"/>
    <mergeCell ref="H17:H20"/>
    <mergeCell ref="H21:H24"/>
    <mergeCell ref="H25:H29"/>
    <mergeCell ref="H30:H33"/>
    <mergeCell ref="H34:H39"/>
    <mergeCell ref="H40:H43"/>
    <mergeCell ref="C30:F30"/>
    <mergeCell ref="C34:F34"/>
    <mergeCell ref="C40:F40"/>
    <mergeCell ref="G10:G12"/>
    <mergeCell ref="G14:G16"/>
    <mergeCell ref="G18:G20"/>
    <mergeCell ref="G26:G29"/>
    <mergeCell ref="G31:G33"/>
    <mergeCell ref="G35:G39"/>
    <mergeCell ref="C10:F12"/>
    <mergeCell ref="C14:F16"/>
    <mergeCell ref="C22:F24"/>
    <mergeCell ref="C18:F20"/>
    <mergeCell ref="C35:F39"/>
    <mergeCell ref="C31:F33"/>
    <mergeCell ref="C25:F25"/>
    <mergeCell ref="C26:F26"/>
    <mergeCell ref="C27:F27"/>
    <mergeCell ref="C28:F28"/>
    <mergeCell ref="C29:F29"/>
    <mergeCell ref="B8:F8"/>
    <mergeCell ref="C9:F9"/>
    <mergeCell ref="C13:F13"/>
    <mergeCell ref="C17:F17"/>
    <mergeCell ref="C21:F21"/>
  </mergeCells>
  <phoneticPr fontId="14" type="noConversion"/>
  <pageMargins left="0.45" right="0.45" top="0.5" bottom="0.5" header="0.3" footer="0.3"/>
  <pageSetup paperSize="9" scale="41"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3"/>
  <sheetViews>
    <sheetView topLeftCell="A27" workbookViewId="0">
      <selection activeCell="B36" sqref="B36"/>
    </sheetView>
  </sheetViews>
  <sheetFormatPr defaultColWidth="18.125" defaultRowHeight="13.5"/>
  <cols>
    <col min="1" max="1" width="4.875" style="6" customWidth="1"/>
    <col min="2" max="2" width="50.375" style="7" customWidth="1"/>
    <col min="3" max="3" width="18.125" style="8" customWidth="1"/>
    <col min="4" max="8" width="18.125" customWidth="1"/>
    <col min="15" max="15" width="26" style="9" customWidth="1"/>
  </cols>
  <sheetData>
    <row r="2" spans="2:15" ht="14.25">
      <c r="B2" s="10" t="s">
        <v>0</v>
      </c>
      <c r="C2" s="11" t="s">
        <v>1</v>
      </c>
    </row>
    <row r="3" spans="2:15" ht="14.25">
      <c r="B3" s="12" t="s">
        <v>2</v>
      </c>
      <c r="C3" s="13" t="s">
        <v>3</v>
      </c>
    </row>
    <row r="4" spans="2:15" ht="14.25">
      <c r="B4" s="12" t="s">
        <v>4</v>
      </c>
      <c r="C4" s="13">
        <v>74010807</v>
      </c>
    </row>
    <row r="5" spans="2:15" ht="14.25">
      <c r="B5" s="14" t="s">
        <v>57</v>
      </c>
      <c r="C5" s="15" t="s">
        <v>6</v>
      </c>
    </row>
    <row r="6" spans="2:15" ht="14.25">
      <c r="B6" s="16"/>
      <c r="C6" s="17"/>
    </row>
    <row r="7" spans="2:15" ht="23.1" customHeight="1">
      <c r="B7" s="18"/>
    </row>
    <row r="8" spans="2:15" ht="22.5">
      <c r="B8" s="19" t="s">
        <v>58</v>
      </c>
      <c r="C8" s="20" t="s">
        <v>59</v>
      </c>
      <c r="D8" s="20" t="s">
        <v>60</v>
      </c>
      <c r="E8" s="20" t="s">
        <v>61</v>
      </c>
      <c r="F8" s="20" t="s">
        <v>62</v>
      </c>
      <c r="G8" s="20" t="s">
        <v>63</v>
      </c>
      <c r="H8" s="20" t="s">
        <v>64</v>
      </c>
      <c r="I8" s="20" t="s">
        <v>65</v>
      </c>
      <c r="J8" s="20" t="s">
        <v>66</v>
      </c>
      <c r="K8" s="20" t="s">
        <v>67</v>
      </c>
      <c r="L8" s="20" t="s">
        <v>68</v>
      </c>
      <c r="M8" s="20" t="s">
        <v>69</v>
      </c>
      <c r="N8" s="20" t="s">
        <v>70</v>
      </c>
      <c r="O8" s="60" t="s">
        <v>71</v>
      </c>
    </row>
    <row r="9" spans="2:15" ht="26.1" customHeight="1">
      <c r="B9" s="21" t="s">
        <v>72</v>
      </c>
      <c r="C9" s="22" t="s">
        <v>73</v>
      </c>
      <c r="D9" s="22" t="s">
        <v>73</v>
      </c>
      <c r="E9" s="22" t="s">
        <v>73</v>
      </c>
      <c r="F9" s="22" t="s">
        <v>73</v>
      </c>
      <c r="G9" s="22" t="s">
        <v>73</v>
      </c>
      <c r="H9" s="22" t="s">
        <v>73</v>
      </c>
      <c r="I9" s="22" t="s">
        <v>73</v>
      </c>
      <c r="J9" s="22" t="s">
        <v>73</v>
      </c>
      <c r="K9" s="22" t="s">
        <v>73</v>
      </c>
      <c r="L9" s="22" t="s">
        <v>73</v>
      </c>
      <c r="M9" s="22" t="s">
        <v>73</v>
      </c>
      <c r="N9" s="22" t="s">
        <v>73</v>
      </c>
      <c r="O9" s="61" t="s">
        <v>74</v>
      </c>
    </row>
    <row r="10" spans="2:15" ht="26.1" customHeight="1">
      <c r="B10" s="23" t="s">
        <v>75</v>
      </c>
      <c r="C10" s="13" t="s">
        <v>76</v>
      </c>
      <c r="D10" s="13" t="s">
        <v>76</v>
      </c>
      <c r="E10" s="13" t="s">
        <v>76</v>
      </c>
      <c r="F10" s="13" t="s">
        <v>76</v>
      </c>
      <c r="G10" s="13" t="s">
        <v>76</v>
      </c>
      <c r="H10" s="13" t="s">
        <v>76</v>
      </c>
      <c r="I10" s="13" t="s">
        <v>76</v>
      </c>
      <c r="J10" s="13" t="s">
        <v>76</v>
      </c>
      <c r="K10" s="62"/>
      <c r="L10" s="62"/>
      <c r="M10" s="62"/>
      <c r="N10" s="62"/>
      <c r="O10" s="63" t="s">
        <v>77</v>
      </c>
    </row>
    <row r="11" spans="2:15" ht="26.1" customHeight="1">
      <c r="B11" s="23" t="s">
        <v>78</v>
      </c>
      <c r="C11" s="13" t="s">
        <v>79</v>
      </c>
      <c r="D11" s="17" t="s">
        <v>80</v>
      </c>
      <c r="E11" s="13" t="s">
        <v>81</v>
      </c>
      <c r="F11" s="17" t="s">
        <v>82</v>
      </c>
      <c r="G11" s="13" t="s">
        <v>83</v>
      </c>
      <c r="H11" s="17" t="s">
        <v>84</v>
      </c>
      <c r="I11" s="13" t="s">
        <v>85</v>
      </c>
      <c r="J11" s="62" t="s">
        <v>86</v>
      </c>
      <c r="K11" s="62"/>
      <c r="L11" s="62"/>
      <c r="M11" s="62"/>
      <c r="N11" s="62"/>
      <c r="O11" s="63" t="s">
        <v>87</v>
      </c>
    </row>
    <row r="12" spans="2:15" ht="34.700000000000003" customHeight="1">
      <c r="B12" s="24" t="s">
        <v>88</v>
      </c>
      <c r="C12" s="13" t="s">
        <v>89</v>
      </c>
      <c r="D12" s="17" t="s">
        <v>90</v>
      </c>
      <c r="E12" s="13" t="s">
        <v>91</v>
      </c>
      <c r="F12" s="17" t="s">
        <v>92</v>
      </c>
      <c r="G12" s="13" t="s">
        <v>93</v>
      </c>
      <c r="H12" s="17" t="s">
        <v>94</v>
      </c>
      <c r="I12" s="13" t="s">
        <v>95</v>
      </c>
      <c r="J12" s="64" t="s">
        <v>96</v>
      </c>
      <c r="K12" s="64"/>
      <c r="L12" s="64"/>
      <c r="M12" s="64"/>
      <c r="N12" s="64"/>
      <c r="O12" s="63" t="s">
        <v>97</v>
      </c>
    </row>
    <row r="13" spans="2:15" ht="20.45" customHeight="1">
      <c r="B13" s="24" t="s">
        <v>98</v>
      </c>
      <c r="C13" s="13" t="s">
        <v>32</v>
      </c>
      <c r="D13" s="13" t="s">
        <v>32</v>
      </c>
      <c r="E13" s="13" t="s">
        <v>32</v>
      </c>
      <c r="F13" s="13" t="s">
        <v>32</v>
      </c>
      <c r="G13" s="13" t="s">
        <v>32</v>
      </c>
      <c r="H13" s="13" t="s">
        <v>32</v>
      </c>
      <c r="I13" s="13" t="s">
        <v>32</v>
      </c>
      <c r="J13" s="13" t="s">
        <v>32</v>
      </c>
      <c r="K13" s="64"/>
      <c r="L13" s="64"/>
      <c r="M13" s="64"/>
      <c r="N13" s="64"/>
      <c r="O13" s="63" t="s">
        <v>99</v>
      </c>
    </row>
    <row r="14" spans="2:15" ht="54.2" customHeight="1">
      <c r="B14" s="24" t="s">
        <v>100</v>
      </c>
      <c r="C14" s="13" t="s">
        <v>101</v>
      </c>
      <c r="D14" s="13" t="s">
        <v>101</v>
      </c>
      <c r="E14" s="13" t="s">
        <v>101</v>
      </c>
      <c r="F14" s="13" t="s">
        <v>101</v>
      </c>
      <c r="G14" s="13" t="s">
        <v>101</v>
      </c>
      <c r="H14" s="13" t="s">
        <v>101</v>
      </c>
      <c r="I14" s="13" t="s">
        <v>101</v>
      </c>
      <c r="J14" s="13" t="s">
        <v>101</v>
      </c>
      <c r="K14" s="64"/>
      <c r="L14" s="64"/>
      <c r="M14" s="64"/>
      <c r="N14" s="64"/>
      <c r="O14" s="55" t="s">
        <v>102</v>
      </c>
    </row>
    <row r="15" spans="2:15" ht="27" customHeight="1">
      <c r="B15" s="24" t="s">
        <v>103</v>
      </c>
      <c r="C15" s="13" t="s">
        <v>104</v>
      </c>
      <c r="D15" s="13" t="s">
        <v>104</v>
      </c>
      <c r="E15" s="13" t="s">
        <v>104</v>
      </c>
      <c r="F15" s="13" t="s">
        <v>104</v>
      </c>
      <c r="G15" s="13" t="s">
        <v>104</v>
      </c>
      <c r="H15" s="13" t="s">
        <v>104</v>
      </c>
      <c r="I15" s="13" t="s">
        <v>104</v>
      </c>
      <c r="J15" s="13" t="s">
        <v>104</v>
      </c>
      <c r="K15" s="64"/>
      <c r="L15" s="64"/>
      <c r="M15" s="64"/>
      <c r="N15" s="64"/>
      <c r="O15" s="55" t="s">
        <v>105</v>
      </c>
    </row>
    <row r="16" spans="2:15" ht="37.700000000000003" customHeight="1">
      <c r="B16" s="25" t="s">
        <v>106</v>
      </c>
      <c r="C16" s="26">
        <v>6</v>
      </c>
      <c r="D16" s="26">
        <v>6</v>
      </c>
      <c r="E16" s="26">
        <v>6</v>
      </c>
      <c r="F16" s="26">
        <v>6</v>
      </c>
      <c r="G16" s="26">
        <v>6</v>
      </c>
      <c r="H16" s="26">
        <v>6</v>
      </c>
      <c r="I16" s="26">
        <v>6</v>
      </c>
      <c r="J16" s="26">
        <v>6</v>
      </c>
      <c r="K16" s="26" t="s">
        <v>107</v>
      </c>
      <c r="L16" s="26" t="s">
        <v>107</v>
      </c>
      <c r="M16" s="26" t="s">
        <v>107</v>
      </c>
      <c r="N16" s="26" t="s">
        <v>107</v>
      </c>
      <c r="O16" s="65" t="s">
        <v>108</v>
      </c>
    </row>
    <row r="17" spans="1:15" ht="32.85" customHeight="1">
      <c r="B17" s="24" t="s">
        <v>109</v>
      </c>
      <c r="C17" s="13" t="s">
        <v>110</v>
      </c>
      <c r="D17" s="13" t="s">
        <v>110</v>
      </c>
      <c r="E17" s="13" t="s">
        <v>110</v>
      </c>
      <c r="F17" s="13" t="s">
        <v>110</v>
      </c>
      <c r="G17" s="13" t="s">
        <v>110</v>
      </c>
      <c r="H17" s="13" t="s">
        <v>110</v>
      </c>
      <c r="I17" s="13" t="s">
        <v>110</v>
      </c>
      <c r="J17" s="13" t="s">
        <v>110</v>
      </c>
      <c r="K17" s="62"/>
      <c r="L17" s="62"/>
      <c r="M17" s="62"/>
      <c r="N17" s="62"/>
      <c r="O17" s="55" t="s">
        <v>105</v>
      </c>
    </row>
    <row r="18" spans="1:15" ht="34.5" customHeight="1">
      <c r="B18" s="27" t="s">
        <v>106</v>
      </c>
      <c r="C18" s="26">
        <v>6</v>
      </c>
      <c r="D18" s="26">
        <v>6</v>
      </c>
      <c r="E18" s="26">
        <v>6</v>
      </c>
      <c r="F18" s="26">
        <v>6</v>
      </c>
      <c r="G18" s="26">
        <v>6</v>
      </c>
      <c r="H18" s="26">
        <v>6</v>
      </c>
      <c r="I18" s="26">
        <v>6</v>
      </c>
      <c r="J18" s="26">
        <v>6</v>
      </c>
      <c r="K18" s="26" t="s">
        <v>107</v>
      </c>
      <c r="L18" s="26" t="s">
        <v>107</v>
      </c>
      <c r="M18" s="26" t="s">
        <v>107</v>
      </c>
      <c r="N18" s="26" t="s">
        <v>107</v>
      </c>
      <c r="O18" s="65" t="s">
        <v>111</v>
      </c>
    </row>
    <row r="19" spans="1:15" ht="34.35" customHeight="1">
      <c r="B19" s="28" t="s">
        <v>112</v>
      </c>
      <c r="C19" s="13" t="s">
        <v>113</v>
      </c>
      <c r="D19" s="13" t="s">
        <v>113</v>
      </c>
      <c r="E19" s="13" t="s">
        <v>113</v>
      </c>
      <c r="F19" s="13" t="s">
        <v>113</v>
      </c>
      <c r="G19" s="13" t="s">
        <v>113</v>
      </c>
      <c r="H19" s="13" t="s">
        <v>113</v>
      </c>
      <c r="I19" s="13" t="s">
        <v>113</v>
      </c>
      <c r="J19" s="13" t="s">
        <v>113</v>
      </c>
      <c r="K19" s="62"/>
      <c r="L19" s="62"/>
      <c r="M19" s="62"/>
      <c r="N19" s="62"/>
      <c r="O19" s="55" t="s">
        <v>105</v>
      </c>
    </row>
    <row r="20" spans="1:15" ht="29.45" customHeight="1">
      <c r="B20" s="29" t="s">
        <v>106</v>
      </c>
      <c r="C20" s="26">
        <v>6</v>
      </c>
      <c r="D20" s="26">
        <v>6</v>
      </c>
      <c r="E20" s="26">
        <v>6</v>
      </c>
      <c r="F20" s="26">
        <v>6</v>
      </c>
      <c r="G20" s="26">
        <v>6</v>
      </c>
      <c r="H20" s="26">
        <v>6</v>
      </c>
      <c r="I20" s="26">
        <v>6</v>
      </c>
      <c r="J20" s="26">
        <v>6</v>
      </c>
      <c r="K20" s="26" t="s">
        <v>107</v>
      </c>
      <c r="L20" s="26" t="s">
        <v>107</v>
      </c>
      <c r="M20" s="26" t="s">
        <v>107</v>
      </c>
      <c r="N20" s="26" t="s">
        <v>107</v>
      </c>
      <c r="O20" s="65" t="s">
        <v>114</v>
      </c>
    </row>
    <row r="21" spans="1:15" ht="20.45" customHeight="1">
      <c r="B21" s="30" t="s">
        <v>115</v>
      </c>
      <c r="C21" s="31"/>
      <c r="D21" s="32"/>
      <c r="E21" s="31"/>
      <c r="F21" s="32"/>
      <c r="G21" s="31"/>
      <c r="H21" s="32"/>
      <c r="I21" s="31"/>
      <c r="J21" s="66"/>
      <c r="K21" s="66"/>
      <c r="L21" s="66"/>
      <c r="M21" s="66"/>
      <c r="N21" s="66"/>
      <c r="O21" s="61" t="s">
        <v>74</v>
      </c>
    </row>
    <row r="22" spans="1:15" s="5" customFormat="1" ht="32.85" customHeight="1">
      <c r="A22" s="33"/>
      <c r="B22" s="34" t="s">
        <v>116</v>
      </c>
      <c r="C22" s="35"/>
      <c r="D22" s="36"/>
      <c r="E22" s="35"/>
      <c r="F22" s="36"/>
      <c r="G22" s="35"/>
      <c r="H22" s="36"/>
      <c r="I22" s="35"/>
      <c r="J22" s="67"/>
      <c r="K22" s="67"/>
      <c r="L22" s="67"/>
      <c r="M22" s="67"/>
      <c r="N22" s="67"/>
      <c r="O22" s="68" t="s">
        <v>117</v>
      </c>
    </row>
    <row r="23" spans="1:15" ht="32.85" customHeight="1">
      <c r="B23" s="25" t="s">
        <v>106</v>
      </c>
      <c r="C23" s="26">
        <v>0</v>
      </c>
      <c r="D23" s="26">
        <v>0</v>
      </c>
      <c r="E23" s="26">
        <v>0</v>
      </c>
      <c r="F23" s="26">
        <v>0</v>
      </c>
      <c r="G23" s="26">
        <v>0</v>
      </c>
      <c r="H23" s="26">
        <v>0</v>
      </c>
      <c r="I23" s="26">
        <v>0</v>
      </c>
      <c r="J23" s="26">
        <v>0</v>
      </c>
      <c r="K23" s="26" t="s">
        <v>107</v>
      </c>
      <c r="L23" s="26" t="s">
        <v>107</v>
      </c>
      <c r="M23" s="26" t="s">
        <v>107</v>
      </c>
      <c r="N23" s="26" t="s">
        <v>107</v>
      </c>
      <c r="O23" s="65" t="s">
        <v>118</v>
      </c>
    </row>
    <row r="24" spans="1:15" ht="28.7" customHeight="1">
      <c r="B24" s="34" t="s">
        <v>119</v>
      </c>
      <c r="C24" s="13"/>
      <c r="D24" s="17"/>
      <c r="E24" s="13"/>
      <c r="F24" s="17"/>
      <c r="G24" s="13"/>
      <c r="H24" s="17"/>
      <c r="I24" s="13"/>
      <c r="J24" s="62"/>
      <c r="K24" s="62"/>
      <c r="L24" s="62"/>
      <c r="M24" s="62"/>
      <c r="N24" s="62"/>
      <c r="O24" s="133" t="s">
        <v>120</v>
      </c>
    </row>
    <row r="25" spans="1:15" ht="26.85" customHeight="1">
      <c r="B25" s="34" t="s">
        <v>121</v>
      </c>
      <c r="C25" s="13" t="s">
        <v>101</v>
      </c>
      <c r="D25" s="13" t="s">
        <v>101</v>
      </c>
      <c r="E25" s="13" t="s">
        <v>101</v>
      </c>
      <c r="F25" s="13" t="s">
        <v>101</v>
      </c>
      <c r="G25" s="13" t="s">
        <v>101</v>
      </c>
      <c r="H25" s="13" t="s">
        <v>101</v>
      </c>
      <c r="I25" s="13" t="s">
        <v>101</v>
      </c>
      <c r="J25" s="13" t="s">
        <v>101</v>
      </c>
      <c r="K25" s="62"/>
      <c r="L25" s="62"/>
      <c r="M25" s="62"/>
      <c r="N25" s="62"/>
      <c r="O25" s="134"/>
    </row>
    <row r="26" spans="1:15" ht="31.5" customHeight="1">
      <c r="B26" s="34" t="s">
        <v>122</v>
      </c>
      <c r="C26" s="13"/>
      <c r="D26" s="17"/>
      <c r="E26" s="13"/>
      <c r="F26" s="17"/>
      <c r="G26" s="13"/>
      <c r="H26" s="17"/>
      <c r="I26" s="13"/>
      <c r="J26" s="62"/>
      <c r="K26" s="62"/>
      <c r="L26" s="62"/>
      <c r="M26" s="62"/>
      <c r="N26" s="62"/>
      <c r="O26" s="134"/>
    </row>
    <row r="27" spans="1:15" ht="56.45" customHeight="1">
      <c r="B27" s="27" t="s">
        <v>106</v>
      </c>
      <c r="C27" s="26">
        <v>3</v>
      </c>
      <c r="D27" s="26">
        <v>3</v>
      </c>
      <c r="E27" s="26">
        <v>3</v>
      </c>
      <c r="F27" s="26">
        <v>3</v>
      </c>
      <c r="G27" s="26">
        <v>3</v>
      </c>
      <c r="H27" s="26">
        <v>3</v>
      </c>
      <c r="I27" s="26">
        <v>3</v>
      </c>
      <c r="J27" s="26">
        <v>3</v>
      </c>
      <c r="K27" s="26" t="s">
        <v>107</v>
      </c>
      <c r="L27" s="26" t="s">
        <v>107</v>
      </c>
      <c r="M27" s="26" t="s">
        <v>107</v>
      </c>
      <c r="N27" s="26" t="s">
        <v>107</v>
      </c>
      <c r="O27" s="65" t="s">
        <v>123</v>
      </c>
    </row>
    <row r="28" spans="1:15" ht="128.44999999999999" customHeight="1">
      <c r="B28" s="37" t="s">
        <v>124</v>
      </c>
      <c r="C28" s="38" t="s">
        <v>125</v>
      </c>
      <c r="D28" s="39" t="s">
        <v>126</v>
      </c>
      <c r="E28" s="38" t="s">
        <v>127</v>
      </c>
      <c r="F28" s="39" t="s">
        <v>128</v>
      </c>
      <c r="G28" s="38" t="s">
        <v>129</v>
      </c>
      <c r="H28" s="39" t="s">
        <v>130</v>
      </c>
      <c r="I28" s="38" t="s">
        <v>131</v>
      </c>
      <c r="J28" s="69" t="s">
        <v>132</v>
      </c>
      <c r="K28" s="62"/>
      <c r="L28" s="62"/>
      <c r="M28" s="62"/>
      <c r="N28" s="62"/>
      <c r="O28" s="63" t="s">
        <v>133</v>
      </c>
    </row>
    <row r="29" spans="1:15" ht="25.5" customHeight="1">
      <c r="B29" s="40" t="s">
        <v>134</v>
      </c>
      <c r="C29" s="41" t="s">
        <v>73</v>
      </c>
      <c r="D29" s="41" t="s">
        <v>73</v>
      </c>
      <c r="E29" s="41" t="s">
        <v>73</v>
      </c>
      <c r="F29" s="41" t="s">
        <v>73</v>
      </c>
      <c r="G29" s="41" t="s">
        <v>73</v>
      </c>
      <c r="H29" s="41" t="s">
        <v>73</v>
      </c>
      <c r="I29" s="41" t="s">
        <v>73</v>
      </c>
      <c r="J29" s="41" t="s">
        <v>73</v>
      </c>
      <c r="K29" s="41" t="s">
        <v>73</v>
      </c>
      <c r="L29" s="41" t="s">
        <v>73</v>
      </c>
      <c r="M29" s="41" t="s">
        <v>73</v>
      </c>
      <c r="N29" s="41" t="s">
        <v>73</v>
      </c>
      <c r="O29" s="61" t="s">
        <v>74</v>
      </c>
    </row>
    <row r="30" spans="1:15" ht="35.450000000000003" customHeight="1">
      <c r="B30" s="42" t="s">
        <v>135</v>
      </c>
      <c r="C30" s="13" t="s">
        <v>136</v>
      </c>
      <c r="D30" s="17" t="s">
        <v>137</v>
      </c>
      <c r="E30" s="38" t="s">
        <v>138</v>
      </c>
      <c r="F30" s="17" t="s">
        <v>139</v>
      </c>
      <c r="G30" s="13" t="s">
        <v>140</v>
      </c>
      <c r="H30" s="17" t="s">
        <v>141</v>
      </c>
      <c r="I30" s="38" t="s">
        <v>142</v>
      </c>
      <c r="J30" s="69" t="s">
        <v>143</v>
      </c>
      <c r="K30" s="62"/>
      <c r="L30" s="62"/>
      <c r="M30" s="62"/>
      <c r="N30" s="62"/>
      <c r="O30" s="55" t="s">
        <v>144</v>
      </c>
    </row>
    <row r="31" spans="1:15" ht="31.5" customHeight="1">
      <c r="B31" s="43" t="s">
        <v>106</v>
      </c>
      <c r="C31" s="44">
        <v>6</v>
      </c>
      <c r="D31" s="44">
        <v>6</v>
      </c>
      <c r="E31" s="44">
        <v>6</v>
      </c>
      <c r="F31" s="44">
        <v>6</v>
      </c>
      <c r="G31" s="44">
        <v>6</v>
      </c>
      <c r="H31" s="44">
        <v>6</v>
      </c>
      <c r="I31" s="44">
        <v>6</v>
      </c>
      <c r="J31" s="44">
        <v>6</v>
      </c>
      <c r="K31" s="44" t="s">
        <v>107</v>
      </c>
      <c r="L31" s="44" t="s">
        <v>107</v>
      </c>
      <c r="M31" s="44" t="s">
        <v>107</v>
      </c>
      <c r="N31" s="44" t="s">
        <v>107</v>
      </c>
      <c r="O31" s="65" t="s">
        <v>145</v>
      </c>
    </row>
    <row r="32" spans="1:15" ht="43.35" customHeight="1">
      <c r="B32" s="24" t="s">
        <v>146</v>
      </c>
      <c r="C32" s="13"/>
      <c r="D32" s="17"/>
      <c r="E32" s="13"/>
      <c r="F32" s="17"/>
      <c r="G32" s="13"/>
      <c r="H32" s="17"/>
      <c r="I32" s="13"/>
      <c r="J32" s="62"/>
      <c r="K32" s="62"/>
      <c r="L32" s="62"/>
      <c r="M32" s="62"/>
      <c r="N32" s="62"/>
      <c r="O32" s="55" t="s">
        <v>147</v>
      </c>
    </row>
    <row r="33" spans="2:15" ht="33.950000000000003" customHeight="1">
      <c r="B33" s="43" t="s">
        <v>106</v>
      </c>
      <c r="C33" s="44">
        <v>0</v>
      </c>
      <c r="D33" s="44">
        <v>0</v>
      </c>
      <c r="E33" s="44">
        <v>0</v>
      </c>
      <c r="F33" s="44">
        <v>0</v>
      </c>
      <c r="G33" s="44">
        <v>0</v>
      </c>
      <c r="H33" s="44">
        <v>0</v>
      </c>
      <c r="I33" s="44">
        <v>0</v>
      </c>
      <c r="J33" s="44">
        <v>0</v>
      </c>
      <c r="K33" s="44" t="s">
        <v>107</v>
      </c>
      <c r="L33" s="44" t="s">
        <v>107</v>
      </c>
      <c r="M33" s="44" t="s">
        <v>107</v>
      </c>
      <c r="N33" s="44" t="s">
        <v>107</v>
      </c>
      <c r="O33" s="65" t="s">
        <v>148</v>
      </c>
    </row>
    <row r="34" spans="2:15" ht="21.6" customHeight="1">
      <c r="B34" s="24" t="s">
        <v>149</v>
      </c>
      <c r="C34" s="13"/>
      <c r="D34" s="17"/>
      <c r="E34" s="13"/>
      <c r="F34" s="17"/>
      <c r="G34" s="13"/>
      <c r="H34" s="17"/>
      <c r="I34" s="13"/>
      <c r="J34" s="62"/>
      <c r="K34" s="62"/>
      <c r="L34" s="62"/>
      <c r="M34" s="62"/>
      <c r="N34" s="62"/>
      <c r="O34" s="133" t="s">
        <v>150</v>
      </c>
    </row>
    <row r="35" spans="2:15" ht="20.45" customHeight="1">
      <c r="B35" s="24" t="s">
        <v>151</v>
      </c>
      <c r="C35" s="13"/>
      <c r="D35" s="17"/>
      <c r="E35" s="13"/>
      <c r="F35" s="17"/>
      <c r="G35" s="13"/>
      <c r="H35" s="17"/>
      <c r="I35" s="13"/>
      <c r="J35" s="62"/>
      <c r="K35" s="62"/>
      <c r="L35" s="62"/>
      <c r="M35" s="62"/>
      <c r="N35" s="62"/>
      <c r="O35" s="134"/>
    </row>
    <row r="36" spans="2:15" ht="18" customHeight="1">
      <c r="B36" s="24" t="s">
        <v>152</v>
      </c>
      <c r="C36" s="13" t="s">
        <v>153</v>
      </c>
      <c r="D36" s="17"/>
      <c r="E36" s="13"/>
      <c r="F36" s="17"/>
      <c r="G36" s="13"/>
      <c r="H36" s="17"/>
      <c r="I36" s="13"/>
      <c r="J36" s="62"/>
      <c r="K36" s="62"/>
      <c r="L36" s="62"/>
      <c r="M36" s="62"/>
      <c r="N36" s="62"/>
      <c r="O36" s="134"/>
    </row>
    <row r="37" spans="2:15" ht="33.6" customHeight="1">
      <c r="B37" s="43" t="s">
        <v>106</v>
      </c>
      <c r="C37" s="44">
        <v>6</v>
      </c>
      <c r="D37" s="44">
        <v>0</v>
      </c>
      <c r="E37" s="44">
        <v>0</v>
      </c>
      <c r="F37" s="44">
        <v>0</v>
      </c>
      <c r="G37" s="44">
        <v>0</v>
      </c>
      <c r="H37" s="44">
        <v>0</v>
      </c>
      <c r="I37" s="44">
        <v>0</v>
      </c>
      <c r="J37" s="44">
        <v>0</v>
      </c>
      <c r="K37" s="44" t="s">
        <v>107</v>
      </c>
      <c r="L37" s="44" t="s">
        <v>107</v>
      </c>
      <c r="M37" s="44" t="s">
        <v>107</v>
      </c>
      <c r="N37" s="44" t="s">
        <v>107</v>
      </c>
      <c r="O37" s="65" t="s">
        <v>154</v>
      </c>
    </row>
    <row r="38" spans="2:15" ht="33.200000000000003" customHeight="1">
      <c r="B38" s="24" t="s">
        <v>155</v>
      </c>
      <c r="C38" s="13" t="s">
        <v>156</v>
      </c>
      <c r="D38" s="17" t="s">
        <v>157</v>
      </c>
      <c r="E38" s="13" t="s">
        <v>157</v>
      </c>
      <c r="F38" s="17" t="s">
        <v>157</v>
      </c>
      <c r="G38" s="13" t="s">
        <v>158</v>
      </c>
      <c r="H38" s="17" t="s">
        <v>159</v>
      </c>
      <c r="I38" s="13" t="s">
        <v>160</v>
      </c>
      <c r="J38" s="62" t="s">
        <v>161</v>
      </c>
      <c r="K38" s="62"/>
      <c r="L38" s="62"/>
      <c r="M38" s="62"/>
      <c r="N38" s="62"/>
      <c r="O38" s="55" t="s">
        <v>162</v>
      </c>
    </row>
    <row r="39" spans="2:15" ht="26.45" customHeight="1">
      <c r="B39" s="45" t="s">
        <v>106</v>
      </c>
      <c r="C39" s="44">
        <v>6</v>
      </c>
      <c r="D39" s="44">
        <v>6</v>
      </c>
      <c r="E39" s="44">
        <v>6</v>
      </c>
      <c r="F39" s="44">
        <v>6</v>
      </c>
      <c r="G39" s="44">
        <v>6</v>
      </c>
      <c r="H39" s="44">
        <v>6</v>
      </c>
      <c r="I39" s="44">
        <v>6</v>
      </c>
      <c r="J39" s="44">
        <v>6</v>
      </c>
      <c r="K39" s="44" t="s">
        <v>107</v>
      </c>
      <c r="L39" s="44" t="s">
        <v>107</v>
      </c>
      <c r="M39" s="44" t="s">
        <v>107</v>
      </c>
      <c r="N39" s="44" t="s">
        <v>107</v>
      </c>
      <c r="O39" s="65" t="s">
        <v>163</v>
      </c>
    </row>
    <row r="40" spans="2:15" ht="25.7" customHeight="1">
      <c r="B40" s="46" t="s">
        <v>164</v>
      </c>
      <c r="C40" s="47" t="s">
        <v>73</v>
      </c>
      <c r="D40" s="47" t="s">
        <v>73</v>
      </c>
      <c r="E40" s="47" t="s">
        <v>73</v>
      </c>
      <c r="F40" s="47" t="s">
        <v>73</v>
      </c>
      <c r="G40" s="47" t="s">
        <v>73</v>
      </c>
      <c r="H40" s="47" t="s">
        <v>73</v>
      </c>
      <c r="I40" s="47" t="s">
        <v>73</v>
      </c>
      <c r="J40" s="47" t="s">
        <v>73</v>
      </c>
      <c r="K40" s="47" t="s">
        <v>73</v>
      </c>
      <c r="L40" s="47" t="s">
        <v>73</v>
      </c>
      <c r="M40" s="47" t="s">
        <v>73</v>
      </c>
      <c r="N40" s="47" t="s">
        <v>73</v>
      </c>
      <c r="O40" s="61" t="s">
        <v>74</v>
      </c>
    </row>
    <row r="41" spans="2:15" ht="22.5" customHeight="1">
      <c r="B41" s="42" t="s">
        <v>165</v>
      </c>
      <c r="C41" s="13" t="s">
        <v>156</v>
      </c>
      <c r="D41" s="17" t="s">
        <v>157</v>
      </c>
      <c r="E41" s="13" t="s">
        <v>157</v>
      </c>
      <c r="F41" s="17" t="s">
        <v>157</v>
      </c>
      <c r="G41" s="13"/>
      <c r="H41" s="17"/>
      <c r="I41" s="13"/>
      <c r="J41" s="62"/>
      <c r="K41" s="62"/>
      <c r="L41" s="62"/>
      <c r="M41" s="62"/>
      <c r="N41" s="62"/>
      <c r="O41" s="55" t="s">
        <v>166</v>
      </c>
    </row>
    <row r="42" spans="2:15" ht="22.5" customHeight="1">
      <c r="B42" s="48" t="s">
        <v>106</v>
      </c>
      <c r="C42" s="49">
        <v>6</v>
      </c>
      <c r="D42" s="49">
        <v>6</v>
      </c>
      <c r="E42" s="49">
        <v>6</v>
      </c>
      <c r="F42" s="49">
        <v>6</v>
      </c>
      <c r="G42" s="49">
        <v>0</v>
      </c>
      <c r="H42" s="49">
        <v>0</v>
      </c>
      <c r="I42" s="49">
        <v>0</v>
      </c>
      <c r="J42" s="49">
        <v>0</v>
      </c>
      <c r="K42" s="49" t="s">
        <v>107</v>
      </c>
      <c r="L42" s="49" t="s">
        <v>107</v>
      </c>
      <c r="M42" s="49" t="s">
        <v>107</v>
      </c>
      <c r="N42" s="49" t="s">
        <v>107</v>
      </c>
      <c r="O42" s="65" t="s">
        <v>167</v>
      </c>
    </row>
    <row r="43" spans="2:15" ht="22.5" customHeight="1">
      <c r="B43" s="24" t="s">
        <v>168</v>
      </c>
      <c r="C43" s="13"/>
      <c r="D43" s="17"/>
      <c r="E43" s="13"/>
      <c r="F43" s="17"/>
      <c r="G43" s="13"/>
      <c r="H43" s="17"/>
      <c r="I43" s="13"/>
      <c r="J43" s="62"/>
      <c r="K43" s="62"/>
      <c r="L43" s="62"/>
      <c r="M43" s="62"/>
      <c r="N43" s="62"/>
      <c r="O43" s="55" t="s">
        <v>166</v>
      </c>
    </row>
    <row r="44" spans="2:15" ht="22.5" customHeight="1">
      <c r="B44" s="48" t="s">
        <v>106</v>
      </c>
      <c r="C44" s="49">
        <v>0</v>
      </c>
      <c r="D44" s="49">
        <v>0</v>
      </c>
      <c r="E44" s="49">
        <v>0</v>
      </c>
      <c r="F44" s="49">
        <v>0</v>
      </c>
      <c r="G44" s="49">
        <v>0</v>
      </c>
      <c r="H44" s="49">
        <v>0</v>
      </c>
      <c r="I44" s="49">
        <v>0</v>
      </c>
      <c r="J44" s="49">
        <v>0</v>
      </c>
      <c r="K44" s="49" t="s">
        <v>107</v>
      </c>
      <c r="L44" s="49" t="s">
        <v>107</v>
      </c>
      <c r="M44" s="49" t="s">
        <v>107</v>
      </c>
      <c r="N44" s="49" t="s">
        <v>107</v>
      </c>
      <c r="O44" s="65" t="s">
        <v>167</v>
      </c>
    </row>
    <row r="45" spans="2:15" ht="22.5" customHeight="1">
      <c r="B45" s="24" t="s">
        <v>169</v>
      </c>
      <c r="C45" s="13" t="s">
        <v>170</v>
      </c>
      <c r="D45" s="17" t="s">
        <v>171</v>
      </c>
      <c r="E45" s="38" t="s">
        <v>172</v>
      </c>
      <c r="F45" s="17" t="s">
        <v>173</v>
      </c>
      <c r="G45" s="13"/>
      <c r="H45" s="17"/>
      <c r="I45" s="13"/>
      <c r="J45" s="62"/>
      <c r="K45" s="62"/>
      <c r="L45" s="62"/>
      <c r="M45" s="62"/>
      <c r="N45" s="62"/>
      <c r="O45" s="55" t="s">
        <v>166</v>
      </c>
    </row>
    <row r="46" spans="2:15" ht="22.5" customHeight="1">
      <c r="B46" s="48" t="s">
        <v>106</v>
      </c>
      <c r="C46" s="49">
        <v>6</v>
      </c>
      <c r="D46" s="49">
        <v>6</v>
      </c>
      <c r="E46" s="49">
        <v>6</v>
      </c>
      <c r="F46" s="49">
        <v>6</v>
      </c>
      <c r="G46" s="49">
        <v>0</v>
      </c>
      <c r="H46" s="49">
        <v>0</v>
      </c>
      <c r="I46" s="49">
        <v>0</v>
      </c>
      <c r="J46" s="49">
        <v>0</v>
      </c>
      <c r="K46" s="49" t="s">
        <v>107</v>
      </c>
      <c r="L46" s="49" t="s">
        <v>107</v>
      </c>
      <c r="M46" s="49" t="s">
        <v>107</v>
      </c>
      <c r="N46" s="49" t="s">
        <v>107</v>
      </c>
      <c r="O46" s="65" t="s">
        <v>167</v>
      </c>
    </row>
    <row r="47" spans="2:15" ht="22.5" customHeight="1">
      <c r="B47" s="24" t="s">
        <v>174</v>
      </c>
      <c r="C47" s="13"/>
      <c r="D47" s="17" t="s">
        <v>175</v>
      </c>
      <c r="E47" s="13"/>
      <c r="F47" s="17" t="s">
        <v>176</v>
      </c>
      <c r="G47" s="13" t="s">
        <v>158</v>
      </c>
      <c r="H47" s="17" t="s">
        <v>177</v>
      </c>
      <c r="I47" s="13" t="s">
        <v>177</v>
      </c>
      <c r="J47" s="62" t="s">
        <v>177</v>
      </c>
      <c r="K47" s="62"/>
      <c r="L47" s="62"/>
      <c r="M47" s="62"/>
      <c r="N47" s="62"/>
      <c r="O47" s="55" t="s">
        <v>166</v>
      </c>
    </row>
    <row r="48" spans="2:15" ht="22.5" customHeight="1">
      <c r="B48" s="48" t="s">
        <v>106</v>
      </c>
      <c r="C48" s="49">
        <v>0</v>
      </c>
      <c r="D48" s="49">
        <v>6</v>
      </c>
      <c r="E48" s="49">
        <v>0</v>
      </c>
      <c r="F48" s="49">
        <v>6</v>
      </c>
      <c r="G48" s="49">
        <v>6</v>
      </c>
      <c r="H48" s="49">
        <v>6</v>
      </c>
      <c r="I48" s="49">
        <v>6</v>
      </c>
      <c r="J48" s="49">
        <v>6</v>
      </c>
      <c r="K48" s="49" t="s">
        <v>107</v>
      </c>
      <c r="L48" s="49" t="s">
        <v>107</v>
      </c>
      <c r="M48" s="49" t="s">
        <v>107</v>
      </c>
      <c r="N48" s="49" t="s">
        <v>107</v>
      </c>
      <c r="O48" s="65" t="s">
        <v>167</v>
      </c>
    </row>
    <row r="49" spans="2:15" ht="22.5" customHeight="1">
      <c r="B49" s="24" t="s">
        <v>178</v>
      </c>
      <c r="C49" s="13" t="s">
        <v>179</v>
      </c>
      <c r="D49" s="17" t="s">
        <v>180</v>
      </c>
      <c r="E49" s="13" t="s">
        <v>181</v>
      </c>
      <c r="F49" s="17" t="s">
        <v>182</v>
      </c>
      <c r="G49" s="38" t="s">
        <v>183</v>
      </c>
      <c r="H49" s="17" t="s">
        <v>184</v>
      </c>
      <c r="I49" s="13" t="s">
        <v>185</v>
      </c>
      <c r="J49" s="62" t="s">
        <v>185</v>
      </c>
      <c r="K49" s="62"/>
      <c r="L49" s="62"/>
      <c r="M49" s="62"/>
      <c r="N49" s="62"/>
      <c r="O49" s="55" t="s">
        <v>166</v>
      </c>
    </row>
    <row r="50" spans="2:15" ht="22.5" customHeight="1">
      <c r="B50" s="48" t="s">
        <v>106</v>
      </c>
      <c r="C50" s="49">
        <v>6</v>
      </c>
      <c r="D50" s="49">
        <v>6</v>
      </c>
      <c r="E50" s="49">
        <v>6</v>
      </c>
      <c r="F50" s="49">
        <v>6</v>
      </c>
      <c r="G50" s="49">
        <v>6</v>
      </c>
      <c r="H50" s="49">
        <v>6</v>
      </c>
      <c r="I50" s="49">
        <v>6</v>
      </c>
      <c r="J50" s="49">
        <v>6</v>
      </c>
      <c r="K50" s="49" t="s">
        <v>107</v>
      </c>
      <c r="L50" s="49" t="s">
        <v>107</v>
      </c>
      <c r="M50" s="49" t="s">
        <v>107</v>
      </c>
      <c r="N50" s="49" t="s">
        <v>107</v>
      </c>
      <c r="O50" s="65" t="s">
        <v>167</v>
      </c>
    </row>
    <row r="51" spans="2:15" ht="22.5" customHeight="1">
      <c r="B51" s="24" t="s">
        <v>186</v>
      </c>
      <c r="C51" s="13"/>
      <c r="D51" s="17"/>
      <c r="E51" s="13"/>
      <c r="F51" s="17"/>
      <c r="G51" s="13" t="s">
        <v>187</v>
      </c>
      <c r="H51" s="17" t="s">
        <v>187</v>
      </c>
      <c r="I51" s="38" t="s">
        <v>188</v>
      </c>
      <c r="J51" s="62" t="s">
        <v>187</v>
      </c>
      <c r="K51" s="62"/>
      <c r="L51" s="62"/>
      <c r="M51" s="62"/>
      <c r="N51" s="62"/>
      <c r="O51" s="55" t="s">
        <v>166</v>
      </c>
    </row>
    <row r="52" spans="2:15" ht="22.5" customHeight="1">
      <c r="B52" s="48" t="s">
        <v>106</v>
      </c>
      <c r="C52" s="49">
        <v>0</v>
      </c>
      <c r="D52" s="49">
        <v>0</v>
      </c>
      <c r="E52" s="49">
        <v>0</v>
      </c>
      <c r="F52" s="49">
        <v>0</v>
      </c>
      <c r="G52" s="49">
        <v>6</v>
      </c>
      <c r="H52" s="49">
        <v>6</v>
      </c>
      <c r="I52" s="49">
        <v>6</v>
      </c>
      <c r="J52" s="49">
        <v>6</v>
      </c>
      <c r="K52" s="49" t="s">
        <v>107</v>
      </c>
      <c r="L52" s="49" t="s">
        <v>107</v>
      </c>
      <c r="M52" s="49" t="s">
        <v>107</v>
      </c>
      <c r="N52" s="49" t="s">
        <v>107</v>
      </c>
      <c r="O52" s="65" t="s">
        <v>167</v>
      </c>
    </row>
    <row r="53" spans="2:15" ht="22.5" customHeight="1">
      <c r="B53" s="24" t="s">
        <v>189</v>
      </c>
      <c r="C53" s="38" t="s">
        <v>190</v>
      </c>
      <c r="D53" s="17" t="s">
        <v>191</v>
      </c>
      <c r="E53" s="13" t="s">
        <v>192</v>
      </c>
      <c r="F53" s="17" t="s">
        <v>192</v>
      </c>
      <c r="G53" s="38" t="s">
        <v>193</v>
      </c>
      <c r="H53" s="17" t="s">
        <v>194</v>
      </c>
      <c r="I53" s="38" t="s">
        <v>195</v>
      </c>
      <c r="J53" s="69" t="s">
        <v>196</v>
      </c>
      <c r="K53" s="62"/>
      <c r="L53" s="62"/>
      <c r="M53" s="62"/>
      <c r="N53" s="62"/>
      <c r="O53" s="55" t="s">
        <v>166</v>
      </c>
    </row>
    <row r="54" spans="2:15" ht="22.5" customHeight="1">
      <c r="B54" s="48" t="s">
        <v>106</v>
      </c>
      <c r="C54" s="49">
        <v>6</v>
      </c>
      <c r="D54" s="49">
        <v>6</v>
      </c>
      <c r="E54" s="49">
        <v>6</v>
      </c>
      <c r="F54" s="49">
        <v>6</v>
      </c>
      <c r="G54" s="49">
        <v>6</v>
      </c>
      <c r="H54" s="49">
        <v>6</v>
      </c>
      <c r="I54" s="49">
        <v>6</v>
      </c>
      <c r="J54" s="49">
        <v>6</v>
      </c>
      <c r="K54" s="49" t="s">
        <v>107</v>
      </c>
      <c r="L54" s="49" t="s">
        <v>107</v>
      </c>
      <c r="M54" s="49" t="s">
        <v>107</v>
      </c>
      <c r="N54" s="49" t="s">
        <v>107</v>
      </c>
      <c r="O54" s="65" t="s">
        <v>167</v>
      </c>
    </row>
    <row r="55" spans="2:15" ht="22.5" customHeight="1">
      <c r="B55" s="24" t="s">
        <v>197</v>
      </c>
      <c r="C55" s="38" t="s">
        <v>198</v>
      </c>
      <c r="D55" s="17"/>
      <c r="E55" s="13"/>
      <c r="F55" s="17"/>
      <c r="G55" s="38" t="s">
        <v>199</v>
      </c>
      <c r="H55" s="39" t="s">
        <v>200</v>
      </c>
      <c r="I55" s="38" t="s">
        <v>201</v>
      </c>
      <c r="J55" s="69" t="s">
        <v>202</v>
      </c>
      <c r="K55" s="62"/>
      <c r="L55" s="62"/>
      <c r="M55" s="62"/>
      <c r="N55" s="62"/>
      <c r="O55" s="55" t="s">
        <v>166</v>
      </c>
    </row>
    <row r="56" spans="2:15" ht="22.5" customHeight="1">
      <c r="B56" s="48" t="s">
        <v>106</v>
      </c>
      <c r="C56" s="49">
        <v>6</v>
      </c>
      <c r="D56" s="49">
        <v>0</v>
      </c>
      <c r="E56" s="49">
        <v>0</v>
      </c>
      <c r="F56" s="49">
        <v>0</v>
      </c>
      <c r="G56" s="49">
        <v>6</v>
      </c>
      <c r="H56" s="49">
        <v>6</v>
      </c>
      <c r="I56" s="49">
        <v>6</v>
      </c>
      <c r="J56" s="49">
        <v>6</v>
      </c>
      <c r="K56" s="49" t="s">
        <v>107</v>
      </c>
      <c r="L56" s="49" t="s">
        <v>107</v>
      </c>
      <c r="M56" s="49" t="s">
        <v>107</v>
      </c>
      <c r="N56" s="49" t="s">
        <v>107</v>
      </c>
      <c r="O56" s="65" t="s">
        <v>167</v>
      </c>
    </row>
    <row r="57" spans="2:15" ht="25.5" customHeight="1">
      <c r="B57" s="50" t="s">
        <v>203</v>
      </c>
      <c r="C57" s="51" t="s">
        <v>73</v>
      </c>
      <c r="D57" s="51" t="s">
        <v>73</v>
      </c>
      <c r="E57" s="51" t="s">
        <v>73</v>
      </c>
      <c r="F57" s="51" t="s">
        <v>73</v>
      </c>
      <c r="G57" s="51" t="s">
        <v>73</v>
      </c>
      <c r="H57" s="51" t="s">
        <v>73</v>
      </c>
      <c r="I57" s="51" t="s">
        <v>73</v>
      </c>
      <c r="J57" s="51" t="s">
        <v>73</v>
      </c>
      <c r="K57" s="51" t="s">
        <v>73</v>
      </c>
      <c r="L57" s="51" t="s">
        <v>73</v>
      </c>
      <c r="M57" s="51" t="s">
        <v>73</v>
      </c>
      <c r="N57" s="51" t="s">
        <v>73</v>
      </c>
      <c r="O57" s="61" t="s">
        <v>74</v>
      </c>
    </row>
    <row r="58" spans="2:15" ht="42.2" customHeight="1">
      <c r="B58" s="52" t="s">
        <v>204</v>
      </c>
      <c r="C58" s="11" t="s">
        <v>205</v>
      </c>
      <c r="D58" s="53" t="s">
        <v>206</v>
      </c>
      <c r="E58" s="11"/>
      <c r="F58" s="54"/>
      <c r="G58" s="55"/>
      <c r="H58" s="54"/>
      <c r="I58" s="11"/>
      <c r="J58" s="70"/>
      <c r="K58" s="70"/>
      <c r="L58" s="70"/>
      <c r="M58" s="70"/>
      <c r="N58" s="70"/>
      <c r="O58" s="55" t="s">
        <v>204</v>
      </c>
    </row>
    <row r="59" spans="2:15" ht="41.85" customHeight="1">
      <c r="B59" s="24" t="s">
        <v>207</v>
      </c>
      <c r="C59" s="38"/>
      <c r="D59" s="39"/>
      <c r="E59" s="38" t="s">
        <v>208</v>
      </c>
      <c r="F59" s="39" t="s">
        <v>209</v>
      </c>
      <c r="G59" s="55" t="s">
        <v>210</v>
      </c>
      <c r="H59" s="39" t="s">
        <v>211</v>
      </c>
      <c r="I59" s="38" t="s">
        <v>212</v>
      </c>
      <c r="J59" s="69" t="s">
        <v>213</v>
      </c>
      <c r="K59" s="62"/>
      <c r="L59" s="62"/>
      <c r="M59" s="62"/>
      <c r="N59" s="62"/>
      <c r="O59" s="38" t="s">
        <v>214</v>
      </c>
    </row>
    <row r="60" spans="2:15" ht="23.1" customHeight="1">
      <c r="B60" s="56" t="s">
        <v>106</v>
      </c>
      <c r="C60" s="57">
        <v>6</v>
      </c>
      <c r="D60" s="57">
        <v>6</v>
      </c>
      <c r="E60" s="57">
        <v>3</v>
      </c>
      <c r="F60" s="57">
        <v>3</v>
      </c>
      <c r="G60" s="57">
        <v>3</v>
      </c>
      <c r="H60" s="57">
        <v>3</v>
      </c>
      <c r="I60" s="57">
        <v>3</v>
      </c>
      <c r="J60" s="57">
        <v>3</v>
      </c>
      <c r="K60" s="57" t="s">
        <v>107</v>
      </c>
      <c r="L60" s="57" t="s">
        <v>107</v>
      </c>
      <c r="M60" s="57" t="s">
        <v>107</v>
      </c>
      <c r="N60" s="57" t="s">
        <v>107</v>
      </c>
      <c r="O60" s="65" t="s">
        <v>215</v>
      </c>
    </row>
    <row r="61" spans="2:15" ht="44.45" customHeight="1">
      <c r="B61" s="24" t="s">
        <v>216</v>
      </c>
      <c r="C61" s="13"/>
      <c r="D61" s="17"/>
      <c r="E61" s="13"/>
      <c r="F61" s="17"/>
      <c r="G61" s="13" t="s">
        <v>217</v>
      </c>
      <c r="H61" s="17" t="s">
        <v>184</v>
      </c>
      <c r="I61" s="13" t="s">
        <v>218</v>
      </c>
      <c r="J61" s="62" t="s">
        <v>219</v>
      </c>
      <c r="K61" s="62"/>
      <c r="L61" s="62"/>
      <c r="M61" s="62"/>
      <c r="N61" s="62"/>
      <c r="O61" s="133" t="s">
        <v>220</v>
      </c>
    </row>
    <row r="62" spans="2:15" ht="32.85" customHeight="1">
      <c r="B62" s="56" t="s">
        <v>106</v>
      </c>
      <c r="C62" s="57">
        <v>0</v>
      </c>
      <c r="D62" s="57">
        <v>0</v>
      </c>
      <c r="E62" s="57">
        <v>0</v>
      </c>
      <c r="F62" s="57">
        <v>0</v>
      </c>
      <c r="G62" s="57">
        <v>6</v>
      </c>
      <c r="H62" s="57">
        <v>6</v>
      </c>
      <c r="I62" s="57">
        <v>6</v>
      </c>
      <c r="J62" s="57">
        <v>6</v>
      </c>
      <c r="K62" s="57" t="s">
        <v>107</v>
      </c>
      <c r="L62" s="57" t="s">
        <v>107</v>
      </c>
      <c r="M62" s="57" t="s">
        <v>107</v>
      </c>
      <c r="N62" s="57" t="s">
        <v>107</v>
      </c>
      <c r="O62" s="135"/>
    </row>
    <row r="63" spans="2:15" ht="23.1" customHeight="1">
      <c r="B63" s="24" t="s">
        <v>221</v>
      </c>
      <c r="C63" s="13" t="s">
        <v>222</v>
      </c>
      <c r="D63" s="17" t="s">
        <v>223</v>
      </c>
      <c r="E63" s="13" t="s">
        <v>224</v>
      </c>
      <c r="F63" s="17" t="s">
        <v>225</v>
      </c>
      <c r="G63" s="13" t="s">
        <v>226</v>
      </c>
      <c r="H63" s="17" t="s">
        <v>224</v>
      </c>
      <c r="I63" s="13" t="s">
        <v>227</v>
      </c>
      <c r="J63" s="62" t="s">
        <v>228</v>
      </c>
      <c r="K63" s="62"/>
      <c r="L63" s="62"/>
      <c r="M63" s="62"/>
      <c r="N63" s="62"/>
      <c r="O63" s="133" t="s">
        <v>229</v>
      </c>
    </row>
    <row r="64" spans="2:15" ht="27.6" customHeight="1">
      <c r="B64" s="58" t="s">
        <v>106</v>
      </c>
      <c r="C64" s="59">
        <v>6</v>
      </c>
      <c r="D64" s="59">
        <v>6</v>
      </c>
      <c r="E64" s="59">
        <v>0</v>
      </c>
      <c r="F64" s="59">
        <v>6</v>
      </c>
      <c r="G64" s="59">
        <v>6</v>
      </c>
      <c r="H64" s="59">
        <v>6</v>
      </c>
      <c r="I64" s="59">
        <v>6</v>
      </c>
      <c r="J64" s="59">
        <v>6</v>
      </c>
      <c r="K64" s="59" t="s">
        <v>107</v>
      </c>
      <c r="L64" s="59" t="s">
        <v>107</v>
      </c>
      <c r="M64" s="59" t="s">
        <v>107</v>
      </c>
      <c r="N64" s="59" t="s">
        <v>107</v>
      </c>
      <c r="O64" s="135"/>
    </row>
    <row r="65" spans="2:15" ht="27.6" customHeight="1">
      <c r="B65" s="71"/>
      <c r="C65" s="17"/>
      <c r="D65" s="17"/>
      <c r="E65" s="17"/>
      <c r="F65" s="17"/>
      <c r="G65" s="17"/>
      <c r="H65" s="17"/>
      <c r="I65" s="17"/>
      <c r="J65" s="78"/>
      <c r="K65" s="78"/>
      <c r="L65" s="78"/>
      <c r="M65" s="78"/>
      <c r="N65" s="78"/>
    </row>
    <row r="66" spans="2:15" ht="40.5">
      <c r="B66" s="72" t="s">
        <v>230</v>
      </c>
      <c r="C66" s="73" t="s">
        <v>231</v>
      </c>
      <c r="D66" s="74" t="s">
        <v>231</v>
      </c>
      <c r="E66" s="73" t="s">
        <v>231</v>
      </c>
      <c r="F66" s="74" t="s">
        <v>231</v>
      </c>
      <c r="G66" s="73" t="s">
        <v>231</v>
      </c>
      <c r="H66" s="74" t="s">
        <v>231</v>
      </c>
      <c r="I66" s="73" t="s">
        <v>231</v>
      </c>
      <c r="J66" s="102" t="s">
        <v>231</v>
      </c>
      <c r="K66" s="102" t="s">
        <v>231</v>
      </c>
      <c r="L66" s="102" t="s">
        <v>231</v>
      </c>
      <c r="M66" s="102" t="s">
        <v>231</v>
      </c>
      <c r="N66" s="102" t="s">
        <v>231</v>
      </c>
      <c r="O66" s="61" t="s">
        <v>232</v>
      </c>
    </row>
    <row r="67" spans="2:15" ht="21" customHeight="1">
      <c r="B67" s="75" t="s">
        <v>233</v>
      </c>
      <c r="C67" s="76">
        <v>4</v>
      </c>
      <c r="D67" s="76">
        <v>4</v>
      </c>
      <c r="E67" s="76">
        <v>4</v>
      </c>
      <c r="F67" s="76">
        <v>4</v>
      </c>
      <c r="G67" s="76">
        <v>4</v>
      </c>
      <c r="H67" s="76">
        <v>4</v>
      </c>
      <c r="I67" s="76">
        <v>4</v>
      </c>
      <c r="J67" s="76">
        <v>4</v>
      </c>
      <c r="K67" s="76" t="s">
        <v>107</v>
      </c>
      <c r="L67" s="76" t="s">
        <v>107</v>
      </c>
      <c r="M67" s="76" t="s">
        <v>107</v>
      </c>
      <c r="N67" s="76" t="s">
        <v>107</v>
      </c>
      <c r="O67" s="133" t="s">
        <v>234</v>
      </c>
    </row>
    <row r="68" spans="2:15" ht="28.35" customHeight="1">
      <c r="B68" s="77" t="s">
        <v>235</v>
      </c>
      <c r="C68" s="13" t="s">
        <v>179</v>
      </c>
      <c r="D68" s="78"/>
      <c r="E68" s="79"/>
      <c r="F68" s="78" t="s">
        <v>192</v>
      </c>
      <c r="G68" s="79"/>
      <c r="H68" s="78"/>
      <c r="I68" s="79"/>
      <c r="J68" s="64"/>
      <c r="K68" s="64"/>
      <c r="L68" s="64"/>
      <c r="M68" s="64"/>
      <c r="N68" s="64"/>
      <c r="O68" s="134"/>
    </row>
    <row r="69" spans="2:15" ht="26.45" customHeight="1">
      <c r="B69" s="80" t="s">
        <v>236</v>
      </c>
      <c r="C69" s="13"/>
      <c r="D69" s="78" t="s">
        <v>237</v>
      </c>
      <c r="E69" s="79" t="s">
        <v>238</v>
      </c>
      <c r="F69" s="78"/>
      <c r="G69" s="79" t="s">
        <v>194</v>
      </c>
      <c r="H69" s="81" t="s">
        <v>184</v>
      </c>
      <c r="I69" s="79" t="s">
        <v>218</v>
      </c>
      <c r="J69" s="64" t="s">
        <v>219</v>
      </c>
      <c r="K69" s="64"/>
      <c r="L69" s="64"/>
      <c r="M69" s="64"/>
      <c r="N69" s="64"/>
      <c r="O69" s="134"/>
    </row>
    <row r="70" spans="2:15" ht="26.45" customHeight="1">
      <c r="B70" s="82" t="s">
        <v>239</v>
      </c>
      <c r="C70" s="13"/>
      <c r="D70" s="78"/>
      <c r="E70" s="79"/>
      <c r="F70" s="78"/>
      <c r="G70" s="79"/>
      <c r="H70" s="78"/>
      <c r="I70" s="79"/>
      <c r="J70" s="64"/>
      <c r="K70" s="64"/>
      <c r="L70" s="64"/>
      <c r="M70" s="64"/>
      <c r="N70" s="64"/>
      <c r="O70" s="135"/>
    </row>
    <row r="71" spans="2:15" ht="24" customHeight="1">
      <c r="B71" s="83" t="s">
        <v>240</v>
      </c>
      <c r="C71" s="76">
        <v>4</v>
      </c>
      <c r="D71" s="76">
        <v>4</v>
      </c>
      <c r="E71" s="76">
        <v>4</v>
      </c>
      <c r="F71" s="76">
        <v>4</v>
      </c>
      <c r="G71" s="76">
        <v>4</v>
      </c>
      <c r="H71" s="76">
        <v>4</v>
      </c>
      <c r="I71" s="76">
        <v>4</v>
      </c>
      <c r="J71" s="76">
        <v>4</v>
      </c>
      <c r="K71" s="76" t="s">
        <v>107</v>
      </c>
      <c r="L71" s="76" t="s">
        <v>107</v>
      </c>
      <c r="M71" s="76" t="s">
        <v>107</v>
      </c>
      <c r="N71" s="76" t="s">
        <v>107</v>
      </c>
      <c r="O71" s="133" t="s">
        <v>241</v>
      </c>
    </row>
    <row r="72" spans="2:15" ht="27.95" customHeight="1">
      <c r="B72" s="84" t="s">
        <v>18</v>
      </c>
      <c r="C72" s="13" t="s">
        <v>179</v>
      </c>
      <c r="D72" s="78"/>
      <c r="E72" s="79"/>
      <c r="F72" s="78" t="s">
        <v>192</v>
      </c>
      <c r="G72" s="79"/>
      <c r="H72" s="78"/>
      <c r="I72" s="79"/>
      <c r="J72" s="64"/>
      <c r="K72" s="64"/>
      <c r="L72" s="64"/>
      <c r="M72" s="64"/>
      <c r="N72" s="64"/>
      <c r="O72" s="134"/>
    </row>
    <row r="73" spans="2:15" ht="27.95" customHeight="1">
      <c r="B73" s="84" t="s">
        <v>20</v>
      </c>
      <c r="C73" s="13"/>
      <c r="D73" s="78"/>
      <c r="E73" s="79"/>
      <c r="F73" s="78"/>
      <c r="G73" s="79" t="s">
        <v>194</v>
      </c>
      <c r="H73" s="78" t="s">
        <v>184</v>
      </c>
      <c r="I73" s="79" t="s">
        <v>218</v>
      </c>
      <c r="J73" s="64" t="s">
        <v>219</v>
      </c>
      <c r="K73" s="64"/>
      <c r="L73" s="64"/>
      <c r="M73" s="64"/>
      <c r="N73" s="64"/>
      <c r="O73" s="134"/>
    </row>
    <row r="74" spans="2:15" ht="27.95" customHeight="1">
      <c r="B74" s="84" t="s">
        <v>242</v>
      </c>
      <c r="C74" s="13"/>
      <c r="D74" s="78" t="s">
        <v>237</v>
      </c>
      <c r="E74" s="79" t="s">
        <v>238</v>
      </c>
      <c r="F74" s="78"/>
      <c r="G74" s="79"/>
      <c r="H74" s="78"/>
      <c r="I74" s="79"/>
      <c r="J74" s="64"/>
      <c r="K74" s="64"/>
      <c r="L74" s="64"/>
      <c r="M74" s="64"/>
      <c r="N74" s="64"/>
      <c r="O74" s="135"/>
    </row>
    <row r="75" spans="2:15" ht="24.6" customHeight="1">
      <c r="B75" s="83" t="s">
        <v>243</v>
      </c>
      <c r="C75" s="76">
        <v>4</v>
      </c>
      <c r="D75" s="76">
        <v>4</v>
      </c>
      <c r="E75" s="76">
        <v>4</v>
      </c>
      <c r="F75" s="76">
        <v>4</v>
      </c>
      <c r="G75" s="76">
        <v>4</v>
      </c>
      <c r="H75" s="76">
        <v>4</v>
      </c>
      <c r="I75" s="76">
        <v>4</v>
      </c>
      <c r="J75" s="76">
        <v>4</v>
      </c>
      <c r="K75" s="76" t="s">
        <v>107</v>
      </c>
      <c r="L75" s="76" t="s">
        <v>107</v>
      </c>
      <c r="M75" s="76" t="s">
        <v>107</v>
      </c>
      <c r="N75" s="76" t="s">
        <v>107</v>
      </c>
      <c r="O75" s="133" t="s">
        <v>244</v>
      </c>
    </row>
    <row r="76" spans="2:15" ht="49.35" customHeight="1">
      <c r="B76" s="85" t="s">
        <v>24</v>
      </c>
      <c r="C76" s="13"/>
      <c r="D76" s="18" t="s">
        <v>245</v>
      </c>
      <c r="E76" s="79" t="s">
        <v>238</v>
      </c>
      <c r="F76" s="78" t="s">
        <v>192</v>
      </c>
      <c r="G76" s="79"/>
      <c r="H76" s="78"/>
      <c r="I76" s="79"/>
      <c r="J76" s="64" t="s">
        <v>246</v>
      </c>
      <c r="K76" s="64"/>
      <c r="L76" s="64"/>
      <c r="M76" s="64"/>
      <c r="N76" s="64"/>
      <c r="O76" s="134"/>
    </row>
    <row r="77" spans="2:15" ht="42" customHeight="1">
      <c r="B77" s="85" t="s">
        <v>26</v>
      </c>
      <c r="C77" s="13" t="s">
        <v>247</v>
      </c>
      <c r="D77" s="78"/>
      <c r="E77" s="79"/>
      <c r="F77" s="78"/>
      <c r="G77" s="79" t="s">
        <v>194</v>
      </c>
      <c r="H77" s="78" t="s">
        <v>194</v>
      </c>
      <c r="I77" s="79" t="s">
        <v>248</v>
      </c>
      <c r="J77" s="64"/>
      <c r="K77" s="64"/>
      <c r="L77" s="64"/>
      <c r="M77" s="64"/>
      <c r="N77" s="64"/>
      <c r="O77" s="134"/>
    </row>
    <row r="78" spans="2:15" ht="55.5" customHeight="1">
      <c r="B78" s="85" t="s">
        <v>27</v>
      </c>
      <c r="C78" s="13"/>
      <c r="D78" s="78"/>
      <c r="E78" s="79"/>
      <c r="F78" s="78"/>
      <c r="G78" s="79"/>
      <c r="H78" s="78"/>
      <c r="I78" s="79"/>
      <c r="J78" s="64"/>
      <c r="K78" s="64"/>
      <c r="L78" s="64"/>
      <c r="M78" s="64"/>
      <c r="N78" s="64"/>
      <c r="O78" s="135"/>
    </row>
    <row r="79" spans="2:15" ht="24.2" customHeight="1">
      <c r="B79" s="83" t="s">
        <v>249</v>
      </c>
      <c r="C79" s="76">
        <v>4</v>
      </c>
      <c r="D79" s="76">
        <v>4</v>
      </c>
      <c r="E79" s="76">
        <v>4</v>
      </c>
      <c r="F79" s="76">
        <v>4</v>
      </c>
      <c r="G79" s="76">
        <v>4</v>
      </c>
      <c r="H79" s="76">
        <v>4</v>
      </c>
      <c r="I79" s="76">
        <v>4</v>
      </c>
      <c r="J79" s="76">
        <v>4</v>
      </c>
      <c r="K79" s="76" t="s">
        <v>107</v>
      </c>
      <c r="L79" s="76" t="s">
        <v>107</v>
      </c>
      <c r="M79" s="76" t="s">
        <v>107</v>
      </c>
      <c r="N79" s="76" t="s">
        <v>107</v>
      </c>
      <c r="O79" s="133" t="s">
        <v>250</v>
      </c>
    </row>
    <row r="80" spans="2:15" ht="22.7" customHeight="1">
      <c r="B80" s="86" t="s">
        <v>32</v>
      </c>
      <c r="C80" s="13" t="s">
        <v>32</v>
      </c>
      <c r="D80" s="13" t="s">
        <v>32</v>
      </c>
      <c r="E80" s="13" t="s">
        <v>32</v>
      </c>
      <c r="F80" s="13" t="s">
        <v>32</v>
      </c>
      <c r="G80" s="13" t="s">
        <v>32</v>
      </c>
      <c r="H80" s="13" t="s">
        <v>32</v>
      </c>
      <c r="I80" s="13" t="s">
        <v>32</v>
      </c>
      <c r="J80" s="13" t="s">
        <v>32</v>
      </c>
      <c r="K80" s="64"/>
      <c r="L80" s="64"/>
      <c r="M80" s="64"/>
      <c r="N80" s="64"/>
      <c r="O80" s="134"/>
    </row>
    <row r="81" spans="1:15" ht="21.6" customHeight="1">
      <c r="B81" s="86" t="s">
        <v>30</v>
      </c>
      <c r="C81" s="13"/>
      <c r="D81" s="78"/>
      <c r="E81" s="79"/>
      <c r="F81" s="78"/>
      <c r="G81" s="79"/>
      <c r="H81" s="78"/>
      <c r="I81" s="79"/>
      <c r="J81" s="64"/>
      <c r="K81" s="64"/>
      <c r="L81" s="64"/>
      <c r="M81" s="64"/>
      <c r="N81" s="64"/>
      <c r="O81" s="134"/>
    </row>
    <row r="82" spans="1:15" ht="22.5" customHeight="1">
      <c r="B82" s="86" t="s">
        <v>33</v>
      </c>
      <c r="C82" s="13"/>
      <c r="D82" s="78"/>
      <c r="E82" s="79"/>
      <c r="F82" s="78"/>
      <c r="G82" s="79"/>
      <c r="H82" s="78"/>
      <c r="I82" s="79"/>
      <c r="J82" s="64"/>
      <c r="K82" s="64"/>
      <c r="L82" s="64"/>
      <c r="M82" s="64"/>
      <c r="N82" s="64"/>
      <c r="O82" s="135"/>
    </row>
    <row r="83" spans="1:15" ht="24.95" customHeight="1">
      <c r="B83" s="83" t="s">
        <v>251</v>
      </c>
      <c r="C83" s="76">
        <v>4</v>
      </c>
      <c r="D83" s="76">
        <v>4</v>
      </c>
      <c r="E83" s="76">
        <v>4</v>
      </c>
      <c r="F83" s="76">
        <v>4</v>
      </c>
      <c r="G83" s="76">
        <v>4</v>
      </c>
      <c r="H83" s="76">
        <v>4</v>
      </c>
      <c r="I83" s="76">
        <v>4</v>
      </c>
      <c r="J83" s="76">
        <v>4</v>
      </c>
      <c r="K83" s="76" t="s">
        <v>107</v>
      </c>
      <c r="L83" s="76" t="s">
        <v>107</v>
      </c>
      <c r="M83" s="76" t="s">
        <v>107</v>
      </c>
      <c r="N83" s="76" t="s">
        <v>107</v>
      </c>
      <c r="O83" s="133" t="s">
        <v>252</v>
      </c>
    </row>
    <row r="84" spans="1:15" ht="24.95" customHeight="1">
      <c r="B84" s="86" t="s">
        <v>32</v>
      </c>
      <c r="C84" s="13" t="s">
        <v>32</v>
      </c>
      <c r="D84" s="13" t="s">
        <v>32</v>
      </c>
      <c r="E84" s="13" t="s">
        <v>32</v>
      </c>
      <c r="F84" s="13" t="s">
        <v>32</v>
      </c>
      <c r="G84" s="13" t="s">
        <v>32</v>
      </c>
      <c r="H84" s="13" t="s">
        <v>32</v>
      </c>
      <c r="I84" s="13" t="s">
        <v>32</v>
      </c>
      <c r="J84" s="13" t="s">
        <v>32</v>
      </c>
      <c r="K84" s="64"/>
      <c r="L84" s="64"/>
      <c r="M84" s="64"/>
      <c r="N84" s="64"/>
      <c r="O84" s="134"/>
    </row>
    <row r="85" spans="1:15" ht="24.95" customHeight="1">
      <c r="B85" s="86" t="s">
        <v>30</v>
      </c>
      <c r="C85" s="13"/>
      <c r="D85" s="78"/>
      <c r="E85" s="79"/>
      <c r="F85" s="78"/>
      <c r="G85" s="79"/>
      <c r="H85" s="78"/>
      <c r="I85" s="79"/>
      <c r="J85" s="64"/>
      <c r="K85" s="64"/>
      <c r="L85" s="64"/>
      <c r="M85" s="64"/>
      <c r="N85" s="64"/>
      <c r="O85" s="134"/>
    </row>
    <row r="86" spans="1:15" ht="24.95" customHeight="1">
      <c r="B86" s="86" t="s">
        <v>33</v>
      </c>
      <c r="C86" s="13"/>
      <c r="D86" s="78"/>
      <c r="E86" s="79"/>
      <c r="F86" s="78"/>
      <c r="G86" s="79"/>
      <c r="H86" s="78"/>
      <c r="I86" s="79"/>
      <c r="J86" s="64"/>
      <c r="K86" s="64"/>
      <c r="L86" s="64"/>
      <c r="M86" s="64"/>
      <c r="N86" s="64"/>
      <c r="O86" s="135"/>
    </row>
    <row r="87" spans="1:15" ht="24.6" customHeight="1">
      <c r="B87" s="83" t="s">
        <v>253</v>
      </c>
      <c r="C87" s="76">
        <v>4</v>
      </c>
      <c r="D87" s="76">
        <v>4</v>
      </c>
      <c r="E87" s="76">
        <v>4</v>
      </c>
      <c r="F87" s="76">
        <v>4</v>
      </c>
      <c r="G87" s="76">
        <v>4</v>
      </c>
      <c r="H87" s="76">
        <v>4</v>
      </c>
      <c r="I87" s="76">
        <v>4</v>
      </c>
      <c r="J87" s="76">
        <v>4</v>
      </c>
      <c r="K87" s="76" t="s">
        <v>107</v>
      </c>
      <c r="L87" s="76" t="s">
        <v>107</v>
      </c>
      <c r="M87" s="76" t="s">
        <v>107</v>
      </c>
      <c r="N87" s="76" t="s">
        <v>107</v>
      </c>
      <c r="O87" s="133" t="s">
        <v>254</v>
      </c>
    </row>
    <row r="88" spans="1:15" ht="24.6" customHeight="1">
      <c r="B88" s="80" t="s">
        <v>39</v>
      </c>
      <c r="C88" s="13" t="s">
        <v>247</v>
      </c>
      <c r="D88" s="18" t="s">
        <v>255</v>
      </c>
      <c r="E88" s="79" t="s">
        <v>192</v>
      </c>
      <c r="F88" s="78" t="s">
        <v>192</v>
      </c>
      <c r="G88" s="79"/>
      <c r="H88" s="78"/>
      <c r="I88" s="79"/>
      <c r="J88" s="64"/>
      <c r="K88" s="64"/>
      <c r="L88" s="64"/>
      <c r="M88" s="64"/>
      <c r="N88" s="64"/>
      <c r="O88" s="134"/>
    </row>
    <row r="89" spans="1:15" ht="24.6" customHeight="1">
      <c r="B89" s="80" t="s">
        <v>41</v>
      </c>
      <c r="C89" s="13"/>
      <c r="D89" s="78"/>
      <c r="E89" s="79"/>
      <c r="F89" s="78"/>
      <c r="G89" s="79" t="s">
        <v>187</v>
      </c>
      <c r="H89" s="78" t="s">
        <v>187</v>
      </c>
      <c r="I89" s="79" t="s">
        <v>187</v>
      </c>
      <c r="J89" s="64" t="s">
        <v>177</v>
      </c>
      <c r="K89" s="64"/>
      <c r="L89" s="64"/>
      <c r="M89" s="64"/>
      <c r="N89" s="64"/>
      <c r="O89" s="134"/>
    </row>
    <row r="90" spans="1:15" ht="24.6" customHeight="1">
      <c r="B90" s="82" t="s">
        <v>42</v>
      </c>
      <c r="C90" s="13"/>
      <c r="D90" s="78"/>
      <c r="E90" s="79"/>
      <c r="F90" s="78"/>
      <c r="G90" s="79"/>
      <c r="H90" s="78"/>
      <c r="I90" s="79"/>
      <c r="J90" s="64"/>
      <c r="K90" s="64"/>
      <c r="L90" s="64"/>
      <c r="M90" s="64"/>
      <c r="N90" s="64"/>
      <c r="O90" s="135"/>
    </row>
    <row r="91" spans="1:15" ht="24.95" customHeight="1">
      <c r="B91" s="83" t="s">
        <v>256</v>
      </c>
      <c r="C91" s="76">
        <v>0</v>
      </c>
      <c r="D91" s="76">
        <v>0</v>
      </c>
      <c r="E91" s="76">
        <v>0</v>
      </c>
      <c r="F91" s="76">
        <v>0</v>
      </c>
      <c r="G91" s="76">
        <v>4</v>
      </c>
      <c r="H91" s="76">
        <v>4</v>
      </c>
      <c r="I91" s="76">
        <v>4</v>
      </c>
      <c r="J91" s="76">
        <v>4</v>
      </c>
      <c r="K91" s="76" t="s">
        <v>107</v>
      </c>
      <c r="L91" s="76" t="s">
        <v>107</v>
      </c>
      <c r="M91" s="76" t="s">
        <v>107</v>
      </c>
      <c r="N91" s="76" t="s">
        <v>107</v>
      </c>
      <c r="O91" s="133" t="s">
        <v>257</v>
      </c>
    </row>
    <row r="92" spans="1:15" ht="94.35" customHeight="1">
      <c r="B92" s="87" t="s">
        <v>258</v>
      </c>
      <c r="C92" s="13"/>
      <c r="D92" s="17"/>
      <c r="E92" s="13"/>
      <c r="F92" s="17"/>
      <c r="G92" s="38" t="s">
        <v>259</v>
      </c>
      <c r="H92" s="17" t="s">
        <v>248</v>
      </c>
      <c r="I92" s="38" t="s">
        <v>260</v>
      </c>
      <c r="J92" s="62" t="s">
        <v>248</v>
      </c>
      <c r="K92" s="62"/>
      <c r="L92" s="62"/>
      <c r="M92" s="62"/>
      <c r="N92" s="62"/>
      <c r="O92" s="135"/>
    </row>
    <row r="93" spans="1:15" ht="21.95" customHeight="1">
      <c r="B93" s="83" t="s">
        <v>261</v>
      </c>
      <c r="C93" s="76">
        <v>4</v>
      </c>
      <c r="D93" s="76">
        <v>4</v>
      </c>
      <c r="E93" s="76">
        <v>4</v>
      </c>
      <c r="F93" s="76">
        <v>4</v>
      </c>
      <c r="G93" s="76">
        <v>4</v>
      </c>
      <c r="H93" s="76">
        <v>4</v>
      </c>
      <c r="I93" s="76">
        <v>4</v>
      </c>
      <c r="J93" s="76">
        <v>4</v>
      </c>
      <c r="K93" s="76" t="s">
        <v>107</v>
      </c>
      <c r="L93" s="76" t="s">
        <v>107</v>
      </c>
      <c r="M93" s="76" t="s">
        <v>107</v>
      </c>
      <c r="N93" s="76" t="s">
        <v>107</v>
      </c>
      <c r="O93" s="133" t="s">
        <v>262</v>
      </c>
    </row>
    <row r="94" spans="1:15" s="5" customFormat="1" ht="136.69999999999999" customHeight="1">
      <c r="A94" s="33"/>
      <c r="B94" s="88" t="s">
        <v>263</v>
      </c>
      <c r="C94" s="35" t="s">
        <v>247</v>
      </c>
      <c r="D94" s="89" t="s">
        <v>255</v>
      </c>
      <c r="E94" s="35" t="s">
        <v>192</v>
      </c>
      <c r="F94" s="36" t="s">
        <v>192</v>
      </c>
      <c r="G94" s="35" t="s">
        <v>264</v>
      </c>
      <c r="H94" s="36" t="s">
        <v>194</v>
      </c>
      <c r="I94" s="103" t="s">
        <v>195</v>
      </c>
      <c r="J94" s="67" t="s">
        <v>265</v>
      </c>
      <c r="K94" s="67"/>
      <c r="L94" s="67"/>
      <c r="M94" s="67"/>
      <c r="N94" s="67"/>
      <c r="O94" s="134"/>
    </row>
    <row r="95" spans="1:15" ht="73.5" customHeight="1">
      <c r="B95" s="90" t="s">
        <v>266</v>
      </c>
      <c r="C95" s="15"/>
      <c r="D95" s="91"/>
      <c r="E95" s="92"/>
      <c r="F95" s="91"/>
      <c r="G95" s="92"/>
      <c r="H95" s="91"/>
      <c r="I95" s="92"/>
      <c r="J95" s="104"/>
      <c r="K95" s="104"/>
      <c r="L95" s="104"/>
      <c r="M95" s="104"/>
      <c r="N95" s="104"/>
      <c r="O95" s="135"/>
    </row>
    <row r="97" spans="2:14" ht="22.5">
      <c r="B97" s="93" t="s">
        <v>267</v>
      </c>
      <c r="C97" s="94" t="s">
        <v>268</v>
      </c>
      <c r="D97" s="94" t="s">
        <v>268</v>
      </c>
      <c r="E97" s="94" t="s">
        <v>268</v>
      </c>
      <c r="F97" s="94" t="s">
        <v>268</v>
      </c>
      <c r="G97" s="94" t="s">
        <v>268</v>
      </c>
      <c r="H97" s="94" t="s">
        <v>268</v>
      </c>
      <c r="I97" s="94" t="s">
        <v>268</v>
      </c>
      <c r="J97" s="94" t="s">
        <v>268</v>
      </c>
      <c r="K97" s="94" t="s">
        <v>268</v>
      </c>
      <c r="L97" s="94" t="s">
        <v>268</v>
      </c>
      <c r="M97" s="94" t="s">
        <v>268</v>
      </c>
      <c r="N97" s="94" t="s">
        <v>268</v>
      </c>
    </row>
    <row r="98" spans="2:14" ht="30">
      <c r="B98" s="95" t="s">
        <v>269</v>
      </c>
      <c r="C98" s="96">
        <v>0</v>
      </c>
      <c r="D98" s="96">
        <v>0</v>
      </c>
      <c r="E98" s="96">
        <v>0</v>
      </c>
      <c r="F98" s="96">
        <v>0</v>
      </c>
      <c r="G98" s="96">
        <v>0</v>
      </c>
      <c r="H98" s="96">
        <v>0</v>
      </c>
      <c r="I98" s="96">
        <v>0</v>
      </c>
      <c r="J98" s="96">
        <v>0</v>
      </c>
      <c r="K98" s="96">
        <v>0</v>
      </c>
      <c r="L98" s="96">
        <v>0</v>
      </c>
      <c r="M98" s="96">
        <v>0</v>
      </c>
      <c r="N98" s="96">
        <v>0</v>
      </c>
    </row>
    <row r="99" spans="2:14" ht="30">
      <c r="B99" s="97" t="s">
        <v>270</v>
      </c>
      <c r="C99" s="96">
        <v>0</v>
      </c>
      <c r="D99" s="96">
        <v>0</v>
      </c>
      <c r="E99" s="96">
        <v>0</v>
      </c>
      <c r="F99" s="96">
        <v>0</v>
      </c>
      <c r="G99" s="96">
        <v>0</v>
      </c>
      <c r="H99" s="96">
        <v>0</v>
      </c>
      <c r="I99" s="96">
        <v>1</v>
      </c>
      <c r="J99" s="96">
        <v>0</v>
      </c>
      <c r="K99" s="96">
        <v>0</v>
      </c>
      <c r="L99" s="96">
        <v>0</v>
      </c>
      <c r="M99" s="96">
        <v>0</v>
      </c>
      <c r="N99" s="96">
        <v>0</v>
      </c>
    </row>
    <row r="100" spans="2:14" ht="45">
      <c r="B100" s="98" t="s">
        <v>271</v>
      </c>
      <c r="C100" s="96">
        <v>1</v>
      </c>
      <c r="D100" s="96">
        <v>0</v>
      </c>
      <c r="E100" s="96">
        <v>0</v>
      </c>
      <c r="F100" s="96">
        <v>0</v>
      </c>
      <c r="G100" s="96">
        <v>0</v>
      </c>
      <c r="H100" s="96">
        <v>0</v>
      </c>
      <c r="I100" s="96">
        <v>0</v>
      </c>
      <c r="J100" s="96">
        <v>0</v>
      </c>
      <c r="K100" s="96">
        <v>0</v>
      </c>
      <c r="L100" s="96">
        <v>0</v>
      </c>
      <c r="M100" s="96">
        <v>0</v>
      </c>
      <c r="N100" s="96">
        <v>0</v>
      </c>
    </row>
    <row r="101" spans="2:14" ht="30">
      <c r="B101" s="99" t="s">
        <v>272</v>
      </c>
      <c r="C101" s="96">
        <v>0</v>
      </c>
      <c r="D101" s="96">
        <v>1</v>
      </c>
      <c r="E101" s="96">
        <v>1</v>
      </c>
      <c r="F101" s="96">
        <v>1</v>
      </c>
      <c r="G101" s="96">
        <v>1</v>
      </c>
      <c r="H101" s="96">
        <v>1</v>
      </c>
      <c r="I101" s="96">
        <v>0</v>
      </c>
      <c r="J101" s="96">
        <v>1</v>
      </c>
      <c r="K101" s="96">
        <v>0</v>
      </c>
      <c r="L101" s="96">
        <v>0</v>
      </c>
      <c r="M101" s="96">
        <v>0</v>
      </c>
      <c r="N101" s="96">
        <v>0</v>
      </c>
    </row>
    <row r="102" spans="2:14" ht="22.7" customHeight="1">
      <c r="B102" s="100" t="s">
        <v>273</v>
      </c>
      <c r="C102" s="96">
        <v>0</v>
      </c>
      <c r="D102" s="96">
        <v>0</v>
      </c>
      <c r="E102" s="96">
        <v>0</v>
      </c>
      <c r="F102" s="96">
        <v>0</v>
      </c>
      <c r="G102" s="96">
        <v>0</v>
      </c>
      <c r="H102" s="96">
        <v>0</v>
      </c>
      <c r="I102" s="96">
        <v>0</v>
      </c>
      <c r="J102" s="96">
        <v>0</v>
      </c>
      <c r="K102" s="96">
        <v>0</v>
      </c>
      <c r="L102" s="96">
        <v>0</v>
      </c>
      <c r="M102" s="96">
        <v>0</v>
      </c>
      <c r="N102" s="96">
        <v>0</v>
      </c>
    </row>
    <row r="103" spans="2:14" ht="23.45" customHeight="1">
      <c r="B103" s="101" t="s">
        <v>274</v>
      </c>
      <c r="C103" s="96">
        <v>0</v>
      </c>
      <c r="D103" s="96">
        <v>0</v>
      </c>
      <c r="E103" s="96">
        <v>0</v>
      </c>
      <c r="F103" s="96">
        <v>0</v>
      </c>
      <c r="G103" s="96">
        <v>0</v>
      </c>
      <c r="H103" s="96">
        <v>0</v>
      </c>
      <c r="I103" s="96">
        <v>0</v>
      </c>
      <c r="J103" s="96">
        <v>0</v>
      </c>
      <c r="K103" s="96">
        <v>0</v>
      </c>
      <c r="L103" s="96">
        <v>0</v>
      </c>
      <c r="M103" s="96">
        <v>0</v>
      </c>
      <c r="N103" s="96">
        <v>0</v>
      </c>
    </row>
  </sheetData>
  <mergeCells count="12">
    <mergeCell ref="O91:O92"/>
    <mergeCell ref="O93:O95"/>
    <mergeCell ref="O71:O74"/>
    <mergeCell ref="O75:O78"/>
    <mergeCell ref="O79:O82"/>
    <mergeCell ref="O83:O86"/>
    <mergeCell ref="O87:O90"/>
    <mergeCell ref="O24:O26"/>
    <mergeCell ref="O34:O36"/>
    <mergeCell ref="O61:O62"/>
    <mergeCell ref="O63:O64"/>
    <mergeCell ref="O67:O70"/>
  </mergeCells>
  <phoneticPr fontId="14" type="noConversion"/>
  <pageMargins left="0.45" right="0.45" top="0.5" bottom="0.5" header="0.3" footer="0.3"/>
  <pageSetup paperSize="9" scale="41" orientation="landscape"/>
  <rowBreaks count="1" manualBreakCount="1">
    <brk id="64"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 sqref="I1"/>
    </sheetView>
  </sheetViews>
  <sheetFormatPr defaultColWidth="9" defaultRowHeight="13.5"/>
  <sheetData/>
  <phoneticPr fontId="14" type="noConversion"/>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5" sqref="A5"/>
    </sheetView>
  </sheetViews>
  <sheetFormatPr defaultColWidth="9" defaultRowHeight="13.5"/>
  <sheetData>
    <row r="1" spans="1:1" ht="18">
      <c r="A1" s="1" t="s">
        <v>275</v>
      </c>
    </row>
    <row r="2" spans="1:1" ht="17.25">
      <c r="A2" s="2" t="s">
        <v>276</v>
      </c>
    </row>
    <row r="3" spans="1:1" ht="17.25">
      <c r="A3" s="3" t="s">
        <v>277</v>
      </c>
    </row>
    <row r="4" spans="1:1" ht="17.25">
      <c r="A4" s="4" t="s">
        <v>278</v>
      </c>
    </row>
    <row r="5" spans="1:1" ht="17.25">
      <c r="A5" s="3" t="s">
        <v>279</v>
      </c>
    </row>
    <row r="6" spans="1:1" ht="17.25">
      <c r="A6" s="4" t="s">
        <v>280</v>
      </c>
    </row>
    <row r="7" spans="1:1" ht="17.25">
      <c r="A7" s="4" t="s">
        <v>281</v>
      </c>
    </row>
    <row r="8" spans="1:1" ht="17.25">
      <c r="A8" s="4" t="s">
        <v>282</v>
      </c>
    </row>
    <row r="9" spans="1:1" ht="17.25">
      <c r="A9" s="3" t="s">
        <v>283</v>
      </c>
    </row>
    <row r="10" spans="1:1" ht="17.25">
      <c r="A10" s="4" t="s">
        <v>284</v>
      </c>
    </row>
    <row r="11" spans="1:1" ht="17.25">
      <c r="A11" s="4" t="s">
        <v>285</v>
      </c>
    </row>
    <row r="12" spans="1:1" ht="17.25">
      <c r="A12" s="3" t="s">
        <v>286</v>
      </c>
    </row>
    <row r="13" spans="1:1" ht="17.25">
      <c r="A13" s="4" t="s">
        <v>287</v>
      </c>
    </row>
    <row r="14" spans="1:1" ht="17.25">
      <c r="A14" s="4" t="s">
        <v>288</v>
      </c>
    </row>
    <row r="15" spans="1:1" ht="17.25">
      <c r="A15" s="4" t="s">
        <v>289</v>
      </c>
    </row>
    <row r="16" spans="1:1" ht="17.25">
      <c r="A16" s="4" t="s">
        <v>290</v>
      </c>
    </row>
    <row r="17" spans="1:1" ht="17.25">
      <c r="A17" s="3" t="s">
        <v>291</v>
      </c>
    </row>
    <row r="18" spans="1:1" ht="17.25">
      <c r="A18" s="4" t="s">
        <v>292</v>
      </c>
    </row>
    <row r="19" spans="1:1" ht="17.25">
      <c r="A19" s="3" t="s">
        <v>293</v>
      </c>
    </row>
    <row r="20" spans="1:1" ht="17.25">
      <c r="A20" s="4" t="s">
        <v>294</v>
      </c>
    </row>
    <row r="21" spans="1:1" ht="17.25">
      <c r="A21" s="4" t="s">
        <v>295</v>
      </c>
    </row>
  </sheetData>
  <phoneticPr fontId="14"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H67"/>
  <sheetViews>
    <sheetView zoomScale="145" zoomScaleNormal="145" workbookViewId="0">
      <selection activeCell="K59" sqref="K59"/>
    </sheetView>
  </sheetViews>
  <sheetFormatPr defaultColWidth="11" defaultRowHeight="13.5"/>
  <cols>
    <col min="1" max="1" width="10.875" style="152" customWidth="1"/>
    <col min="2" max="2" width="53.5" style="152" customWidth="1"/>
    <col min="3" max="3" width="6.625" style="152" customWidth="1"/>
    <col min="4" max="4" width="9.5" style="152" customWidth="1"/>
    <col min="5" max="5" width="5.375" style="152" customWidth="1"/>
    <col min="6" max="8" width="11" style="152"/>
    <col min="9" max="10" width="5.75" style="152" customWidth="1"/>
    <col min="11" max="16384" width="11" style="152"/>
  </cols>
  <sheetData>
    <row r="1" spans="1:4">
      <c r="A1" s="152" t="s">
        <v>296</v>
      </c>
    </row>
    <row r="2" spans="1:4" ht="15">
      <c r="B2" s="153" t="s">
        <v>297</v>
      </c>
      <c r="C2" s="154">
        <v>0.15</v>
      </c>
    </row>
    <row r="3" spans="1:4" ht="15">
      <c r="B3" s="153" t="s">
        <v>240</v>
      </c>
      <c r="C3" s="154">
        <v>0.15</v>
      </c>
    </row>
    <row r="4" spans="1:4" ht="15">
      <c r="B4" s="153" t="s">
        <v>298</v>
      </c>
      <c r="C4" s="154">
        <v>0.2</v>
      </c>
    </row>
    <row r="5" spans="1:4" ht="15">
      <c r="B5" s="153" t="s">
        <v>299</v>
      </c>
      <c r="C5" s="154">
        <v>0.1</v>
      </c>
    </row>
    <row r="6" spans="1:4" ht="15">
      <c r="B6" s="153" t="s">
        <v>251</v>
      </c>
      <c r="C6" s="154">
        <v>0.1</v>
      </c>
    </row>
    <row r="7" spans="1:4" ht="15">
      <c r="B7" s="153" t="s">
        <v>253</v>
      </c>
      <c r="C7" s="154">
        <v>0.1</v>
      </c>
    </row>
    <row r="8" spans="1:4" ht="15">
      <c r="B8" s="153" t="s">
        <v>256</v>
      </c>
      <c r="C8" s="154">
        <v>0.1</v>
      </c>
    </row>
    <row r="9" spans="1:4" ht="15">
      <c r="B9" s="153" t="s">
        <v>261</v>
      </c>
      <c r="C9" s="154">
        <v>0.1</v>
      </c>
    </row>
    <row r="10" spans="1:4" ht="15">
      <c r="B10" s="153" t="s">
        <v>300</v>
      </c>
      <c r="C10" s="154">
        <v>1</v>
      </c>
    </row>
    <row r="13" spans="1:4" ht="18.75">
      <c r="A13" s="155" t="s">
        <v>301</v>
      </c>
      <c r="B13" s="156" t="s">
        <v>302</v>
      </c>
      <c r="C13" s="156" t="s">
        <v>303</v>
      </c>
      <c r="D13" s="156" t="s">
        <v>304</v>
      </c>
    </row>
    <row r="14" spans="1:4" ht="14.25">
      <c r="B14" s="157" t="s">
        <v>305</v>
      </c>
      <c r="C14" s="158"/>
      <c r="D14" s="159" t="s">
        <v>306</v>
      </c>
    </row>
    <row r="15" spans="1:4" ht="15.75">
      <c r="B15" s="160">
        <f>SUM(C16:C20)</f>
        <v>0.2</v>
      </c>
      <c r="C15" s="161"/>
      <c r="D15" s="159"/>
    </row>
    <row r="16" spans="1:4" ht="15">
      <c r="B16" s="153" t="s">
        <v>307</v>
      </c>
      <c r="C16" s="154">
        <v>0.02</v>
      </c>
      <c r="D16" s="162">
        <f>C16/B15</f>
        <v>9.9999999999999992E-2</v>
      </c>
    </row>
    <row r="17" spans="2:4" ht="15">
      <c r="B17" s="153" t="s">
        <v>308</v>
      </c>
      <c r="C17" s="154">
        <v>0.02</v>
      </c>
      <c r="D17" s="162">
        <f>C17/B15</f>
        <v>9.9999999999999992E-2</v>
      </c>
    </row>
    <row r="18" spans="2:4" ht="15">
      <c r="B18" s="153" t="s">
        <v>309</v>
      </c>
      <c r="C18" s="154">
        <v>0.02</v>
      </c>
      <c r="D18" s="162">
        <f>C18/B15</f>
        <v>9.9999999999999992E-2</v>
      </c>
    </row>
    <row r="19" spans="2:4" ht="15">
      <c r="B19" s="161" t="s">
        <v>116</v>
      </c>
      <c r="C19" s="163">
        <v>0.04</v>
      </c>
      <c r="D19" s="162">
        <f>C19/B15</f>
        <v>0.19999999999999998</v>
      </c>
    </row>
    <row r="20" spans="2:4" ht="15">
      <c r="B20" s="153" t="s">
        <v>310</v>
      </c>
      <c r="C20" s="154">
        <v>0.1</v>
      </c>
      <c r="D20" s="162">
        <f>C20/B15</f>
        <v>0.5</v>
      </c>
    </row>
    <row r="21" spans="2:4" ht="14.25">
      <c r="B21" s="157" t="s">
        <v>311</v>
      </c>
      <c r="C21" s="158"/>
      <c r="D21" s="162"/>
    </row>
    <row r="22" spans="2:4" ht="15" customHeight="1">
      <c r="B22" s="160">
        <f>SUM(C23:C28)</f>
        <v>0.1</v>
      </c>
      <c r="C22" s="161"/>
      <c r="D22" s="162"/>
    </row>
    <row r="23" spans="2:4" ht="15">
      <c r="B23" s="161" t="s">
        <v>116</v>
      </c>
      <c r="C23" s="163">
        <v>0.02</v>
      </c>
      <c r="D23" s="162">
        <f>C23/B22</f>
        <v>0.19999999999999998</v>
      </c>
    </row>
    <row r="24" spans="2:4" ht="15">
      <c r="B24" s="153" t="s">
        <v>312</v>
      </c>
      <c r="C24" s="164">
        <v>1.4999999999999999E-2</v>
      </c>
      <c r="D24" s="162">
        <f>C24/B22</f>
        <v>0.15</v>
      </c>
    </row>
    <row r="25" spans="2:4" ht="15">
      <c r="B25" s="153" t="s">
        <v>313</v>
      </c>
      <c r="C25" s="164">
        <v>1.4999999999999999E-2</v>
      </c>
      <c r="D25" s="162">
        <f>C25/B22</f>
        <v>0.15</v>
      </c>
    </row>
    <row r="26" spans="2:4" ht="15">
      <c r="B26" s="153" t="s">
        <v>314</v>
      </c>
      <c r="C26" s="164">
        <v>1.4999999999999999E-2</v>
      </c>
      <c r="D26" s="162">
        <f>C26/B22</f>
        <v>0.15</v>
      </c>
    </row>
    <row r="27" spans="2:4" ht="15">
      <c r="B27" s="153" t="s">
        <v>315</v>
      </c>
      <c r="C27" s="164">
        <v>1.4999999999999999E-2</v>
      </c>
      <c r="D27" s="162">
        <f>C27/B22</f>
        <v>0.15</v>
      </c>
    </row>
    <row r="28" spans="2:4" ht="15">
      <c r="B28" s="153" t="s">
        <v>155</v>
      </c>
      <c r="C28" s="154">
        <v>0.02</v>
      </c>
      <c r="D28" s="162">
        <f>C28/B22</f>
        <v>0.19999999999999998</v>
      </c>
    </row>
    <row r="29" spans="2:4" ht="14.25">
      <c r="B29" s="157" t="s">
        <v>316</v>
      </c>
      <c r="C29" s="158"/>
      <c r="D29" s="162"/>
    </row>
    <row r="30" spans="2:4" ht="15" customHeight="1">
      <c r="B30" s="160">
        <f>SUM(C31:C38)</f>
        <v>0.39999999999999997</v>
      </c>
      <c r="C30" s="161"/>
      <c r="D30" s="162"/>
    </row>
    <row r="31" spans="2:4" ht="15">
      <c r="B31" s="161" t="s">
        <v>165</v>
      </c>
      <c r="C31" s="163">
        <v>0.04</v>
      </c>
      <c r="D31" s="162">
        <f>C31/B30</f>
        <v>0.1</v>
      </c>
    </row>
    <row r="32" spans="2:4" ht="15">
      <c r="B32" s="153" t="s">
        <v>317</v>
      </c>
      <c r="C32" s="154">
        <v>0.04</v>
      </c>
      <c r="D32" s="162">
        <f>C32/B30</f>
        <v>0.1</v>
      </c>
    </row>
    <row r="33" spans="2:5" ht="15">
      <c r="B33" s="153" t="s">
        <v>318</v>
      </c>
      <c r="C33" s="154">
        <v>0.04</v>
      </c>
      <c r="D33" s="162">
        <f>C33/B30</f>
        <v>0.1</v>
      </c>
    </row>
    <row r="34" spans="2:5" ht="15">
      <c r="B34" s="153" t="s">
        <v>319</v>
      </c>
      <c r="C34" s="154">
        <v>0.04</v>
      </c>
      <c r="D34" s="162">
        <f>C34/B30</f>
        <v>0.1</v>
      </c>
    </row>
    <row r="35" spans="2:5" ht="15">
      <c r="B35" s="153" t="s">
        <v>178</v>
      </c>
      <c r="C35" s="154">
        <v>0.04</v>
      </c>
      <c r="D35" s="162">
        <f>C35/B30</f>
        <v>0.1</v>
      </c>
    </row>
    <row r="36" spans="2:5" ht="15">
      <c r="B36" s="153" t="s">
        <v>186</v>
      </c>
      <c r="C36" s="154">
        <v>0.04</v>
      </c>
      <c r="D36" s="162">
        <f>C36/B30</f>
        <v>0.1</v>
      </c>
    </row>
    <row r="37" spans="2:5" ht="15">
      <c r="B37" s="153" t="s">
        <v>320</v>
      </c>
      <c r="C37" s="154">
        <v>0.12</v>
      </c>
      <c r="D37" s="162">
        <f>C37/B30</f>
        <v>0.3</v>
      </c>
    </row>
    <row r="38" spans="2:5" ht="15">
      <c r="B38" s="153" t="s">
        <v>197</v>
      </c>
      <c r="C38" s="154">
        <v>0.04</v>
      </c>
      <c r="D38" s="162">
        <f>C38/B30</f>
        <v>0.1</v>
      </c>
    </row>
    <row r="39" spans="2:5" ht="14.25">
      <c r="B39" s="157" t="s">
        <v>321</v>
      </c>
      <c r="C39" s="158"/>
      <c r="D39" s="162"/>
    </row>
    <row r="40" spans="2:5" ht="15" customHeight="1">
      <c r="B40" s="160">
        <f>SUM(C41:C44)</f>
        <v>0.3</v>
      </c>
      <c r="C40" s="161"/>
      <c r="D40" s="162"/>
    </row>
    <row r="41" spans="2:5" ht="15">
      <c r="B41" s="161" t="s">
        <v>322</v>
      </c>
      <c r="C41" s="163">
        <v>0.08</v>
      </c>
      <c r="D41" s="162">
        <f>C41/B40</f>
        <v>0.26666666666666666</v>
      </c>
    </row>
    <row r="42" spans="2:5" ht="15">
      <c r="B42" s="153" t="s">
        <v>216</v>
      </c>
      <c r="C42" s="154">
        <v>0.08</v>
      </c>
      <c r="D42" s="162">
        <f>C42/B40</f>
        <v>0.26666666666666666</v>
      </c>
    </row>
    <row r="43" spans="2:5" ht="15">
      <c r="B43" s="153" t="s">
        <v>323</v>
      </c>
      <c r="C43" s="154">
        <v>0.08</v>
      </c>
      <c r="D43" s="162">
        <f>C43/B40</f>
        <v>0.26666666666666666</v>
      </c>
    </row>
    <row r="44" spans="2:5" ht="15">
      <c r="B44" s="153" t="s">
        <v>324</v>
      </c>
      <c r="C44" s="154">
        <v>0.06</v>
      </c>
      <c r="D44" s="162">
        <f>C44/B40</f>
        <v>0.2</v>
      </c>
    </row>
    <row r="45" spans="2:5" ht="15">
      <c r="B45" s="157" t="s">
        <v>300</v>
      </c>
      <c r="C45" s="154">
        <f>SUM(C16:C44)</f>
        <v>0.99999999999999978</v>
      </c>
      <c r="D45" s="165"/>
      <c r="E45" s="165"/>
    </row>
    <row r="46" spans="2:5">
      <c r="C46" s="166"/>
      <c r="D46" s="166"/>
    </row>
    <row r="47" spans="2:5">
      <c r="C47" s="166"/>
      <c r="D47" s="166"/>
    </row>
    <row r="48" spans="2:5">
      <c r="C48" s="166"/>
      <c r="D48" s="166"/>
    </row>
    <row r="49" spans="3:8">
      <c r="C49" s="166"/>
      <c r="D49" s="166"/>
    </row>
    <row r="50" spans="3:8">
      <c r="C50" s="166"/>
      <c r="D50" s="166"/>
    </row>
    <row r="51" spans="3:8">
      <c r="C51" s="166"/>
      <c r="D51" s="166"/>
    </row>
    <row r="52" spans="3:8">
      <c r="C52" s="166"/>
      <c r="D52" s="166"/>
    </row>
    <row r="53" spans="3:8">
      <c r="C53" s="166"/>
      <c r="D53" s="166"/>
    </row>
    <row r="54" spans="3:8">
      <c r="C54" s="166"/>
      <c r="D54" s="166"/>
    </row>
    <row r="55" spans="3:8">
      <c r="C55" s="166"/>
      <c r="D55" s="166"/>
    </row>
    <row r="56" spans="3:8">
      <c r="C56" s="166"/>
      <c r="D56" s="166"/>
      <c r="G56" s="152" t="str">
        <f ca="1">INDIRECT("拜访记录!m13")  &amp; ""</f>
        <v/>
      </c>
      <c r="H56" s="152" t="str">
        <f ca="1">INDIRECT("拜访记录!m12")  &amp; ""</f>
        <v/>
      </c>
    </row>
    <row r="57" spans="3:8">
      <c r="C57" s="166"/>
      <c r="D57" s="166"/>
      <c r="E57" s="166"/>
      <c r="G57" s="152" t="str">
        <f ca="1">INDIRECT("拜访记录!n13")  &amp; ""</f>
        <v/>
      </c>
      <c r="H57" s="152" t="str">
        <f ca="1">INDIRECT("拜访记录!n12")  &amp; ""</f>
        <v/>
      </c>
    </row>
    <row r="67" spans="1:5" ht="14.25">
      <c r="A67" s="167" t="s">
        <v>325</v>
      </c>
      <c r="E67" s="168">
        <v>-0.2</v>
      </c>
    </row>
  </sheetData>
  <phoneticPr fontId="14"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39"/>
  <sheetViews>
    <sheetView tabSelected="1" view="pageLayout" topLeftCell="A167" zoomScale="145" zoomScaleNormal="115" zoomScaleSheetLayoutView="196" zoomScalePageLayoutView="145" workbookViewId="0">
      <selection activeCell="K59" sqref="K59"/>
    </sheetView>
  </sheetViews>
  <sheetFormatPr defaultColWidth="8.875" defaultRowHeight="13.5"/>
  <cols>
    <col min="1" max="1" width="11" style="152" customWidth="1"/>
    <col min="2" max="2" width="7.75" style="152" customWidth="1"/>
    <col min="3" max="3" width="8.375" style="152" customWidth="1"/>
    <col min="4" max="4" width="5.375" style="217" customWidth="1"/>
    <col min="5" max="5" width="4.125" style="218" customWidth="1"/>
    <col min="6" max="6" width="10.75" style="152" customWidth="1"/>
    <col min="7" max="7" width="7.875" style="152" customWidth="1"/>
    <col min="8" max="8" width="8.25" style="152" customWidth="1"/>
    <col min="9" max="9" width="6.25" style="226" customWidth="1"/>
    <col min="10" max="10" width="5.375" style="227" customWidth="1"/>
    <col min="11" max="11" width="2.625" style="152" customWidth="1"/>
    <col min="12" max="16" width="8.875" style="152"/>
    <col min="17" max="18" width="9" style="152" customWidth="1"/>
    <col min="19" max="19" width="4.875" style="152" customWidth="1"/>
    <col min="20" max="16384" width="8.875" style="152"/>
  </cols>
  <sheetData>
    <row r="1" spans="1:11">
      <c r="A1" s="169"/>
      <c r="B1" s="169"/>
      <c r="C1" s="169"/>
      <c r="D1" s="170"/>
      <c r="E1" s="171"/>
      <c r="F1" s="169"/>
      <c r="G1" s="169"/>
      <c r="H1" s="169"/>
      <c r="I1" s="172"/>
      <c r="J1" s="173"/>
      <c r="K1" s="169"/>
    </row>
    <row r="2" spans="1:11">
      <c r="A2" s="169"/>
      <c r="B2" s="169"/>
      <c r="C2" s="169"/>
      <c r="D2" s="170"/>
      <c r="E2" s="171"/>
      <c r="F2" s="169"/>
      <c r="G2" s="169"/>
      <c r="H2" s="169"/>
      <c r="I2" s="172"/>
      <c r="J2" s="173"/>
      <c r="K2" s="169"/>
    </row>
    <row r="3" spans="1:11">
      <c r="A3" s="169"/>
      <c r="B3" s="169"/>
      <c r="C3" s="169"/>
      <c r="D3" s="170"/>
      <c r="E3" s="171"/>
      <c r="F3" s="169"/>
      <c r="G3" s="169"/>
      <c r="H3" s="169"/>
      <c r="I3" s="172"/>
      <c r="J3" s="173"/>
      <c r="K3" s="169"/>
    </row>
    <row r="4" spans="1:11">
      <c r="A4" s="169"/>
      <c r="B4" s="169"/>
      <c r="C4" s="169"/>
      <c r="D4" s="170"/>
      <c r="E4" s="171"/>
      <c r="F4" s="169"/>
      <c r="G4" s="169"/>
      <c r="H4" s="169"/>
      <c r="I4" s="172"/>
      <c r="J4" s="173"/>
      <c r="K4" s="169"/>
    </row>
    <row r="5" spans="1:11">
      <c r="A5" s="169"/>
      <c r="B5" s="169"/>
      <c r="C5" s="169"/>
      <c r="D5" s="170"/>
      <c r="E5" s="171"/>
      <c r="F5" s="169"/>
      <c r="G5" s="169"/>
      <c r="H5" s="169"/>
      <c r="I5" s="172"/>
      <c r="J5" s="173"/>
      <c r="K5" s="169"/>
    </row>
    <row r="6" spans="1:11">
      <c r="A6" s="169"/>
      <c r="B6" s="169"/>
      <c r="C6" s="169"/>
      <c r="D6" s="170"/>
      <c r="E6" s="171"/>
      <c r="F6" s="169"/>
      <c r="G6" s="169"/>
      <c r="H6" s="169"/>
      <c r="I6" s="172"/>
      <c r="J6" s="173"/>
      <c r="K6" s="169"/>
    </row>
    <row r="7" spans="1:11">
      <c r="A7" s="169"/>
      <c r="B7" s="169"/>
      <c r="C7" s="169"/>
      <c r="D7" s="170"/>
      <c r="E7" s="171"/>
      <c r="F7" s="169"/>
      <c r="G7" s="169"/>
      <c r="H7" s="169"/>
      <c r="I7" s="172"/>
      <c r="J7" s="173"/>
      <c r="K7" s="169"/>
    </row>
    <row r="8" spans="1:11" ht="15" customHeight="1">
      <c r="A8" s="169"/>
      <c r="B8" s="169"/>
      <c r="C8" s="169"/>
      <c r="D8" s="170"/>
      <c r="E8" s="171"/>
      <c r="F8" s="169"/>
      <c r="G8" s="169"/>
      <c r="H8" s="169"/>
      <c r="I8" s="172"/>
      <c r="J8" s="173"/>
      <c r="K8" s="169"/>
    </row>
    <row r="9" spans="1:11" ht="42" customHeight="1">
      <c r="A9" s="174" t="s">
        <v>326</v>
      </c>
      <c r="B9" s="174"/>
      <c r="C9" s="174"/>
      <c r="D9" s="174"/>
      <c r="E9" s="174"/>
      <c r="F9" s="174"/>
      <c r="G9" s="174"/>
      <c r="H9" s="174"/>
      <c r="I9" s="174"/>
      <c r="J9" s="175"/>
      <c r="K9" s="176"/>
    </row>
    <row r="10" spans="1:11" ht="15" customHeight="1">
      <c r="A10" s="176"/>
      <c r="B10" s="176"/>
      <c r="C10" s="176"/>
      <c r="D10" s="177"/>
      <c r="E10" s="175"/>
      <c r="F10" s="176"/>
      <c r="G10" s="176"/>
      <c r="H10" s="176"/>
      <c r="I10" s="178"/>
      <c r="J10" s="179"/>
      <c r="K10" s="176"/>
    </row>
    <row r="11" spans="1:11" ht="15" customHeight="1">
      <c r="A11" s="176"/>
      <c r="B11" s="176"/>
      <c r="C11" s="176"/>
      <c r="D11" s="177"/>
      <c r="E11" s="175"/>
      <c r="F11" s="176"/>
      <c r="G11" s="176"/>
      <c r="H11" s="176"/>
      <c r="I11" s="178"/>
      <c r="J11" s="179"/>
      <c r="K11" s="176"/>
    </row>
    <row r="12" spans="1:11" ht="9.75" customHeight="1">
      <c r="A12" s="169"/>
      <c r="B12" s="169"/>
      <c r="C12" s="169"/>
      <c r="D12" s="170"/>
      <c r="E12" s="171"/>
      <c r="F12" s="169"/>
      <c r="G12" s="169"/>
      <c r="H12" s="169"/>
      <c r="I12" s="172"/>
      <c r="J12" s="173"/>
      <c r="K12" s="169"/>
    </row>
    <row r="13" spans="1:11" hidden="1">
      <c r="A13" s="169"/>
      <c r="B13" s="169"/>
      <c r="C13" s="169"/>
      <c r="D13" s="170"/>
      <c r="E13" s="171"/>
      <c r="F13" s="169"/>
      <c r="G13" s="169"/>
      <c r="H13" s="169"/>
      <c r="I13" s="172"/>
      <c r="J13" s="173"/>
      <c r="K13" s="169"/>
    </row>
    <row r="14" spans="1:11" ht="34.5" customHeight="1">
      <c r="A14" s="180" t="s">
        <v>327</v>
      </c>
      <c r="B14" s="180"/>
      <c r="C14" s="180"/>
      <c r="D14" s="180"/>
      <c r="E14" s="180"/>
      <c r="F14" s="180"/>
      <c r="G14" s="180"/>
      <c r="H14" s="180"/>
      <c r="I14" s="180"/>
      <c r="J14" s="181"/>
      <c r="K14" s="169"/>
    </row>
    <row r="15" spans="1:11">
      <c r="A15" s="169"/>
      <c r="B15" s="169"/>
      <c r="C15" s="169"/>
      <c r="D15" s="170"/>
      <c r="E15" s="171"/>
      <c r="F15" s="169"/>
      <c r="G15" s="169"/>
      <c r="H15" s="169"/>
      <c r="I15" s="172"/>
      <c r="J15" s="173"/>
      <c r="K15" s="169"/>
    </row>
    <row r="16" spans="1:11">
      <c r="A16" s="169"/>
      <c r="B16" s="169"/>
      <c r="C16" s="169"/>
      <c r="D16" s="170"/>
      <c r="E16" s="171"/>
      <c r="F16" s="169"/>
      <c r="G16" s="169"/>
      <c r="H16" s="169"/>
      <c r="I16" s="172"/>
      <c r="J16" s="173"/>
      <c r="K16" s="169"/>
    </row>
    <row r="17" spans="1:11" ht="35.25">
      <c r="A17" s="182"/>
      <c r="B17" s="182"/>
      <c r="C17" s="183" t="s">
        <v>328</v>
      </c>
      <c r="D17" s="183"/>
      <c r="E17" s="183"/>
      <c r="F17" s="183"/>
      <c r="G17" s="182"/>
      <c r="H17" s="182"/>
      <c r="I17" s="184"/>
      <c r="J17" s="185"/>
      <c r="K17" s="182"/>
    </row>
    <row r="18" spans="1:11">
      <c r="A18" s="169"/>
      <c r="B18" s="169"/>
      <c r="C18" s="169"/>
      <c r="D18" s="170"/>
      <c r="E18" s="171"/>
      <c r="F18" s="169"/>
      <c r="G18" s="169"/>
      <c r="H18" s="169"/>
      <c r="I18" s="172"/>
      <c r="J18" s="173"/>
      <c r="K18" s="169"/>
    </row>
    <row r="19" spans="1:11">
      <c r="A19" s="169"/>
      <c r="B19" s="169"/>
      <c r="C19" s="169"/>
      <c r="D19" s="170"/>
      <c r="E19" s="171"/>
      <c r="F19" s="169"/>
      <c r="G19" s="169"/>
      <c r="H19" s="169"/>
      <c r="I19" s="172"/>
      <c r="J19" s="173"/>
      <c r="K19" s="169"/>
    </row>
    <row r="20" spans="1:11" ht="20.25">
      <c r="A20" s="186"/>
      <c r="B20" s="186"/>
      <c r="C20" s="186"/>
      <c r="D20" s="187"/>
      <c r="E20" s="188"/>
      <c r="F20" s="186"/>
      <c r="G20" s="186"/>
      <c r="H20" s="186"/>
      <c r="I20" s="187"/>
      <c r="J20" s="188"/>
      <c r="K20" s="186"/>
    </row>
    <row r="21" spans="1:11">
      <c r="A21" s="169"/>
      <c r="B21" s="169"/>
      <c r="C21" s="169"/>
      <c r="D21" s="170"/>
      <c r="E21" s="171"/>
      <c r="F21" s="169"/>
      <c r="G21" s="169"/>
      <c r="H21" s="169"/>
      <c r="I21" s="172"/>
      <c r="J21" s="173"/>
      <c r="K21" s="169"/>
    </row>
    <row r="22" spans="1:11">
      <c r="A22" s="169"/>
      <c r="B22" s="169"/>
      <c r="C22" s="169"/>
      <c r="D22" s="170"/>
      <c r="E22" s="171"/>
      <c r="F22" s="169"/>
      <c r="G22" s="169"/>
      <c r="H22" s="169"/>
      <c r="I22" s="172"/>
      <c r="J22" s="173"/>
      <c r="K22" s="169"/>
    </row>
    <row r="23" spans="1:11">
      <c r="A23" s="169"/>
      <c r="B23" s="169"/>
      <c r="C23" s="169"/>
      <c r="D23" s="170"/>
      <c r="E23" s="171"/>
      <c r="F23" s="169"/>
      <c r="G23" s="169"/>
      <c r="H23" s="169"/>
      <c r="I23" s="172"/>
      <c r="J23" s="173"/>
      <c r="K23" s="169"/>
    </row>
    <row r="24" spans="1:11">
      <c r="A24" s="169"/>
      <c r="B24" s="169"/>
      <c r="C24" s="169"/>
      <c r="D24" s="170"/>
      <c r="E24" s="171"/>
      <c r="F24" s="169"/>
      <c r="G24" s="169"/>
      <c r="H24" s="169"/>
      <c r="I24" s="172"/>
      <c r="J24" s="173"/>
      <c r="K24" s="169"/>
    </row>
    <row r="25" spans="1:11">
      <c r="A25" s="169"/>
      <c r="B25" s="169"/>
      <c r="C25" s="169"/>
      <c r="D25" s="170"/>
      <c r="E25" s="171"/>
      <c r="F25" s="169"/>
      <c r="G25" s="169"/>
      <c r="H25" s="169"/>
      <c r="I25" s="172"/>
      <c r="J25" s="173"/>
      <c r="K25" s="169"/>
    </row>
    <row r="26" spans="1:11">
      <c r="A26" s="169"/>
      <c r="B26" s="169"/>
      <c r="C26" s="169"/>
      <c r="D26" s="170"/>
      <c r="E26" s="171"/>
      <c r="F26" s="169"/>
      <c r="G26" s="169"/>
      <c r="H26" s="169"/>
      <c r="I26" s="172"/>
      <c r="J26" s="173"/>
      <c r="K26" s="169"/>
    </row>
    <row r="27" spans="1:11">
      <c r="A27" s="169"/>
      <c r="B27" s="169"/>
      <c r="C27" s="169"/>
      <c r="D27" s="170"/>
      <c r="E27" s="171"/>
      <c r="F27" s="169"/>
      <c r="G27" s="169"/>
      <c r="H27" s="169"/>
      <c r="I27" s="172"/>
      <c r="J27" s="173"/>
      <c r="K27" s="169"/>
    </row>
    <row r="28" spans="1:11">
      <c r="A28" s="169"/>
      <c r="B28" s="169"/>
      <c r="C28" s="169"/>
      <c r="D28" s="170"/>
      <c r="E28" s="171"/>
      <c r="F28" s="169"/>
      <c r="G28" s="169"/>
      <c r="H28" s="169"/>
      <c r="I28" s="172"/>
      <c r="J28" s="173"/>
      <c r="K28" s="169"/>
    </row>
    <row r="29" spans="1:11">
      <c r="A29" s="169"/>
      <c r="B29" s="169"/>
      <c r="C29" s="169"/>
      <c r="D29" s="170"/>
      <c r="E29" s="171"/>
      <c r="F29" s="169"/>
      <c r="G29" s="169"/>
      <c r="H29" s="169"/>
      <c r="I29" s="172"/>
      <c r="J29" s="173"/>
      <c r="K29" s="169"/>
    </row>
    <row r="30" spans="1:11" ht="25.5">
      <c r="A30" s="189"/>
      <c r="B30" s="189"/>
      <c r="C30" s="190" t="s">
        <v>329</v>
      </c>
      <c r="D30" s="190"/>
      <c r="E30" s="191"/>
      <c r="F30" s="192">
        <f ca="1">TODAY()</f>
        <v>42802</v>
      </c>
      <c r="G30" s="192"/>
      <c r="H30" s="189"/>
      <c r="I30" s="193"/>
      <c r="J30" s="194"/>
      <c r="K30" s="189"/>
    </row>
    <row r="31" spans="1:11" ht="32.1" customHeight="1">
      <c r="A31" s="195"/>
      <c r="B31" s="195"/>
      <c r="C31" s="196" t="s">
        <v>330</v>
      </c>
      <c r="D31" s="196"/>
      <c r="E31" s="197"/>
      <c r="F31" s="198" t="str">
        <f ca="1">INDIRECT("访谈内容!c3") &amp; ""</f>
        <v>杨东宇</v>
      </c>
      <c r="G31" s="198"/>
      <c r="H31" s="195"/>
      <c r="I31" s="199"/>
      <c r="J31" s="200"/>
      <c r="K31" s="195"/>
    </row>
    <row r="32" spans="1:11" ht="37.5" customHeight="1">
      <c r="A32" s="195"/>
      <c r="B32" s="195"/>
      <c r="C32" s="190" t="s">
        <v>331</v>
      </c>
      <c r="D32" s="190"/>
      <c r="E32" s="191"/>
      <c r="F32" s="201" t="s">
        <v>332</v>
      </c>
      <c r="G32" s="201"/>
      <c r="H32" s="195"/>
      <c r="I32" s="199"/>
      <c r="J32" s="200"/>
      <c r="K32" s="195"/>
    </row>
    <row r="33" spans="1:11" ht="32.1" customHeight="1">
      <c r="A33" s="195"/>
      <c r="B33" s="195"/>
      <c r="C33" s="196" t="s">
        <v>333</v>
      </c>
      <c r="D33" s="196"/>
      <c r="E33" s="197"/>
      <c r="F33" s="198" t="str">
        <f ca="1">INDIRECT("访谈内容!c4") &amp; ""</f>
        <v>74010807</v>
      </c>
      <c r="G33" s="198"/>
      <c r="H33" s="195"/>
      <c r="I33" s="199"/>
      <c r="J33" s="200"/>
      <c r="K33" s="195"/>
    </row>
    <row r="34" spans="1:11">
      <c r="A34" s="169"/>
      <c r="B34" s="169"/>
      <c r="C34" s="169"/>
      <c r="D34" s="170"/>
      <c r="E34" s="171"/>
      <c r="F34" s="169"/>
      <c r="G34" s="169"/>
      <c r="H34" s="169"/>
      <c r="I34" s="172"/>
      <c r="J34" s="173"/>
      <c r="K34" s="169"/>
    </row>
    <row r="35" spans="1:11">
      <c r="A35" s="169"/>
      <c r="B35" s="169"/>
      <c r="C35" s="169"/>
      <c r="D35" s="170"/>
      <c r="E35" s="171"/>
      <c r="F35" s="169"/>
      <c r="G35" s="169"/>
      <c r="H35" s="169"/>
      <c r="I35" s="172"/>
      <c r="J35" s="173"/>
      <c r="K35" s="169"/>
    </row>
    <row r="36" spans="1:11">
      <c r="A36" s="169"/>
      <c r="B36" s="169"/>
      <c r="C36" s="169"/>
      <c r="D36" s="170"/>
      <c r="E36" s="171"/>
      <c r="F36" s="169"/>
      <c r="G36" s="169"/>
      <c r="H36" s="169"/>
      <c r="I36" s="172"/>
      <c r="J36" s="173"/>
      <c r="K36" s="169"/>
    </row>
    <row r="37" spans="1:11">
      <c r="A37" s="169"/>
      <c r="B37" s="169"/>
      <c r="C37" s="169"/>
      <c r="D37" s="170"/>
      <c r="E37" s="171"/>
      <c r="F37" s="169"/>
      <c r="G37" s="169"/>
      <c r="H37" s="169"/>
      <c r="I37" s="172"/>
      <c r="J37" s="173"/>
      <c r="K37" s="169"/>
    </row>
    <row r="38" spans="1:11">
      <c r="A38" s="169"/>
      <c r="B38" s="169"/>
      <c r="C38" s="169"/>
      <c r="D38" s="170"/>
      <c r="E38" s="171"/>
      <c r="F38" s="169"/>
      <c r="G38" s="169"/>
      <c r="H38" s="169"/>
      <c r="I38" s="172"/>
      <c r="J38" s="173"/>
      <c r="K38" s="169"/>
    </row>
    <row r="39" spans="1:11">
      <c r="A39" s="169"/>
      <c r="B39" s="169"/>
      <c r="C39" s="169"/>
      <c r="D39" s="170"/>
      <c r="E39" s="171"/>
      <c r="F39" s="169"/>
      <c r="G39" s="169"/>
      <c r="H39" s="169"/>
      <c r="I39" s="172"/>
      <c r="J39" s="173"/>
      <c r="K39" s="169"/>
    </row>
    <row r="40" spans="1:11">
      <c r="A40" s="169"/>
      <c r="B40" s="169"/>
      <c r="C40" s="169"/>
      <c r="D40" s="170"/>
      <c r="E40" s="171"/>
      <c r="F40" s="169"/>
      <c r="G40" s="169"/>
      <c r="H40" s="169"/>
      <c r="I40" s="172"/>
      <c r="J40" s="173"/>
      <c r="K40" s="169"/>
    </row>
    <row r="41" spans="1:11">
      <c r="A41" s="169"/>
      <c r="B41" s="169"/>
      <c r="C41" s="169"/>
      <c r="D41" s="170"/>
      <c r="E41" s="171"/>
      <c r="F41" s="169"/>
      <c r="G41" s="169"/>
      <c r="H41" s="169"/>
      <c r="I41" s="172"/>
      <c r="J41" s="173"/>
      <c r="K41" s="169"/>
    </row>
    <row r="42" spans="1:11" ht="14.25">
      <c r="A42" s="202" t="s">
        <v>334</v>
      </c>
      <c r="B42" s="202" t="str">
        <f ca="1">F31</f>
        <v>杨东宇</v>
      </c>
      <c r="C42" s="203"/>
      <c r="D42" s="204"/>
      <c r="E42" s="205"/>
      <c r="G42" s="206" t="s">
        <v>335</v>
      </c>
      <c r="H42" s="207"/>
      <c r="I42" s="208"/>
      <c r="J42" s="209"/>
    </row>
    <row r="43" spans="1:11">
      <c r="A43" s="202" t="s">
        <v>336</v>
      </c>
      <c r="B43" s="202" t="str">
        <f ca="1">F33</f>
        <v>74010807</v>
      </c>
      <c r="C43" s="202"/>
      <c r="D43" s="204"/>
      <c r="E43" s="205"/>
      <c r="G43" s="210" t="s">
        <v>58</v>
      </c>
      <c r="H43" s="211" t="s">
        <v>337</v>
      </c>
      <c r="I43" s="212">
        <f ca="1">I62</f>
        <v>3.6843750000000002</v>
      </c>
      <c r="J43" s="213"/>
    </row>
    <row r="44" spans="1:11">
      <c r="A44" s="202" t="s">
        <v>338</v>
      </c>
      <c r="B44" s="214" t="str">
        <f ca="1">INDIRECT("拜访记录!C5") &amp; ""</f>
        <v>02/21/2017</v>
      </c>
      <c r="C44" s="214"/>
      <c r="D44" s="215"/>
      <c r="E44" s="216"/>
      <c r="G44" s="210" t="s">
        <v>339</v>
      </c>
      <c r="H44" s="211" t="s">
        <v>340</v>
      </c>
      <c r="I44" s="212">
        <f ca="1">I81</f>
        <v>1.75</v>
      </c>
      <c r="J44" s="213"/>
    </row>
    <row r="45" spans="1:11">
      <c r="G45" s="210" t="s">
        <v>341</v>
      </c>
      <c r="H45" s="211" t="s">
        <v>342</v>
      </c>
      <c r="I45" s="212">
        <f ca="1">I89</f>
        <v>3.8</v>
      </c>
      <c r="J45" s="213"/>
    </row>
    <row r="46" spans="1:11">
      <c r="A46" s="217"/>
      <c r="B46" s="217"/>
      <c r="C46" s="217"/>
      <c r="G46" s="219" t="s">
        <v>343</v>
      </c>
      <c r="H46" s="220" t="s">
        <v>344</v>
      </c>
      <c r="I46" s="221">
        <f ca="1">SUM(I43:I45)</f>
        <v>9.234375</v>
      </c>
      <c r="J46" s="222"/>
    </row>
    <row r="47" spans="1:11" ht="15.95" customHeight="1">
      <c r="A47" s="223" t="s">
        <v>345</v>
      </c>
      <c r="B47" s="224"/>
      <c r="C47" s="224"/>
      <c r="D47" s="225"/>
      <c r="E47" s="224"/>
      <c r="F47" s="224"/>
    </row>
    <row r="48" spans="1:11" s="203" customFormat="1" ht="15.95" customHeight="1">
      <c r="A48" s="228"/>
      <c r="B48" s="228" t="s">
        <v>346</v>
      </c>
      <c r="C48" s="228"/>
      <c r="D48" s="229"/>
      <c r="E48" s="228"/>
      <c r="F48" s="228" t="s">
        <v>347</v>
      </c>
      <c r="G48" s="228" t="s">
        <v>348</v>
      </c>
      <c r="H48" s="228" t="s">
        <v>349</v>
      </c>
      <c r="I48" s="230"/>
      <c r="J48" s="231"/>
    </row>
    <row r="49" spans="1:12" ht="15.95" customHeight="1">
      <c r="A49" s="152">
        <f ca="1">IF(ISBLANK(INDIRECT("拜访记录!c10")), "", 1)</f>
        <v>1</v>
      </c>
      <c r="B49" s="232" t="str">
        <f ca="1">INDIRECT("拜访记录!C10")  &amp; ""</f>
        <v>哈尔滨市传染病医院</v>
      </c>
      <c r="C49" s="232"/>
      <c r="F49" s="232" t="str">
        <f ca="1">INDIRECT("拜访记录!C11")  &amp; ""</f>
        <v>李晓东</v>
      </c>
      <c r="G49" s="232" t="str">
        <f ca="1">INDIRECT("拜访记录!C13")  &amp; ""</f>
        <v>感染科</v>
      </c>
      <c r="H49" s="232" t="str">
        <f ca="1">INDIRECT("拜访记录!C12")  &amp; ""</f>
        <v>9：45-9：50</v>
      </c>
    </row>
    <row r="50" spans="1:12" ht="15.95" customHeight="1">
      <c r="A50" s="152">
        <f ca="1">IF(ISBLANK(INDIRECT("拜访记录!d10")), "", 2)</f>
        <v>2</v>
      </c>
      <c r="B50" s="232" t="str">
        <f ca="1">INDIRECT("拜访记录!D10")  &amp; ""</f>
        <v>哈尔滨市传染病医院</v>
      </c>
      <c r="C50" s="232"/>
      <c r="F50" s="232" t="str">
        <f ca="1">INDIRECT("拜访记录!D11")  &amp; ""</f>
        <v>李哲</v>
      </c>
      <c r="G50" s="232" t="str">
        <f ca="1">INDIRECT("拜访记录!D13")  &amp; ""</f>
        <v>感染科</v>
      </c>
      <c r="H50" s="232" t="str">
        <f ca="1">INDIRECT("拜访记录!D12")  &amp; ""</f>
        <v>9：52-9：57</v>
      </c>
    </row>
    <row r="51" spans="1:12" ht="15.95" customHeight="1">
      <c r="A51" s="152">
        <f ca="1">IF(ISBLANK(INDIRECT("拜访记录!e10")), "", 3)</f>
        <v>3</v>
      </c>
      <c r="B51" s="232" t="str">
        <f ca="1">INDIRECT("拜访记录!E10")  &amp; ""</f>
        <v>哈尔滨市传染病医院</v>
      </c>
      <c r="C51" s="232"/>
      <c r="F51" s="232" t="str">
        <f ca="1">INDIRECT("拜访记录!E11")  &amp; ""</f>
        <v>王瑶</v>
      </c>
      <c r="G51" s="232" t="str">
        <f ca="1">INDIRECT("拜访记录!E13")  &amp; ""</f>
        <v>感染科</v>
      </c>
      <c r="H51" s="232" t="str">
        <f ca="1">INDIRECT("拜访记录!E12")  &amp; ""</f>
        <v>9：58-10：03</v>
      </c>
    </row>
    <row r="52" spans="1:12" ht="15.95" customHeight="1">
      <c r="A52" s="152">
        <f ca="1">IF(ISBLANK(INDIRECT("拜访记录!f10")), "", 4)</f>
        <v>4</v>
      </c>
      <c r="B52" s="232" t="str">
        <f ca="1">INDIRECT("拜访记录!F10")  &amp; ""</f>
        <v>哈尔滨市传染病医院</v>
      </c>
      <c r="C52" s="232"/>
      <c r="F52" s="232" t="str">
        <f ca="1">INDIRECT("拜访记录!F11")  &amp; ""</f>
        <v>尹菲</v>
      </c>
      <c r="G52" s="232" t="str">
        <f ca="1">INDIRECT("拜访记录!F13")  &amp; ""</f>
        <v>感染科</v>
      </c>
      <c r="H52" s="232" t="str">
        <f ca="1">INDIRECT("拜访记录!F12")  &amp; ""</f>
        <v>10：13-10：17</v>
      </c>
    </row>
    <row r="53" spans="1:12" ht="15.95" customHeight="1">
      <c r="A53" s="152">
        <f ca="1">IF(ISBLANK(INDIRECT("拜访记录!g10")), "", 5)</f>
        <v>5</v>
      </c>
      <c r="B53" s="232" t="str">
        <f ca="1">INDIRECT("拜访记录!G10")  &amp; ""</f>
        <v>哈尔滨市传染病医院</v>
      </c>
      <c r="C53" s="232"/>
      <c r="F53" s="232" t="str">
        <f ca="1">INDIRECT("拜访记录!G11")  &amp; ""</f>
        <v>王雅静</v>
      </c>
      <c r="G53" s="232" t="str">
        <f ca="1">INDIRECT("拜访记录!G13")  &amp; ""</f>
        <v>感染科</v>
      </c>
      <c r="H53" s="232" t="str">
        <f ca="1">INDIRECT("拜访记录!G12")  &amp; ""</f>
        <v>10:45-10:55</v>
      </c>
    </row>
    <row r="54" spans="1:12" ht="15.95" customHeight="1">
      <c r="A54" s="152">
        <f ca="1">IF(ISBLANK(INDIRECT("拜访记录!h10")), "", 6)</f>
        <v>6</v>
      </c>
      <c r="B54" s="232" t="str">
        <f ca="1">INDIRECT("拜访记录!H10")  &amp; ""</f>
        <v>哈尔滨市传染病医院</v>
      </c>
      <c r="C54" s="232"/>
      <c r="F54" s="232" t="str">
        <f ca="1">INDIRECT("拜访记录!H11")  &amp; ""</f>
        <v>黄冬梅</v>
      </c>
      <c r="G54" s="232" t="str">
        <f ca="1">INDIRECT("拜访记录!H13")  &amp; ""</f>
        <v>感染科</v>
      </c>
      <c r="H54" s="232" t="str">
        <f ca="1">INDIRECT("拜访记录!H12")  &amp; ""</f>
        <v>11:00-11:05</v>
      </c>
    </row>
    <row r="55" spans="1:12" ht="15.95" customHeight="1">
      <c r="A55" s="152">
        <f ca="1">IF(ISBLANK(INDIRECT("拜访记录!i10")), "", 7)</f>
        <v>7</v>
      </c>
      <c r="B55" s="232" t="str">
        <f ca="1">INDIRECT("拜访记录!i10")  &amp; ""</f>
        <v>哈尔滨市传染病医院</v>
      </c>
      <c r="C55" s="232"/>
      <c r="F55" s="232" t="str">
        <f ca="1">INDIRECT("拜访记录!i11")  &amp; ""</f>
        <v>董阿红</v>
      </c>
      <c r="G55" s="232" t="str">
        <f ca="1">INDIRECT("拜访记录!i13")  &amp; ""</f>
        <v>感染科</v>
      </c>
      <c r="H55" s="232" t="str">
        <f ca="1">INDIRECT("拜访记录!i12")  &amp; ""</f>
        <v>11:28-11:34</v>
      </c>
    </row>
    <row r="56" spans="1:12" ht="15.95" customHeight="1">
      <c r="A56" s="152">
        <f ca="1">IF(ISBLANK(INDIRECT("拜访记录!j10")), "", 8)</f>
        <v>8</v>
      </c>
      <c r="B56" s="232" t="str">
        <f ca="1">INDIRECT("拜访记录!j10")  &amp; ""</f>
        <v>哈尔滨市传染病医院</v>
      </c>
      <c r="C56" s="232"/>
      <c r="F56" s="232" t="str">
        <f ca="1">INDIRECT("拜访记录!j11")  &amp; ""</f>
        <v>卢宁</v>
      </c>
      <c r="G56" s="232" t="str">
        <f ca="1">INDIRECT("拜访记录!j13")  &amp; ""</f>
        <v>感染科</v>
      </c>
      <c r="H56" s="232" t="str">
        <f ca="1">INDIRECT("拜访记录!j12")  &amp; ""</f>
        <v>11:35-11:40</v>
      </c>
      <c r="I56" s="233"/>
      <c r="J56" s="234"/>
    </row>
    <row r="57" spans="1:12" ht="15.95" customHeight="1">
      <c r="A57" s="152" t="str">
        <f ca="1">IF(ISBLANK(INDIRECT("拜访记录!k10")), "", 9)</f>
        <v/>
      </c>
      <c r="B57" s="232" t="str">
        <f ca="1">INDIRECT("拜访记录!k10")  &amp; ""</f>
        <v/>
      </c>
      <c r="C57" s="232"/>
      <c r="F57" s="232" t="str">
        <f ca="1">INDIRECT("拜访记录!k11")  &amp; ""</f>
        <v/>
      </c>
      <c r="G57" s="232" t="str">
        <f ca="1">INDIRECT("拜访记录!k13")  &amp; ""</f>
        <v/>
      </c>
      <c r="H57" s="232" t="str">
        <f ca="1">INDIRECT("拜访记录!k12")  &amp; ""</f>
        <v/>
      </c>
      <c r="I57" s="233"/>
      <c r="J57" s="234"/>
    </row>
    <row r="58" spans="1:12" ht="15.95" customHeight="1">
      <c r="A58" s="152" t="str">
        <f ca="1">IF(ISBLANK(INDIRECT("拜访记录!l10")), "", 10)</f>
        <v/>
      </c>
      <c r="B58" s="232" t="str">
        <f ca="1">INDIRECT("拜访记录!l10")  &amp; ""</f>
        <v/>
      </c>
      <c r="C58" s="232"/>
      <c r="F58" s="232" t="str">
        <f ca="1">INDIRECT("拜访记录!l11")  &amp; ""</f>
        <v/>
      </c>
      <c r="G58" s="232" t="str">
        <f ca="1">INDIRECT("拜访记录!l13")  &amp; ""</f>
        <v/>
      </c>
      <c r="H58" s="232" t="str">
        <f ca="1">INDIRECT("拜访记录!l12")  &amp; ""</f>
        <v/>
      </c>
      <c r="I58" s="233"/>
      <c r="J58" s="234"/>
    </row>
    <row r="59" spans="1:12" ht="15.95" customHeight="1">
      <c r="A59" s="152" t="str">
        <f ca="1">IF(ISBLANK(INDIRECT("拜访记录!m10")), "", 11)</f>
        <v/>
      </c>
      <c r="B59" s="232" t="str">
        <f ca="1">INDIRECT("拜访记录!m10")  &amp; ""</f>
        <v/>
      </c>
      <c r="C59" s="232" t="str">
        <f ca="1">INDIRECT("拜访记录!m11")  &amp; ""</f>
        <v/>
      </c>
      <c r="F59" s="232" t="str">
        <f ca="1">INDIRECT("拜访记录!m13")  &amp; ""</f>
        <v/>
      </c>
      <c r="G59" s="232" t="str">
        <f ca="1">INDIRECT("拜访记录!m13")  &amp; ""</f>
        <v/>
      </c>
      <c r="H59" s="232" t="str">
        <f ca="1">INDIRECT("拜访记录!m12")  &amp; ""</f>
        <v/>
      </c>
      <c r="I59" s="233"/>
      <c r="J59" s="234"/>
    </row>
    <row r="60" spans="1:12" ht="15.95" customHeight="1">
      <c r="A60" s="235" t="str">
        <f ca="1">IF(ISBLANK(INDIRECT("拜访记录!n10")), "", 12)</f>
        <v/>
      </c>
      <c r="B60" s="236" t="str">
        <f ca="1">INDIRECT("拜访记录!n10")  &amp; ""</f>
        <v/>
      </c>
      <c r="C60" s="236" t="str">
        <f ca="1">INDIRECT("拜访记录!n11")  &amp; ""</f>
        <v/>
      </c>
      <c r="D60" s="237"/>
      <c r="E60" s="238"/>
      <c r="F60" s="236" t="str">
        <f ca="1">INDIRECT("拜访记录!n13")  &amp; ""</f>
        <v/>
      </c>
      <c r="G60" s="236" t="str">
        <f ca="1">INDIRECT("拜访记录!n13")  &amp; ""</f>
        <v/>
      </c>
      <c r="H60" s="236" t="str">
        <f ca="1">INDIRECT("拜访记录!n12")  &amp; ""</f>
        <v/>
      </c>
      <c r="I60" s="239"/>
      <c r="J60" s="240"/>
    </row>
    <row r="61" spans="1:12" ht="15.95" customHeight="1">
      <c r="G61" s="241"/>
      <c r="H61" s="169"/>
      <c r="I61" s="233"/>
      <c r="J61" s="234"/>
      <c r="L61" s="169"/>
    </row>
    <row r="62" spans="1:12" ht="20.100000000000001" customHeight="1">
      <c r="A62" s="223" t="s">
        <v>58</v>
      </c>
      <c r="B62" s="223"/>
      <c r="D62" s="242"/>
      <c r="E62" s="243"/>
      <c r="F62" s="244"/>
      <c r="G62" s="244"/>
      <c r="H62" s="242" t="s">
        <v>350</v>
      </c>
      <c r="I62" s="245">
        <f ca="1">D63*INDIRECT("权重!B15") + D72*INDIRECT("权重!B22")+I63*INDIRECT("权重!B30")+I72*INDIRECT("权重!B40")</f>
        <v>3.6843750000000002</v>
      </c>
      <c r="J62" s="246"/>
    </row>
    <row r="63" spans="1:12" ht="18" customHeight="1">
      <c r="A63" s="247" t="s">
        <v>351</v>
      </c>
      <c r="B63" s="248" t="s">
        <v>352</v>
      </c>
      <c r="C63" s="249" t="s">
        <v>350</v>
      </c>
      <c r="D63" s="250">
        <f ca="1">D64 * INDIRECT("权重!D16") + D65 *  INDIRECT("权重!D17") + D66 *  INDIRECT("权重!D18") + D67 *  INDIRECT("权重!D19") + D68 *  INDIRECT("权重!D20")</f>
        <v>3.3</v>
      </c>
      <c r="E63" s="251"/>
      <c r="F63" s="252" t="s">
        <v>353</v>
      </c>
      <c r="G63" s="253" t="s">
        <v>354</v>
      </c>
      <c r="H63" s="254" t="s">
        <v>350</v>
      </c>
      <c r="I63" s="255">
        <f ca="1">I64 *  INDIRECT("权重!D31") + I65 *  INDIRECT("权重!D32") + I66 *  INDIRECT("权重!D33") + I67 *  INDIRECT("权重!D34") + I68 * INDIRECT("权重!D35") + I69 *  INDIRECT("权重!D36") +I70 * INDIRECT("权重!D37")+ I71 *  INDIRECT("权重!D38")</f>
        <v>4.125</v>
      </c>
      <c r="J63" s="256"/>
    </row>
    <row r="64" spans="1:12" ht="26.1" customHeight="1">
      <c r="A64" s="257" t="s">
        <v>355</v>
      </c>
      <c r="B64" s="257"/>
      <c r="C64" s="257"/>
      <c r="D64" s="258">
        <f ca="1">AVERAGE(INDIRECT("拜访记录!C16:n16"))</f>
        <v>6</v>
      </c>
      <c r="E64" s="259" t="s">
        <v>356</v>
      </c>
      <c r="F64" s="260" t="s">
        <v>357</v>
      </c>
      <c r="G64" s="261"/>
      <c r="H64" s="261"/>
      <c r="I64" s="262">
        <f ca="1">AVERAGE(INDIRECT("拜访记录!C42:n42"))</f>
        <v>3</v>
      </c>
      <c r="J64" s="263" t="s">
        <v>356</v>
      </c>
    </row>
    <row r="65" spans="1:10" ht="18" customHeight="1">
      <c r="A65" s="264" t="s">
        <v>358</v>
      </c>
      <c r="B65" s="264"/>
      <c r="C65" s="264"/>
      <c r="D65" s="265">
        <f ca="1">AVERAGE(INDIRECT("拜访记录!C18:n18"))</f>
        <v>6</v>
      </c>
      <c r="E65" s="266" t="s">
        <v>356</v>
      </c>
      <c r="F65" s="267" t="s">
        <v>359</v>
      </c>
      <c r="G65" s="264"/>
      <c r="H65" s="264"/>
      <c r="I65" s="265">
        <f ca="1">AVERAGE(INDIRECT("拜访记录!C44:n44"))</f>
        <v>0</v>
      </c>
      <c r="J65" s="266" t="s">
        <v>356</v>
      </c>
    </row>
    <row r="66" spans="1:10" ht="27" customHeight="1">
      <c r="A66" s="264" t="s">
        <v>360</v>
      </c>
      <c r="B66" s="264"/>
      <c r="C66" s="264"/>
      <c r="D66" s="268">
        <f ca="1">AVERAGE(INDIRECT("拜访记录!C20:n20"))</f>
        <v>6</v>
      </c>
      <c r="E66" s="269" t="s">
        <v>356</v>
      </c>
      <c r="F66" s="270" t="s">
        <v>361</v>
      </c>
      <c r="G66" s="271"/>
      <c r="H66" s="271"/>
      <c r="I66" s="272">
        <f ca="1">AVERAGE(INDIRECT("拜访记录!C46:n46"))</f>
        <v>3</v>
      </c>
      <c r="J66" s="266" t="s">
        <v>356</v>
      </c>
    </row>
    <row r="67" spans="1:10" ht="27" customHeight="1">
      <c r="A67" s="273" t="s">
        <v>362</v>
      </c>
      <c r="B67" s="273"/>
      <c r="C67" s="273"/>
      <c r="D67" s="265">
        <f ca="1">AVERAGE(INDIRECT("拜访记录!C23:n23"))</f>
        <v>0</v>
      </c>
      <c r="E67" s="274" t="s">
        <v>363</v>
      </c>
      <c r="F67" s="275" t="s">
        <v>364</v>
      </c>
      <c r="G67" s="276"/>
      <c r="H67" s="277"/>
      <c r="I67" s="278">
        <f ca="1">AVERAGE(INDIRECT("拜访记录!C48:n48"))</f>
        <v>4.5</v>
      </c>
      <c r="J67" s="266" t="s">
        <v>356</v>
      </c>
    </row>
    <row r="68" spans="1:10" ht="18" customHeight="1">
      <c r="A68" s="264" t="s">
        <v>365</v>
      </c>
      <c r="B68" s="264"/>
      <c r="C68" s="264"/>
      <c r="D68" s="265">
        <f ca="1">AVERAGE(INDIRECT("拜访记录!C27:n27"))</f>
        <v>3</v>
      </c>
      <c r="E68" s="279" t="s">
        <v>366</v>
      </c>
      <c r="F68" s="280" t="s">
        <v>367</v>
      </c>
      <c r="G68" s="276"/>
      <c r="H68" s="277"/>
      <c r="I68" s="268">
        <f ca="1">AVERAGE(INDIRECT("拜访记录!C50:n50"))</f>
        <v>6</v>
      </c>
      <c r="J68" s="266" t="s">
        <v>356</v>
      </c>
    </row>
    <row r="69" spans="1:10" ht="18" customHeight="1">
      <c r="A69" s="264"/>
      <c r="B69" s="264"/>
      <c r="C69" s="264"/>
      <c r="D69" s="281"/>
      <c r="E69" s="282"/>
      <c r="F69" s="280" t="s">
        <v>368</v>
      </c>
      <c r="G69" s="276"/>
      <c r="H69" s="277"/>
      <c r="I69" s="265">
        <f ca="1">AVERAGE(INDIRECT("拜访记录!C52:n52"))</f>
        <v>3</v>
      </c>
      <c r="J69" s="283" t="s">
        <v>356</v>
      </c>
    </row>
    <row r="70" spans="1:10" ht="26.1" customHeight="1">
      <c r="A70" s="273"/>
      <c r="B70" s="273"/>
      <c r="C70" s="273"/>
      <c r="D70" s="284"/>
      <c r="E70" s="282"/>
      <c r="F70" s="285" t="s">
        <v>369</v>
      </c>
      <c r="G70" s="286"/>
      <c r="H70" s="287"/>
      <c r="I70" s="268">
        <f ca="1">AVERAGE(INDIRECT("拜访记录!C54:n54"))</f>
        <v>6</v>
      </c>
      <c r="J70" s="288" t="s">
        <v>370</v>
      </c>
    </row>
    <row r="71" spans="1:10" ht="18" customHeight="1">
      <c r="A71" s="289"/>
      <c r="B71" s="289"/>
      <c r="C71" s="289"/>
      <c r="D71" s="290"/>
      <c r="E71" s="282"/>
      <c r="F71" s="291" t="s">
        <v>371</v>
      </c>
      <c r="G71" s="292"/>
      <c r="H71" s="293"/>
      <c r="I71" s="294">
        <f ca="1">AVERAGE(INDIRECT("拜访记录!C56:n56"))</f>
        <v>3.75</v>
      </c>
      <c r="J71" s="295" t="s">
        <v>356</v>
      </c>
    </row>
    <row r="72" spans="1:10" ht="18" customHeight="1">
      <c r="A72" s="296" t="s">
        <v>372</v>
      </c>
      <c r="B72" s="297" t="s">
        <v>373</v>
      </c>
      <c r="C72" s="298" t="s">
        <v>350</v>
      </c>
      <c r="D72" s="299">
        <f ca="1">D73 * INDIRECT("权重!D23") + D74*INDIRECT("权重!D24") + D75*SUM(INDIRECT("权重!d25:d28"))</f>
        <v>3.3937499999999998</v>
      </c>
      <c r="E72" s="300"/>
      <c r="F72" s="301" t="s">
        <v>374</v>
      </c>
      <c r="G72" s="302" t="s">
        <v>375</v>
      </c>
      <c r="H72" s="303" t="s">
        <v>350</v>
      </c>
      <c r="I72" s="304">
        <f ca="1">I73*(INDIRECT("权重!D41")  + INDIRECT("权重!D43") ) + I74*(INDIRECT("权重!D41")  + INDIRECT("权重!D43") )+ I75*INDIRECT("权重!D42") + I76*INDIRECT("权重!D44")</f>
        <v>3.45</v>
      </c>
      <c r="J72" s="305"/>
    </row>
    <row r="73" spans="1:10" ht="26.1" customHeight="1">
      <c r="A73" s="261" t="s">
        <v>376</v>
      </c>
      <c r="B73" s="261"/>
      <c r="C73" s="261"/>
      <c r="D73" s="262">
        <f ca="1">AVERAGE(INDIRECT("拜访记录!C31:n31"))</f>
        <v>6</v>
      </c>
      <c r="E73" s="306" t="s">
        <v>377</v>
      </c>
      <c r="F73" s="307" t="s">
        <v>378</v>
      </c>
      <c r="G73" s="308"/>
      <c r="H73" s="308"/>
      <c r="I73" s="309">
        <f ca="1">AVERAGE(IF(INDIRECT("拜访记录!C60")&lt;&gt;3, INDIRECT("拜访记录!C60"),0), IF(INDIRECT("拜访记录!d60")&lt;&gt;3, INDIRECT("拜访记录!d60"),0), IF(INDIRECT("拜访记录!e60")&lt;&gt;3, INDIRECT("拜访记录!e60"),0), IF(INDIRECT("拜访记录!f60")&lt;&gt;3, INDIRECT("拜访记录!f60"),0),IF(INDIRECT("拜访记录!g60")&lt;&gt;3, INDIRECT("拜访记录!g60"),0), IF(INDIRECT("拜访记录!h60")&lt;&gt;3, INDIRECT("拜访记录!h60"),0), IF(INDIRECT("拜访记录!i60")&lt;&gt;3, INDIRECT("拜访记录!i60"),0), IF(INDIRECT("拜访记录!j60")&lt;&gt;3, INDIRECT("拜访记录!j60"),0), IF(INDIRECT("拜访记录!k60")&lt;&gt;3, INDIRECT("拜访记录!k60"),0), IF(INDIRECT("拜访记录!l60")&lt;&gt;3, INDIRECT("拜访记录!l60"),0), IF(INDIRECT("拜访记录!m60")&lt;&gt;3, INDIRECT("拜访记录!l60"),0), IF(INDIRECT("拜访记录!n60")&lt;&gt;3, INDIRECT("拜访记录!n60"),0))</f>
        <v>1.5</v>
      </c>
      <c r="J73" s="263" t="s">
        <v>379</v>
      </c>
    </row>
    <row r="74" spans="1:10" ht="27.95" customHeight="1">
      <c r="A74" s="310" t="s">
        <v>380</v>
      </c>
      <c r="B74" s="264"/>
      <c r="C74" s="264"/>
      <c r="D74" s="265">
        <f ca="1">AVERAGE(INDIRECT("拜访记录!C33:n33"))</f>
        <v>0</v>
      </c>
      <c r="E74" s="269" t="s">
        <v>381</v>
      </c>
      <c r="F74" s="311" t="s">
        <v>382</v>
      </c>
      <c r="G74" s="273"/>
      <c r="H74" s="273"/>
      <c r="I74" s="268">
        <f ca="1">AVERAGE(IF(INDIRECT("拜访记录!C60")=3, 3,0), IF(INDIRECT("拜访记录!d60")=3, 3,0), IF(INDIRECT("拜访记录!e60")=3, 3,0), IF(INDIRECT("拜访记录!f60")=3, 3,0), IF(INDIRECT("拜访记录!g60")=3, 3,0), IF(INDIRECT("拜访记录!h60")=3, 3,0), IF(INDIRECT("拜访记录!i60")=3, 3,0), IF(INDIRECT("拜访记录!g60")=3, 3,0), IF(INDIRECT("拜访记录!k60")=3, 3,0), IF(INDIRECT("拜访记录!l60")=3, 3,0), IF(INDIRECT("拜访记录!m60")=3, 3,0), IF(INDIRECT("拜访记录!n60")=3, 3,0))</f>
        <v>1.5</v>
      </c>
      <c r="J74" s="283" t="s">
        <v>379</v>
      </c>
    </row>
    <row r="75" spans="1:10" ht="27.95" customHeight="1">
      <c r="A75" s="310" t="s">
        <v>383</v>
      </c>
      <c r="B75" s="310"/>
      <c r="C75" s="310"/>
      <c r="D75" s="268">
        <f ca="1" xml:space="preserve"> AVERAGE(INDIRECT("拜访记录!C37:N37"),INDIRECT("拜访记录!C39:N39"))</f>
        <v>3.375</v>
      </c>
      <c r="E75" s="269" t="s">
        <v>384</v>
      </c>
      <c r="F75" s="310" t="s">
        <v>385</v>
      </c>
      <c r="G75" s="310"/>
      <c r="H75" s="310"/>
      <c r="I75" s="265">
        <f ca="1">AVERAGE(INDIRECT("拜访记录!C62:n62"))</f>
        <v>3</v>
      </c>
      <c r="J75" s="266" t="s">
        <v>386</v>
      </c>
    </row>
    <row r="76" spans="1:10">
      <c r="A76" s="289"/>
      <c r="B76" s="289"/>
      <c r="C76" s="289"/>
      <c r="D76" s="294"/>
      <c r="E76" s="312"/>
      <c r="F76" s="211" t="s">
        <v>387</v>
      </c>
      <c r="G76" s="211"/>
      <c r="H76" s="211"/>
      <c r="I76" s="294">
        <f ca="1">AVERAGE(INDIRECT("拜访记录!C64:n64"))</f>
        <v>5.25</v>
      </c>
      <c r="J76" s="313" t="s">
        <v>377</v>
      </c>
    </row>
    <row r="77" spans="1:10" ht="18" customHeight="1">
      <c r="A77" s="314" t="s">
        <v>388</v>
      </c>
      <c r="B77" s="315"/>
      <c r="C77" s="315"/>
      <c r="D77" s="316"/>
      <c r="E77" s="317"/>
      <c r="F77" s="315"/>
      <c r="G77" s="315"/>
      <c r="H77" s="315"/>
      <c r="I77" s="268"/>
      <c r="J77" s="318"/>
    </row>
    <row r="78" spans="1:10" ht="18" customHeight="1">
      <c r="B78" s="319"/>
      <c r="C78" s="319"/>
      <c r="D78" s="316"/>
      <c r="E78" s="317"/>
      <c r="F78" s="319"/>
      <c r="G78" s="319"/>
      <c r="H78" s="319"/>
      <c r="I78" s="268"/>
      <c r="J78" s="318"/>
    </row>
    <row r="79" spans="1:10" ht="18" customHeight="1">
      <c r="B79" s="319"/>
      <c r="C79" s="319"/>
      <c r="D79" s="316"/>
      <c r="E79" s="317"/>
      <c r="F79" s="319"/>
      <c r="G79" s="319"/>
      <c r="H79" s="319"/>
      <c r="I79" s="268"/>
      <c r="J79" s="318"/>
    </row>
    <row r="80" spans="1:10" ht="18" customHeight="1">
      <c r="A80" s="314"/>
      <c r="B80" s="319"/>
      <c r="C80" s="319"/>
      <c r="D80" s="316"/>
      <c r="E80" s="317"/>
      <c r="F80" s="319"/>
      <c r="G80" s="319"/>
      <c r="H80" s="319"/>
      <c r="I80" s="268"/>
      <c r="J80" s="318"/>
    </row>
    <row r="81" spans="1:10" ht="20.100000000000001" customHeight="1">
      <c r="A81" s="320" t="s">
        <v>339</v>
      </c>
      <c r="B81" s="321"/>
      <c r="C81" s="322"/>
      <c r="D81" s="226"/>
      <c r="E81" s="173"/>
      <c r="F81" s="321"/>
      <c r="G81" s="321"/>
      <c r="H81" s="323" t="s">
        <v>350</v>
      </c>
      <c r="I81" s="324">
        <f ca="1">D82*INDIRECT("权重!C2")+D83*INDIRECT("权重!C3") + D84 * INDIRECT("权重!C4") + D85 * INDIRECT("权重!C6") + I82 * INDIRECT("权重!C5") + I83 *INDIRECT("权重!C7") + I84 *INDIRECT("权重!C8") +I85 * INDIRECT("权重!C9")</f>
        <v>1.75</v>
      </c>
      <c r="J81" s="325"/>
    </row>
    <row r="82" spans="1:10" ht="20.100000000000001" customHeight="1">
      <c r="A82" s="326" t="s">
        <v>389</v>
      </c>
      <c r="B82" s="327"/>
      <c r="C82" s="327"/>
      <c r="D82" s="328">
        <f ca="1">INDIRECT("访谈内容!g9")</f>
        <v>2</v>
      </c>
      <c r="E82" s="329"/>
      <c r="F82" s="326" t="s">
        <v>390</v>
      </c>
      <c r="G82" s="327"/>
      <c r="H82" s="327"/>
      <c r="I82" s="328">
        <f ca="1">INDIRECT("访谈内容!g25")</f>
        <v>2</v>
      </c>
      <c r="J82" s="327"/>
    </row>
    <row r="83" spans="1:10" ht="20.100000000000001" customHeight="1">
      <c r="A83" s="330" t="s">
        <v>391</v>
      </c>
      <c r="B83" s="330"/>
      <c r="C83" s="330"/>
      <c r="D83" s="268">
        <f ca="1">INDIRECT("访谈内容!g13")</f>
        <v>1</v>
      </c>
      <c r="E83" s="331"/>
      <c r="F83" s="330" t="s">
        <v>392</v>
      </c>
      <c r="G83" s="330"/>
      <c r="H83" s="330"/>
      <c r="I83" s="268">
        <f ca="1">INDIRECT("访谈内容!g30")</f>
        <v>2</v>
      </c>
      <c r="J83" s="327"/>
    </row>
    <row r="84" spans="1:10" ht="20.100000000000001" customHeight="1">
      <c r="A84" s="326" t="s">
        <v>393</v>
      </c>
      <c r="B84" s="326"/>
      <c r="C84" s="326"/>
      <c r="D84" s="332">
        <f ca="1">INDIRECT("访谈内容!g17")</f>
        <v>2</v>
      </c>
      <c r="E84" s="333"/>
      <c r="F84" s="326" t="s">
        <v>394</v>
      </c>
      <c r="G84" s="326"/>
      <c r="H84" s="326"/>
      <c r="I84" s="332">
        <f ca="1">INDIRECT("访谈内容!g34")</f>
        <v>2</v>
      </c>
      <c r="J84" s="327"/>
    </row>
    <row r="85" spans="1:10" ht="20.100000000000001" customHeight="1">
      <c r="A85" s="334" t="s">
        <v>395</v>
      </c>
      <c r="B85" s="334"/>
      <c r="C85" s="334"/>
      <c r="D85" s="335">
        <f ca="1">INDIRECT("访谈内容!g21")</f>
        <v>2</v>
      </c>
      <c r="E85" s="336"/>
      <c r="F85" s="334" t="s">
        <v>396</v>
      </c>
      <c r="G85" s="334"/>
      <c r="H85" s="334"/>
      <c r="I85" s="335">
        <f ca="1">INDIRECT("访谈内容!g40")</f>
        <v>1</v>
      </c>
      <c r="J85" s="327"/>
    </row>
    <row r="86" spans="1:10">
      <c r="A86" s="337"/>
      <c r="D86" s="226"/>
      <c r="E86" s="227"/>
    </row>
    <row r="87" spans="1:10">
      <c r="D87" s="226"/>
      <c r="E87" s="227"/>
    </row>
    <row r="88" spans="1:10">
      <c r="D88" s="226"/>
      <c r="E88" s="227"/>
      <c r="J88" s="173"/>
    </row>
    <row r="89" spans="1:10" ht="18.75">
      <c r="A89" s="338" t="s">
        <v>341</v>
      </c>
      <c r="B89" s="338"/>
      <c r="C89" s="339"/>
      <c r="D89" s="340"/>
      <c r="E89" s="341"/>
      <c r="F89" s="235"/>
      <c r="G89" s="235"/>
      <c r="H89" s="323" t="s">
        <v>350</v>
      </c>
      <c r="I89" s="324">
        <f ca="1">D90*INDIRECT("权重!C2") + D91*INDIRECT("权重!C3") + D92*INDIRECT("权重!C4") + D93*INDIRECT("权重!C5")+I90*INDIRECT("权重!C6")+I91*INDIRECT("权重!C7")+I92*INDIRECT("权重!C8")+I93*INDIRECT("权重!C9")</f>
        <v>3.8</v>
      </c>
      <c r="J89" s="325"/>
    </row>
    <row r="90" spans="1:10" ht="21.95" customHeight="1">
      <c r="A90" s="342" t="s">
        <v>389</v>
      </c>
      <c r="B90" s="342"/>
      <c r="C90" s="342"/>
      <c r="D90" s="332">
        <f ca="1">AVERAGE(INDIRECT("拜访记录!C67:n67"))</f>
        <v>4</v>
      </c>
      <c r="E90" s="333"/>
      <c r="F90" s="342" t="s">
        <v>390</v>
      </c>
      <c r="G90" s="342"/>
      <c r="H90" s="342"/>
      <c r="I90" s="343">
        <f ca="1">AVERAGE(INDIRECT("拜访记录!C83:n83"))</f>
        <v>4</v>
      </c>
      <c r="J90" s="327"/>
    </row>
    <row r="91" spans="1:10" ht="20.100000000000001" customHeight="1">
      <c r="A91" s="330" t="s">
        <v>391</v>
      </c>
      <c r="B91" s="330"/>
      <c r="C91" s="330"/>
      <c r="D91" s="268">
        <f ca="1">AVERAGE(INDIRECT("拜访记录!C71:n71"))</f>
        <v>4</v>
      </c>
      <c r="E91" s="331"/>
      <c r="F91" s="330" t="s">
        <v>392</v>
      </c>
      <c r="G91" s="330"/>
      <c r="H91" s="330"/>
      <c r="I91" s="268">
        <f ca="1">AVERAGE(INDIRECT("拜访记录!C87:n87"))</f>
        <v>4</v>
      </c>
      <c r="J91" s="327"/>
    </row>
    <row r="92" spans="1:10" ht="20.100000000000001" customHeight="1">
      <c r="A92" s="326" t="s">
        <v>393</v>
      </c>
      <c r="B92" s="326"/>
      <c r="C92" s="326"/>
      <c r="D92" s="332">
        <f ca="1">AVERAGE(INDIRECT("拜访记录!C75:n75"))</f>
        <v>4</v>
      </c>
      <c r="E92" s="333"/>
      <c r="F92" s="326" t="s">
        <v>394</v>
      </c>
      <c r="G92" s="326"/>
      <c r="H92" s="326"/>
      <c r="I92" s="332">
        <f ca="1">AVERAGE(INDIRECT("拜访记录!C91:n91"))</f>
        <v>2</v>
      </c>
      <c r="J92" s="327"/>
    </row>
    <row r="93" spans="1:10" ht="20.100000000000001" customHeight="1">
      <c r="A93" s="334" t="s">
        <v>395</v>
      </c>
      <c r="B93" s="334"/>
      <c r="C93" s="334"/>
      <c r="D93" s="335">
        <f ca="1">AVERAGE(INDIRECT("拜访记录!C79:n79"))</f>
        <v>4</v>
      </c>
      <c r="E93" s="336"/>
      <c r="F93" s="334" t="s">
        <v>396</v>
      </c>
      <c r="G93" s="334"/>
      <c r="H93" s="334"/>
      <c r="I93" s="335">
        <f ca="1">AVERAGE(INDIRECT("拜访记录!C93:n93"))</f>
        <v>4</v>
      </c>
      <c r="J93" s="327"/>
    </row>
    <row r="94" spans="1:10" ht="20.100000000000001" customHeight="1"/>
    <row r="102" spans="1:1">
      <c r="A102" s="344">
        <f ca="1">(SUM(INDIRECT("拜访记录!C98:N98"))*1+SUM(INDIRECT("拜访记录!C99:N99"))*2+SUM(INDIRECT("拜访记录!C100:N100"))*3+SUM(INDIRECT("拜访记录!C101:N101"))*4+SUM(INDIRECT("拜访记录!C102:N102"))*5+SUM(INDIRECT("拜访记录!C103:N103"))*6)/SUM(INDIRECT("拜访记录!C98:N103"))</f>
        <v>3.625</v>
      </c>
    </row>
    <row r="137" spans="1:11">
      <c r="A137" s="345"/>
      <c r="B137" s="345"/>
      <c r="C137" s="345"/>
      <c r="D137" s="346"/>
      <c r="E137" s="347"/>
      <c r="F137" s="345"/>
      <c r="G137" s="345"/>
      <c r="H137" s="345"/>
      <c r="I137" s="348"/>
      <c r="J137" s="349"/>
    </row>
    <row r="138" spans="1:11" ht="20.100000000000001" customHeight="1">
      <c r="A138" s="347"/>
      <c r="B138" s="347"/>
      <c r="C138" s="347"/>
      <c r="D138" s="346"/>
      <c r="E138" s="347"/>
      <c r="F138" s="347"/>
      <c r="G138" s="347"/>
      <c r="H138" s="347"/>
      <c r="I138" s="348"/>
      <c r="J138" s="349"/>
      <c r="K138" s="350"/>
    </row>
    <row r="139" spans="1:11" ht="20.100000000000001" customHeight="1">
      <c r="K139" s="350"/>
    </row>
  </sheetData>
  <mergeCells count="36">
    <mergeCell ref="A75:C75"/>
    <mergeCell ref="F75:H75"/>
    <mergeCell ref="A76:C76"/>
    <mergeCell ref="A89:B89"/>
    <mergeCell ref="A71:C71"/>
    <mergeCell ref="F71:H71"/>
    <mergeCell ref="A73:C73"/>
    <mergeCell ref="F73:H73"/>
    <mergeCell ref="A74:C74"/>
    <mergeCell ref="F74:H74"/>
    <mergeCell ref="A68:C68"/>
    <mergeCell ref="F68:H68"/>
    <mergeCell ref="A69:C69"/>
    <mergeCell ref="F69:H69"/>
    <mergeCell ref="A70:C70"/>
    <mergeCell ref="F70:H70"/>
    <mergeCell ref="A65:C65"/>
    <mergeCell ref="F65:H65"/>
    <mergeCell ref="A66:C66"/>
    <mergeCell ref="F66:H66"/>
    <mergeCell ref="A67:C67"/>
    <mergeCell ref="F67:H67"/>
    <mergeCell ref="C32:D32"/>
    <mergeCell ref="F32:G32"/>
    <mergeCell ref="C33:D33"/>
    <mergeCell ref="F33:G33"/>
    <mergeCell ref="G42:I42"/>
    <mergeCell ref="A64:C64"/>
    <mergeCell ref="F64:H64"/>
    <mergeCell ref="A9:I9"/>
    <mergeCell ref="A14:I14"/>
    <mergeCell ref="C17:F17"/>
    <mergeCell ref="C30:D30"/>
    <mergeCell ref="F30:G30"/>
    <mergeCell ref="C31:D31"/>
    <mergeCell ref="F31:G31"/>
  </mergeCells>
  <phoneticPr fontId="14" type="noConversion"/>
  <pageMargins left="1.1781609195402298" right="1" top="1" bottom="1" header="0.5" footer="0.5"/>
  <pageSetup paperSize="9" orientation="portrait" horizontalDpi="4294967295" verticalDpi="4294967295" r:id="rId1"/>
  <headerFooter differentFirst="1">
    <oddFooter>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访谈内容</vt:lpstr>
      <vt:lpstr>拜访记录</vt:lpstr>
      <vt:lpstr>SOAP方法</vt:lpstr>
      <vt:lpstr>SMART定义</vt:lpstr>
      <vt:lpstr>权重</vt:lpstr>
      <vt:lpstr>病毒rep</vt:lpstr>
      <vt:lpstr>拜访记录!Print_Area</vt:lpstr>
      <vt:lpstr>访谈内容!Print_Area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Zhang</dc:creator>
  <cp:lastModifiedBy>qianhui cai</cp:lastModifiedBy>
  <cp:lastPrinted>2017-02-01T15:04:00Z</cp:lastPrinted>
  <dcterms:created xsi:type="dcterms:W3CDTF">2016-12-28T08:30:00Z</dcterms:created>
  <dcterms:modified xsi:type="dcterms:W3CDTF">2017-03-08T03:20:19Z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2052-10.1.0.6207</vt:lpwstr>
  </property>
</Properties>
</file>