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6915"/>
  <workbookPr checkCompatibility="1"/>
  <mc:AlternateContent xmlns:mc="http://schemas.openxmlformats.org/markup-compatibility/2006">
    <mc:Choice Requires="x15">
      <x15ac:absPath xmlns:x15ac="http://schemas.microsoft.com/office/spreadsheetml/2010/11/ac" url="/Users/bran/Documents/projects/auditreports/"/>
    </mc:Choice>
  </mc:AlternateContent>
  <bookViews>
    <workbookView xWindow="0" yWindow="460" windowWidth="25600" windowHeight="15460" activeTab="1"/>
  </bookViews>
  <sheets>
    <sheet name="访谈内容" sheetId="1" r:id="rId1"/>
    <sheet name="拜访记录" sheetId="4" r:id="rId2"/>
    <sheet name="SOAP方法" sheetId="6" r:id="rId3"/>
    <sheet name="SMART定义" sheetId="3" r:id="rId4"/>
    <sheet name="权重" sheetId="7" r:id="rId5"/>
    <sheet name="病毒rep (2)" sheetId="8" r:id="rId6"/>
  </sheets>
  <externalReferences>
    <externalReference r:id="rId7"/>
  </externalReferences>
  <definedNames>
    <definedName name="OLE_LINK110" localSheetId="1">拜访记录!$E$36</definedName>
    <definedName name="OLE_LINK224" localSheetId="1">拜访记录!$I$50</definedName>
    <definedName name="OLE_LINK229" localSheetId="1">拜访记录!$I$60</definedName>
    <definedName name="_xlnm.Print_Area" localSheetId="1">拜访记录!$B$7:$J$100</definedName>
    <definedName name="_xlnm.Print_Area" localSheetId="0">访谈内容!$B$7:$G$48</definedName>
    <definedName name="拜访记录分值">[1]拜访记录!$G$2:$G$4</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I88" i="8" l="1"/>
  <c r="E88" i="8"/>
  <c r="I87" i="8"/>
  <c r="E87" i="8"/>
  <c r="I86" i="8"/>
  <c r="E86" i="8"/>
  <c r="I85" i="8"/>
  <c r="E85" i="8"/>
  <c r="I84" i="8"/>
  <c r="I80" i="8"/>
  <c r="E80" i="8"/>
  <c r="I79" i="8"/>
  <c r="E79" i="8"/>
  <c r="I78" i="8"/>
  <c r="E78" i="8"/>
  <c r="I77" i="8"/>
  <c r="E77" i="8"/>
  <c r="I76" i="8"/>
  <c r="I73" i="8"/>
  <c r="I72" i="8"/>
  <c r="E72" i="8"/>
  <c r="I71" i="8"/>
  <c r="E71" i="8"/>
  <c r="I70" i="8"/>
  <c r="E70" i="8"/>
  <c r="B40" i="7"/>
  <c r="D41" i="7"/>
  <c r="D43" i="7"/>
  <c r="D42" i="7"/>
  <c r="D44" i="7"/>
  <c r="I69" i="8"/>
  <c r="B22" i="7"/>
  <c r="D23" i="7"/>
  <c r="D24" i="7"/>
  <c r="D25" i="7"/>
  <c r="D26" i="7"/>
  <c r="D27" i="7"/>
  <c r="D28" i="7"/>
  <c r="E69" i="8"/>
  <c r="I68" i="8"/>
  <c r="I67" i="8"/>
  <c r="I66" i="8"/>
  <c r="I65" i="8"/>
  <c r="E65" i="8"/>
  <c r="I64" i="8"/>
  <c r="E64" i="8"/>
  <c r="I63" i="8"/>
  <c r="E63" i="8"/>
  <c r="I62" i="8"/>
  <c r="E62" i="8"/>
  <c r="I61" i="8"/>
  <c r="E61" i="8"/>
  <c r="B30" i="7"/>
  <c r="D31" i="7"/>
  <c r="D32" i="7"/>
  <c r="D33" i="7"/>
  <c r="D34" i="7"/>
  <c r="D35" i="7"/>
  <c r="D36" i="7"/>
  <c r="D37" i="7"/>
  <c r="D38" i="7"/>
  <c r="I60" i="8"/>
  <c r="B15" i="7"/>
  <c r="D16" i="7"/>
  <c r="D17" i="7"/>
  <c r="D18" i="7"/>
  <c r="D19" i="7"/>
  <c r="D20" i="7"/>
  <c r="E60" i="8"/>
  <c r="I59" i="8"/>
  <c r="F57" i="8"/>
  <c r="E57" i="8"/>
  <c r="D57" i="8"/>
  <c r="C57" i="8"/>
  <c r="B57" i="8"/>
  <c r="F56" i="8"/>
  <c r="E56" i="8"/>
  <c r="D56" i="8"/>
  <c r="C56" i="8"/>
  <c r="B56" i="8"/>
  <c r="G55" i="8"/>
  <c r="F55" i="8"/>
  <c r="E55" i="8"/>
  <c r="C55" i="8"/>
  <c r="B55" i="8"/>
  <c r="G54" i="8"/>
  <c r="F54" i="8"/>
  <c r="E54" i="8"/>
  <c r="C54" i="8"/>
  <c r="B54" i="8"/>
  <c r="G53" i="8"/>
  <c r="F53" i="8"/>
  <c r="E53" i="8"/>
  <c r="C53" i="8"/>
  <c r="B53" i="8"/>
  <c r="G52" i="8"/>
  <c r="F52" i="8"/>
  <c r="E52" i="8"/>
  <c r="C52" i="8"/>
  <c r="B52" i="8"/>
  <c r="G51" i="8"/>
  <c r="F51" i="8"/>
  <c r="E51" i="8"/>
  <c r="C51" i="8"/>
  <c r="B51" i="8"/>
  <c r="G50" i="8"/>
  <c r="F50" i="8"/>
  <c r="E50" i="8"/>
  <c r="C50" i="8"/>
  <c r="B50" i="8"/>
  <c r="G49" i="8"/>
  <c r="F49" i="8"/>
  <c r="E49" i="8"/>
  <c r="C49" i="8"/>
  <c r="B49" i="8"/>
  <c r="G48" i="8"/>
  <c r="F48" i="8"/>
  <c r="E48" i="8"/>
  <c r="C48" i="8"/>
  <c r="B48" i="8"/>
  <c r="G47" i="8"/>
  <c r="F47" i="8"/>
  <c r="E47" i="8"/>
  <c r="C47" i="8"/>
  <c r="B47" i="8"/>
  <c r="G46" i="8"/>
  <c r="F46" i="8"/>
  <c r="E46" i="8"/>
  <c r="C46" i="8"/>
  <c r="B46" i="8"/>
  <c r="I40" i="8"/>
  <c r="I41" i="8"/>
  <c r="I42" i="8"/>
  <c r="I43" i="8"/>
  <c r="C41" i="8"/>
  <c r="F33" i="8"/>
  <c r="C40" i="8"/>
  <c r="F31" i="8"/>
  <c r="C39" i="8"/>
  <c r="F30" i="8"/>
  <c r="C45" i="7"/>
</calcChain>
</file>

<file path=xl/sharedStrings.xml><?xml version="1.0" encoding="utf-8"?>
<sst xmlns="http://schemas.openxmlformats.org/spreadsheetml/2006/main" count="791" uniqueCount="444">
  <si>
    <t>拜访 1</t>
  </si>
  <si>
    <t>拜访 2</t>
  </si>
  <si>
    <t>拜访 3</t>
  </si>
  <si>
    <t>拜访 4</t>
  </si>
  <si>
    <t>拜访 5</t>
  </si>
  <si>
    <t>拜访 6</t>
  </si>
  <si>
    <t>拜访 7</t>
  </si>
  <si>
    <t>拜访 8</t>
  </si>
  <si>
    <t>拜访科室</t>
  </si>
  <si>
    <t>Capture Attention 吸引注意</t>
  </si>
  <si>
    <t>Integrate Precise Planning 整合规划</t>
  </si>
  <si>
    <t>拜访中是否与客户说明目的并与整合规划中的目标相连</t>
  </si>
  <si>
    <t>是否和客户提到此次拜访是延续之前的拜访</t>
  </si>
  <si>
    <t>此次拜访是否延续了之前的拜访</t>
  </si>
  <si>
    <t>是否采用讲述患者故事的方法与客户进行互动</t>
  </si>
  <si>
    <t xml:space="preserve">是否采用SOAP的方法与客户进行互动 </t>
  </si>
  <si>
    <t>是否提出产品特征/优势来与客户进行互动</t>
  </si>
  <si>
    <t>Generate Value  创造价值</t>
  </si>
  <si>
    <t>使用提问来了解客户目前对相关疾病的治疗方案</t>
  </si>
  <si>
    <t>询问客户对该疾病的治疗目标</t>
  </si>
  <si>
    <t>通过提问来了解客户目前对于BMS产品的使用</t>
  </si>
  <si>
    <t xml:space="preserve">通过提问方式来了解客户选择治疗方案的考虑因素 </t>
  </si>
  <si>
    <t>提供专注于患者的解决方案</t>
  </si>
  <si>
    <t>处理客户的反对意见</t>
  </si>
  <si>
    <t>利用产品关键信息来区分BMS产品和竞争产品</t>
  </si>
  <si>
    <t>是否引发和客户相互讨论或学术辩论</t>
  </si>
  <si>
    <t>Achieve Agreement  达成共识</t>
  </si>
  <si>
    <t>基于与客户达成共识后，代表是否提出行动计划</t>
  </si>
  <si>
    <t>客户是否会考虑代表所提出的BMS产品的治疗价值</t>
  </si>
  <si>
    <t>此次拜访目标是否 SMART？ (all SMART Elements)</t>
  </si>
  <si>
    <t>此次拜访目标是否 SMART ? (3-4 SMART Elements)</t>
  </si>
  <si>
    <t>此次拜访目标是否 SMART ? (1-2 SMART Elements)</t>
  </si>
  <si>
    <t>访谈内容</t>
  </si>
  <si>
    <t>请问目前您所负责的产品市场策略有哪些？</t>
  </si>
  <si>
    <t>该产品的目标患者有哪些？</t>
  </si>
  <si>
    <t>该产品的关键信息有哪些？</t>
  </si>
  <si>
    <t>目前所覆盖的科室有哪些？</t>
  </si>
  <si>
    <t>目前业务比例是如何分配的？</t>
  </si>
  <si>
    <t>目前主要竞争产品是哪一个？</t>
  </si>
  <si>
    <t>拜访记录</t>
  </si>
  <si>
    <t>此次拜访的目的是什么？</t>
  </si>
  <si>
    <t>代表和医生的对话场景</t>
  </si>
  <si>
    <t>执行分析</t>
  </si>
  <si>
    <t>目标患者类型</t>
  </si>
  <si>
    <t>目标客户</t>
  </si>
  <si>
    <t>反对意见处理</t>
  </si>
  <si>
    <t>推广资料使用</t>
  </si>
  <si>
    <t>0，2，4</t>
  </si>
  <si>
    <t>0，3，6</t>
  </si>
  <si>
    <t>公司要求使用的推广资料有哪些？</t>
  </si>
  <si>
    <t>医院名称</t>
  </si>
  <si>
    <t>医生姓名</t>
  </si>
  <si>
    <t>请单独填写以下内容</t>
  </si>
  <si>
    <t>对于此次拜访您打算怎么做？</t>
  </si>
  <si>
    <t>此次拜访打算展示什么？</t>
  </si>
  <si>
    <t>此次拜访想发现什么？</t>
  </si>
  <si>
    <t>评分</t>
  </si>
  <si>
    <t>A-SMART原则</t>
  </si>
  <si>
    <r>
      <t>•</t>
    </r>
    <r>
      <rPr>
        <sz val="7"/>
        <color theme="1"/>
        <rFont val="Times New Roman"/>
        <family val="1"/>
      </rPr>
      <t xml:space="preserve">          </t>
    </r>
    <r>
      <rPr>
        <sz val="10.5"/>
        <color theme="1"/>
        <rFont val="Microsoft YaHei"/>
        <family val="2"/>
      </rPr>
      <t>一个有效的拜访目标还必须遵循A-SMART原则，A-SMART原则可能在座很多人都曾经听说过，它是几个单词首字母的缩写，即：</t>
    </r>
  </si>
  <si>
    <r>
      <t>-</t>
    </r>
    <r>
      <rPr>
        <sz val="7"/>
        <color theme="1"/>
        <rFont val="Times New Roman"/>
        <family val="1"/>
      </rPr>
      <t xml:space="preserve">        </t>
    </r>
    <r>
      <rPr>
        <b/>
        <sz val="10.5"/>
        <color theme="1"/>
        <rFont val="Microsoft YaHei"/>
        <family val="2"/>
      </rPr>
      <t>A</t>
    </r>
    <r>
      <rPr>
        <sz val="10.5"/>
        <color theme="1"/>
        <rFont val="Microsoft YaHei"/>
        <family val="2"/>
      </rPr>
      <t>ligned — 一致的</t>
    </r>
  </si>
  <si>
    <r>
      <t>ü</t>
    </r>
    <r>
      <rPr>
        <sz val="7"/>
        <color theme="1"/>
        <rFont val="Times New Roman"/>
        <family val="1"/>
      </rPr>
      <t xml:space="preserve">  </t>
    </r>
    <r>
      <rPr>
        <sz val="10.5"/>
        <color theme="1"/>
        <rFont val="Microsoft YaHei"/>
        <family val="2"/>
      </rPr>
      <t>应当与公司内其他相关同事的努力方向相一致。并且，每一次的拜访目标应当与整个跨部门和跨治疗领域客户计划保持一致。</t>
    </r>
  </si>
  <si>
    <r>
      <t>-</t>
    </r>
    <r>
      <rPr>
        <sz val="7"/>
        <color theme="1"/>
        <rFont val="Times New Roman"/>
        <family val="1"/>
      </rPr>
      <t xml:space="preserve">        </t>
    </r>
    <r>
      <rPr>
        <b/>
        <sz val="10.5"/>
        <color theme="1"/>
        <rFont val="Microsoft YaHei"/>
        <family val="2"/>
      </rPr>
      <t>S</t>
    </r>
    <r>
      <rPr>
        <sz val="10.5"/>
        <color theme="1"/>
        <rFont val="Microsoft YaHei"/>
        <family val="2"/>
      </rPr>
      <t>pecific — 具体的</t>
    </r>
  </si>
  <si>
    <r>
      <t>ü</t>
    </r>
    <r>
      <rPr>
        <sz val="7"/>
        <color theme="1"/>
        <rFont val="Times New Roman"/>
        <family val="1"/>
      </rPr>
      <t xml:space="preserve">  </t>
    </r>
    <r>
      <rPr>
        <sz val="10.5"/>
        <color theme="1"/>
        <rFont val="Microsoft YaHei"/>
        <family val="2"/>
      </rPr>
      <t>再比如，“我要减肥”这个目标，“减肥”的定义就是体重减轻，所以就具体性而言，是具体的。</t>
    </r>
  </si>
  <si>
    <r>
      <t>-</t>
    </r>
    <r>
      <rPr>
        <sz val="7"/>
        <color theme="1"/>
        <rFont val="Times New Roman"/>
        <family val="1"/>
      </rPr>
      <t xml:space="preserve">        </t>
    </r>
    <r>
      <rPr>
        <b/>
        <sz val="10.5"/>
        <color theme="1"/>
        <rFont val="Microsoft YaHei"/>
        <family val="2"/>
      </rPr>
      <t>M</t>
    </r>
    <r>
      <rPr>
        <sz val="10.5"/>
        <color theme="1"/>
        <rFont val="Microsoft YaHei"/>
        <family val="2"/>
      </rPr>
      <t>easurable — 可衡量的</t>
    </r>
  </si>
  <si>
    <r>
      <t>ü</t>
    </r>
    <r>
      <rPr>
        <sz val="7"/>
        <color theme="1"/>
        <rFont val="Times New Roman"/>
        <family val="1"/>
      </rPr>
      <t xml:space="preserve">  </t>
    </r>
    <r>
      <rPr>
        <sz val="10.5"/>
        <color theme="1"/>
        <rFont val="Microsoft YaHei"/>
        <family val="2"/>
      </rPr>
      <t>比如，我如何知道已经达成了自己的减肥目标呢？如果说“我要减肥100斤”，这个100斤就是衡量的标准。</t>
    </r>
  </si>
  <si>
    <r>
      <t>-</t>
    </r>
    <r>
      <rPr>
        <sz val="7"/>
        <color theme="1"/>
        <rFont val="Times New Roman"/>
        <family val="1"/>
      </rPr>
      <t xml:space="preserve">        </t>
    </r>
    <r>
      <rPr>
        <b/>
        <sz val="10.5"/>
        <color theme="1"/>
        <rFont val="Microsoft YaHei"/>
        <family val="2"/>
      </rPr>
      <t>A</t>
    </r>
    <r>
      <rPr>
        <sz val="10.5"/>
        <color theme="1"/>
        <rFont val="Microsoft YaHei"/>
        <family val="2"/>
      </rPr>
      <t>ttainable — 可实现的/有挑战的</t>
    </r>
  </si>
  <si>
    <r>
      <t>ü</t>
    </r>
    <r>
      <rPr>
        <sz val="7"/>
        <color theme="1"/>
        <rFont val="Times New Roman"/>
        <family val="1"/>
      </rPr>
      <t xml:space="preserve">  </t>
    </r>
    <r>
      <rPr>
        <sz val="10.5"/>
        <color theme="1"/>
        <rFont val="Microsoft YaHei"/>
        <family val="2"/>
      </rPr>
      <t>对于销售而言，我们设定的目标应当是现实可行的；同时，是需要我们付出一定努力才能实现的，是有挑战的，换句话说是“需要跳起来才够得着的”。</t>
    </r>
  </si>
  <si>
    <r>
      <t>ü</t>
    </r>
    <r>
      <rPr>
        <sz val="7"/>
        <color theme="1"/>
        <rFont val="Times New Roman"/>
        <family val="1"/>
      </rPr>
      <t xml:space="preserve">  </t>
    </r>
    <r>
      <rPr>
        <sz val="10.5"/>
        <color theme="1"/>
        <rFont val="Microsoft YaHei"/>
        <family val="2"/>
      </rPr>
      <t>比如，有客户已经在高病毒载量的核苷初治患者处方博路定了，而设的目标仍是“选择在高病毒载量的核苷初治患者处方博路定”，那么这种目标就不是有挑战的。</t>
    </r>
  </si>
  <si>
    <r>
      <t>ü</t>
    </r>
    <r>
      <rPr>
        <sz val="7"/>
        <color theme="1"/>
        <rFont val="Times New Roman"/>
        <family val="1"/>
      </rPr>
      <t xml:space="preserve">  </t>
    </r>
    <r>
      <rPr>
        <sz val="10.5"/>
        <color theme="1"/>
        <rFont val="Microsoft YaHei"/>
        <family val="2"/>
      </rPr>
      <t xml:space="preserve">那如果有另外一个客户，他以往在e抗原阳性，病毒载量较低的患者处方素比伏，现在我们的目标设为让其“在e抗原阳性，病毒载量较低的患者处方博路定”，是否是有挑战的呢？没错，针对这个客户，这个目标就具有挑战性了。 </t>
    </r>
  </si>
  <si>
    <r>
      <t>ü</t>
    </r>
    <r>
      <rPr>
        <sz val="7"/>
        <color theme="1"/>
        <rFont val="Times New Roman"/>
        <family val="1"/>
      </rPr>
      <t xml:space="preserve">  </t>
    </r>
    <r>
      <rPr>
        <sz val="10.5"/>
        <color theme="1"/>
        <rFont val="Microsoft YaHei"/>
        <family val="2"/>
      </rPr>
      <t>是否挑战，是需要看具体情形的，比如，同样在两周内减肥5公斤，对于一个原本50公斤重的人来说，会是很挑战的一件事，但对于一个体重150公斤的人来说，可能就不是那么挑战了。</t>
    </r>
  </si>
  <si>
    <r>
      <t>-</t>
    </r>
    <r>
      <rPr>
        <sz val="7"/>
        <color theme="1"/>
        <rFont val="Times New Roman"/>
        <family val="1"/>
      </rPr>
      <t xml:space="preserve">        </t>
    </r>
    <r>
      <rPr>
        <b/>
        <sz val="10.5"/>
        <color theme="1"/>
        <rFont val="Microsoft YaHei"/>
        <family val="2"/>
      </rPr>
      <t>R</t>
    </r>
    <r>
      <rPr>
        <sz val="10.5"/>
        <color theme="1"/>
        <rFont val="Microsoft YaHei"/>
        <family val="2"/>
      </rPr>
      <t>elevant — 相关的</t>
    </r>
  </si>
  <si>
    <r>
      <t>ü</t>
    </r>
    <r>
      <rPr>
        <sz val="7"/>
        <color theme="1"/>
        <rFont val="Times New Roman"/>
        <family val="1"/>
      </rPr>
      <t xml:space="preserve">  </t>
    </r>
    <r>
      <rPr>
        <sz val="10.5"/>
        <color theme="1"/>
        <rFont val="Microsoft YaHei"/>
        <family val="2"/>
      </rPr>
      <t>每一次的拜访目标应当与公司目标的达成持续关联，这就是上面我们所说的incremental shift的目标，每个小目标的方向都是朝着大目标的，在不断完成小目标的同时，也是在推进大目标的达成。</t>
    </r>
  </si>
  <si>
    <r>
      <t>-</t>
    </r>
    <r>
      <rPr>
        <sz val="7"/>
        <color theme="1"/>
        <rFont val="Times New Roman"/>
        <family val="1"/>
      </rPr>
      <t xml:space="preserve">        </t>
    </r>
    <r>
      <rPr>
        <b/>
        <sz val="10.5"/>
        <color theme="1"/>
        <rFont val="Microsoft YaHei"/>
        <family val="2"/>
      </rPr>
      <t>T</t>
    </r>
    <r>
      <rPr>
        <sz val="10.5"/>
        <color theme="1"/>
        <rFont val="Microsoft YaHei"/>
        <family val="2"/>
      </rPr>
      <t>ime-bound — 有时限的</t>
    </r>
  </si>
  <si>
    <r>
      <t>ü</t>
    </r>
    <r>
      <rPr>
        <sz val="7"/>
        <color theme="1"/>
        <rFont val="Times New Roman"/>
        <family val="1"/>
      </rPr>
      <t xml:space="preserve">  </t>
    </r>
    <r>
      <rPr>
        <sz val="10.5"/>
        <color theme="1"/>
        <rFont val="Microsoft YaHei"/>
        <family val="2"/>
      </rPr>
      <t>应当有时间限制，否则将难以检查或考核时间节点。</t>
    </r>
  </si>
  <si>
    <r>
      <t>ü</t>
    </r>
    <r>
      <rPr>
        <sz val="7"/>
        <color theme="1"/>
        <rFont val="Times New Roman"/>
        <family val="1"/>
      </rPr>
      <t xml:space="preserve">  </t>
    </r>
    <r>
      <rPr>
        <sz val="10.5"/>
        <color theme="1"/>
        <rFont val="Microsoft YaHei"/>
        <family val="2"/>
      </rPr>
      <t>比如，我要“在一周内，体重减轻5公斤”。这个“一周内”就是一个时限。</t>
    </r>
  </si>
  <si>
    <r>
      <t>ü</t>
    </r>
    <r>
      <rPr>
        <sz val="7"/>
        <color theme="1"/>
        <rFont val="Times New Roman"/>
        <family val="1"/>
      </rPr>
      <t xml:space="preserve">  </t>
    </r>
    <r>
      <rPr>
        <sz val="10.5"/>
        <color theme="1"/>
        <rFont val="Microsoft YaHei UI"/>
        <family val="2"/>
      </rPr>
      <t>要用具体、明确的语言清晰地说明你希望得到、传递、销售或改善什么，是要被清晰定义的，而不是模棱两可。</t>
    </r>
  </si>
  <si>
    <r>
      <t>ü</t>
    </r>
    <r>
      <rPr>
        <sz val="7"/>
        <color theme="1"/>
        <rFont val="Times New Roman"/>
        <family val="1"/>
      </rPr>
      <t> </t>
    </r>
    <r>
      <rPr>
        <sz val="7"/>
        <color theme="1"/>
        <rFont val="Microsoft YaHei"/>
        <family val="2"/>
      </rPr>
      <t xml:space="preserve"> </t>
    </r>
    <r>
      <rPr>
        <sz val="10.5"/>
        <color theme="1"/>
        <rFont val="Microsoft YaHei"/>
        <family val="2"/>
      </rPr>
      <t>比如，目标是“我要成功”，“成功”的定义在每个人心中都是不一样的，因此不够具体。</t>
    </r>
  </si>
  <si>
    <r>
      <t>ü</t>
    </r>
    <r>
      <rPr>
        <sz val="7"/>
        <color theme="1"/>
        <rFont val="Times New Roman"/>
        <family val="1"/>
      </rPr>
      <t xml:space="preserve">  </t>
    </r>
    <r>
      <rPr>
        <sz val="10.5"/>
        <color theme="1"/>
        <rFont val="Microsoft YaHei UI"/>
        <family val="2"/>
      </rPr>
      <t>能够被定性或定量地衡量评估，比如通过一组明确的数据或产生某些行为。</t>
    </r>
  </si>
  <si>
    <t>拜访时间 (几点到几点)</t>
  </si>
  <si>
    <t>代表名字</t>
  </si>
  <si>
    <t>STEM 顾问名字</t>
  </si>
  <si>
    <t>代表编码</t>
  </si>
  <si>
    <t>拜访的结果是什么？</t>
    <phoneticPr fontId="0" type="noConversion"/>
  </si>
  <si>
    <t>在下面适用的地方把0改为1</t>
    <phoneticPr fontId="0" type="noConversion"/>
  </si>
  <si>
    <t>试图讲述
（产品信息被传递但没有同意改变行为）</t>
  </si>
  <si>
    <t>事务型（没有销售内容）</t>
    <phoneticPr fontId="0" type="noConversion"/>
  </si>
  <si>
    <t>优秀且客户有明确行动的
（你听到清晰的行动即同意改变行为）</t>
  </si>
  <si>
    <t>优秀但没有明确行动 （你听到客户说，他们会改变行为但没有提及明确的行动）</t>
  </si>
  <si>
    <t>试图互动性
(至少传递了1条信息而且客户问过好的问题，（双向互动）但客户没有同意改变行为)</t>
  </si>
  <si>
    <t>锁定新患者，细分优势人群</t>
  </si>
  <si>
    <t>拓展消化科与肝胆外科</t>
  </si>
  <si>
    <t>新患者</t>
  </si>
  <si>
    <t>优势人群 -                                                                                                                                                 i. 中老年患者
ii. 高病毒载量的患者
iii. DNA阳性、进展性肝纤维化/肝硬化患者</t>
  </si>
  <si>
    <t>延长博路定患者DOT</t>
  </si>
  <si>
    <t>正在使用博路定患者</t>
  </si>
  <si>
    <t>肝病科</t>
  </si>
  <si>
    <t>感染科</t>
  </si>
  <si>
    <t>消化科/肝胆外科</t>
  </si>
  <si>
    <t>博路定强效持续抑制病毒，能逆转肝纤维化、延缓肝脏相关疾病进展。</t>
  </si>
  <si>
    <t>博路定长期使用安全性良好，确保患者能有更好的治疗依从性，从而保证临床持续获益。</t>
  </si>
  <si>
    <t>博路定在中国有超过十年临床经验，有以080/EVOLVE研究为代表的真实世界数据支持,是指南推荐的初治一线治疗药物。</t>
  </si>
  <si>
    <t>恩替卡韦仿制品</t>
  </si>
  <si>
    <t>替诺福韦（TDF）</t>
  </si>
  <si>
    <t xml:space="preserve">针对策略1，肝病感染科4套EDA
• 慢乙肝抗病毒治疗--关注e抗原转换 还是 持续抑制病毒？
• 慢乙肝起始抗病毒治疗--选择恩替卡韦单药方案还是阿德福韦酯联合拉米夫定方案？
• 慢乙肝抗病毒治疗--认识耐药危害，正确选择初治抗病毒药物
• 慢乙肝持续抗病毒治疗的长期获益
</t>
  </si>
  <si>
    <t>策略2暂时没有EDA</t>
  </si>
  <si>
    <t>针对策略3，消化科2套EDA                                                                 • 慢乙肝防治指南的临床实践-抗病毒治疗相关问题
• 慢乙肝抗病毒治疗的临床获益-代偿期肝硬化慢乙肝患者抗病毒治疗的临床获益</t>
  </si>
  <si>
    <t>优势人群</t>
  </si>
  <si>
    <t xml:space="preserve">关键信息传递 </t>
  </si>
  <si>
    <t xml:space="preserve">市场战略 </t>
  </si>
  <si>
    <t>业务类型</t>
  </si>
  <si>
    <t>竞争产品</t>
  </si>
  <si>
    <t>肝病，感染科4套EDA
• 慢乙肝抗病毒治疗--关注e抗原转换 还是 持续抑制病毒？
• 慢乙肝起始抗病毒治疗--选择恩替卡韦单药方案还是阿德福韦酯联合拉米夫定方案？
• 慢乙肝抗病毒治疗--认识耐药危害，正确选择初治抗病毒药物
• 慢乙肝持续抗病毒治疗的长期获益</t>
  </si>
  <si>
    <t>消化科2套EDA                                                                                           • 慢乙肝防治指南的临床实践-抗病毒治疗相关问题
• 慢乙肝抗病毒治疗的临床获益-代偿期肝硬化慢乙肝患者抗病毒治疗的临床获益</t>
  </si>
  <si>
    <t>代表是否邀请客户参加BMS的学习平台</t>
  </si>
  <si>
    <t>拜访日期</t>
  </si>
  <si>
    <t>访谈日期</t>
  </si>
  <si>
    <t>评分方式</t>
  </si>
  <si>
    <r>
      <t>评分选择</t>
    </r>
    <r>
      <rPr>
        <b/>
        <sz val="11"/>
        <color theme="1"/>
        <rFont val="Calibri"/>
        <family val="2"/>
        <scheme val="minor"/>
      </rPr>
      <t xml:space="preserve"> 0</t>
    </r>
    <r>
      <rPr>
        <sz val="11"/>
        <color theme="1"/>
        <rFont val="Calibri"/>
        <family val="2"/>
        <scheme val="minor"/>
      </rPr>
      <t xml:space="preserve"> 或</t>
    </r>
    <r>
      <rPr>
        <b/>
        <sz val="11"/>
        <color theme="1"/>
        <rFont val="Calibri"/>
        <family val="2"/>
        <scheme val="minor"/>
      </rPr>
      <t xml:space="preserve"> 1</t>
    </r>
    <r>
      <rPr>
        <sz val="11"/>
        <color theme="1"/>
        <rFont val="Calibri"/>
        <family val="2"/>
        <scheme val="minor"/>
      </rPr>
      <t xml:space="preserve"> 或 </t>
    </r>
    <r>
      <rPr>
        <b/>
        <sz val="11"/>
        <color theme="1"/>
        <rFont val="Calibri"/>
        <family val="2"/>
        <scheme val="minor"/>
      </rPr>
      <t>2</t>
    </r>
  </si>
  <si>
    <t>1. 延长博路定患者DOT</t>
  </si>
  <si>
    <t>2. 锁定新患者，细分优势人群</t>
  </si>
  <si>
    <t>3. 拓展消化科与肝胆外科</t>
  </si>
  <si>
    <t>3 个策略都完整无误提到 = 2   2个策略完整无误提到 = 1 1个策略完整无误提到 = 1 0个策略提到 = 0</t>
  </si>
  <si>
    <t>3种患者类型包括优势人群里的3个类型都提到 = 2                    3种患者类型部分提到的 = 1                    3种患者类型都没有提到的 = 0</t>
  </si>
  <si>
    <t>3 个关键信息都有提到 = 2    2个关键信息提到 = 1 1个关键信息提到 = 1  0个关键信息提到 = 0</t>
  </si>
  <si>
    <t>提到3个目标科室里任何一个 = 2 没有提到3个目标科室的其中一个 = 0</t>
  </si>
  <si>
    <t>请按照代表回答的百分比来填写，总共是100%</t>
  </si>
  <si>
    <t xml:space="preserve">提到任何一个反对意见 = 2 没有提到举例的反对意见 = 0 </t>
  </si>
  <si>
    <t>提到3个竞争产品其中任何一个 = 2 没有提到3个竞争产品的其中一个 = 0</t>
  </si>
  <si>
    <t>完整无误的讲解了策略1和策略3的推广资料信息 = 2  完整无误的讲解了其中一个策略的推广资料信息 = 1       2个策略的推广信息都没有提到 = 0</t>
  </si>
  <si>
    <t>备注</t>
  </si>
  <si>
    <t>填写医院名称</t>
  </si>
  <si>
    <t>填写拜访医生姓名</t>
  </si>
  <si>
    <t>拜访的开始到结束花了多少时间</t>
  </si>
  <si>
    <t>填写所拜访的科室</t>
  </si>
  <si>
    <t>填写代表告诉你的回答</t>
  </si>
  <si>
    <t>填写代表的回答 (评分依据)</t>
  </si>
  <si>
    <t>代表有清晰的告诉你打算怎么做 = 6</t>
  </si>
  <si>
    <t>代表有清晰的告诉你打算展示什么 = 6</t>
  </si>
  <si>
    <t>代表有清晰的告诉你打算发现什么 = 6</t>
  </si>
  <si>
    <t>填写评分依据</t>
  </si>
  <si>
    <t>有延续之前的拜访 = 6</t>
  </si>
  <si>
    <t>填写评分依据，选择代表的拜访目标涵盖了SMART几项</t>
  </si>
  <si>
    <t>以下评分选择 0 或 3 或 6</t>
  </si>
  <si>
    <t>有明确提到之前的拜访 = 6</t>
  </si>
  <si>
    <t>请填写代表和医生之间的对话，使用以下格式                               医生:                                                    代表:                                           医生:                                           代表</t>
  </si>
  <si>
    <t>与客户分享拜访目的时是否和之前告诉你拜访目的一致？</t>
  </si>
  <si>
    <t>完整 = 6                                           部分 = 3                                                   没有 = 0</t>
  </si>
  <si>
    <t>是否发生</t>
  </si>
  <si>
    <t>有 = 6    没有 = 0</t>
  </si>
  <si>
    <t>客户是否认同或者同意了代表所沟通的信息</t>
  </si>
  <si>
    <t>5. 价格</t>
  </si>
  <si>
    <t>4. ADV/TDF治疗期间, eGFR 评估的患者肾功能 并无显著影响</t>
  </si>
  <si>
    <r>
      <t>1.</t>
    </r>
    <r>
      <rPr>
        <sz val="7"/>
        <color theme="1"/>
        <rFont val="Arial"/>
        <family val="2"/>
      </rPr>
      <t>  </t>
    </r>
    <r>
      <rPr>
        <sz val="11"/>
        <color theme="1"/>
        <rFont val="Arial"/>
        <family val="2"/>
      </rPr>
      <t>TDF是新一代核苷类抗病毒治疗药物，优于ETV</t>
    </r>
  </si>
  <si>
    <r>
      <t>2.</t>
    </r>
    <r>
      <rPr>
        <sz val="7"/>
        <color theme="1"/>
        <rFont val="Arial"/>
        <family val="2"/>
      </rPr>
      <t>  </t>
    </r>
    <r>
      <rPr>
        <sz val="11"/>
        <color theme="1"/>
        <rFont val="Arial"/>
        <family val="2"/>
      </rPr>
      <t>ETV治疗24周应答不佳应换用TDF</t>
    </r>
  </si>
  <si>
    <r>
      <t>3.</t>
    </r>
    <r>
      <rPr>
        <sz val="7"/>
        <color theme="1"/>
        <rFont val="Arial"/>
        <family val="2"/>
      </rPr>
      <t>  </t>
    </r>
    <r>
      <rPr>
        <sz val="11"/>
        <color theme="1"/>
        <rFont val="Arial"/>
        <family val="2"/>
      </rPr>
      <t>TDF肾脏安全性优于ADV</t>
    </r>
  </si>
  <si>
    <t>1.  TDF是新一代核苷类抗病毒治疗药物，优于ETV               2.  ETV治疗24周应答不佳应换用TDF                                          3.  TDF肾脏安全性优于ADV                                                                 4.  ADV/TDF治疗期间, eGFR评估的患者肾功能并无显著影响                                                5.  价格</t>
  </si>
  <si>
    <t>和客户开场时代表是否提到之前的拜访？</t>
  </si>
  <si>
    <t xml:space="preserve">使用了一种互动方式 = 6 </t>
  </si>
  <si>
    <t>客户的反应是否会考虑代表所沟通的信息</t>
  </si>
  <si>
    <t xml:space="preserve">同意 = 6      考虑 = 3     没有 = 0 </t>
  </si>
  <si>
    <t>填写分数</t>
  </si>
  <si>
    <t>通过记录的代表和医生对话内容中可以发现此次拜访符合哪一选项</t>
  </si>
  <si>
    <t>符合策略内容其中任何一个 = 4          拜访内容和举例的策略无关 = 0</t>
  </si>
  <si>
    <t>拜访中有提到任何一个患者类型 = 4                             没有提到任何一个患者类型 = 0</t>
  </si>
  <si>
    <t>拜访中有提到任何一个关键信息 = 4                           没有提到任何一个关键信息 = 0</t>
  </si>
  <si>
    <t>此次拜访的目标患者类型属于哪个科室的？                    属于其中一个目标科室的 = 4     不属于任何目标科室的 = 0</t>
  </si>
  <si>
    <t>此次拜访的目标客户是哪个科室的？     属于其中一个目标科室的 = 4     不属于任何目标科室的 = 0</t>
  </si>
  <si>
    <t xml:space="preserve">此次拜访有没有提到竞争产品？   提到的竞争产品是其中一个的 = 4 没有提到任何举例的竞争产品 = 0 </t>
  </si>
  <si>
    <t xml:space="preserve">客户是否提出其中一个反对意见？                                                           有 = 4                                                        没有 = 0 </t>
  </si>
  <si>
    <t>程序型（品牌提醒，没有任何销售信息）</t>
  </si>
  <si>
    <t>针对TDF，目前客户的反对意见有哪些？</t>
  </si>
  <si>
    <t>有邀请客户接受 = 6    有邀请但客户不接受 = 3 没有邀请 = 0</t>
  </si>
  <si>
    <t xml:space="preserve">客户接受代表提出的行动计划 = 6 代表提出行动计划客户不接受 = 3                                  没有提出行动计划 = 0 </t>
  </si>
  <si>
    <t>代表使用ipad与客户讲解相关针对性的任何一个信息 = 4                                                                                                              没有使用ipad讲解任何信息 = 0</t>
  </si>
  <si>
    <t>拜访 9</t>
  </si>
  <si>
    <t>拜访 10</t>
  </si>
  <si>
    <t>拜访 11</t>
  </si>
  <si>
    <t>拜访 12</t>
  </si>
  <si>
    <t>非指南一线推荐的药物 (LAM/LDT/ADV)</t>
  </si>
  <si>
    <t>总和100%</t>
  </si>
  <si>
    <t>5项SMART都有 = 6                    部分有 = 3                   一个都没有 = 0</t>
  </si>
  <si>
    <t>是否采用其中一个方式来和客户进行互动？</t>
  </si>
  <si>
    <t>是否利用提问来与客户进行互动</t>
  </si>
  <si>
    <t>通过提问来了解医生对于慢乙肝治疗的目标方案考虑的因素等等，向她传递的关键 信息是博路定长期使用安全性良好，确保患者有更好的治疗依从性，从而保证临床持续获益</t>
  </si>
  <si>
    <t>eda香港reallife研究显示博路定改善肝硬化患者临床结局的数据</t>
  </si>
  <si>
    <t>eda博路定治疗96周任何病毒载量抑制均显著</t>
  </si>
  <si>
    <t>eda香港研究博路定持续治疗改善肝硬化患者临床结局</t>
  </si>
  <si>
    <t>eda抗病毒前肾功能评估和治疗过程中肾功能的监测</t>
  </si>
  <si>
    <t>eda代偿期肝硬化患者长期抗病毒治疗的临床获益ppt中，901研究博路定逆转肝纤维的数据</t>
  </si>
  <si>
    <t>中山市小榄人民医院</t>
    <rPh sb="0" eb="1">
      <t>zhon shan</t>
    </rPh>
    <rPh sb="2" eb="3">
      <t>shi</t>
    </rPh>
    <rPh sb="3" eb="4">
      <t>xiao</t>
    </rPh>
    <rPh sb="4" eb="5">
      <t>lan</t>
    </rPh>
    <rPh sb="5" eb="6">
      <t>ren m</t>
    </rPh>
    <rPh sb="7" eb="8">
      <t>yi yuan</t>
    </rPh>
    <phoneticPr fontId="21" type="noConversion"/>
  </si>
  <si>
    <t>中山市陈星海医院</t>
    <rPh sb="0" eb="1">
      <t>zhong shan</t>
    </rPh>
    <rPh sb="2" eb="3">
      <t>shi</t>
    </rPh>
    <rPh sb="3" eb="4">
      <t>chen</t>
    </rPh>
    <rPh sb="4" eb="5">
      <t>xing</t>
    </rPh>
    <rPh sb="5" eb="6">
      <t>hai</t>
    </rPh>
    <rPh sb="6" eb="7">
      <t>yi yuan</t>
    </rPh>
    <phoneticPr fontId="21" type="noConversion"/>
  </si>
  <si>
    <t>欧淑华</t>
    <rPh sb="0" eb="1">
      <t>ou</t>
    </rPh>
    <rPh sb="1" eb="2">
      <t>shu</t>
    </rPh>
    <rPh sb="2" eb="3">
      <t>hua</t>
    </rPh>
    <phoneticPr fontId="21" type="noConversion"/>
  </si>
  <si>
    <t>陈根贤</t>
    <rPh sb="0" eb="1">
      <t>chen</t>
    </rPh>
    <rPh sb="1" eb="2">
      <t>gen</t>
    </rPh>
    <rPh sb="2" eb="3">
      <t>xian</t>
    </rPh>
    <phoneticPr fontId="21" type="noConversion"/>
  </si>
  <si>
    <t>程家喜</t>
    <rPh sb="0" eb="1">
      <t>cheng</t>
    </rPh>
    <rPh sb="1" eb="2">
      <t>jia</t>
    </rPh>
    <rPh sb="2" eb="3">
      <t>xi</t>
    </rPh>
    <phoneticPr fontId="21" type="noConversion"/>
  </si>
  <si>
    <t>项前</t>
    <rPh sb="0" eb="1">
      <t>xiang</t>
    </rPh>
    <rPh sb="1" eb="2">
      <t>qian</t>
    </rPh>
    <phoneticPr fontId="21" type="noConversion"/>
  </si>
  <si>
    <t>戴小华</t>
    <rPh sb="0" eb="1">
      <t>dai</t>
    </rPh>
    <rPh sb="1" eb="2">
      <t>xiao</t>
    </rPh>
    <rPh sb="2" eb="3">
      <t>hua</t>
    </rPh>
    <phoneticPr fontId="21" type="noConversion"/>
  </si>
  <si>
    <t>唐富英</t>
    <rPh sb="0" eb="1">
      <t>tang</t>
    </rPh>
    <rPh sb="1" eb="2">
      <t>fu</t>
    </rPh>
    <rPh sb="2" eb="3">
      <t>ying</t>
    </rPh>
    <phoneticPr fontId="21" type="noConversion"/>
  </si>
  <si>
    <t>付超明</t>
    <rPh sb="0" eb="1">
      <t>fu</t>
    </rPh>
    <rPh sb="1" eb="2">
      <t>chao</t>
    </rPh>
    <rPh sb="2" eb="3">
      <t>ming</t>
    </rPh>
    <phoneticPr fontId="21" type="noConversion"/>
  </si>
  <si>
    <t>谢宏民</t>
    <rPh sb="0" eb="1">
      <t>xie</t>
    </rPh>
    <rPh sb="1" eb="2">
      <t>hong</t>
    </rPh>
    <rPh sb="2" eb="3">
      <t>min</t>
    </rPh>
    <phoneticPr fontId="21" type="noConversion"/>
  </si>
  <si>
    <t>9:47-9:55</t>
    <phoneticPr fontId="21" type="noConversion"/>
  </si>
  <si>
    <t>9:28-9：36</t>
    <phoneticPr fontId="21" type="noConversion"/>
  </si>
  <si>
    <t>10:09-10:26</t>
    <phoneticPr fontId="21" type="noConversion"/>
  </si>
  <si>
    <t>10:35-10:53</t>
    <phoneticPr fontId="21" type="noConversion"/>
  </si>
  <si>
    <t>11:02-11:16</t>
    <phoneticPr fontId="21" type="noConversion"/>
  </si>
  <si>
    <t>17:30-17:45</t>
    <phoneticPr fontId="21" type="noConversion"/>
  </si>
  <si>
    <t>16:30-16:43</t>
    <phoneticPr fontId="21" type="noConversion"/>
  </si>
  <si>
    <t>15:05-15:20</t>
    <phoneticPr fontId="21" type="noConversion"/>
  </si>
  <si>
    <t>感染科</t>
    <rPh sb="0" eb="1">
      <t>gan ran ke</t>
    </rPh>
    <phoneticPr fontId="21" type="noConversion"/>
  </si>
  <si>
    <t>消化科</t>
    <rPh sb="0" eb="1">
      <t>xiao hua ke</t>
    </rPh>
    <phoneticPr fontId="21" type="noConversion"/>
  </si>
  <si>
    <t>消化科</t>
    <rPh sb="0" eb="1">
      <t>xiao hua</t>
    </rPh>
    <rPh sb="2" eb="3">
      <t>ke</t>
    </rPh>
    <phoneticPr fontId="21" type="noConversion"/>
  </si>
  <si>
    <t>欧医生是认同慢乙肝的长期治疗，慢乙肝初治患者首选博路定
上一次拜访欧医生向她传递了901研究可以改善肝脏组织学的信息，欧医生也认同，
这次的拜访目标是向欧医生传递博路定长期治疗改善肝硬化患者临床结局的数据，巩固医生对博路定长期治疗长期获益的观念，对慢乙肝患者首选博路定治疗</t>
    <rPh sb="0" eb="1">
      <t>ou</t>
    </rPh>
    <rPh sb="1" eb="2">
      <t>yi sheng</t>
    </rPh>
    <rPh sb="3" eb="4">
      <t>shi</t>
    </rPh>
    <rPh sb="4" eb="5">
      <t>ren tong</t>
    </rPh>
    <rPh sb="6" eb="7">
      <t>man yi gan</t>
    </rPh>
    <rPh sb="9" eb="10">
      <t>de</t>
    </rPh>
    <rPh sb="10" eb="11">
      <t>chang qi</t>
    </rPh>
    <rPh sb="12" eb="13">
      <t>zhi liao</t>
    </rPh>
    <rPh sb="15" eb="16">
      <t>man</t>
    </rPh>
    <rPh sb="16" eb="17">
      <t>yi gan</t>
    </rPh>
    <rPh sb="18" eb="19">
      <t>chu</t>
    </rPh>
    <rPh sb="19" eb="20">
      <t>zhi</t>
    </rPh>
    <rPh sb="20" eb="21">
      <t>huan zhe</t>
    </rPh>
    <rPh sb="22" eb="23">
      <t>shou xuan</t>
    </rPh>
    <rPh sb="24" eb="25">
      <t>bo lu ding</t>
    </rPh>
    <rPh sb="28" eb="29">
      <t>shang yi ci</t>
    </rPh>
    <rPh sb="31" eb="32">
      <t>bai fang</t>
    </rPh>
    <rPh sb="33" eb="34">
      <t>ou</t>
    </rPh>
    <rPh sb="34" eb="35">
      <t>yi sheng</t>
    </rPh>
    <rPh sb="36" eb="37">
      <t>xiang</t>
    </rPh>
    <rPh sb="37" eb="38">
      <t>ta</t>
    </rPh>
    <rPh sb="38" eb="39">
      <t>chuan di</t>
    </rPh>
    <rPh sb="40" eb="41">
      <t>le</t>
    </rPh>
    <rPh sb="44" eb="45">
      <t>yan jiu</t>
    </rPh>
    <rPh sb="46" eb="47">
      <t>ke yi</t>
    </rPh>
    <rPh sb="48" eb="49">
      <t>gai shan</t>
    </rPh>
    <rPh sb="50" eb="51">
      <t>gan z</t>
    </rPh>
    <rPh sb="52" eb="53">
      <t>zu zhi</t>
    </rPh>
    <rPh sb="54" eb="55">
      <t>xue</t>
    </rPh>
    <rPh sb="55" eb="56">
      <t>de</t>
    </rPh>
    <rPh sb="56" eb="57">
      <t>xin xi</t>
    </rPh>
    <rPh sb="59" eb="60">
      <t>ou</t>
    </rPh>
    <rPh sb="60" eb="61">
      <t>yi sheng</t>
    </rPh>
    <rPh sb="62" eb="63">
      <t>ye</t>
    </rPh>
    <rPh sb="63" eb="64">
      <t>ren tong</t>
    </rPh>
    <rPh sb="67" eb="68">
      <t>zhe ci</t>
    </rPh>
    <rPh sb="69" eb="70">
      <t>de</t>
    </rPh>
    <rPh sb="70" eb="71">
      <t>bai fang</t>
    </rPh>
    <rPh sb="72" eb="73">
      <t>mu biao</t>
    </rPh>
    <rPh sb="74" eb="75">
      <t>shi</t>
    </rPh>
    <rPh sb="75" eb="76">
      <t>xiang</t>
    </rPh>
    <rPh sb="76" eb="77">
      <t>ou</t>
    </rPh>
    <rPh sb="77" eb="78">
      <t>yi sheng</t>
    </rPh>
    <rPh sb="79" eb="80">
      <t>chuan di</t>
    </rPh>
    <rPh sb="81" eb="82">
      <t>bo lu ding</t>
    </rPh>
    <rPh sb="84" eb="85">
      <t>chang qi</t>
    </rPh>
    <rPh sb="86" eb="87">
      <t>zhi liao</t>
    </rPh>
    <rPh sb="88" eb="89">
      <t>gai shan</t>
    </rPh>
    <rPh sb="90" eb="91">
      <t>gan ying hua</t>
    </rPh>
    <rPh sb="93" eb="94">
      <t>huan zhe</t>
    </rPh>
    <rPh sb="95" eb="96">
      <t>lin chuang</t>
    </rPh>
    <rPh sb="97" eb="98">
      <t>jie ju</t>
    </rPh>
    <rPh sb="99" eb="100">
      <t>de</t>
    </rPh>
    <rPh sb="100" eb="101">
      <t>shu ju</t>
    </rPh>
    <rPh sb="103" eb="104">
      <t>gong gu</t>
    </rPh>
    <rPh sb="105" eb="106">
      <t>yi sheng</t>
    </rPh>
    <rPh sb="107" eb="108">
      <t>dui</t>
    </rPh>
    <rPh sb="108" eb="109">
      <t>bo lu ding</t>
    </rPh>
    <rPh sb="111" eb="112">
      <t>chang qi</t>
    </rPh>
    <rPh sb="113" eb="114">
      <t>zhi liao</t>
    </rPh>
    <rPh sb="115" eb="116">
      <t>chang qi</t>
    </rPh>
    <rPh sb="117" eb="118">
      <t>huo yi</t>
    </rPh>
    <rPh sb="119" eb="120">
      <t>de</t>
    </rPh>
    <rPh sb="120" eb="121">
      <t>guan nian</t>
    </rPh>
    <rPh sb="123" eb="124">
      <t>dui</t>
    </rPh>
    <rPh sb="124" eb="125">
      <t>man yi gan</t>
    </rPh>
    <rPh sb="127" eb="128">
      <t>huan zhe</t>
    </rPh>
    <rPh sb="129" eb="130">
      <t>shou xuan</t>
    </rPh>
    <rPh sb="131" eb="132">
      <t>bo lu ding</t>
    </rPh>
    <rPh sb="134" eb="135">
      <t>zhi liao</t>
    </rPh>
    <phoneticPr fontId="21" type="noConversion"/>
  </si>
  <si>
    <t>她认可恩替卡韦强效低耐药，对长期治疗的观念认识不足，部分患者恩替卡韦仿制品，上一次拜访传递了2015年指南推荐的疗程和慢乙肝需要长期治疗，医生也有一点认同长期治疗，但是医生对原研产品和仿制品的认识不足，所以这次的拜访目标是传递博路定强效抑制病毒的数据，让医生认识到博路定强效抑制病毒，对高病毒载量的患者首选博路定治疗</t>
    <rPh sb="0" eb="1">
      <t>ta</t>
    </rPh>
    <rPh sb="1" eb="2">
      <t>ren ke</t>
    </rPh>
    <rPh sb="3" eb="4">
      <t>en ti ka wei</t>
    </rPh>
    <rPh sb="7" eb="8">
      <t>qiang xiao</t>
    </rPh>
    <rPh sb="9" eb="10">
      <t>di</t>
    </rPh>
    <rPh sb="10" eb="11">
      <t>nai yao</t>
    </rPh>
    <rPh sb="13" eb="14">
      <t>dui</t>
    </rPh>
    <rPh sb="14" eb="15">
      <t>chang qi</t>
    </rPh>
    <rPh sb="16" eb="17">
      <t>zhi liao</t>
    </rPh>
    <rPh sb="18" eb="19">
      <t>de</t>
    </rPh>
    <rPh sb="19" eb="20">
      <t>guan nian</t>
    </rPh>
    <rPh sb="21" eb="22">
      <t>ren shi</t>
    </rPh>
    <rPh sb="23" eb="24">
      <t>bu zu</t>
    </rPh>
    <rPh sb="26" eb="27">
      <t>bu fen</t>
    </rPh>
    <rPh sb="28" eb="29">
      <t>huan zhe</t>
    </rPh>
    <rPh sb="30" eb="31">
      <t>en ti ka wei</t>
    </rPh>
    <rPh sb="34" eb="35">
      <t>fang zhi p</t>
    </rPh>
    <rPh sb="38" eb="39">
      <t>shang yi ci</t>
    </rPh>
    <rPh sb="41" eb="42">
      <t>bai fang</t>
    </rPh>
    <rPh sb="43" eb="44">
      <t>chuan di</t>
    </rPh>
    <rPh sb="45" eb="46">
      <t>le</t>
    </rPh>
    <rPh sb="50" eb="51">
      <t>nian</t>
    </rPh>
    <rPh sb="51" eb="52">
      <t>zhi nan</t>
    </rPh>
    <rPh sb="53" eb="54">
      <t>tui jian</t>
    </rPh>
    <rPh sb="55" eb="56">
      <t>de</t>
    </rPh>
    <rPh sb="56" eb="57">
      <t>liao cheng</t>
    </rPh>
    <rPh sb="58" eb="59">
      <t>he</t>
    </rPh>
    <rPh sb="59" eb="60">
      <t>man yi gan</t>
    </rPh>
    <rPh sb="62" eb="63">
      <t>xu yao</t>
    </rPh>
    <rPh sb="64" eb="65">
      <t>chang qi</t>
    </rPh>
    <rPh sb="66" eb="67">
      <t>zhi liao</t>
    </rPh>
    <rPh sb="69" eb="70">
      <t>yi sheng</t>
    </rPh>
    <rPh sb="71" eb="72">
      <t>ye</t>
    </rPh>
    <rPh sb="72" eb="73">
      <t>you yi dian</t>
    </rPh>
    <rPh sb="75" eb="76">
      <t>ren tong</t>
    </rPh>
    <rPh sb="77" eb="78">
      <t>chang qi</t>
    </rPh>
    <rPh sb="79" eb="80">
      <t>zhi liao</t>
    </rPh>
    <rPh sb="82" eb="83">
      <t>dan shi</t>
    </rPh>
    <rPh sb="84" eb="85">
      <t>yi sheng</t>
    </rPh>
    <rPh sb="86" eb="87">
      <t>dui</t>
    </rPh>
    <rPh sb="87" eb="88">
      <t>yuan</t>
    </rPh>
    <rPh sb="88" eb="89">
      <t>yan</t>
    </rPh>
    <rPh sb="89" eb="90">
      <t>chan p</t>
    </rPh>
    <rPh sb="91" eb="92">
      <t>he</t>
    </rPh>
    <rPh sb="92" eb="93">
      <t>fang zhi p</t>
    </rPh>
    <rPh sb="95" eb="96">
      <t>de</t>
    </rPh>
    <rPh sb="96" eb="97">
      <t>ren shi</t>
    </rPh>
    <rPh sb="98" eb="99">
      <t>bu zu</t>
    </rPh>
    <rPh sb="101" eb="102">
      <t>suo yi</t>
    </rPh>
    <rPh sb="103" eb="104">
      <t>zhe ci</t>
    </rPh>
    <rPh sb="105" eb="106">
      <t>de</t>
    </rPh>
    <rPh sb="106" eb="107">
      <t>bai fang</t>
    </rPh>
    <rPh sb="108" eb="109">
      <t>mu biao</t>
    </rPh>
    <rPh sb="110" eb="111">
      <t>shi</t>
    </rPh>
    <rPh sb="111" eb="112">
      <t>chuan di</t>
    </rPh>
    <rPh sb="113" eb="114">
      <t>bo uding</t>
    </rPh>
    <rPh sb="114" eb="115">
      <t>lu</t>
    </rPh>
    <rPh sb="115" eb="116">
      <t>ding</t>
    </rPh>
    <rPh sb="116" eb="117">
      <t>qiang xiao</t>
    </rPh>
    <rPh sb="118" eb="119">
      <t>yi zhi</t>
    </rPh>
    <rPh sb="120" eb="121">
      <t>bing du</t>
    </rPh>
    <rPh sb="122" eb="123">
      <t>de</t>
    </rPh>
    <rPh sb="123" eb="124">
      <t>shu ju</t>
    </rPh>
    <rPh sb="126" eb="127">
      <t>rang</t>
    </rPh>
    <rPh sb="127" eb="128">
      <t>yi sheng</t>
    </rPh>
    <rPh sb="129" eb="130">
      <t>ren shi dao</t>
    </rPh>
    <rPh sb="132" eb="133">
      <t>bo lu ding</t>
    </rPh>
    <rPh sb="135" eb="136">
      <t>qiang xiao</t>
    </rPh>
    <rPh sb="137" eb="138">
      <t>yi zhi</t>
    </rPh>
    <rPh sb="139" eb="140">
      <t>bing du</t>
    </rPh>
    <rPh sb="142" eb="143">
      <t>dui</t>
    </rPh>
    <rPh sb="143" eb="144">
      <t>gao bing du</t>
    </rPh>
    <rPh sb="146" eb="147">
      <t>zai liang</t>
    </rPh>
    <rPh sb="148" eb="149">
      <t>de</t>
    </rPh>
    <rPh sb="149" eb="150">
      <t>huan zhe</t>
    </rPh>
    <rPh sb="151" eb="152">
      <t>shou xuan</t>
    </rPh>
    <rPh sb="153" eb="154">
      <t>bo lu ding</t>
    </rPh>
    <rPh sb="156" eb="157">
      <t>zhi liao</t>
    </rPh>
    <phoneticPr fontId="21" type="noConversion"/>
  </si>
  <si>
    <t>目前认可博路定强效低耐药，是慢乙肝初治首选，认同长期治疗长期获益，上次拜访向陈医生传递了901研究改善肝脏组织学的数据，他也认同。为了巩固程医生长期治疗的观念，这次的拜访目标是传递博路定长期治疗延缓肝硬化患者疾病进展数据，让医生认同博路定长期治疗长期获益，对慢乙肝患者继续首选博路定治疗</t>
    <rPh sb="0" eb="1">
      <t>mu qian</t>
    </rPh>
    <rPh sb="2" eb="3">
      <t>ren ke</t>
    </rPh>
    <rPh sb="4" eb="5">
      <t>bo lu ding qiang xiao</t>
    </rPh>
    <rPh sb="9" eb="10">
      <t>di</t>
    </rPh>
    <rPh sb="10" eb="11">
      <t>nai yao</t>
    </rPh>
    <rPh sb="13" eb="14">
      <t>shi</t>
    </rPh>
    <rPh sb="14" eb="15">
      <t>man yi gan</t>
    </rPh>
    <rPh sb="17" eb="18">
      <t>chu zhi</t>
    </rPh>
    <rPh sb="19" eb="20">
      <t>shou xuan</t>
    </rPh>
    <rPh sb="22" eb="23">
      <t>ren t</t>
    </rPh>
    <rPh sb="24" eb="25">
      <t>chang qi</t>
    </rPh>
    <rPh sb="26" eb="27">
      <t>zhi liao</t>
    </rPh>
    <rPh sb="28" eb="29">
      <t>chang qi</t>
    </rPh>
    <rPh sb="30" eb="31">
      <t>huo yi</t>
    </rPh>
    <rPh sb="33" eb="34">
      <t>shang ci</t>
    </rPh>
    <rPh sb="35" eb="36">
      <t>bai fang</t>
    </rPh>
    <rPh sb="37" eb="38">
      <t>xiang</t>
    </rPh>
    <rPh sb="38" eb="39">
      <t>chen</t>
    </rPh>
    <rPh sb="39" eb="40">
      <t>yi sheng</t>
    </rPh>
    <rPh sb="41" eb="42">
      <t>chuan di</t>
    </rPh>
    <rPh sb="43" eb="44">
      <t>le</t>
    </rPh>
    <rPh sb="47" eb="48">
      <t>yan jiu</t>
    </rPh>
    <rPh sb="49" eb="50">
      <t>gai shan</t>
    </rPh>
    <rPh sb="51" eb="52">
      <t>gan zang</t>
    </rPh>
    <rPh sb="53" eb="54">
      <t>zu z xue</t>
    </rPh>
    <rPh sb="56" eb="57">
      <t>de</t>
    </rPh>
    <rPh sb="57" eb="58">
      <t>shu ju</t>
    </rPh>
    <rPh sb="60" eb="61">
      <t>ta</t>
    </rPh>
    <rPh sb="61" eb="62">
      <t>ye</t>
    </rPh>
    <rPh sb="62" eb="63">
      <t>ren tong</t>
    </rPh>
    <rPh sb="65" eb="66">
      <t>wei le</t>
    </rPh>
    <rPh sb="67" eb="68">
      <t>gong g</t>
    </rPh>
    <rPh sb="69" eb="70">
      <t>cheng</t>
    </rPh>
    <rPh sb="70" eb="71">
      <t>yi sheng</t>
    </rPh>
    <rPh sb="72" eb="73">
      <t>chang qi</t>
    </rPh>
    <rPh sb="74" eb="75">
      <t>zhi liao</t>
    </rPh>
    <rPh sb="76" eb="77">
      <t>de</t>
    </rPh>
    <rPh sb="77" eb="78">
      <t>guan nian</t>
    </rPh>
    <rPh sb="80" eb="81">
      <t>zhe ci</t>
    </rPh>
    <rPh sb="82" eb="83">
      <t>de</t>
    </rPh>
    <rPh sb="83" eb="84">
      <t>bai fang</t>
    </rPh>
    <rPh sb="85" eb="86">
      <t>mu biao</t>
    </rPh>
    <rPh sb="87" eb="88">
      <t>shi</t>
    </rPh>
    <rPh sb="88" eb="89">
      <t>chuan di</t>
    </rPh>
    <rPh sb="90" eb="91">
      <t>bo lu ding</t>
    </rPh>
    <rPh sb="93" eb="94">
      <t>chang qi</t>
    </rPh>
    <rPh sb="95" eb="96">
      <t>zhi liao</t>
    </rPh>
    <rPh sb="97" eb="98">
      <t>yan huan</t>
    </rPh>
    <rPh sb="99" eb="100">
      <t>gan ying hua</t>
    </rPh>
    <rPh sb="102" eb="103">
      <t>huan zhe</t>
    </rPh>
    <rPh sb="104" eb="105">
      <t>ji bing</t>
    </rPh>
    <rPh sb="106" eb="107">
      <t>jin zhan</t>
    </rPh>
    <rPh sb="108" eb="109">
      <t>shu ju</t>
    </rPh>
    <rPh sb="111" eb="112">
      <t>rang</t>
    </rPh>
    <rPh sb="112" eb="113">
      <t>yi sheng</t>
    </rPh>
    <rPh sb="114" eb="115">
      <t>ren tong</t>
    </rPh>
    <rPh sb="116" eb="117">
      <t>bo lu ding</t>
    </rPh>
    <rPh sb="119" eb="120">
      <t>chang qi</t>
    </rPh>
    <rPh sb="121" eb="122">
      <t>zhi liao</t>
    </rPh>
    <rPh sb="123" eb="124">
      <t>chang qi</t>
    </rPh>
    <rPh sb="125" eb="126">
      <t>huo yi</t>
    </rPh>
    <rPh sb="128" eb="129">
      <t>dui</t>
    </rPh>
    <rPh sb="129" eb="130">
      <t>man</t>
    </rPh>
    <rPh sb="130" eb="131">
      <t>yi gan</t>
    </rPh>
    <rPh sb="132" eb="133">
      <t>huan zhe</t>
    </rPh>
    <rPh sb="134" eb="135">
      <t>ji xu</t>
    </rPh>
    <rPh sb="136" eb="137">
      <t>shou xuan</t>
    </rPh>
    <rPh sb="138" eb="139">
      <t>bo lu ding</t>
    </rPh>
    <rPh sb="141" eb="142">
      <t>zhi liao</t>
    </rPh>
    <phoneticPr fontId="21" type="noConversion"/>
  </si>
  <si>
    <t>认可博路定强效低耐药，是慢乙肝初治首选，有长期治疗的观念，虽然目前医院没有替诺福韦，但是上周拜访时有了解到替诺福韦很快能进入医院，价格只有博路定的一半，也是指南推荐的一线药物，有患者在外面购买替诺福韦治疗，所以这次的拜访目标是传递博路定肾脏安全性良好的数据，让项医生认同博路定肾脏安全性优于替诺福韦，希望项医生对初治患者（特别是中老年患者）选择博路定治疗</t>
    <rPh sb="0" eb="1">
      <t>ren ke</t>
    </rPh>
    <rPh sb="2" eb="3">
      <t>bo lu ding</t>
    </rPh>
    <rPh sb="5" eb="6">
      <t>qiang xiao</t>
    </rPh>
    <rPh sb="7" eb="8">
      <t>di nai yao</t>
    </rPh>
    <rPh sb="11" eb="12">
      <t>shi</t>
    </rPh>
    <rPh sb="12" eb="13">
      <t>man yi gan</t>
    </rPh>
    <rPh sb="15" eb="16">
      <t>chu zhi</t>
    </rPh>
    <rPh sb="17" eb="18">
      <t>shou xuan</t>
    </rPh>
    <rPh sb="20" eb="21">
      <t>you</t>
    </rPh>
    <rPh sb="21" eb="22">
      <t>chang qi</t>
    </rPh>
    <rPh sb="23" eb="24">
      <t>zhi liao</t>
    </rPh>
    <rPh sb="25" eb="26">
      <t>de</t>
    </rPh>
    <rPh sb="26" eb="27">
      <t>guan nian</t>
    </rPh>
    <rPh sb="29" eb="30">
      <t>sui ran</t>
    </rPh>
    <rPh sb="31" eb="32">
      <t>mu qian</t>
    </rPh>
    <rPh sb="33" eb="34">
      <t>yi yuan</t>
    </rPh>
    <rPh sb="35" eb="36">
      <t>mei you</t>
    </rPh>
    <rPh sb="37" eb="38">
      <t>ti nuo fu wei</t>
    </rPh>
    <rPh sb="42" eb="43">
      <t>dan shi</t>
    </rPh>
    <rPh sb="44" eb="45">
      <t>shang zhou</t>
    </rPh>
    <rPh sb="46" eb="47">
      <t>bai fang</t>
    </rPh>
    <rPh sb="48" eb="49">
      <t>shi</t>
    </rPh>
    <rPh sb="49" eb="50">
      <t>you</t>
    </rPh>
    <rPh sb="50" eb="51">
      <t>liao jie dao</t>
    </rPh>
    <rPh sb="53" eb="54">
      <t>ti nuo fu wei</t>
    </rPh>
    <rPh sb="57" eb="58">
      <t>hen kuai</t>
    </rPh>
    <rPh sb="59" eb="60">
      <t>neng</t>
    </rPh>
    <rPh sb="60" eb="61">
      <t>jin r</t>
    </rPh>
    <rPh sb="62" eb="63">
      <t>yi yaun</t>
    </rPh>
    <rPh sb="65" eb="66">
      <t>jia ge</t>
    </rPh>
    <rPh sb="67" eb="68">
      <t>zhi you</t>
    </rPh>
    <rPh sb="69" eb="70">
      <t>bo lu ding</t>
    </rPh>
    <rPh sb="72" eb="73">
      <t>de</t>
    </rPh>
    <rPh sb="73" eb="74">
      <t>yi ban</t>
    </rPh>
    <rPh sb="74" eb="75">
      <t>ban</t>
    </rPh>
    <rPh sb="76" eb="77">
      <t>ye shi</t>
    </rPh>
    <rPh sb="78" eb="79">
      <t>zhi nan</t>
    </rPh>
    <rPh sb="80" eb="81">
      <t>tui jian</t>
    </rPh>
    <rPh sb="82" eb="83">
      <t>de</t>
    </rPh>
    <rPh sb="83" eb="84">
      <t>yi xian</t>
    </rPh>
    <rPh sb="85" eb="86">
      <t>yao wu</t>
    </rPh>
    <rPh sb="88" eb="89">
      <t>you huan zhe</t>
    </rPh>
    <rPh sb="91" eb="92">
      <t>zai</t>
    </rPh>
    <rPh sb="92" eb="93">
      <t>wai mian</t>
    </rPh>
    <rPh sb="94" eb="95">
      <t>gou mai</t>
    </rPh>
    <rPh sb="96" eb="97">
      <t>ti nuo fu wei</t>
    </rPh>
    <rPh sb="100" eb="101">
      <t>zhi liao</t>
    </rPh>
    <rPh sb="103" eb="104">
      <t>suo yi</t>
    </rPh>
    <rPh sb="105" eb="106">
      <t>zhe ci</t>
    </rPh>
    <rPh sb="107" eb="108">
      <t>de</t>
    </rPh>
    <rPh sb="108" eb="109">
      <t>bai fang</t>
    </rPh>
    <rPh sb="110" eb="111">
      <t>mu biao</t>
    </rPh>
    <rPh sb="112" eb="113">
      <t>shi</t>
    </rPh>
    <rPh sb="113" eb="114">
      <t>chuan di</t>
    </rPh>
    <rPh sb="115" eb="116">
      <t>bo lu ding</t>
    </rPh>
    <rPh sb="118" eb="119">
      <t>shen z</t>
    </rPh>
    <rPh sb="120" eb="121">
      <t>an qaun xing</t>
    </rPh>
    <rPh sb="123" eb="124">
      <t>liang hao</t>
    </rPh>
    <rPh sb="125" eb="126">
      <t>de</t>
    </rPh>
    <rPh sb="126" eb="127">
      <t>shu ju</t>
    </rPh>
    <rPh sb="129" eb="130">
      <t>rang</t>
    </rPh>
    <rPh sb="130" eb="131">
      <t>xiang</t>
    </rPh>
    <rPh sb="131" eb="132">
      <t>yi sheng</t>
    </rPh>
    <rPh sb="133" eb="134">
      <t>ren tong</t>
    </rPh>
    <rPh sb="135" eb="136">
      <t>bo lu ding</t>
    </rPh>
    <rPh sb="138" eb="139">
      <t>s z</t>
    </rPh>
    <rPh sb="140" eb="141">
      <t>an qaun xing</t>
    </rPh>
    <rPh sb="143" eb="144">
      <t>you</t>
    </rPh>
    <rPh sb="144" eb="145">
      <t>yu</t>
    </rPh>
    <rPh sb="145" eb="146">
      <t>ti nuo fu wei</t>
    </rPh>
    <rPh sb="150" eb="151">
      <t>xi wang</t>
    </rPh>
    <rPh sb="152" eb="153">
      <t>xiang</t>
    </rPh>
    <rPh sb="153" eb="154">
      <t>yi sheng</t>
    </rPh>
    <rPh sb="155" eb="156">
      <t>dui</t>
    </rPh>
    <rPh sb="156" eb="157">
      <t>chu</t>
    </rPh>
    <rPh sb="157" eb="158">
      <t>zhi</t>
    </rPh>
    <rPh sb="158" eb="159">
      <t>huan zhe</t>
    </rPh>
    <rPh sb="161" eb="162">
      <t>te bie shi</t>
    </rPh>
    <rPh sb="164" eb="165">
      <t>zhong lao nian</t>
    </rPh>
    <rPh sb="167" eb="168">
      <t>huan zhe</t>
    </rPh>
    <rPh sb="170" eb="171">
      <t>xuan z</t>
    </rPh>
    <rPh sb="172" eb="173">
      <t>bo lu ding</t>
    </rPh>
    <rPh sb="175" eb="176">
      <t>zhi liao</t>
    </rPh>
    <phoneticPr fontId="21" type="noConversion"/>
  </si>
  <si>
    <t>认同博路定强效低耐药，慢乙肝和初治肝硬化的患者都是首选博路定，上次拜访向戴主任传递了博路定是指南推荐肝硬化患者的一线选择，他认同肝硬化患者需要长期甚至终身治疗，所以这次的拜访目标是传递博路定持续治疗逆转肝纤维化的数据，巩固医生对于博路定治疗可以改善肝硬化患者组织学的观念，希望医生对dna阳性的肝硬化患者首选博路定治疗</t>
    <rPh sb="0" eb="1">
      <t>ren tong</t>
    </rPh>
    <rPh sb="2" eb="3">
      <t>bo lu ding</t>
    </rPh>
    <rPh sb="5" eb="6">
      <t>qiang xiao</t>
    </rPh>
    <rPh sb="7" eb="8">
      <t>di nai yao</t>
    </rPh>
    <rPh sb="11" eb="12">
      <t>man yi gan</t>
    </rPh>
    <rPh sb="14" eb="15">
      <t>he</t>
    </rPh>
    <rPh sb="15" eb="16">
      <t>chu zhi</t>
    </rPh>
    <rPh sb="17" eb="18">
      <t>gan ying hua</t>
    </rPh>
    <rPh sb="20" eb="21">
      <t>de</t>
    </rPh>
    <rPh sb="21" eb="22">
      <t>huan zhe</t>
    </rPh>
    <rPh sb="23" eb="24">
      <t>dou shi</t>
    </rPh>
    <rPh sb="25" eb="26">
      <t>shou xuan</t>
    </rPh>
    <rPh sb="27" eb="28">
      <t>bo lu ding</t>
    </rPh>
    <rPh sb="31" eb="32">
      <t>shang ci</t>
    </rPh>
    <rPh sb="33" eb="34">
      <t>bai fang</t>
    </rPh>
    <rPh sb="35" eb="36">
      <t>xiang</t>
    </rPh>
    <rPh sb="36" eb="37">
      <t>dai</t>
    </rPh>
    <rPh sb="37" eb="38">
      <t>zhu ren</t>
    </rPh>
    <rPh sb="39" eb="40">
      <t>chuan di</t>
    </rPh>
    <rPh sb="41" eb="42">
      <t>le</t>
    </rPh>
    <rPh sb="42" eb="43">
      <t>bo lu ding</t>
    </rPh>
    <rPh sb="45" eb="46">
      <t>shi</t>
    </rPh>
    <rPh sb="46" eb="47">
      <t>zhi nan</t>
    </rPh>
    <rPh sb="48" eb="49">
      <t>tui jian</t>
    </rPh>
    <rPh sb="50" eb="51">
      <t>gan ying hua</t>
    </rPh>
    <rPh sb="53" eb="54">
      <t>huan zhe</t>
    </rPh>
    <rPh sb="55" eb="56">
      <t>de</t>
    </rPh>
    <rPh sb="56" eb="57">
      <t>yi xian</t>
    </rPh>
    <rPh sb="58" eb="59">
      <t>xuan z</t>
    </rPh>
    <rPh sb="61" eb="62">
      <t>ta</t>
    </rPh>
    <rPh sb="62" eb="63">
      <t>ren tong</t>
    </rPh>
    <rPh sb="64" eb="65">
      <t>gan ying hua</t>
    </rPh>
    <rPh sb="67" eb="68">
      <t>huan zhe</t>
    </rPh>
    <rPh sb="69" eb="70">
      <t>xu yao chang qi</t>
    </rPh>
    <rPh sb="73" eb="74">
      <t>shen z</t>
    </rPh>
    <rPh sb="75" eb="76">
      <t>zhong shen</t>
    </rPh>
    <rPh sb="77" eb="78">
      <t>zhi liao</t>
    </rPh>
    <rPh sb="80" eb="81">
      <t>suo yi</t>
    </rPh>
    <rPh sb="82" eb="83">
      <t>zhe ci</t>
    </rPh>
    <rPh sb="84" eb="85">
      <t>de</t>
    </rPh>
    <rPh sb="85" eb="86">
      <t>bai fang</t>
    </rPh>
    <rPh sb="87" eb="88">
      <t>mu biao</t>
    </rPh>
    <rPh sb="89" eb="90">
      <t>shi</t>
    </rPh>
    <rPh sb="90" eb="91">
      <t>chuan di</t>
    </rPh>
    <rPh sb="92" eb="93">
      <t>bo lu ding</t>
    </rPh>
    <rPh sb="95" eb="96">
      <t>chi xu</t>
    </rPh>
    <rPh sb="97" eb="98">
      <t>zhi liao</t>
    </rPh>
    <rPh sb="99" eb="100">
      <t>ni zhuan</t>
    </rPh>
    <rPh sb="101" eb="102">
      <t>gan</t>
    </rPh>
    <rPh sb="102" eb="103">
      <t>xian wei hua</t>
    </rPh>
    <rPh sb="105" eb="106">
      <t>de</t>
    </rPh>
    <rPh sb="106" eb="107">
      <t>shu ju</t>
    </rPh>
    <rPh sb="109" eb="110">
      <t>gong gu</t>
    </rPh>
    <rPh sb="111" eb="112">
      <t>yi sheng</t>
    </rPh>
    <rPh sb="113" eb="114">
      <t>dui yu</t>
    </rPh>
    <rPh sb="115" eb="116">
      <t>bo lu ding</t>
    </rPh>
    <rPh sb="118" eb="119">
      <t>zhi liao</t>
    </rPh>
    <rPh sb="120" eb="121">
      <t>ke yi gai shan</t>
    </rPh>
    <rPh sb="124" eb="125">
      <t>gan ying hua</t>
    </rPh>
    <rPh sb="127" eb="128">
      <t>huan zhe</t>
    </rPh>
    <rPh sb="129" eb="130">
      <t>zu z xue</t>
    </rPh>
    <rPh sb="132" eb="133">
      <t>de</t>
    </rPh>
    <rPh sb="133" eb="134">
      <t>guan nian</t>
    </rPh>
    <rPh sb="136" eb="137">
      <t>x wang</t>
    </rPh>
    <rPh sb="138" eb="139">
      <t>yi sheng</t>
    </rPh>
    <rPh sb="140" eb="141">
      <t>dui</t>
    </rPh>
    <rPh sb="144" eb="145">
      <t>yang xing</t>
    </rPh>
    <rPh sb="146" eb="147">
      <t>de</t>
    </rPh>
    <rPh sb="147" eb="148">
      <t>gan ying hua</t>
    </rPh>
    <rPh sb="150" eb="151">
      <t>huan zhe</t>
    </rPh>
    <rPh sb="152" eb="153">
      <t>shou xuan</t>
    </rPh>
    <rPh sb="154" eb="155">
      <t>bo lu ding</t>
    </rPh>
    <rPh sb="157" eb="158">
      <t>zhi liao</t>
    </rPh>
    <phoneticPr fontId="21" type="noConversion"/>
  </si>
  <si>
    <t>认同博路定强效低耐药，是慢乙肝初治首选，有慢乙肝长期治疗的观念，目前药房刚进了国产的恩替卡韦，主任对初治的患者也有处方，上次拜访向医生传递了博路定长期治疗改善肝脏组织学的数据，她认为老病人可以延长博路定治疗，但是新病人就要考虑多方面的因素，医生的高病毒载量患者占40%，所以这次的拜访目标是传递博路定与仿制品的差异，让唐主任认同原研的产品质量比仿制品好，对高病毒载量的患者选择博路定治疗</t>
    <rPh sb="0" eb="1">
      <t>ren tong</t>
    </rPh>
    <rPh sb="2" eb="3">
      <t>bo lu ding</t>
    </rPh>
    <rPh sb="5" eb="6">
      <t>qiang xiao</t>
    </rPh>
    <rPh sb="7" eb="8">
      <t>di nai yao</t>
    </rPh>
    <rPh sb="11" eb="12">
      <t>shi</t>
    </rPh>
    <rPh sb="12" eb="13">
      <t>man yi gan</t>
    </rPh>
    <rPh sb="15" eb="16">
      <t>chu zhi</t>
    </rPh>
    <rPh sb="17" eb="18">
      <t>shou xuan</t>
    </rPh>
    <rPh sb="20" eb="21">
      <t>you</t>
    </rPh>
    <rPh sb="21" eb="22">
      <t>man yi gan</t>
    </rPh>
    <rPh sb="24" eb="25">
      <t>chang qi</t>
    </rPh>
    <rPh sb="26" eb="27">
      <t>zhi liao</t>
    </rPh>
    <rPh sb="28" eb="29">
      <t>de</t>
    </rPh>
    <rPh sb="29" eb="30">
      <t>guan nian</t>
    </rPh>
    <rPh sb="32" eb="33">
      <t>mu qian</t>
    </rPh>
    <rPh sb="34" eb="35">
      <t>yao fang</t>
    </rPh>
    <rPh sb="36" eb="37">
      <t>gang</t>
    </rPh>
    <rPh sb="37" eb="38">
      <t>jin</t>
    </rPh>
    <rPh sb="38" eb="39">
      <t>le</t>
    </rPh>
    <rPh sb="39" eb="40">
      <t>guo chan</t>
    </rPh>
    <rPh sb="41" eb="42">
      <t>de</t>
    </rPh>
    <rPh sb="42" eb="43">
      <t>en ti ka wei</t>
    </rPh>
    <rPh sb="47" eb="48">
      <t>zhu ren</t>
    </rPh>
    <rPh sb="49" eb="50">
      <t>dui</t>
    </rPh>
    <rPh sb="50" eb="51">
      <t>chu</t>
    </rPh>
    <rPh sb="51" eb="52">
      <t>zhi</t>
    </rPh>
    <rPh sb="52" eb="53">
      <t>de</t>
    </rPh>
    <rPh sb="53" eb="54">
      <t>huan zhe</t>
    </rPh>
    <rPh sb="55" eb="56">
      <t>ye you chu fang</t>
    </rPh>
    <rPh sb="57" eb="58">
      <t>chu fang</t>
    </rPh>
    <rPh sb="60" eb="61">
      <t>shang ci</t>
    </rPh>
    <rPh sb="62" eb="63">
      <t>bai fang</t>
    </rPh>
    <rPh sb="64" eb="65">
      <t>xiang</t>
    </rPh>
    <rPh sb="65" eb="66">
      <t>yi sheng</t>
    </rPh>
    <rPh sb="67" eb="68">
      <t>chuan di</t>
    </rPh>
    <rPh sb="69" eb="70">
      <t>le</t>
    </rPh>
    <rPh sb="70" eb="71">
      <t>bo lu ding</t>
    </rPh>
    <rPh sb="73" eb="74">
      <t>chang qi</t>
    </rPh>
    <rPh sb="75" eb="76">
      <t>zhi liao</t>
    </rPh>
    <rPh sb="77" eb="78">
      <t>gai shan</t>
    </rPh>
    <rPh sb="79" eb="80">
      <t>gan z</t>
    </rPh>
    <rPh sb="81" eb="82">
      <t>zu z</t>
    </rPh>
    <rPh sb="83" eb="84">
      <t>xue</t>
    </rPh>
    <rPh sb="84" eb="85">
      <t>de</t>
    </rPh>
    <rPh sb="85" eb="86">
      <t>shu ju</t>
    </rPh>
    <rPh sb="88" eb="89">
      <t>ta</t>
    </rPh>
    <rPh sb="89" eb="90">
      <t>ren wei</t>
    </rPh>
    <rPh sb="91" eb="92">
      <t>lao bing ren</t>
    </rPh>
    <rPh sb="94" eb="95">
      <t>ke yi</t>
    </rPh>
    <rPh sb="96" eb="97">
      <t>yan chang</t>
    </rPh>
    <rPh sb="98" eb="99">
      <t>bo lu ding</t>
    </rPh>
    <rPh sb="101" eb="102">
      <t>zhi liao</t>
    </rPh>
    <rPh sb="104" eb="105">
      <t>dan shi</t>
    </rPh>
    <rPh sb="106" eb="107">
      <t>xin</t>
    </rPh>
    <rPh sb="107" eb="108">
      <t>bing ren</t>
    </rPh>
    <rPh sb="109" eb="110">
      <t>jiu</t>
    </rPh>
    <rPh sb="110" eb="111">
      <t>yao</t>
    </rPh>
    <rPh sb="111" eb="112">
      <t>kao lü</t>
    </rPh>
    <rPh sb="113" eb="114">
      <t>duo fang m</t>
    </rPh>
    <rPh sb="116" eb="117">
      <t>de</t>
    </rPh>
    <rPh sb="117" eb="118">
      <t>yin s</t>
    </rPh>
    <rPh sb="120" eb="121">
      <t>yi sheng</t>
    </rPh>
    <rPh sb="122" eb="123">
      <t>de</t>
    </rPh>
    <rPh sb="123" eb="124">
      <t>gao bing du</t>
    </rPh>
    <rPh sb="126" eb="127">
      <t>zai liang</t>
    </rPh>
    <rPh sb="128" eb="129">
      <t>huan zhe</t>
    </rPh>
    <rPh sb="130" eb="131">
      <t>zahn</t>
    </rPh>
    <rPh sb="135" eb="136">
      <t>suo yi</t>
    </rPh>
    <rPh sb="137" eb="138">
      <t>zhe ci</t>
    </rPh>
    <rPh sb="139" eb="140">
      <t>de</t>
    </rPh>
    <rPh sb="140" eb="141">
      <t>bai fang</t>
    </rPh>
    <rPh sb="142" eb="143">
      <t>mu biao</t>
    </rPh>
    <rPh sb="144" eb="145">
      <t>shi</t>
    </rPh>
    <rPh sb="145" eb="146">
      <t>chuan di</t>
    </rPh>
    <rPh sb="147" eb="148">
      <t>bo lu ding</t>
    </rPh>
    <rPh sb="150" eb="151">
      <t>yu</t>
    </rPh>
    <rPh sb="151" eb="152">
      <t>fang zhi p</t>
    </rPh>
    <rPh sb="154" eb="155">
      <t>de</t>
    </rPh>
    <rPh sb="155" eb="156">
      <t>cha yi</t>
    </rPh>
    <rPh sb="158" eb="159">
      <t>rang</t>
    </rPh>
    <rPh sb="159" eb="160">
      <t>tang zhu ren</t>
    </rPh>
    <rPh sb="162" eb="163">
      <t>ren tong</t>
    </rPh>
    <rPh sb="164" eb="165">
      <t>yuan yan</t>
    </rPh>
    <rPh sb="166" eb="167">
      <t>de</t>
    </rPh>
    <rPh sb="167" eb="168">
      <t>chan pin</t>
    </rPh>
    <rPh sb="169" eb="170">
      <t>zhi liang</t>
    </rPh>
    <rPh sb="171" eb="172">
      <t>bi</t>
    </rPh>
    <rPh sb="172" eb="173">
      <t>fang zhi p</t>
    </rPh>
    <rPh sb="175" eb="176">
      <t>hao</t>
    </rPh>
    <rPh sb="177" eb="178">
      <t>dui</t>
    </rPh>
    <rPh sb="178" eb="179">
      <t>gao bing du</t>
    </rPh>
    <rPh sb="181" eb="182">
      <t>zai liang</t>
    </rPh>
    <rPh sb="183" eb="184">
      <t>de</t>
    </rPh>
    <rPh sb="184" eb="185">
      <t>huan zhe</t>
    </rPh>
    <rPh sb="186" eb="187">
      <t>xuan z</t>
    </rPh>
    <rPh sb="188" eb="189">
      <t>bo lu ding</t>
    </rPh>
    <rPh sb="191" eb="192">
      <t>zhi liao</t>
    </rPh>
    <phoneticPr fontId="21" type="noConversion"/>
  </si>
  <si>
    <t>认同博路定强效低耐药，按照指南停药标准停药，上一次拜访向付主任传递了博路定是肝硬化患者的一线选择，在拜访时了解到有新患者打算一线抗病毒治疗，所以这次的拜访目标是传递博路定逆转肝纤维的数据，让医生认同博路定治疗可以改善肝硬化患者组织学对dna阳性的患者首选博路定治疗</t>
    <rPh sb="0" eb="1">
      <t>ren tong</t>
    </rPh>
    <rPh sb="2" eb="3">
      <t>bo lu ding</t>
    </rPh>
    <rPh sb="5" eb="6">
      <t>qiang xiao</t>
    </rPh>
    <rPh sb="7" eb="8">
      <t>di nai yao</t>
    </rPh>
    <rPh sb="11" eb="12">
      <t>an zhao</t>
    </rPh>
    <rPh sb="13" eb="14">
      <t>zhi nan</t>
    </rPh>
    <rPh sb="15" eb="16">
      <t>ting yao</t>
    </rPh>
    <rPh sb="17" eb="18">
      <t>biao zhun</t>
    </rPh>
    <rPh sb="19" eb="20">
      <t>ting yao</t>
    </rPh>
    <rPh sb="22" eb="23">
      <t>shang yi ci</t>
    </rPh>
    <rPh sb="25" eb="26">
      <t>bai fang</t>
    </rPh>
    <rPh sb="27" eb="28">
      <t>xiang</t>
    </rPh>
    <rPh sb="28" eb="29">
      <t>fu</t>
    </rPh>
    <rPh sb="29" eb="30">
      <t>zhu ren</t>
    </rPh>
    <rPh sb="31" eb="32">
      <t>chuan di</t>
    </rPh>
    <rPh sb="33" eb="34">
      <t>le</t>
    </rPh>
    <rPh sb="34" eb="35">
      <t>bo lu ding</t>
    </rPh>
    <rPh sb="37" eb="38">
      <t>shi</t>
    </rPh>
    <rPh sb="38" eb="39">
      <t>gan ying hua</t>
    </rPh>
    <rPh sb="41" eb="42">
      <t>huan zhe</t>
    </rPh>
    <rPh sb="43" eb="44">
      <t>de</t>
    </rPh>
    <rPh sb="44" eb="45">
      <t>yi xian</t>
    </rPh>
    <rPh sb="46" eb="47">
      <t>xuan z</t>
    </rPh>
    <rPh sb="49" eb="50">
      <t>zai</t>
    </rPh>
    <rPh sb="50" eb="51">
      <t>bai fang</t>
    </rPh>
    <rPh sb="52" eb="53">
      <t>shi</t>
    </rPh>
    <rPh sb="53" eb="54">
      <t>liao jie</t>
    </rPh>
    <rPh sb="55" eb="56">
      <t>dao</t>
    </rPh>
    <rPh sb="56" eb="57">
      <t>you</t>
    </rPh>
    <rPh sb="57" eb="58">
      <t>xin</t>
    </rPh>
    <rPh sb="58" eb="59">
      <t>huan zhe</t>
    </rPh>
    <rPh sb="60" eb="61">
      <t>da suan</t>
    </rPh>
    <rPh sb="62" eb="63">
      <t>yi xian</t>
    </rPh>
    <rPh sb="64" eb="65">
      <t>kang bing d</t>
    </rPh>
    <rPh sb="67" eb="68">
      <t>zhi liao</t>
    </rPh>
    <rPh sb="70" eb="71">
      <t>suo yi</t>
    </rPh>
    <rPh sb="72" eb="73">
      <t>zhe ci</t>
    </rPh>
    <rPh sb="74" eb="75">
      <t>de</t>
    </rPh>
    <rPh sb="75" eb="76">
      <t>bai fang mu biao</t>
    </rPh>
    <rPh sb="79" eb="80">
      <t>shi</t>
    </rPh>
    <rPh sb="80" eb="81">
      <t>chuan di</t>
    </rPh>
    <rPh sb="82" eb="83">
      <t>b l d</t>
    </rPh>
    <rPh sb="85" eb="86">
      <t>ni zhuan</t>
    </rPh>
    <rPh sb="87" eb="88">
      <t>gan</t>
    </rPh>
    <rPh sb="88" eb="89">
      <t>xian wei</t>
    </rPh>
    <rPh sb="90" eb="91">
      <t>de</t>
    </rPh>
    <rPh sb="91" eb="92">
      <t>shu ju</t>
    </rPh>
    <rPh sb="94" eb="95">
      <t>rang</t>
    </rPh>
    <rPh sb="95" eb="96">
      <t>yi sheng</t>
    </rPh>
    <rPh sb="97" eb="98">
      <t>ren t n</t>
    </rPh>
    <rPh sb="99" eb="100">
      <t>bo lu ding</t>
    </rPh>
    <rPh sb="102" eb="103">
      <t>zhi liao</t>
    </rPh>
    <rPh sb="104" eb="105">
      <t>ke yi</t>
    </rPh>
    <rPh sb="106" eb="107">
      <t>gai shan</t>
    </rPh>
    <rPh sb="108" eb="109">
      <t>gan ying hua</t>
    </rPh>
    <rPh sb="111" eb="112">
      <t>huan zhe</t>
    </rPh>
    <rPh sb="113" eb="114">
      <t>zu z x</t>
    </rPh>
    <rPh sb="116" eb="117">
      <t>dui</t>
    </rPh>
    <rPh sb="120" eb="121">
      <t>yang xing</t>
    </rPh>
    <rPh sb="122" eb="123">
      <t>de</t>
    </rPh>
    <rPh sb="123" eb="124">
      <t>huan zhe</t>
    </rPh>
    <rPh sb="125" eb="126">
      <t>shou xuan</t>
    </rPh>
    <rPh sb="127" eb="128">
      <t>bo lu ding</t>
    </rPh>
    <rPh sb="130" eb="131">
      <t>zhi liao</t>
    </rPh>
    <phoneticPr fontId="21" type="noConversion"/>
  </si>
  <si>
    <t>认同博路定强效低耐药，慢乙肝和初治肝硬化的患者都是首选博路定，上次拜访向谢医生了解到住院肝硬化的患者使用博路定治疗，为了让他更坚定的对肝硬化患者初选博路定，我这次拜访的目标是通过传递香港reallife研究博路定延缓疾病进展的数据，让医生认识到博路定的治疗价值，对dna阳性的进展性肝硬化患者选择博路定治疗</t>
    <rPh sb="0" eb="1">
      <t>ren tong</t>
    </rPh>
    <rPh sb="2" eb="3">
      <t>bo lu ding</t>
    </rPh>
    <rPh sb="5" eb="6">
      <t>qiang xiao</t>
    </rPh>
    <rPh sb="7" eb="8">
      <t>di nai yao</t>
    </rPh>
    <rPh sb="11" eb="12">
      <t>man yi gan</t>
    </rPh>
    <rPh sb="14" eb="15">
      <t>he</t>
    </rPh>
    <rPh sb="15" eb="16">
      <t>chu zhi</t>
    </rPh>
    <rPh sb="17" eb="18">
      <t>gan ying hua</t>
    </rPh>
    <rPh sb="20" eb="21">
      <t>de</t>
    </rPh>
    <rPh sb="21" eb="22">
      <t>huan zhe</t>
    </rPh>
    <rPh sb="23" eb="24">
      <t>dou shi</t>
    </rPh>
    <rPh sb="25" eb="26">
      <t>shou xuan</t>
    </rPh>
    <rPh sb="27" eb="28">
      <t>bo lu ding</t>
    </rPh>
    <rPh sb="31" eb="32">
      <t>shang ci</t>
    </rPh>
    <rPh sb="33" eb="34">
      <t>bai fang</t>
    </rPh>
    <rPh sb="35" eb="36">
      <t>xiang</t>
    </rPh>
    <rPh sb="36" eb="37">
      <t>xie</t>
    </rPh>
    <rPh sb="37" eb="38">
      <t>yi sheng</t>
    </rPh>
    <rPh sb="39" eb="40">
      <t>liao jie</t>
    </rPh>
    <rPh sb="41" eb="42">
      <t>dao</t>
    </rPh>
    <rPh sb="42" eb="43">
      <t>zhu yuan</t>
    </rPh>
    <rPh sb="44" eb="45">
      <t>gan ying hua</t>
    </rPh>
    <rPh sb="47" eb="48">
      <t>de</t>
    </rPh>
    <rPh sb="48" eb="49">
      <t>huan zhe</t>
    </rPh>
    <rPh sb="50" eb="51">
      <t>shi yong</t>
    </rPh>
    <rPh sb="52" eb="53">
      <t>bo lu ding</t>
    </rPh>
    <rPh sb="55" eb="56">
      <t>zhi liao</t>
    </rPh>
    <rPh sb="58" eb="59">
      <t>wei le</t>
    </rPh>
    <rPh sb="60" eb="61">
      <t>rang</t>
    </rPh>
    <rPh sb="61" eb="62">
      <t>ta</t>
    </rPh>
    <rPh sb="62" eb="63">
      <t>geng jian ding</t>
    </rPh>
    <rPh sb="65" eb="66">
      <t>de</t>
    </rPh>
    <rPh sb="66" eb="67">
      <t>dui</t>
    </rPh>
    <rPh sb="67" eb="68">
      <t>gan ying hua</t>
    </rPh>
    <rPh sb="70" eb="71">
      <t>huan zhe</t>
    </rPh>
    <rPh sb="72" eb="73">
      <t>chu</t>
    </rPh>
    <rPh sb="73" eb="74">
      <t>xuan</t>
    </rPh>
    <rPh sb="74" eb="75">
      <t>bo lu ding</t>
    </rPh>
    <rPh sb="78" eb="79">
      <t>wo</t>
    </rPh>
    <rPh sb="79" eb="80">
      <t>zhe ci</t>
    </rPh>
    <rPh sb="81" eb="82">
      <t>bai fang</t>
    </rPh>
    <rPh sb="83" eb="84">
      <t>de</t>
    </rPh>
    <rPh sb="84" eb="85">
      <t>mu biao</t>
    </rPh>
    <rPh sb="86" eb="87">
      <t>shi</t>
    </rPh>
    <rPh sb="87" eb="88">
      <t>tong guo</t>
    </rPh>
    <rPh sb="89" eb="90">
      <t>chuan di</t>
    </rPh>
    <rPh sb="91" eb="92">
      <t>xiang gang</t>
    </rPh>
    <rPh sb="101" eb="102">
      <t>yan jiu</t>
    </rPh>
    <rPh sb="103" eb="104">
      <t>bo lu ding</t>
    </rPh>
    <rPh sb="106" eb="107">
      <t>yan huan</t>
    </rPh>
    <rPh sb="108" eb="109">
      <t>ji bing</t>
    </rPh>
    <rPh sb="110" eb="111">
      <t>jin zhan</t>
    </rPh>
    <rPh sb="112" eb="113">
      <t>de shu ju</t>
    </rPh>
    <rPh sb="116" eb="117">
      <t>rang</t>
    </rPh>
    <rPh sb="117" eb="118">
      <t>yi sheng</t>
    </rPh>
    <rPh sb="119" eb="120">
      <t>ren shi dao</t>
    </rPh>
    <rPh sb="122" eb="123">
      <t>bo lu ding</t>
    </rPh>
    <rPh sb="125" eb="126">
      <t>de</t>
    </rPh>
    <rPh sb="126" eb="127">
      <t>zhi liao</t>
    </rPh>
    <rPh sb="128" eb="129">
      <t>jia zhi</t>
    </rPh>
    <rPh sb="131" eb="132">
      <t>dui</t>
    </rPh>
    <rPh sb="135" eb="136">
      <t>yang xing</t>
    </rPh>
    <rPh sb="137" eb="138">
      <t>de</t>
    </rPh>
    <rPh sb="138" eb="139">
      <t>jin zhan</t>
    </rPh>
    <rPh sb="140" eb="141">
      <t>xing</t>
    </rPh>
    <rPh sb="141" eb="142">
      <t>gan ying hua</t>
    </rPh>
    <rPh sb="144" eb="145">
      <t>huan zhe</t>
    </rPh>
    <rPh sb="146" eb="147">
      <t>xuan z</t>
    </rPh>
    <rPh sb="148" eb="149">
      <t>bo lu ding</t>
    </rPh>
    <rPh sb="151" eb="152">
      <t>zhi liao</t>
    </rPh>
    <phoneticPr fontId="21" type="noConversion"/>
  </si>
  <si>
    <t>通过提问来了解医生对于慢乙肝治疗的目标方案考虑的因素等等，向她传递的关键 信息是博路定强效持续抑制病毒，能逆转肝纤维化，延缓肝脏相关疾病进展</t>
    <rPh sb="0" eb="1">
      <t>tong guo</t>
    </rPh>
    <rPh sb="2" eb="3">
      <t>ti wen</t>
    </rPh>
    <rPh sb="4" eb="5">
      <t>lai</t>
    </rPh>
    <rPh sb="5" eb="6">
      <t>liao jie</t>
    </rPh>
    <rPh sb="7" eb="8">
      <t>yi sheng</t>
    </rPh>
    <rPh sb="9" eb="10">
      <t>dui yu</t>
    </rPh>
    <rPh sb="11" eb="12">
      <t>man yi gan</t>
    </rPh>
    <rPh sb="14" eb="15">
      <t>zhi liao</t>
    </rPh>
    <rPh sb="16" eb="17">
      <t>de</t>
    </rPh>
    <rPh sb="17" eb="18">
      <t>mu biao</t>
    </rPh>
    <rPh sb="19" eb="20">
      <t>fang an</t>
    </rPh>
    <rPh sb="21" eb="22">
      <t>kao lü</t>
    </rPh>
    <rPh sb="23" eb="24">
      <t>de</t>
    </rPh>
    <rPh sb="24" eb="25">
      <t>yin su</t>
    </rPh>
    <rPh sb="26" eb="27">
      <t>deng deng</t>
    </rPh>
    <rPh sb="29" eb="30">
      <t>xiang</t>
    </rPh>
    <rPh sb="30" eb="31">
      <t>ta</t>
    </rPh>
    <rPh sb="31" eb="32">
      <t>chuan di</t>
    </rPh>
    <rPh sb="33" eb="34">
      <t>de</t>
    </rPh>
    <rPh sb="34" eb="35">
      <t>guan jian</t>
    </rPh>
    <rPh sb="37" eb="38">
      <t>xin xi</t>
    </rPh>
    <rPh sb="39" eb="40">
      <t>shi</t>
    </rPh>
    <rPh sb="40" eb="41">
      <t>bo lu ding</t>
    </rPh>
    <rPh sb="43" eb="44">
      <t>qiang xiao</t>
    </rPh>
    <rPh sb="45" eb="46">
      <t>chi xu</t>
    </rPh>
    <rPh sb="47" eb="48">
      <t>yi zhi</t>
    </rPh>
    <rPh sb="49" eb="50">
      <t>bing du</t>
    </rPh>
    <rPh sb="52" eb="53">
      <t>neng</t>
    </rPh>
    <rPh sb="53" eb="54">
      <t>ni zhuan</t>
    </rPh>
    <rPh sb="55" eb="56">
      <t>gan</t>
    </rPh>
    <rPh sb="56" eb="57">
      <t>xian wei hua</t>
    </rPh>
    <rPh sb="60" eb="61">
      <t>yan huan</t>
    </rPh>
    <rPh sb="62" eb="63">
      <t>gan z</t>
    </rPh>
    <rPh sb="64" eb="65">
      <t>xiang gaun ji bing</t>
    </rPh>
    <rPh sb="68" eb="69">
      <t>jin zhan</t>
    </rPh>
    <phoneticPr fontId="21" type="noConversion"/>
  </si>
  <si>
    <t>通过提问来了解医生对于慢乙肝治疗的目标方案考虑的因素等等，向她传递的关键 信息是博路定有超过十年的临床经验，有以080/evolev为代表的真实世界数据支持，是指南推荐的初治一线治疗药物</t>
    <rPh sb="0" eb="1">
      <t>tong guo</t>
    </rPh>
    <rPh sb="2" eb="3">
      <t>ti wen</t>
    </rPh>
    <rPh sb="4" eb="5">
      <t>lai</t>
    </rPh>
    <rPh sb="5" eb="6">
      <t>liao jie</t>
    </rPh>
    <rPh sb="7" eb="8">
      <t>yi sheng</t>
    </rPh>
    <rPh sb="9" eb="10">
      <t>dui yu</t>
    </rPh>
    <rPh sb="11" eb="12">
      <t>man yi gan</t>
    </rPh>
    <rPh sb="14" eb="15">
      <t>zhi liao</t>
    </rPh>
    <rPh sb="16" eb="17">
      <t>de</t>
    </rPh>
    <rPh sb="17" eb="18">
      <t>mu biao</t>
    </rPh>
    <rPh sb="19" eb="20">
      <t>fang an</t>
    </rPh>
    <rPh sb="21" eb="22">
      <t>kao lü</t>
    </rPh>
    <rPh sb="23" eb="24">
      <t>de</t>
    </rPh>
    <rPh sb="24" eb="25">
      <t>yin su</t>
    </rPh>
    <rPh sb="26" eb="27">
      <t>deng deng</t>
    </rPh>
    <rPh sb="29" eb="30">
      <t>xiang</t>
    </rPh>
    <rPh sb="30" eb="31">
      <t>ta</t>
    </rPh>
    <rPh sb="31" eb="32">
      <t>chuan di</t>
    </rPh>
    <rPh sb="33" eb="34">
      <t>de</t>
    </rPh>
    <rPh sb="34" eb="35">
      <t>guan jian</t>
    </rPh>
    <rPh sb="37" eb="38">
      <t>xin xi</t>
    </rPh>
    <rPh sb="39" eb="40">
      <t>shi</t>
    </rPh>
    <rPh sb="40" eb="41">
      <t>bo lu ding</t>
    </rPh>
    <rPh sb="43" eb="44">
      <t>you</t>
    </rPh>
    <rPh sb="44" eb="45">
      <t>chao guo</t>
    </rPh>
    <rPh sb="46" eb="47">
      <t>shi nian</t>
    </rPh>
    <rPh sb="48" eb="49">
      <t>de</t>
    </rPh>
    <rPh sb="49" eb="50">
      <t>lin chuang</t>
    </rPh>
    <rPh sb="51" eb="52">
      <t>jing yan</t>
    </rPh>
    <rPh sb="54" eb="55">
      <t>you</t>
    </rPh>
    <rPh sb="55" eb="56">
      <t>yi</t>
    </rPh>
    <rPh sb="66" eb="67">
      <t>wei</t>
    </rPh>
    <rPh sb="67" eb="68">
      <t>dai biao</t>
    </rPh>
    <rPh sb="69" eb="70">
      <t>de</t>
    </rPh>
    <rPh sb="70" eb="71">
      <t>zhen shi</t>
    </rPh>
    <rPh sb="72" eb="73">
      <t>shi jie</t>
    </rPh>
    <rPh sb="74" eb="75">
      <t>shu ju</t>
    </rPh>
    <rPh sb="76" eb="77">
      <t>zhi chi</t>
    </rPh>
    <rPh sb="79" eb="80">
      <t>shi</t>
    </rPh>
    <rPh sb="80" eb="81">
      <t>zhi nan</t>
    </rPh>
    <rPh sb="82" eb="83">
      <t>tui jian</t>
    </rPh>
    <rPh sb="84" eb="85">
      <t>de</t>
    </rPh>
    <rPh sb="85" eb="86">
      <t>chu zhi</t>
    </rPh>
    <rPh sb="87" eb="88">
      <t>yi xian</t>
    </rPh>
    <rPh sb="89" eb="90">
      <t>zhi liao</t>
    </rPh>
    <rPh sb="91" eb="92">
      <t>yao wu</t>
    </rPh>
    <phoneticPr fontId="21" type="noConversion"/>
  </si>
  <si>
    <t>通过提问来了解医生对于慢乙肝治疗的目标方案考虑的因素等等，向她传递的关键 信息是博路定持续强效抑制病毒，能逆转肝纤维延缓肝脏相关疾病进展</t>
    <rPh sb="0" eb="1">
      <t>tong guo</t>
    </rPh>
    <rPh sb="2" eb="3">
      <t>ti wen</t>
    </rPh>
    <rPh sb="4" eb="5">
      <t>lai</t>
    </rPh>
    <rPh sb="5" eb="6">
      <t>liao jie</t>
    </rPh>
    <rPh sb="7" eb="8">
      <t>yi sheng</t>
    </rPh>
    <rPh sb="9" eb="10">
      <t>dui yu</t>
    </rPh>
    <rPh sb="11" eb="12">
      <t>man yi gan</t>
    </rPh>
    <rPh sb="14" eb="15">
      <t>zhi liao</t>
    </rPh>
    <rPh sb="16" eb="17">
      <t>de</t>
    </rPh>
    <rPh sb="17" eb="18">
      <t>mu biao</t>
    </rPh>
    <rPh sb="19" eb="20">
      <t>fang an</t>
    </rPh>
    <rPh sb="21" eb="22">
      <t>kao lü</t>
    </rPh>
    <rPh sb="23" eb="24">
      <t>de</t>
    </rPh>
    <rPh sb="24" eb="25">
      <t>yin su</t>
    </rPh>
    <rPh sb="26" eb="27">
      <t>deng deng</t>
    </rPh>
    <rPh sb="29" eb="30">
      <t>xiang</t>
    </rPh>
    <rPh sb="30" eb="31">
      <t>ta</t>
    </rPh>
    <rPh sb="31" eb="32">
      <t>chuan di</t>
    </rPh>
    <rPh sb="33" eb="34">
      <t>de</t>
    </rPh>
    <rPh sb="34" eb="35">
      <t>guan jian</t>
    </rPh>
    <rPh sb="37" eb="38">
      <t>xin xi</t>
    </rPh>
    <rPh sb="39" eb="40">
      <t>shi</t>
    </rPh>
    <rPh sb="40" eb="41">
      <t>bo lu d</t>
    </rPh>
    <rPh sb="43" eb="44">
      <t>chi xu</t>
    </rPh>
    <rPh sb="45" eb="46">
      <t>qiang xiao</t>
    </rPh>
    <rPh sb="47" eb="48">
      <t>yi zhi bing d</t>
    </rPh>
    <rPh sb="52" eb="53">
      <t>neng</t>
    </rPh>
    <rPh sb="53" eb="54">
      <t>ni zhuan</t>
    </rPh>
    <rPh sb="55" eb="56">
      <t>gan xian wei</t>
    </rPh>
    <rPh sb="58" eb="59">
      <t>yan huan</t>
    </rPh>
    <rPh sb="60" eb="61">
      <t>gan z</t>
    </rPh>
    <rPh sb="62" eb="63">
      <t>xiang gaun</t>
    </rPh>
    <rPh sb="64" eb="65">
      <t>ji bing</t>
    </rPh>
    <rPh sb="66" eb="67">
      <t>jin zhan</t>
    </rPh>
    <phoneticPr fontId="21" type="noConversion"/>
  </si>
  <si>
    <t>通过提问来了解医生对于高病毒载量的患者的治疗的目标方案考虑的因素等等，向她传递的关键信息是博路定在中国有超过十年的临床经验，有以080/evolev为代表的真实世界数据支持，是指南推荐的初治一线治疗药物</t>
    <rPh sb="0" eb="1">
      <t>tong guo</t>
    </rPh>
    <rPh sb="2" eb="3">
      <t>ti wen</t>
    </rPh>
    <rPh sb="4" eb="5">
      <t>lai</t>
    </rPh>
    <rPh sb="5" eb="6">
      <t>liao jie</t>
    </rPh>
    <rPh sb="7" eb="8">
      <t>yi sheng</t>
    </rPh>
    <rPh sb="9" eb="10">
      <t>dui yu</t>
    </rPh>
    <rPh sb="11" eb="12">
      <t>gao bing du</t>
    </rPh>
    <rPh sb="14" eb="15">
      <t>zai liang</t>
    </rPh>
    <rPh sb="16" eb="17">
      <t>de</t>
    </rPh>
    <rPh sb="17" eb="18">
      <t>huan zhe</t>
    </rPh>
    <rPh sb="19" eb="20">
      <t>de</t>
    </rPh>
    <rPh sb="20" eb="21">
      <t>zhi liao</t>
    </rPh>
    <rPh sb="22" eb="23">
      <t>de</t>
    </rPh>
    <rPh sb="23" eb="24">
      <t>mu biao</t>
    </rPh>
    <rPh sb="25" eb="26">
      <t>fang an</t>
    </rPh>
    <rPh sb="27" eb="28">
      <t>kao lü</t>
    </rPh>
    <rPh sb="29" eb="30">
      <t>de</t>
    </rPh>
    <rPh sb="30" eb="31">
      <t>yin su</t>
    </rPh>
    <rPh sb="32" eb="33">
      <t>deng deng</t>
    </rPh>
    <rPh sb="35" eb="36">
      <t>xiang</t>
    </rPh>
    <rPh sb="36" eb="37">
      <t>ta</t>
    </rPh>
    <rPh sb="37" eb="38">
      <t>chuan di</t>
    </rPh>
    <rPh sb="39" eb="40">
      <t>de</t>
    </rPh>
    <rPh sb="40" eb="41">
      <t>guan jian</t>
    </rPh>
    <rPh sb="42" eb="43">
      <t>xin xi</t>
    </rPh>
    <rPh sb="44" eb="45">
      <t>shi</t>
    </rPh>
    <rPh sb="45" eb="46">
      <t>bo lu ding</t>
    </rPh>
    <rPh sb="48" eb="49">
      <t>zai</t>
    </rPh>
    <rPh sb="49" eb="50">
      <t>zhong guo</t>
    </rPh>
    <rPh sb="51" eb="52">
      <t>you</t>
    </rPh>
    <rPh sb="52" eb="53">
      <t>chao guo</t>
    </rPh>
    <rPh sb="54" eb="55">
      <t>shi nian</t>
    </rPh>
    <rPh sb="56" eb="57">
      <t>de</t>
    </rPh>
    <rPh sb="57" eb="58">
      <t>lin chuang</t>
    </rPh>
    <rPh sb="59" eb="60">
      <t>jing yan</t>
    </rPh>
    <phoneticPr fontId="21" type="noConversion"/>
  </si>
  <si>
    <t>发现医生对于目前抗病毒治疗的目标以及方案、考虑的因素等</t>
    <rPh sb="0" eb="1">
      <t>fa xian</t>
    </rPh>
    <rPh sb="2" eb="3">
      <t>yi sheng</t>
    </rPh>
    <rPh sb="4" eb="5">
      <t>dui yu</t>
    </rPh>
    <rPh sb="6" eb="7">
      <t>mu qian</t>
    </rPh>
    <rPh sb="8" eb="9">
      <t>kang bing du</t>
    </rPh>
    <rPh sb="11" eb="12">
      <t>zhi liao</t>
    </rPh>
    <rPh sb="13" eb="14">
      <t>de</t>
    </rPh>
    <rPh sb="14" eb="15">
      <t>mu biao</t>
    </rPh>
    <rPh sb="16" eb="17">
      <t>yi ji</t>
    </rPh>
    <rPh sb="18" eb="19">
      <t>fang an</t>
    </rPh>
    <rPh sb="21" eb="22">
      <t>kao lü</t>
    </rPh>
    <rPh sb="23" eb="24">
      <t>de</t>
    </rPh>
    <rPh sb="24" eb="25">
      <t>yin su</t>
    </rPh>
    <rPh sb="26" eb="27">
      <t>deng</t>
    </rPh>
    <phoneticPr fontId="21" type="noConversion"/>
  </si>
  <si>
    <t>主任对慢乙肝的治疗的主要目标是什么，对治疗方案会考虑哪些因素</t>
    <rPh sb="0" eb="1">
      <t>zhu ren</t>
    </rPh>
    <rPh sb="2" eb="3">
      <t>dui</t>
    </rPh>
    <rPh sb="3" eb="4">
      <t>man</t>
    </rPh>
    <rPh sb="4" eb="5">
      <t>yi gan</t>
    </rPh>
    <rPh sb="6" eb="7">
      <t>de</t>
    </rPh>
    <rPh sb="7" eb="8">
      <t>zhi liao</t>
    </rPh>
    <rPh sb="9" eb="10">
      <t>de</t>
    </rPh>
    <rPh sb="10" eb="11">
      <t>zhu yao</t>
    </rPh>
    <rPh sb="12" eb="13">
      <t>mu biao</t>
    </rPh>
    <rPh sb="14" eb="15">
      <t>shi shen m</t>
    </rPh>
    <rPh sb="18" eb="19">
      <t>dui</t>
    </rPh>
    <rPh sb="19" eb="20">
      <t>zhi liao</t>
    </rPh>
    <rPh sb="21" eb="22">
      <t>fang an</t>
    </rPh>
    <rPh sb="23" eb="24">
      <t>hui</t>
    </rPh>
    <rPh sb="24" eb="25">
      <t>kao lü</t>
    </rPh>
    <rPh sb="26" eb="27">
      <t>na xie</t>
    </rPh>
    <rPh sb="28" eb="29">
      <t>yin s</t>
    </rPh>
    <phoneticPr fontId="21" type="noConversion"/>
  </si>
  <si>
    <t>发现医生对长期治疗想达到什么样的目标，及对治疗方案的考虑因素，长期治疗多长时间的治疗才算长期治疗</t>
    <rPh sb="0" eb="1">
      <t>fa xian</t>
    </rPh>
    <rPh sb="2" eb="3">
      <t>yi sheng</t>
    </rPh>
    <rPh sb="4" eb="5">
      <t>dui</t>
    </rPh>
    <rPh sb="5" eb="6">
      <t>chang qi</t>
    </rPh>
    <rPh sb="7" eb="8">
      <t>zhi liao</t>
    </rPh>
    <rPh sb="9" eb="10">
      <t>xiang</t>
    </rPh>
    <rPh sb="10" eb="11">
      <t>da dao</t>
    </rPh>
    <rPh sb="12" eb="13">
      <t>shen m yang</t>
    </rPh>
    <rPh sb="15" eb="16">
      <t>de</t>
    </rPh>
    <rPh sb="16" eb="17">
      <t>mu biao</t>
    </rPh>
    <rPh sb="19" eb="20">
      <t>ji</t>
    </rPh>
    <rPh sb="20" eb="21">
      <t>dui</t>
    </rPh>
    <rPh sb="21" eb="22">
      <t>zhi liao</t>
    </rPh>
    <rPh sb="23" eb="24">
      <t>fang an</t>
    </rPh>
    <rPh sb="25" eb="26">
      <t>de</t>
    </rPh>
    <rPh sb="26" eb="27">
      <t>kao lü</t>
    </rPh>
    <rPh sb="28" eb="29">
      <t>yin su</t>
    </rPh>
    <rPh sb="31" eb="32">
      <t>chang qi</t>
    </rPh>
    <rPh sb="33" eb="34">
      <t>zhi liao</t>
    </rPh>
    <rPh sb="35" eb="36">
      <t>duo chang</t>
    </rPh>
    <rPh sb="37" eb="38">
      <t>shi jian</t>
    </rPh>
    <rPh sb="39" eb="40">
      <t>de</t>
    </rPh>
    <rPh sb="40" eb="41">
      <t>zhi liao</t>
    </rPh>
    <rPh sb="42" eb="43">
      <t>cai</t>
    </rPh>
    <rPh sb="43" eb="44">
      <t>suan</t>
    </rPh>
    <rPh sb="44" eb="45">
      <t>chang qi</t>
    </rPh>
    <rPh sb="46" eb="47">
      <t>zhi liao</t>
    </rPh>
    <phoneticPr fontId="21" type="noConversion"/>
  </si>
  <si>
    <t>发现医生对长期治疗想达到什么样的目标，及对治疗方案的考虑因素，是否关注肾脏安全性</t>
    <rPh sb="0" eb="1">
      <t>fa xian</t>
    </rPh>
    <rPh sb="2" eb="3">
      <t>yi sheng</t>
    </rPh>
    <rPh sb="4" eb="5">
      <t>dui</t>
    </rPh>
    <rPh sb="5" eb="6">
      <t>chang qi</t>
    </rPh>
    <rPh sb="7" eb="8">
      <t>zhi liao</t>
    </rPh>
    <rPh sb="9" eb="10">
      <t>xiang</t>
    </rPh>
    <rPh sb="10" eb="11">
      <t>da dao</t>
    </rPh>
    <rPh sb="12" eb="13">
      <t>shen m yang</t>
    </rPh>
    <rPh sb="15" eb="16">
      <t>de</t>
    </rPh>
    <rPh sb="16" eb="17">
      <t>mu biao</t>
    </rPh>
    <rPh sb="19" eb="20">
      <t>ji</t>
    </rPh>
    <rPh sb="20" eb="21">
      <t>dui</t>
    </rPh>
    <rPh sb="21" eb="22">
      <t>zhi liao</t>
    </rPh>
    <rPh sb="23" eb="24">
      <t>fang an</t>
    </rPh>
    <rPh sb="25" eb="26">
      <t>de</t>
    </rPh>
    <rPh sb="26" eb="27">
      <t>kao lü</t>
    </rPh>
    <rPh sb="28" eb="29">
      <t>yin su</t>
    </rPh>
    <rPh sb="31" eb="32">
      <t>shi fou</t>
    </rPh>
    <rPh sb="33" eb="34">
      <t>guan zhu</t>
    </rPh>
    <rPh sb="35" eb="36">
      <t>shen z</t>
    </rPh>
    <rPh sb="37" eb="38">
      <t>an quan xing</t>
    </rPh>
    <phoneticPr fontId="21" type="noConversion"/>
  </si>
  <si>
    <t>想发现主任对肝硬化患者的治疗目标及治疗考虑的因素</t>
    <rPh sb="0" eb="1">
      <t>xiang</t>
    </rPh>
    <rPh sb="1" eb="2">
      <t>fa xian</t>
    </rPh>
    <rPh sb="3" eb="4">
      <t>zhu ren</t>
    </rPh>
    <rPh sb="5" eb="6">
      <t>dui</t>
    </rPh>
    <rPh sb="6" eb="7">
      <t>gan ying hua</t>
    </rPh>
    <rPh sb="9" eb="10">
      <t>huan zhe</t>
    </rPh>
    <rPh sb="11" eb="12">
      <t>de</t>
    </rPh>
    <rPh sb="12" eb="13">
      <t>zhi liao</t>
    </rPh>
    <rPh sb="14" eb="15">
      <t>mu biao</t>
    </rPh>
    <rPh sb="16" eb="17">
      <t>ji</t>
    </rPh>
    <rPh sb="17" eb="18">
      <t>zhi liao</t>
    </rPh>
    <rPh sb="19" eb="20">
      <t>kao lü</t>
    </rPh>
    <rPh sb="21" eb="22">
      <t>de</t>
    </rPh>
    <rPh sb="22" eb="23">
      <t>yin su</t>
    </rPh>
    <phoneticPr fontId="21" type="noConversion"/>
  </si>
  <si>
    <t>感染科、肝病科、消化科，肿瘤科，肾内科</t>
    <rPh sb="0" eb="1">
      <t>gan</t>
    </rPh>
    <rPh sb="1" eb="2">
      <t>ran ke</t>
    </rPh>
    <rPh sb="4" eb="5">
      <t>gan bing</t>
    </rPh>
    <rPh sb="6" eb="7">
      <t>ke</t>
    </rPh>
    <rPh sb="8" eb="9">
      <t>xiao hua</t>
    </rPh>
    <rPh sb="10" eb="11">
      <t>ke</t>
    </rPh>
    <rPh sb="12" eb="13">
      <t>zhong liu</t>
    </rPh>
    <rPh sb="14" eb="15">
      <t>ke</t>
    </rPh>
    <rPh sb="16" eb="17">
      <t>shen nei ke</t>
    </rPh>
    <phoneticPr fontId="21" type="noConversion"/>
  </si>
  <si>
    <t>国产恩替卡韦（天丁），替诺福韦</t>
    <rPh sb="0" eb="1">
      <t>guo chan</t>
    </rPh>
    <rPh sb="2" eb="3">
      <t>en ti ka wei</t>
    </rPh>
    <rPh sb="7" eb="8">
      <t>tian</t>
    </rPh>
    <rPh sb="8" eb="9">
      <t>ding</t>
    </rPh>
    <rPh sb="11" eb="12">
      <t>ti nuo fu wei</t>
    </rPh>
    <phoneticPr fontId="21" type="noConversion"/>
  </si>
  <si>
    <t>1、慢乙肝抗病毒治疗，认识耐药的危害，正确选择抗病毒药物
2、慢乙肝抗病毒治疗，关注e抗原转换还是持续病毒抑制
3、慢乙肝抗病毒治疗，选择恩替卡韦弹药方案还是阿德福韦酯联合拉米夫定
4、慢乙肝持续抗病毒治疗的长期获益
5、慢乙肝防治指南的临床实践－－抗病毒治疗相关问题
6、慢乙肝抗病毒治疗的临床获益－－代偿期肝硬化慢乙肝患者抗病毒治疗的临床获益</t>
    <rPh sb="2" eb="3">
      <t>man yi gan</t>
    </rPh>
    <rPh sb="5" eb="6">
      <t>kang bing du</t>
    </rPh>
    <rPh sb="8" eb="9">
      <t>zhi liao</t>
    </rPh>
    <rPh sb="11" eb="12">
      <t>ren shi</t>
    </rPh>
    <rPh sb="13" eb="14">
      <t>nai yao</t>
    </rPh>
    <rPh sb="15" eb="16">
      <t>de</t>
    </rPh>
    <rPh sb="16" eb="17">
      <t>wei hai</t>
    </rPh>
    <rPh sb="19" eb="20">
      <t>zheng que</t>
    </rPh>
    <rPh sb="21" eb="22">
      <t>xuan ze</t>
    </rPh>
    <rPh sb="23" eb="24">
      <t>kang bing du</t>
    </rPh>
    <rPh sb="26" eb="27">
      <t>yao wu</t>
    </rPh>
    <rPh sb="31" eb="32">
      <t>man yi gan</t>
    </rPh>
    <rPh sb="34" eb="35">
      <t>kang bing du</t>
    </rPh>
    <rPh sb="37" eb="38">
      <t>zhi liao</t>
    </rPh>
    <rPh sb="40" eb="41">
      <t>guan zhu</t>
    </rPh>
    <rPh sb="43" eb="44">
      <t>kang yuan</t>
    </rPh>
    <rPh sb="45" eb="46">
      <t>zhuan huan</t>
    </rPh>
    <rPh sb="47" eb="48">
      <t>hai shi</t>
    </rPh>
    <rPh sb="49" eb="50">
      <t>chi x</t>
    </rPh>
    <rPh sb="51" eb="52">
      <t>bing du</t>
    </rPh>
    <rPh sb="53" eb="54">
      <t>yi zhi</t>
    </rPh>
    <rPh sb="58" eb="59">
      <t>man yi gan</t>
    </rPh>
    <rPh sb="61" eb="62">
      <t>kang bing du</t>
    </rPh>
    <rPh sb="64" eb="65">
      <t>zhi liao</t>
    </rPh>
    <rPh sb="67" eb="68">
      <t>xuan z</t>
    </rPh>
    <rPh sb="69" eb="70">
      <t>en ti ka wei</t>
    </rPh>
    <rPh sb="73" eb="74">
      <t>dan yao</t>
    </rPh>
    <rPh sb="75" eb="76">
      <t>fang an</t>
    </rPh>
    <rPh sb="77" eb="78">
      <t>hai shi</t>
    </rPh>
    <rPh sb="79" eb="80">
      <t>a d f w z</t>
    </rPh>
    <rPh sb="83" eb="84">
      <t>zhi</t>
    </rPh>
    <rPh sb="84" eb="85">
      <t>lian he</t>
    </rPh>
    <rPh sb="86" eb="87">
      <t>la mi fu ding</t>
    </rPh>
    <rPh sb="93" eb="94">
      <t>man</t>
    </rPh>
    <rPh sb="94" eb="95">
      <t>yi gan</t>
    </rPh>
    <rPh sb="96" eb="97">
      <t>chi xu</t>
    </rPh>
    <rPh sb="98" eb="99">
      <t>kang bing du</t>
    </rPh>
    <rPh sb="101" eb="102">
      <t>zhi liao</t>
    </rPh>
    <rPh sb="103" eb="104">
      <t>de</t>
    </rPh>
    <rPh sb="104" eb="105">
      <t>chang qi</t>
    </rPh>
    <rPh sb="106" eb="107">
      <t>huo yi</t>
    </rPh>
    <rPh sb="111" eb="112">
      <t>man</t>
    </rPh>
    <rPh sb="112" eb="113">
      <t>yi gan</t>
    </rPh>
    <rPh sb="114" eb="115">
      <t>fang zhi</t>
    </rPh>
    <rPh sb="116" eb="117">
      <t>zhi nan n</t>
    </rPh>
    <rPh sb="118" eb="119">
      <t>de</t>
    </rPh>
    <rPh sb="119" eb="120">
      <t>lin chuang</t>
    </rPh>
    <rPh sb="121" eb="122">
      <t>shi jian</t>
    </rPh>
    <rPh sb="125" eb="126">
      <t>kang bing du</t>
    </rPh>
    <rPh sb="128" eb="129">
      <t>zhi liao</t>
    </rPh>
    <rPh sb="130" eb="131">
      <t>xiang gaun</t>
    </rPh>
    <rPh sb="132" eb="133">
      <t>wen ti</t>
    </rPh>
    <rPh sb="137" eb="138">
      <t>man yi gan</t>
    </rPh>
    <rPh sb="140" eb="141">
      <t>kang bing du</t>
    </rPh>
    <rPh sb="143" eb="144">
      <t>zhi liao</t>
    </rPh>
    <rPh sb="145" eb="146">
      <t>de</t>
    </rPh>
    <rPh sb="146" eb="147">
      <t>lin chuang</t>
    </rPh>
    <rPh sb="148" eb="149">
      <t>huo yi</t>
    </rPh>
    <rPh sb="152" eb="153">
      <t>dai chang qi</t>
    </rPh>
    <rPh sb="155" eb="156">
      <t>gan ying hua</t>
    </rPh>
    <rPh sb="158" eb="159">
      <t>man</t>
    </rPh>
    <rPh sb="159" eb="160">
      <t>yi gan</t>
    </rPh>
    <rPh sb="161" eb="162">
      <t>huan zhe</t>
    </rPh>
    <rPh sb="163" eb="164">
      <t>kang bing du</t>
    </rPh>
    <rPh sb="166" eb="167">
      <t>zhi liao</t>
    </rPh>
    <rPh sb="168" eb="169">
      <t>de</t>
    </rPh>
    <rPh sb="169" eb="170">
      <t>lin chuang</t>
    </rPh>
    <rPh sb="171" eb="172">
      <t>huo yi</t>
    </rPh>
    <phoneticPr fontId="21" type="noConversion"/>
  </si>
  <si>
    <t>龚小亚</t>
    <rPh sb="0" eb="1">
      <t>gong</t>
    </rPh>
    <rPh sb="1" eb="2">
      <t>xiao</t>
    </rPh>
    <rPh sb="2" eb="3">
      <t>ya</t>
    </rPh>
    <phoneticPr fontId="21" type="noConversion"/>
  </si>
  <si>
    <t>02/21/2017</t>
    <phoneticPr fontId="21" type="noConversion"/>
  </si>
  <si>
    <t>eda博路定治疗96周任何病毒载量抑制均显著</t>
    <phoneticPr fontId="21" type="noConversion"/>
  </si>
  <si>
    <t>拜访目的有提到上一次拜访</t>
    <rPh sb="0" eb="1">
      <t>bai fang</t>
    </rPh>
    <rPh sb="2" eb="3">
      <t>mu di</t>
    </rPh>
    <rPh sb="4" eb="5">
      <t>you</t>
    </rPh>
    <rPh sb="5" eb="6">
      <t>ti dao</t>
    </rPh>
    <rPh sb="7" eb="8">
      <t>shang yi ci</t>
    </rPh>
    <rPh sb="10" eb="11">
      <t>bai fang</t>
    </rPh>
    <phoneticPr fontId="21" type="noConversion"/>
  </si>
  <si>
    <t>医生之前的观念，上次传递的信息，医生的认可度，这次要传递的信息，希望达到的目标</t>
    <rPh sb="0" eb="1">
      <t>yi sheng</t>
    </rPh>
    <rPh sb="2" eb="3">
      <t>zhi qian</t>
    </rPh>
    <rPh sb="4" eb="5">
      <t>de</t>
    </rPh>
    <rPh sb="5" eb="6">
      <t>guan nian</t>
    </rPh>
    <rPh sb="8" eb="9">
      <t>shang ci</t>
    </rPh>
    <rPh sb="10" eb="11">
      <t>chuan di</t>
    </rPh>
    <rPh sb="12" eb="13">
      <t>de</t>
    </rPh>
    <rPh sb="13" eb="14">
      <t>xin xi</t>
    </rPh>
    <rPh sb="16" eb="17">
      <t>yi sheng</t>
    </rPh>
    <rPh sb="18" eb="19">
      <t>de</t>
    </rPh>
    <rPh sb="19" eb="20">
      <t>ren ke du</t>
    </rPh>
    <rPh sb="23" eb="24">
      <t>zhe c</t>
    </rPh>
    <rPh sb="25" eb="26">
      <t>yao</t>
    </rPh>
    <rPh sb="26" eb="27">
      <t>chuan di</t>
    </rPh>
    <rPh sb="28" eb="29">
      <t>de</t>
    </rPh>
    <rPh sb="29" eb="30">
      <t>xin xi</t>
    </rPh>
    <rPh sb="32" eb="33">
      <t>xi wang</t>
    </rPh>
    <rPh sb="34" eb="35">
      <t>da dao</t>
    </rPh>
    <rPh sb="36" eb="37">
      <t>de</t>
    </rPh>
    <rPh sb="37" eb="38">
      <t>mu biao</t>
    </rPh>
    <phoneticPr fontId="21" type="noConversion"/>
  </si>
  <si>
    <r>
      <t>代表：上次和您谈到</t>
    </r>
    <r>
      <rPr>
        <sz val="12"/>
        <color theme="1"/>
        <rFont val="Calibri"/>
        <family val="2"/>
      </rPr>
      <t>901</t>
    </r>
    <r>
      <rPr>
        <sz val="12"/>
        <color theme="1"/>
        <rFont val="宋体"/>
        <family val="3"/>
        <charset val="134"/>
      </rPr>
      <t>组织学改善的数据，您也认同慢乙肝需要长期治疗，今天带了一些博路定延缓肝脏疾病进展的数据，希望能更好的治疗慢乙肝患者。占用您几分钟时间可以吗？</t>
    </r>
  </si>
  <si>
    <t>代表：您治疗慢乙肝目前希望达到什么样的治疗目标？</t>
  </si>
  <si>
    <t>代表：那您还是完全遵循指南在使用，您觉得博路定最大的优势在哪里？</t>
  </si>
  <si>
    <t>代表：我们公司的医加宝网络会议上有最新的乙肝进展，有会议的时候我再来邀请您参加可以吗？</t>
  </si>
  <si>
    <t>代表：达到这个目标您主要选择什么样的治疗方案？</t>
    <phoneticPr fontId="21" type="noConversion"/>
  </si>
  <si>
    <t xml:space="preserve">代表：上次和您谈到901组织学改善的数据，您也认同慢乙肝需要长期治疗，今天带了一些博路定延缓肝脏疾病进展的数据，希望能更好的治疗慢乙肝患者。占用您几分钟时间可以吗？
医生：可以呀
代表：您治疗慢乙肝目前希望达到什么样的治疗目标？
医生：病毒转阴，最好是表面抗原转阴。
代表：达到这个目标您主要选择什么样的治疗方案？
医生：除了妊娠的患者我基本上都是首选博路定治疗。
代表：那您还是完全遵循指南在使用，您觉得博路定最大的优势在哪里？
医生：我们医院一线的药物只有博路定，替诺福韦还没有进来，博路定长期使用安全性很好。
代表：您还是比较关注安全性的，博路定上市11年，博路定持续强效抑制病毒，能逆转肝纤维化，延缓肝脏相关疾病进展，我正好也带了一些这方面的数据和您分享一下。（展示901研究）。。。。
医生：嗯
代表：博路定长期治疗可以延缓疾病的进展，而其他一些非指南推荐的药物，可能会由于耐药等因素，不能给患者带来这样的临床获益。博路定是否能够达到您的治疗目标？
医生：是的
代表：这类患者还会首选考虑使用博路定治疗吧？
医生：会的
代表：我们公司的医加宝网络会议上有最新的乙肝进展，有会议的时候我再来邀请您参加可以吗？
医生：好的，这个挺好，不用到广州那么辛苦就能获得更多治疗领域的新数据。
</t>
    <rPh sb="154" eb="155">
      <t>yang</t>
    </rPh>
    <phoneticPr fontId="21" type="noConversion"/>
  </si>
  <si>
    <t>代表：您治疗慢乙肝目前希望达到什么样的治疗目标？</t>
    <phoneticPr fontId="21" type="noConversion"/>
  </si>
  <si>
    <t>代表：那您还是完全遵循指南在使用，您觉得博路定最大的优势在哪里？</t>
    <phoneticPr fontId="21" type="noConversion"/>
  </si>
  <si>
    <t>代表：博路定长期治疗可以延缓疾病的进展，而其他一些非指南推荐的药物，可能会由于耐药等因素，不能给患者带来这样的临床获益。博路定是否能够达到您的治疗目标？</t>
    <phoneticPr fontId="21" type="noConversion"/>
  </si>
  <si>
    <t>代表：博路定长期治疗可以延缓疾病的进展，而其他一些非指南推荐的药物，可能会由于耐药等因素，不能给患者带来这样的临床获益。</t>
    <phoneticPr fontId="21" type="noConversion"/>
  </si>
  <si>
    <t>博路定是否能够达到您的治疗目标？
医生：是的</t>
    <rPh sb="17" eb="18">
      <t>yi sheng</t>
    </rPh>
    <rPh sb="20" eb="21">
      <t>shi de</t>
    </rPh>
    <phoneticPr fontId="21" type="noConversion"/>
  </si>
  <si>
    <t xml:space="preserve">代表：这类患者还会首选考虑使用博路定治疗吧？
</t>
    <phoneticPr fontId="21" type="noConversion"/>
  </si>
  <si>
    <t>代表：我们公司的医加宝网络会议上有最新的乙肝进展，有会议的时候我再来邀请您参加可以吗？</t>
    <phoneticPr fontId="21" type="noConversion"/>
  </si>
  <si>
    <t>展示iPad</t>
    <rPh sb="0" eb="1">
      <t>zhan shi</t>
    </rPh>
    <phoneticPr fontId="21" type="noConversion"/>
  </si>
  <si>
    <t>代表：陈医生，上次拜访您时谈到仿制品也在使用。</t>
    <phoneticPr fontId="21" type="noConversion"/>
  </si>
  <si>
    <t>国产仿制品，长期用药血清学转换等</t>
    <rPh sb="0" eb="1">
      <t>guo chan</t>
    </rPh>
    <rPh sb="2" eb="3">
      <t>fang zhi</t>
    </rPh>
    <rPh sb="4" eb="5">
      <t>pin</t>
    </rPh>
    <rPh sb="6" eb="7">
      <t>chang qi</t>
    </rPh>
    <rPh sb="8" eb="9">
      <t>yong yao</t>
    </rPh>
    <rPh sb="10" eb="11">
      <t>xue qing xue</t>
    </rPh>
    <rPh sb="13" eb="14">
      <t>zhuan huan</t>
    </rPh>
    <rPh sb="15" eb="16">
      <t>deng</t>
    </rPh>
    <phoneticPr fontId="21" type="noConversion"/>
  </si>
  <si>
    <t>代表：今天带了一些博路定和国产仿制品差异的相关资料过来，希望能帮助您更好的了解他们的区别，能占用您几分钟的时间吗？</t>
    <phoneticPr fontId="21" type="noConversion"/>
  </si>
  <si>
    <t>代表：那您为了达到目标主要考虑哪些因素呢？</t>
  </si>
  <si>
    <t>代表：那您为了达到目标主要考虑哪些因素呢？</t>
    <phoneticPr fontId="21" type="noConversion"/>
  </si>
  <si>
    <t>代表：那您为了达到目标主要考虑哪些因素呢？</t>
    <phoneticPr fontId="21" type="noConversion"/>
  </si>
  <si>
    <t>代表：博路定刚好耐药率极低，正好可以帮助您的患者可以得到很好的治疗。</t>
    <phoneticPr fontId="21" type="noConversion"/>
  </si>
  <si>
    <t xml:space="preserve">医生：但是博路定有个问题，血清学转换不是那么快。
代表：的确临床很多老师关注血清学的转换，我这里有博路定关于血清学转换的数据和您分享，（展示iPad）台湾数据。。。博路定与替比夫定比较。。。。。。，仅仅关注e抗原血清学转换是否不够，还要看长期持续抑制病毒，同时还得考虑耐药的问题。
医生：那也是
</t>
    <phoneticPr fontId="21" type="noConversion"/>
  </si>
  <si>
    <t>代表：博路定可以强效抑制乙肝病毒（展示iPad数据）国产仿制品缺乏这方面的数据。高病毒载量的患者使用博路定更加放心。大概和您讨论了慢乙肝的治疗目标及博路定与仿制品的区别，博路定在中国有超过十年的临床经验，有以080／evolve研究为代表的真实世界研究，是指南推荐的一线初治药物。博路定是适合于高病毒载量患者的优先选择，您觉得是这样的吗</t>
    <phoneticPr fontId="21" type="noConversion"/>
  </si>
  <si>
    <t xml:space="preserve">博路定是适合于高病毒载量患者的优先选择，您觉得是这样的吗？
医生：是的
</t>
    <phoneticPr fontId="21" type="noConversion"/>
  </si>
  <si>
    <t>代表：那您对高病毒载量的慢乙肝患者会优先推荐博路定治疗吗？</t>
    <phoneticPr fontId="21" type="noConversion"/>
  </si>
  <si>
    <t>代表：我们公司的医加宝网络会议上有最新的乙肝进展，有会议的时候我再来邀请您参加可以吗？</t>
    <phoneticPr fontId="21" type="noConversion"/>
  </si>
  <si>
    <t>初始治疗</t>
    <rPh sb="0" eb="1">
      <t>chu shi</t>
    </rPh>
    <rPh sb="2" eb="3">
      <t>zhi liao</t>
    </rPh>
    <phoneticPr fontId="21" type="noConversion"/>
  </si>
  <si>
    <t>恩替卡韦仿制品</t>
    <rPh sb="0" eb="1">
      <t>en ti ka wei</t>
    </rPh>
    <rPh sb="4" eb="5">
      <t>fang zhi</t>
    </rPh>
    <rPh sb="6" eb="7">
      <t>pin</t>
    </rPh>
    <phoneticPr fontId="21" type="noConversion"/>
  </si>
  <si>
    <t>代表：上次和您谈到901组织学改善的数据。。。。</t>
    <phoneticPr fontId="21" type="noConversion"/>
  </si>
  <si>
    <t>代表：上次和您谈到901组织学改善的数据，您也认同慢乙肝需要长期治疗，今天带了一些博路定延缓肝脏疾病进展的数据，希望能更好的治疗慢乙肝患者。占用您几分钟时间可以吗？</t>
    <phoneticPr fontId="21" type="noConversion"/>
  </si>
  <si>
    <t>代表：达到这个目标您主要选择什么杨的治疗方案？</t>
    <phoneticPr fontId="21" type="noConversion"/>
  </si>
  <si>
    <t>代表：博路定长期治疗可以延缓疾病的进展，而其他一些非指南推荐的药物，可能会由于耐药等因素，不能给患者带来这样的临床获益。博路定是否能够达到您的治疗目标</t>
    <phoneticPr fontId="21" type="noConversion"/>
  </si>
  <si>
    <t>代表：博路定上市11年，博路定持续强效抑制病毒，能逆转肝纤维化，延缓肝脏相关疾病进展，我正好也带了一些这方面的数据和您分享一下。（展示901研究）。。。。</t>
    <phoneticPr fontId="21" type="noConversion"/>
  </si>
  <si>
    <t xml:space="preserve">代表：博路定长期治疗可以延缓疾病的进展，而其他一些非指南推荐的药物，可能会由于耐药等因素，不能给患者带来这样的临床获益。博路定是否能够达到您的治疗目标？
医生：是的
</t>
    <phoneticPr fontId="21" type="noConversion"/>
  </si>
  <si>
    <t>代表：这类患者还会首选考虑使用博路定治疗吧？</t>
    <phoneticPr fontId="21" type="noConversion"/>
  </si>
  <si>
    <t>新患者</t>
    <rPh sb="0" eb="1">
      <t>xin huan zhe</t>
    </rPh>
    <phoneticPr fontId="21" type="noConversion"/>
  </si>
  <si>
    <t>代表：项医生，上次拜访您时您提到葛兰素代表告诉您替诺福韦很快进入医院并且降价了，我今天带来一些博路定长期治疗安全性的一些数据，希望能帮助您更好的治疗慢乙肝患者。占用您几分钟时间可以吗？</t>
  </si>
  <si>
    <t>代表：项医生，上次拜访您时您提到葛兰素代表告诉您替诺福韦很快进入医院并且降价了，我今天带来一些博路定长期治疗安全性的一些数据，希望能帮助您更好的治疗慢乙肝患者。占用您几分钟时间可以吗？</t>
    <phoneticPr fontId="21" type="noConversion"/>
  </si>
  <si>
    <t>代表：您在治疗方案选择时主要考虑些什么因素呢？</t>
  </si>
  <si>
    <t>代表：您对慢乙肝患者的治疗的目标是什么？</t>
    <phoneticPr fontId="21" type="noConversion"/>
  </si>
  <si>
    <t>代表：今天向您传递了博路定长期使用安全性良好，确保患者能有更好的治疗依从性，从而保证临床持续获益。</t>
    <phoneticPr fontId="21" type="noConversion"/>
  </si>
  <si>
    <t>代表：是的，我今天正好带了，您看（展示iPad）抗病毒治疗前肾功能评估以及治疗过程中如何监测，那您有在用替诺福韦的患者以后需要注意监测肾脏安全，博路定是不需要。对于患者来说长期使用的安全性是非常重要的，而博路定正好能满足这一点。</t>
    <phoneticPr fontId="21" type="noConversion"/>
  </si>
  <si>
    <t xml:space="preserve">代表：今天向您传递了博路定长期使用安全性良好，确保患者能有更好的治疗依从性，从而保证临床持续获益。
医生：是的，我们长期使用博路定安全性也是很好的。
</t>
    <phoneticPr fontId="21" type="noConversion"/>
  </si>
  <si>
    <t xml:space="preserve">代表：您会继续在这类患者中推荐博路定吗？
医生：会的。
</t>
    <phoneticPr fontId="21" type="noConversion"/>
  </si>
  <si>
    <t>代表：我们公司的医加宝网络会议上有最新的乙肝进展，有会议的时候我再来邀请您参加可以吗？</t>
    <phoneticPr fontId="21" type="noConversion"/>
  </si>
  <si>
    <t>替诺福韦</t>
    <rPh sb="0" eb="1">
      <t>ti nuo fu wei</t>
    </rPh>
    <phoneticPr fontId="21" type="noConversion"/>
  </si>
  <si>
    <t>代表：戴医生，您好！上次谈到对肝硬化患者需要长期治疗，这次带了博路定治疗肝硬化患者的数据，希望能够帮助您能够更好的治疗肝硬化病人</t>
    <phoneticPr fontId="21" type="noConversion"/>
  </si>
  <si>
    <t>代表：那您对肝硬化患者治疗的药物怎么选择的呢？</t>
  </si>
  <si>
    <t xml:space="preserve">代表：对肝硬化患者您的治疗目标是什么？
</t>
    <phoneticPr fontId="21" type="noConversion"/>
  </si>
  <si>
    <t>代表：您选择博路定时主要考虑的因素是什么呢？</t>
  </si>
  <si>
    <t>代表：您选择博路定时主要考虑的因素是什么呢？</t>
    <phoneticPr fontId="21" type="noConversion"/>
  </si>
  <si>
    <t>代表：刚才向您展示了博路定能够逆转肝纤维化，延缓肝脏相关疾病进程，对于患者来说博路定是很好的选择，是吗？</t>
    <phoneticPr fontId="21" type="noConversion"/>
  </si>
  <si>
    <t>代表：价格是一方面因素，但是更重要的是向您刚才所说的博路定强效抑制病毒，能够逆转肝纤维化，延缓肝脏相关疾病进展，展示iPad（901研究相关数据），对于病人来说仅仅抑制病毒是不够的，更希望获得组织学的改善，延缓疾病进展。其他非指南一线推荐的药物因为耐药而不能像博路定那样给病人带来组织学的改善。</t>
    <phoneticPr fontId="21" type="noConversion"/>
  </si>
  <si>
    <t xml:space="preserve">代表：刚才向您展示了博路定能够逆转肝纤维化，延缓肝脏相关疾病进程，对于患者来说博路定是很好的选择，是吗？
医生：是的
</t>
    <phoneticPr fontId="21" type="noConversion"/>
  </si>
  <si>
    <t xml:space="preserve">代表：那您对于肝硬化的患者还会继续首选博路定治疗吗？
医生：会的，我刚刚就说了肯定会首选。
</t>
    <phoneticPr fontId="21" type="noConversion"/>
  </si>
  <si>
    <t>肝硬化患者</t>
    <rPh sb="0" eb="1">
      <t>gan ying hua</t>
    </rPh>
    <rPh sb="3" eb="4">
      <t>huan zhe</t>
    </rPh>
    <phoneticPr fontId="21" type="noConversion"/>
  </si>
  <si>
    <t>阿德福韦，拉米夫定</t>
    <rPh sb="0" eb="1">
      <t>a d f w</t>
    </rPh>
    <rPh sb="5" eb="6">
      <t>la m f d</t>
    </rPh>
    <phoneticPr fontId="21" type="noConversion"/>
  </si>
  <si>
    <t>代表：唐医生，上次拜访您时谈到博路定长期治疗可以给病人带来长期的获益，对于老病人，您还是会选择博路定治疗的吧，我这次带了一些博路定与仿制品区别的资料。希望能帮助您的患者更好的抗病毒治疗。</t>
  </si>
  <si>
    <t>代表：唐医生，上次拜访您时谈到博路定长期治疗可以给病人带来长期的获益，对于老病人，您还是会选择博路定治疗的吧，我这次带了一些博路定与仿制品区别的资料。希望能帮助您的患者更好的抗病毒治疗。</t>
    <phoneticPr fontId="21" type="noConversion"/>
  </si>
  <si>
    <t>代表：想请教下您慢乙肝患者治疗您希望达到什么样的目标？</t>
    <phoneticPr fontId="21" type="noConversion"/>
  </si>
  <si>
    <t>代表：我这里有博路定关于强效抑制病毒的数据和您分享，（展示iPad）三期临床664例。。。。。。。还要看长期持续抑制病毒，同时还得考虑耐药的问题，博路定在中国有超过十年的临床经验，有080等真实世界研究数据支持，是指南推荐的一线初治药物。这是仿制品所不具备的。</t>
    <phoneticPr fontId="21" type="noConversion"/>
  </si>
  <si>
    <t xml:space="preserve">代表：刚讨论了对于转氨酶高，高病毒载量的慢乙肝患者需要一个更强效抑制病毒的药物，钢材向您展示的博路定数据能够对任何基线的病毒载量都能够显著抑制。对于这部分患者博路定是更好的选择对吗？
医生：恩
</t>
    <phoneticPr fontId="21" type="noConversion"/>
  </si>
  <si>
    <t>代表：您对高病毒载量的患者会首选博路定治疗吗？</t>
    <phoneticPr fontId="21" type="noConversion"/>
  </si>
  <si>
    <t>高病毒载量的患者</t>
    <rPh sb="0" eb="1">
      <t>gao bing du</t>
    </rPh>
    <rPh sb="3" eb="4">
      <t>zai liang</t>
    </rPh>
    <rPh sb="5" eb="6">
      <t>de</t>
    </rPh>
    <rPh sb="6" eb="7">
      <t>huan zhe</t>
    </rPh>
    <phoneticPr fontId="21" type="noConversion"/>
  </si>
  <si>
    <t xml:space="preserve">代表：上次拜访了解到您有肝硬化的患者做了肝纤四项，您是否有开始治疗了呢？
医生：是用了你们博路定治疗
</t>
    <phoneticPr fontId="21" type="noConversion"/>
  </si>
  <si>
    <t xml:space="preserve">代表：上次拜访了解到您有肝硬化的患者做了肝纤四项，您是否有开始治疗了呢？
医生：是用了你们博路定治疗
</t>
    <phoneticPr fontId="21" type="noConversion"/>
  </si>
  <si>
    <t>代表：您对肝硬化患者的治疗目标是什么？</t>
    <phoneticPr fontId="21" type="noConversion"/>
  </si>
  <si>
    <t>代表：您目前主要使用哪些抗病毒方案呢？</t>
  </si>
  <si>
    <t>代表：那您认为博路定最大的优势在哪里</t>
    <phoneticPr fontId="21" type="noConversion"/>
  </si>
  <si>
    <t>代表：刚才和您探讨了肝硬化患者的治疗目标，展示了博路定可以延缓肝硬化患者疾病进展数据，指南推荐博路定是肝硬化患者的一线选择，您认同吗？</t>
    <phoneticPr fontId="21" type="noConversion"/>
  </si>
  <si>
    <r>
      <t>代表：博路定强效持续抑制病毒，能逆转肝纤维化，延缓肝脏相关疾病进展。其他非指南一线的药物，比如拉米夫定由于耐药，无法获得向博路定这样的疗效。我今天也带了一些博路定治疗肝硬化的一些数据（展示</t>
    </r>
    <r>
      <rPr>
        <sz val="12"/>
        <color theme="1"/>
        <rFont val="Calibri"/>
        <family val="2"/>
      </rPr>
      <t>iPad901</t>
    </r>
    <r>
      <rPr>
        <sz val="12"/>
        <color theme="1"/>
        <rFont val="宋体"/>
        <family val="3"/>
        <charset val="134"/>
      </rPr>
      <t>研究</t>
    </r>
  </si>
  <si>
    <t xml:space="preserve">代表：刚才和您探讨了肝硬化患者的治疗目标，展示了博路定可以延缓肝硬化患者疾病进展数据，指南推荐博路定是肝硬化患者的一线选择，您认同吗？
医生：认同阿
</t>
    <phoneticPr fontId="21" type="noConversion"/>
  </si>
  <si>
    <t>代表：您对肝硬化患者会初治首选博路定治疗吗？</t>
  </si>
  <si>
    <t>肝硬化患者首选</t>
    <rPh sb="0" eb="1">
      <t>gan ying hua</t>
    </rPh>
    <rPh sb="3" eb="4">
      <t>huan zhe</t>
    </rPh>
    <rPh sb="5" eb="6">
      <t>shou xuan</t>
    </rPh>
    <phoneticPr fontId="21" type="noConversion"/>
  </si>
  <si>
    <t>高病毒载量的患者首选</t>
    <rPh sb="0" eb="1">
      <t>gao bing du</t>
    </rPh>
    <rPh sb="3" eb="4">
      <t>zai liang</t>
    </rPh>
    <rPh sb="5" eb="6">
      <t>de</t>
    </rPh>
    <rPh sb="6" eb="7">
      <t>huan zhe</t>
    </rPh>
    <rPh sb="8" eb="9">
      <t>shou xuan</t>
    </rPh>
    <phoneticPr fontId="21" type="noConversion"/>
  </si>
  <si>
    <t>慢乙肝患者首选</t>
    <rPh sb="0" eb="1">
      <t>man yi gan</t>
    </rPh>
    <rPh sb="3" eb="4">
      <t>huan zhe</t>
    </rPh>
    <rPh sb="5" eb="6">
      <t>shou xuan</t>
    </rPh>
    <phoneticPr fontId="21" type="noConversion"/>
  </si>
  <si>
    <t>高病毒载量的慢乙肝患者首选</t>
    <rPh sb="0" eb="1">
      <t>gao bing du</t>
    </rPh>
    <rPh sb="3" eb="4">
      <t>zai liang</t>
    </rPh>
    <rPh sb="5" eb="6">
      <t>de</t>
    </rPh>
    <rPh sb="6" eb="7">
      <t>man y gan</t>
    </rPh>
    <rPh sb="9" eb="10">
      <t>huan zhe</t>
    </rPh>
    <rPh sb="11" eb="12">
      <t>shou xuan</t>
    </rPh>
    <phoneticPr fontId="21" type="noConversion"/>
  </si>
  <si>
    <t>拉米夫定</t>
    <rPh sb="0" eb="1">
      <t>la mi fu ding</t>
    </rPh>
    <phoneticPr fontId="21" type="noConversion"/>
  </si>
  <si>
    <t>代表：谢医生，上次拜访你的时候了解到现在科室有很多肝硬化的患者在使用博路定治疗，我今天也带了一些博路定治疗肝硬化的数据，希望能更好的帮助到您治疗肝硬化的患者，占用您几分钟的时间可以吗？</t>
  </si>
  <si>
    <t>代表：谢医生，上次拜访你的时候了解到现在科室有很多肝硬化的患者在使用博路定治疗，我今天也带了一些博路定治疗肝硬化的数据，希望能更好的帮助到您治疗肝硬化的患者，占用您几分钟的时间可以吗？</t>
    <phoneticPr fontId="21" type="noConversion"/>
  </si>
  <si>
    <t>代表：对于肝硬化患者您的治疗目标是什么？</t>
    <phoneticPr fontId="21" type="noConversion"/>
  </si>
  <si>
    <t>代表：那您主要选择那些治疗方案呢？</t>
  </si>
  <si>
    <t>代表：那您这样选择是和指南一致的，患者也能得到最好的治疗，您选择博路定主要是考虑哪方面的优势呢？</t>
  </si>
  <si>
    <t>代表：刚刚向您展示香港临床实践数据显示博路定能够减少肝硬化患者肝脏相关死亡和全因死亡风险，博路定是肝硬化患者的首选方案，您觉得是这样的吗</t>
    <phoneticPr fontId="21" type="noConversion"/>
  </si>
  <si>
    <t>代表：刚刚向您展示香港临床实践数据显示博路定能够减少肝硬化患者肝脏相关死亡和全因死亡风险，博路定是肝硬化患者的首选方案，您觉得是这样的吗</t>
    <phoneticPr fontId="21" type="noConversion"/>
  </si>
  <si>
    <t xml:space="preserve">代表：那您对于肝硬化患者会首选博路定治疗吗？
医生：会的，就是这么用的
</t>
    <phoneticPr fontId="21" type="noConversion"/>
  </si>
  <si>
    <t>正在使用博路定的患者</t>
    <rPh sb="0" eb="1">
      <t>zheng zai</t>
    </rPh>
    <rPh sb="2" eb="3">
      <t>shi yong</t>
    </rPh>
    <rPh sb="4" eb="5">
      <t>bo lu ding</t>
    </rPh>
    <rPh sb="7" eb="8">
      <t>de</t>
    </rPh>
    <rPh sb="8" eb="9">
      <t>huan zhe</t>
    </rPh>
    <phoneticPr fontId="21" type="noConversion"/>
  </si>
  <si>
    <t>eda香港reallife研究显示博路定改善肝硬化患者临床结局的数据</t>
    <phoneticPr fontId="21" type="noConversion"/>
  </si>
  <si>
    <t>代表：上次和您谈到901组织学改善的数据，您也认同慢乙肝需要长期治疗，今天带了一些博路定延缓肝脏疾病进展的数据，希望能更好的治疗慢乙肝患者。占用您几分钟时间可以吗？</t>
    <phoneticPr fontId="21" type="noConversion"/>
  </si>
  <si>
    <t>1、延长博路定患者的DOT
2、锁定新患者，细分优势人群
3、拓展消化科和肝胆外科</t>
    <rPh sb="2" eb="3">
      <t>yan chang</t>
    </rPh>
    <rPh sb="4" eb="5">
      <t>bo lu ding</t>
    </rPh>
    <rPh sb="7" eb="8">
      <t>huan zhe</t>
    </rPh>
    <rPh sb="9" eb="10">
      <t>de</t>
    </rPh>
    <rPh sb="16" eb="17">
      <t>suo ding</t>
    </rPh>
    <rPh sb="18" eb="19">
      <t>xin</t>
    </rPh>
    <rPh sb="19" eb="20">
      <t>huan zhe</t>
    </rPh>
    <rPh sb="22" eb="23">
      <t>xi fen</t>
    </rPh>
    <rPh sb="24" eb="25">
      <t>you shi</t>
    </rPh>
    <rPh sb="26" eb="27">
      <t>ren qun</t>
    </rPh>
    <rPh sb="31" eb="32">
      <t>tuo zhan</t>
    </rPh>
    <rPh sb="33" eb="34">
      <t>xiao hua ke</t>
    </rPh>
    <rPh sb="36" eb="37">
      <t>he</t>
    </rPh>
    <rPh sb="37" eb="38">
      <t>gan dan wai ke</t>
    </rPh>
    <phoneticPr fontId="21" type="noConversion"/>
  </si>
  <si>
    <t>1、中老年患者
2、高病毒载量的患者
3、DNA阳性、进展性肝纤维化／肝硬化患者
4、慢乙肝的初治患者</t>
    <rPh sb="2" eb="3">
      <t>zhong lao nian</t>
    </rPh>
    <rPh sb="5" eb="6">
      <t>huan zhe</t>
    </rPh>
    <rPh sb="10" eb="11">
      <t>gao bing du</t>
    </rPh>
    <rPh sb="13" eb="14">
      <t>zai liang</t>
    </rPh>
    <rPh sb="15" eb="16">
      <t>de</t>
    </rPh>
    <rPh sb="16" eb="17">
      <t>huan zhe</t>
    </rPh>
    <rPh sb="24" eb="25">
      <t>yang xing</t>
    </rPh>
    <rPh sb="27" eb="28">
      <t>jin zhan</t>
    </rPh>
    <rPh sb="29" eb="30">
      <t>xing</t>
    </rPh>
    <rPh sb="30" eb="31">
      <t>gan</t>
    </rPh>
    <rPh sb="31" eb="32">
      <t>xian wei hua</t>
    </rPh>
    <rPh sb="35" eb="36">
      <t>gan ying hua</t>
    </rPh>
    <rPh sb="38" eb="39">
      <t>huan zhe</t>
    </rPh>
    <rPh sb="43" eb="44">
      <t>man</t>
    </rPh>
    <rPh sb="44" eb="45">
      <t>yi gan</t>
    </rPh>
    <rPh sb="46" eb="47">
      <t>de</t>
    </rPh>
    <rPh sb="47" eb="48">
      <t>chu</t>
    </rPh>
    <rPh sb="48" eb="49">
      <t>zhi</t>
    </rPh>
    <rPh sb="49" eb="50">
      <t>huan zhe</t>
    </rPh>
    <phoneticPr fontId="21" type="noConversion"/>
  </si>
  <si>
    <t xml:space="preserve">1、博路定强效持续抑制病毒，能逆转肝纤维化、延缓肝脏相关疾病进展
2、博路定长期使用安全性良好，确保患者能有更好的治疗依从性，从而保证临床持续获益
3、博路定在中国有超过十年的临床经验，有以080/EVOLVE研究为代表的真实世界的数据支持，是指南推荐的初治一线药物
</t>
    <rPh sb="2" eb="3">
      <t>bo lu ding</t>
    </rPh>
    <rPh sb="5" eb="6">
      <t>qiang xiao</t>
    </rPh>
    <rPh sb="7" eb="8">
      <t>chi xu</t>
    </rPh>
    <rPh sb="9" eb="10">
      <t>yi zhi</t>
    </rPh>
    <rPh sb="11" eb="12">
      <t>bing du</t>
    </rPh>
    <rPh sb="14" eb="15">
      <t>neng</t>
    </rPh>
    <rPh sb="15" eb="16">
      <t>ni zhuan</t>
    </rPh>
    <rPh sb="17" eb="18">
      <t>gan xian wei hua</t>
    </rPh>
    <rPh sb="22" eb="23">
      <t>yan huan</t>
    </rPh>
    <rPh sb="24" eb="25">
      <t>gan z</t>
    </rPh>
    <rPh sb="26" eb="27">
      <t>xiang gaun ji bing</t>
    </rPh>
    <rPh sb="30" eb="31">
      <t>jin zhan</t>
    </rPh>
    <rPh sb="35" eb="36">
      <t>bo lu ding</t>
    </rPh>
    <rPh sb="38" eb="39">
      <t>chang qi</t>
    </rPh>
    <rPh sb="40" eb="41">
      <t>shi yong</t>
    </rPh>
    <rPh sb="42" eb="43">
      <t>an quan xing</t>
    </rPh>
    <rPh sb="45" eb="46">
      <t>liang hao</t>
    </rPh>
    <rPh sb="48" eb="49">
      <t>que bao</t>
    </rPh>
    <rPh sb="50" eb="51">
      <t>huan zhe</t>
    </rPh>
    <rPh sb="52" eb="53">
      <t>neng</t>
    </rPh>
    <rPh sb="53" eb="54">
      <t>you</t>
    </rPh>
    <rPh sb="54" eb="55">
      <t>geng hao</t>
    </rPh>
    <rPh sb="56" eb="57">
      <t>de</t>
    </rPh>
    <rPh sb="57" eb="58">
      <t>zhi liao</t>
    </rPh>
    <rPh sb="59" eb="60">
      <t>yi cong xing</t>
    </rPh>
    <rPh sb="63" eb="64">
      <t>cong er</t>
    </rPh>
    <rPh sb="65" eb="66">
      <t>bao zheng</t>
    </rPh>
    <rPh sb="67" eb="68">
      <t>lin chuang</t>
    </rPh>
    <rPh sb="69" eb="70">
      <t>chi xu</t>
    </rPh>
    <rPh sb="71" eb="72">
      <t>huo yi</t>
    </rPh>
    <rPh sb="77" eb="78">
      <t>bo lu ding</t>
    </rPh>
    <rPh sb="80" eb="81">
      <t>zai</t>
    </rPh>
    <rPh sb="81" eb="82">
      <t>zhong guo</t>
    </rPh>
    <rPh sb="83" eb="84">
      <t>you chao guo</t>
    </rPh>
    <rPh sb="86" eb="87">
      <t>shi nian</t>
    </rPh>
    <rPh sb="88" eb="89">
      <t>de</t>
    </rPh>
    <rPh sb="89" eb="90">
      <t>lin chuang</t>
    </rPh>
    <rPh sb="91" eb="92">
      <t>jing yan</t>
    </rPh>
    <rPh sb="94" eb="95">
      <t>you</t>
    </rPh>
    <rPh sb="95" eb="96">
      <t>yi</t>
    </rPh>
    <rPh sb="106" eb="107">
      <t>yan jiu</t>
    </rPh>
    <rPh sb="108" eb="109">
      <t>wei</t>
    </rPh>
    <rPh sb="109" eb="110">
      <t>dai biao</t>
    </rPh>
    <rPh sb="111" eb="112">
      <t>de</t>
    </rPh>
    <rPh sb="112" eb="113">
      <t>zhen shi</t>
    </rPh>
    <rPh sb="114" eb="115">
      <t>shi jie</t>
    </rPh>
    <rPh sb="116" eb="117">
      <t>de</t>
    </rPh>
    <rPh sb="117" eb="118">
      <t>shu ju</t>
    </rPh>
    <rPh sb="119" eb="120">
      <t>zhi chi</t>
    </rPh>
    <rPh sb="122" eb="123">
      <t>shi</t>
    </rPh>
    <rPh sb="123" eb="124">
      <t>zhi nan</t>
    </rPh>
    <rPh sb="125" eb="126">
      <t>tui jian</t>
    </rPh>
    <rPh sb="127" eb="128">
      <t>de</t>
    </rPh>
    <rPh sb="128" eb="129">
      <t>chu</t>
    </rPh>
    <rPh sb="129" eb="130">
      <t>zhi</t>
    </rPh>
    <rPh sb="130" eb="131">
      <t>yi xian</t>
    </rPh>
    <rPh sb="132" eb="133">
      <t>yao weu</t>
    </rPh>
    <phoneticPr fontId="21" type="noConversion"/>
  </si>
  <si>
    <t>1、替诺福韦是新一代的核甘酸类似物，肾脏安全性优于阿德福韦，2、替诺福韦的抗病毒疗效更强，博路定治疗的患者可以更换TDF，
3、TDF治疗期间用EGFR评估患者肾功能，并无显著影响
4、抗病毒治疗期间，博路定治疗24周，HBVDNA大于10的三次方拷贝每毫升，后续治疗方案继续博路定治疗对比加用阿德福韦或换用替诺福韦治疗
5、TDF降价了，博路定是否有降价的可能</t>
    <rPh sb="2" eb="3">
      <t>t nuo fu wei</t>
    </rPh>
    <rPh sb="6" eb="7">
      <t>shi</t>
    </rPh>
    <rPh sb="7" eb="8">
      <t>xin yi dai</t>
    </rPh>
    <rPh sb="10" eb="11">
      <t>de</t>
    </rPh>
    <rPh sb="11" eb="12">
      <t>he gan suan</t>
    </rPh>
    <rPh sb="14" eb="15">
      <t>lei si</t>
    </rPh>
    <rPh sb="16" eb="17">
      <t>wu</t>
    </rPh>
    <rPh sb="18" eb="19">
      <t>s z</t>
    </rPh>
    <rPh sb="20" eb="21">
      <t>an quan xing</t>
    </rPh>
    <rPh sb="23" eb="24">
      <t>you yu</t>
    </rPh>
    <rPh sb="25" eb="26">
      <t>a d f w</t>
    </rPh>
    <rPh sb="32" eb="33">
      <t>ti nuo fu wei</t>
    </rPh>
    <rPh sb="36" eb="37">
      <t>de</t>
    </rPh>
    <rPh sb="37" eb="38">
      <t>kang bing du</t>
    </rPh>
    <rPh sb="40" eb="41">
      <t>liao xiao</t>
    </rPh>
    <rPh sb="42" eb="43">
      <t>geng qiang</t>
    </rPh>
    <rPh sb="45" eb="46">
      <t>bo lu ding</t>
    </rPh>
    <rPh sb="48" eb="49">
      <t>zhi l d</t>
    </rPh>
    <rPh sb="50" eb="51">
      <t>de</t>
    </rPh>
    <rPh sb="51" eb="52">
      <t>huan zhe</t>
    </rPh>
    <rPh sb="53" eb="54">
      <t>ke yi</t>
    </rPh>
    <rPh sb="55" eb="56">
      <t>geng huan</t>
    </rPh>
    <rPh sb="67" eb="68">
      <t>zhi liao</t>
    </rPh>
    <rPh sb="69" eb="70">
      <t>qi jian</t>
    </rPh>
    <rPh sb="71" eb="72">
      <t>yong</t>
    </rPh>
    <rPh sb="76" eb="77">
      <t>ping gu</t>
    </rPh>
    <rPh sb="78" eb="79">
      <t>huan zhe</t>
    </rPh>
    <rPh sb="80" eb="81">
      <t>shen gong neng</t>
    </rPh>
    <rPh sb="84" eb="85">
      <t>bing</t>
    </rPh>
    <rPh sb="85" eb="86">
      <t>wu</t>
    </rPh>
    <rPh sb="86" eb="87">
      <t>xian zhu</t>
    </rPh>
    <rPh sb="88" eb="89">
      <t>ying xiang</t>
    </rPh>
    <rPh sb="93" eb="94">
      <t>kang bing du</t>
    </rPh>
    <rPh sb="96" eb="97">
      <t>zhi liao</t>
    </rPh>
    <rPh sb="98" eb="99">
      <t>qi jian</t>
    </rPh>
    <rPh sb="101" eb="102">
      <t>bo lu ding</t>
    </rPh>
    <rPh sb="104" eb="105">
      <t>zhi liao</t>
    </rPh>
    <rPh sb="108" eb="109">
      <t>zhou</t>
    </rPh>
    <rPh sb="116" eb="117">
      <t>da yu</t>
    </rPh>
    <rPh sb="120" eb="121">
      <t>de</t>
    </rPh>
    <rPh sb="121" eb="122">
      <t>san ci fang</t>
    </rPh>
    <rPh sb="124" eb="125">
      <t>kao bei</t>
    </rPh>
    <rPh sb="126" eb="127">
      <t>mei</t>
    </rPh>
    <rPh sb="127" eb="128">
      <t>hao sheng</t>
    </rPh>
    <rPh sb="130" eb="131">
      <t>hou xu</t>
    </rPh>
    <rPh sb="132" eb="133">
      <t>zhi liao</t>
    </rPh>
    <rPh sb="134" eb="135">
      <t>fang an</t>
    </rPh>
    <rPh sb="136" eb="137">
      <t>ji xu</t>
    </rPh>
    <rPh sb="138" eb="139">
      <t>bo lu ding</t>
    </rPh>
    <rPh sb="141" eb="142">
      <t>zhi liao</t>
    </rPh>
    <rPh sb="143" eb="144">
      <t>dui bi</t>
    </rPh>
    <rPh sb="147" eb="148">
      <t>a d f w</t>
    </rPh>
    <rPh sb="151" eb="152">
      <t>huo</t>
    </rPh>
    <rPh sb="152" eb="153">
      <t>huan yong</t>
    </rPh>
    <rPh sb="154" eb="155">
      <t>ti nuo fu wei</t>
    </rPh>
    <rPh sb="158" eb="159">
      <t>zhi liao</t>
    </rPh>
    <rPh sb="166" eb="167">
      <t>jiang jia</t>
    </rPh>
    <rPh sb="168" eb="169">
      <t>le</t>
    </rPh>
    <rPh sb="170" eb="171">
      <t>bo lu ding</t>
    </rPh>
    <rPh sb="173" eb="174">
      <t>shi fou</t>
    </rPh>
    <rPh sb="175" eb="176">
      <t>you</t>
    </rPh>
    <rPh sb="176" eb="177">
      <t>jiang jia</t>
    </rPh>
    <rPh sb="178" eb="179">
      <t>de</t>
    </rPh>
    <rPh sb="179" eb="180">
      <t>ke neng</t>
    </rPh>
    <phoneticPr fontId="21" type="noConversion"/>
  </si>
  <si>
    <t>上一次拜访欧医生向她传递了901研究可以改善肝脏组织学的信息，欧医生也认同，</t>
    <phoneticPr fontId="21" type="noConversion"/>
  </si>
  <si>
    <t>代表：上次拜访了解到您有肝硬化的患者做了肝纤四项，您是否有开始治疗了呢？
医生：是用了你们博路定治疗
代表：那就太好了，我今天也带了一些博路定治疗肝硬化的数据，希望能帮助您更好的和肝硬化患者沟通抗病毒治疗。占用您几分钟的时间。</t>
    <phoneticPr fontId="21" type="noConversion"/>
  </si>
  <si>
    <t xml:space="preserve">代表：陈医生，上次拜访您时谈到仿制品也在使用。
医生：主要还是博路定，国产的有几个在外面药店。
代表：今天带了一些博路定和国产仿制品差异的相关资料过来，希望能帮助您更好的了解他们的区别，能占用您几分钟的时间吗？
医生：可以。
代表：想请教下您慢乙肝患者治疗您希望达到什么样的目标？
医生：病毒转阴，向大三阳转小三阳。
代表：那您为了达到目标主要考虑哪些因素呢？
医生：除了疗效，主要还是耐药的问题。
代表：博路定刚好耐药率极低，正好可以帮助您的患者可以得到很好的治疗。
医生：但是博路定有个问题，血清学转换不是那么快。
代表：的确临床很多老师关注血清学的转换，我这里有博路定关于血清学转换的数据和您分享，（展示iPad）台湾数据。。。博路定与替比夫定比较。。。。。。，仅仅关注e抗原血清学转换是否不够，还要看长期持续抑制病毒，同时还得考虑耐药的问题。
医生：那也是
代表：博路定在中国有超过十年的临床经验，有以080／evolve研究为代表的真实世界研究，是指南推荐的一线初治药物。这是仿制品不具备的。
医生：的确我们也用博路定有很久的经验了
代表：博路定可以强效抑制乙肝病毒（展示iPad数据）国产仿制品缺乏这方面的数据。高病毒载量的患者使用博路定更加放心。大概和您讨论了慢乙肝的治疗目标及博路定与仿制品的区别，博路定在中国有超过十年的临床经验，有以080／evolve研究为代表的真实世界研究，是指南推荐的一线初治药物。博路定是适合于高病毒载量患者的优先选择，您觉得是这样的吗？
医生：是的
代表：那您对高病毒载量的慢乙肝患者会优先推荐博路定治疗吗？
医生：可以考虑
代表：我们公司的医加宝网络会议上有最新的乙肝进展，有会议的时候我再来邀请您参加可以吗？
医生：好的
</t>
    <phoneticPr fontId="21" type="noConversion"/>
  </si>
  <si>
    <t>代表：想请教下您慢乙肝患者治疗您希望达到什么样的目标？
医生：病毒转阴，向大三阳转小三阳。
代表：那您为了达到目标主要考虑哪些因素呢？
医生：除了疗效，主要还是耐药的问题。
代表：博路定刚好耐药率极低，正好可以帮助您的患者可以得到很好的治疗。
医生：但是博路定有个问题，血清学转换不是那么快。</t>
    <phoneticPr fontId="21" type="noConversion"/>
  </si>
  <si>
    <t>代表：您治疗慢乙肝目前希望达到什么样的治疗目标？
医生：病毒转阴，最好是表面抗原转阴。
代表：达到这个目标您主要选择什么样的治疗方案？
医生：除了妊娠的患者我基本上都是首选博路定治疗。
代表：那您还是完全遵循指南在使用，您觉得博路定最大的优势在哪里？
医生：我们医院一线的药物只有博路定，替诺福韦还没有进来，博路定长期使用安全性很好。</t>
    <phoneticPr fontId="21" type="noConversion"/>
  </si>
  <si>
    <t xml:space="preserve">代表：上次和您谈到901组织学改善的数据，您也认同慢乙肝需要长期治疗，今天带了一些博路定延缓肝脏疾病进展的数据，希望能更好的治疗慢乙肝患者。占用您几分钟时间可以吗？
医生：可以呀
代表：您治疗慢乙肝目前希望达到什么样的治疗目标？
医生：病毒转阴，最好是表面抗原转阴，延缓疾病的进展
代表：达到这个目标您主要选择什么杨的治疗方案？
医生：除了妊娠的患者我基本上都是首选博路定治疗。
代表：那您还是完全遵循指南在使用，您觉得博路定最大的优势在哪里？
医生：我们医院一线的药物只有博路定，替诺福韦还没有进来，博路定疗效、耐药等方面都非常有优势。
代表：博路定上市11年，博路定持续强效抑制病毒，能逆转肝纤维化，延缓肝脏相关疾病进展，我正好也带了一些这方面的数据和您分享一下。（展示901研究）。。。。
医生：抗病毒治疗是否能逆转肝硬化还是存在争议的。
代表：的确，临床有各种各样的数据，向医生展示901逆转纤维化数据。
医生：只是讨论观点，在没有定论前肯定还是首选博路定治疗。
代表：博路定长期治疗可以延缓疾病的进展，而其他一些非指南推荐的药物，可能会由于耐药等因素，不能给患者带来这样的临床获益。博路定是否能够达到您的治疗目标？
医生：是的
代表：这类患者还会首选考虑使用博路定治疗吧？
医生：会的
代表：我们公司的医加宝网络会议上有最新的乙肝进展，有会议的时候我再来邀请您参加可以吗？
医生：好的，这个挺好，不用到广州那么辛苦就能获得更多治疗领域的新数据。
</t>
    <phoneticPr fontId="21" type="noConversion"/>
  </si>
  <si>
    <t>代表：您治疗慢乙肝目前希望达到什么样的治疗目标？
医生：病毒转阴，最好是表面抗原转阴，延缓疾病的进展
代表：达到这个目标您主要选择什么杨的治疗方案？
医生：除了妊娠的患者我基本上都是首选博路定治疗。
代表：那您还是完全遵循指南在使用，您觉得博路定最大的优势在哪里？
医生：我们医院一线的药物只有博路定，替诺福韦还没有进来，博路定疗效、耐药等方面都非常有优势。</t>
    <phoneticPr fontId="21" type="noConversion"/>
  </si>
  <si>
    <t xml:space="preserve">代表：项医生，上次拜访您时您提到葛兰素代表告诉您替诺福韦很快进入医院并且降价了，我今天带来一些博路定长期治疗安全性的一些数据，希望能帮助您更好的治疗慢乙肝患者。占用您几分钟时间可以吗？
医生：是啊，他们几个同事经常一起过来拜访，还有两次科会，都邀请我参加了。
代表：您对慢乙肝患者的治疗的目标是什么？
医生：总体来说能够延缓疾病的进展，主要现在用的60%博路定，30％的阿德福韦，还有一些其他的。
代表：您在治疗方案选择时主要考虑些什么因素呢？
医生：疗效，耐药，安全性，听说替诺福韦有潜在的肾脏安全性。
代表：是的，我今天正好带了，您看（展示iPad）抗病毒治疗前肾功能评估以及治疗过程中如何监测，那您有在用替诺福韦的患者以后需要注意监测肾脏安全，博路定是不需要。对于患者来说长期使用的安全性是非常重要的，而博路定正好能满足这一点。
医生：哦，替诺福韦是需要监测肾脏功能的。
代表：今天向您传递了博路定长期使用安全性良好，确保患者能有更好的治疗依从性，从而保证临床持续获益。
医生：是的，我们长期使用博路定安全性也是很好的。
代表：您会继续在这类患者中推荐博路定吗？
医生：会的。
代表：我们公司的医加宝网络会议上有最新的乙肝进展，有会议的时候我再来邀请您参加可以吗？
医生：好的，我们也需要了解最新的东西
</t>
    <phoneticPr fontId="21" type="noConversion"/>
  </si>
  <si>
    <t>代表：您对慢乙肝患者的治疗的目标是什么？
医生：总体来说能够延缓疾病的进展，主要现在用的60%博路定，30％的阿德福韦，还有一些其他的。
代表：您在治疗方案选择时主要考虑些什么因素呢？
医生：疗效，耐药，安全性，听说替诺福韦有潜在的肾脏安全性。</t>
    <phoneticPr fontId="21" type="noConversion"/>
  </si>
  <si>
    <t xml:space="preserve">代表：戴医生，您好！上次谈到对肝硬化患者需要长期治疗，这次带了博路定治疗肝硬化患者的数据，希望能够帮助您能够更好的治疗肝硬化病人。
医生：好的
代表：对肝硬化患者您的治疗目标是什么？
医生：延缓肝硬化患者的疾病进展。
代表：那您对肝硬化患者治疗的药物怎么选择的呢？
医生：基本都是选用博路定治疗
代表：您选择博路定时主要考虑的因素是什么呢？
医生：我们医院三个抗病毒药物，阿德福韦，拉米夫定还有你们，主要还是用博路定，但对于一些经济能力不好的患者会考虑用阿德福韦，拉米夫定
代表：价格是一方面因素，但是更重要的是向您刚才所说的博路定强效抑制病毒，能够逆转肝纤维化，延缓肝脏相关疾病进展，展示iPad（901研究相关数据），对于病人来说仅仅抑制病毒是不够的，更希望获得组织学的改善，延缓疾病进展。其他非指南一线推荐的药物因为耐药而不能像博路定那样给病人带来组织学的改善。
医生：哦。。
代表：刚才向您展示了博路定能够逆转肝纤维化，延缓肝脏相关疾病进程，对于患者来说博路定是很好的选择，是吗？
医生：是的
代表：那您对于肝硬化的患者还会继续首选博路定治疗吗？
医生：会的，我刚刚就说了肯定会首选。
代表：我们公司的医加宝网络会议上有最新的乙肝进展，有会议的时候我再来邀请您参加可以吗？
医生：好的
</t>
    <phoneticPr fontId="21" type="noConversion"/>
  </si>
  <si>
    <t>代表：对肝硬化患者您的治疗目标是什么？
医生：延缓肝硬化患者的疾病进展。
代表：那您对肝硬化患者治疗的药物怎么选择的呢？
医生：基本都是选用博路定治疗
代表：您选择博路定时主要考虑的因素是什么呢？
医生：我们医院三个抗病毒药物，阿德福韦，拉米夫定还有你们，主要还是用博路定，但对于一些经济能力不好的患者会考虑用阿德福韦，拉米夫定</t>
    <phoneticPr fontId="21" type="noConversion"/>
  </si>
  <si>
    <t xml:space="preserve">代表：唐医生，上次拜访您时谈到博路定长期治疗可以给病人带来长期的获益，对于老病人，您还是会选择博路定治疗的吧，我这次带了一些博路定与仿制品区别的资料。希望能帮助您的患者更好的抗病毒治疗。
医生：可以。
代表：想请教下您慢乙肝患者治疗您希望达到什么样的目标？
医生：病毒转阴，向大三阳转小三阳
代表：那您为了达到目标主要考虑哪些因素呢？
医生：除了疗效，主要还是耐药的问题
代表：博路定刚好耐药率极低，正好可以帮助您的患者可以得到很好的治疗
医生：但是你们博路定的价格还是贵哦
代表：的确对患者来说价格是一方面，但是能够得到更好的治疗
医生：是的，向转氨酶比较高的患者我还是会推荐使用你们博路定的。
代表：的确病情重的患者更需要慎重，那对于病毒载量高的患者您是否会选择使用博路定治疗
医生：当然
代表：我这里有博路定关于强效抑制病毒的数据和您分享，（展示iPad）三期临床664例。。。。。。。还要看长期持续抑制病毒，同时还得考虑耐药的问题，博路定在中国有超过十年的临床经验，有080等真实世界研究数据支持，是指南推荐的一线初治药物。这是仿制品所不具备的。
医生：那也是。博路定的e抗原血清学数据是怎样的？
代表：一年20%，两年30%，香港临床研究5年66.9%
医生：对于转氨酶正常，病毒载量高的患者是否需要抗病毒治疗，
代表：指南对于这部分患者没有推荐，但是如果患者年龄在30岁以上，或肝硬化，肝癌家族史可以监测肝纤维化的情况决定是否抗病毒治疗
医生：好的
代表：刚讨论了对于转氨酶高，高病毒载量的慢乙肝患者需要一个更强效抑制病毒的药物，钢材向您展示的博路定数据能够对任何基线的病毒载量都能够显著抑制。对于这部分患者博路定是更好的选择对吗？
医生：恩
代表：您对高病毒载量的患者会首选博路定治疗吗？
医生：是的
代表：我们公司的医加宝网络会议上有最新的乙肝进展，有会议的时候我再来邀请您参加可以吗？
医生：好的。
</t>
    <phoneticPr fontId="21" type="noConversion"/>
  </si>
  <si>
    <t>代表：想请教下您慢乙肝患者治疗您希望达到什么样的目标？
医生：病毒转阴，向大三阳转小三阳
代表：那您为了达到目标主要考虑哪些因素呢？
医生：除了疗效，主要还是耐药的问题
代表：博路定刚好耐药率极低，正好可以帮助您的患者可以得到很好的治疗
医生：但是你们博路定的价格还是贵哦
代表：的确对患者来说价格是一方面，但是能够得到更好的治疗
医生：是的，向转氨酶比较高的患者我还是会推荐使用你们博路定的。</t>
    <phoneticPr fontId="21" type="noConversion"/>
  </si>
  <si>
    <r>
      <t>代表：指南对于这部分患者没有推荐，但是如果患者年龄在</t>
    </r>
    <r>
      <rPr>
        <sz val="12"/>
        <color theme="1"/>
        <rFont val="Calibri"/>
        <family val="2"/>
      </rPr>
      <t>30</t>
    </r>
    <r>
      <rPr>
        <sz val="12"/>
        <color theme="1"/>
        <rFont val="宋体"/>
        <family val="3"/>
        <charset val="134"/>
      </rPr>
      <t>岁以上，或肝硬化，肝癌家族史可以监测肝纤维化的情况决定是否抗病毒治疗</t>
    </r>
    <phoneticPr fontId="21" type="noConversion"/>
  </si>
  <si>
    <t xml:space="preserve">代表：上次拜访了解到您有肝硬化的患者做了肝纤四项，您是否有开始治疗了呢？
医生：是用了你们博路定治疗
代表：那就太好了，我今天也带了一些博路定治疗肝硬化的数据，希望能帮助您更好的和肝硬化患者沟通抗病毒治疗。占用您几分钟的时间。
医生：好的
代表：您对肝硬化患者的治疗目标是什么？
医生：延缓疾病的进展
代表：您目前主要使用哪些抗病毒方案呢？
医生：主要是使用你们博路定呀，拉米夫定都很少使用了，还加上一些抗纤维化的药物。
代表：那您认为博路定最大的优势在哪里？
医生：疗效好，耐药率低
代表：博路定强效持续抑制病毒，能逆转肝纤维化，延缓肝脏相关疾病进展。其他非指南一线的药物，比如拉米夫定由于耐药，无法获得向博路定这样的疗效。我今天也带了一些博路定治疗肝硬化的一些数据（展示iPad901研究）
医生：对于患者来说博路定是可以帮助患者延缓疾病进展的，达到治疗目标
代表：刚才和您探讨了肝硬化患者的治疗目标，展示了博路定可以延缓肝硬化患者疾病进展数据，指南推荐博路定是肝硬化患者的一线选择，您认同吗？
医生：认同阿
代表：您对肝硬化患者会初治首选博路定治疗吗？
医生：会的
代表：我们公司的医加宝网络会议上有最新的乙肝进展，有会议的时候我再来邀请您参加可以吗？
医生：好的
</t>
    <rPh sb="495" eb="496">
      <t>yi sheng</t>
    </rPh>
    <phoneticPr fontId="21" type="noConversion"/>
  </si>
  <si>
    <t xml:space="preserve">代表：您对肝硬化患者的治疗目标是什么？
医生：延缓疾病的进展
代表：您目前主要使用哪些抗病毒方案呢？
医生：主要是使用你们博路定呀，拉米夫定都很少使用了，还加上一些抗纤维化的药物。
代表：那您认为博路定最大的优势在哪里？
医生：疗效好，耐药率低
</t>
    <phoneticPr fontId="21" type="noConversion"/>
  </si>
  <si>
    <t xml:space="preserve">代表：谢医生，上次拜访你的时候了解到现在科室有很多肝硬化的患者在使用博路定治疗，我今天也带了一些博路定治疗肝硬化的数据，希望能更好的帮助到您治疗肝硬化的患者，占用您几分钟的时间可以吗？
医生：好的
代表：对于肝硬化患者您的治疗目标是什么？
医生：对于肝硬化来说控制病情进展，乙肝病人主要是抑制病毒
代表：那您主要选择那些治疗方案呢？
医生：抗病毒主要是使用博路定呀
代表：那您这样选择是和指南一致的，患者也能得到最好的治疗，您选择博路定主要是考虑哪方面的优势呢？
医生：确实按照指南来使用
代表：博路定强效持续抑制的病毒，能逆转肝纤维化，延缓肝脏相关疾病进展，我带了一些数据，能和您分享一下吗（展示香港的real life研究）
医生：这些数据我们都有了解，也经常看文献。
代表：刚刚向您展示香港临床实践数据显示博路定能够减少肝硬化患者肝脏相关死亡和全因死亡风险，博路定是肝硬化患者的首选方案，您觉得是这样的吗？
医生：是的
代表：那您对于肝硬化患者会首选博路定治疗吗？
医生：会的，就是这么用的
代表：我们公司的医加宝网络会议上有最新的乙肝进展，有会议的时候我再来邀请您参加可以吗？
医生：好的
</t>
    <phoneticPr fontId="21" type="noConversion"/>
  </si>
  <si>
    <t>代表：对于肝硬化患者您的治疗目标是什么？
医生：对于肝硬化来说控制病情进展，乙肝病人主要是抑制病毒
代表：那您主要选择那些治疗方案呢？
医生：抗病毒主要是使用博路定呀
代表：那您这样选择是和指南一致的，患者也能得到最好的治疗，您选择博路定主要是考虑哪方面的优势呢？
医生：确实按照指南来使用</t>
    <phoneticPr fontId="21" type="noConversion"/>
  </si>
  <si>
    <t xml:space="preserve">医生：抗病毒治疗是否能逆转肝硬化还是存在争议的。
代表：的确，临床有各种各样的数据，向医生展示901逆转纤维化数据。
医生：只是讨论观点，在没有定论前肯定还是首选博路定治疗。
</t>
    <phoneticPr fontId="21" type="noConversion"/>
  </si>
  <si>
    <t>代表：今天向您传递了博路定长期使用安全性良好，确保患者能有更好的治疗依从性，从而保证临床持续获益。</t>
  </si>
  <si>
    <t>代表：博路定长期治疗可以延缓疾病的进展，而其他一些非指南推荐的药物，可能会由于耐药等因素，不能给患者带来这样的临床获益。博路定是否能够达到您的治疗目标？</t>
  </si>
  <si>
    <t>代表：博路定在中国有超过十年的临床经验，有以080／evolve研究为代表的真实世界研究，是指南推荐的一线初治药物。这是仿制品不具备的</t>
    <phoneticPr fontId="21" type="noConversion"/>
  </si>
  <si>
    <t>代表：博路定上市11年，博路定持续强效抑制病毒，能逆转肝纤维化，延缓肝脏相关疾病进展，我正好也带了一些这方面的数据和您分享一下。（展示901研究）。。。。</t>
  </si>
  <si>
    <t>代表：价格是一方面因素，但是更重要的是向您刚才所说的博路定强效抑制病毒，能够逆转肝纤维化，延缓肝脏相关疾病进展，展示iPad（901研究相关数据），对于病人来说仅仅抑制病毒是不够的，更希望获得组织学的改善，延缓疾病进展。其他非指南一线推荐的药物因为耐药而不能像博路定那样给病人带来组织学的改善。</t>
  </si>
  <si>
    <t>代表：我这里有博路定关于强效抑制病毒的数据和您分享，（展示iPad）三期临床664例。。。。。。。还要看长期持续抑制病毒，同时还得考虑耐药的问题，博路定在中国有超过十年的临床经验，有080等真实世界研究数据支持，是指南推荐的一线初治药物。这是仿制品所不具备的。</t>
  </si>
  <si>
    <t>代表：博路定强效持续抑制病毒，能逆转肝纤维化，延缓肝脏相关疾病进展。其他非指南一线的药物，比如拉米夫定由于耐药，无法获得向博路定这样的疗效。我今天也带了一些博路定治疗肝硬化的一些数据（展示iPad901研究）</t>
  </si>
  <si>
    <t>代表：博路定强效持续抑制的病毒，能逆转肝纤维化，延缓肝脏相关疾病进展，我带了一些数据，能和您分享一下吗（展示香港的real life研究）</t>
  </si>
  <si>
    <t>医生：但是你们博路定的价格还是贵哦
代表：的确对患者来说价格是一方面，但是能够得到更好的治疗</t>
    <phoneticPr fontId="21" type="noConversion"/>
  </si>
  <si>
    <t>医生：但是你们博路定的价格还是贵哦</t>
  </si>
  <si>
    <t xml:space="preserve">医生：我们医院三个抗病毒药物，阿德福韦，拉米夫定还有你们，主要还是用博路定，但对于一些经济能力不好的患者会考虑用阿德福韦，拉米夫定
代表：价格是一方面因素，但是更重要的是向您刚才所说的博路定强效抑制病毒，能够逆转肝纤维化，延缓肝脏相关疾病进展，展示iPad（901研究相关数据），对于病人来说仅仅抑制病毒是不够的，更希望获得组织学的改善，延缓疾病进展。其他非指南一线推荐的药物因为耐药而不能像博路定那样给病人带来组织学的改善。
</t>
    <phoneticPr fontId="21" type="noConversion"/>
  </si>
  <si>
    <t>医生：我们医院三个抗病毒药物，阿德福韦，拉米夫定还有你们，主要还是用博路定，但对于一些经济能力不好的患者会考虑用阿德福韦，拉米夫定</t>
  </si>
  <si>
    <t>访谈和执行</t>
    <rPh sb="0" eb="1">
      <t>fang tan</t>
    </rPh>
    <rPh sb="2" eb="3">
      <t>he zhi xing</t>
    </rPh>
    <phoneticPr fontId="25" type="noConversion"/>
  </si>
  <si>
    <t>品牌市场战略</t>
  </si>
  <si>
    <t>关键信息</t>
  </si>
  <si>
    <t>区域内患者分布</t>
  </si>
  <si>
    <t>总计</t>
  </si>
  <si>
    <t>拜访</t>
    <rPh sb="0" eb="1">
      <t>bai fang</t>
    </rPh>
    <phoneticPr fontId="25" type="noConversion"/>
  </si>
  <si>
    <t>标准</t>
  </si>
  <si>
    <t>权重</t>
  </si>
  <si>
    <t>得分</t>
  </si>
  <si>
    <t>整合规划</t>
  </si>
  <si>
    <t>组内权重</t>
    <rPh sb="0" eb="1">
      <t>zu nei</t>
    </rPh>
    <rPh sb="2" eb="3">
      <t>quan zhong</t>
    </rPh>
    <phoneticPr fontId="25" type="noConversion"/>
  </si>
  <si>
    <t>对于此次拜访您打算怎么做</t>
  </si>
  <si>
    <t>此次拜访打算展示什么</t>
  </si>
  <si>
    <t>此次拜访想发现什么</t>
  </si>
  <si>
    <r>
      <t>此次拜访目标是否</t>
    </r>
    <r>
      <rPr>
        <sz val="12"/>
        <color rgb="FF272727"/>
        <rFont val="Arial"/>
      </rPr>
      <t xml:space="preserve"> SMART</t>
    </r>
  </si>
  <si>
    <t>吸引注意</t>
  </si>
  <si>
    <t>拜访中是否与客户提到之前所设想的对于此次拜访的目标？</t>
  </si>
  <si>
    <t>是否采用讲述故事的方法与客户进行互动</t>
  </si>
  <si>
    <r>
      <t>是否采用</t>
    </r>
    <r>
      <rPr>
        <sz val="12"/>
        <color rgb="FF272727"/>
        <rFont val="Arial"/>
      </rPr>
      <t>SOAP</t>
    </r>
    <r>
      <rPr>
        <sz val="12"/>
        <color rgb="FF272727"/>
        <rFont val="PingFang SC"/>
        <family val="3"/>
        <charset val="134"/>
      </rPr>
      <t>的方法与客户进行互动</t>
    </r>
    <r>
      <rPr>
        <sz val="12"/>
        <color rgb="FF272727"/>
        <rFont val="Arial"/>
      </rPr>
      <t> </t>
    </r>
  </si>
  <si>
    <t>是否利用大胆陈述来与客户进行互动（产品特征优势宣讲）</t>
    <rPh sb="17" eb="18">
      <t>chan pin</t>
    </rPh>
    <rPh sb="19" eb="20">
      <t>te zheng</t>
    </rPh>
    <rPh sb="21" eb="22">
      <t>you shi</t>
    </rPh>
    <rPh sb="23" eb="24">
      <t>xuan jiang</t>
    </rPh>
    <phoneticPr fontId="25" type="noConversion"/>
  </si>
  <si>
    <t>是否利用提问来跟进与客户的互动</t>
  </si>
  <si>
    <t>创造价值</t>
  </si>
  <si>
    <t>询问客户对该疾病种的治疗目标</t>
  </si>
  <si>
    <r>
      <t>使用提问来了解客户目前对于</t>
    </r>
    <r>
      <rPr>
        <sz val="12"/>
        <color rgb="FF272727"/>
        <rFont val="Arial"/>
      </rPr>
      <t>BMS</t>
    </r>
    <r>
      <rPr>
        <sz val="12"/>
        <color rgb="FF272727"/>
        <rFont val="PingFang SC"/>
        <family val="3"/>
        <charset val="134"/>
      </rPr>
      <t>产品的使用</t>
    </r>
  </si>
  <si>
    <r>
      <t>通过提问方式来了解客户选择治疗方案的考虑因素</t>
    </r>
    <r>
      <rPr>
        <sz val="12"/>
        <color rgb="FF272727"/>
        <rFont val="Arial"/>
      </rPr>
      <t> </t>
    </r>
  </si>
  <si>
    <r>
      <t>利用产品关键信息来区分</t>
    </r>
    <r>
      <rPr>
        <sz val="12"/>
        <color rgb="FF272727"/>
        <rFont val="Arial"/>
      </rPr>
      <t>BMS</t>
    </r>
    <r>
      <rPr>
        <sz val="12"/>
        <color rgb="FF272727"/>
        <rFont val="PingFang SC"/>
        <family val="3"/>
        <charset val="134"/>
      </rPr>
      <t>产品和竞争产品</t>
    </r>
  </si>
  <si>
    <t>达成共识</t>
  </si>
  <si>
    <r>
      <t>代表是否就</t>
    </r>
    <r>
      <rPr>
        <sz val="12"/>
        <color rgb="FF272727"/>
        <rFont val="Arial"/>
      </rPr>
      <t>BMS</t>
    </r>
    <r>
      <rPr>
        <sz val="12"/>
        <color rgb="FF272727"/>
        <rFont val="PingFang SC"/>
        <family val="3"/>
        <charset val="134"/>
      </rPr>
      <t>产品的治疗价值与客户达成共识</t>
    </r>
  </si>
  <si>
    <r>
      <t>客户是否会考虑代表所提出的</t>
    </r>
    <r>
      <rPr>
        <sz val="12"/>
        <color rgb="FF272727"/>
        <rFont val="Arial"/>
      </rPr>
      <t>BMS</t>
    </r>
    <r>
      <rPr>
        <sz val="12"/>
        <color rgb="FF272727"/>
        <rFont val="PingFang SC"/>
        <family val="3"/>
        <charset val="134"/>
      </rPr>
      <t>产品的治疗价值</t>
    </r>
  </si>
  <si>
    <r>
      <t>代表是否邀请了客户参加</t>
    </r>
    <r>
      <rPr>
        <sz val="12"/>
        <color rgb="FF272727"/>
        <rFont val="Arial"/>
      </rPr>
      <t>BMS</t>
    </r>
    <r>
      <rPr>
        <sz val="12"/>
        <color rgb="FF272727"/>
        <rFont val="PingFang SC"/>
        <family val="3"/>
        <charset val="134"/>
      </rPr>
      <t>学术交流的机会</t>
    </r>
  </si>
  <si>
    <t>代表拜访报告</t>
    <phoneticPr fontId="25" type="noConversion"/>
  </si>
  <si>
    <t>（机密）</t>
    <phoneticPr fontId="25" type="noConversion"/>
  </si>
  <si>
    <t>代表REP版</t>
  </si>
  <si>
    <t>报告时间：</t>
    <rPh sb="0" eb="1">
      <t>bao gao</t>
    </rPh>
    <rPh sb="2" eb="3">
      <t>shi jian</t>
    </rPh>
    <phoneticPr fontId="25" type="noConversion"/>
  </si>
  <si>
    <t>姓名：</t>
    <rPh sb="0" eb="1">
      <t>xing ming</t>
    </rPh>
    <phoneticPr fontId="25" type="noConversion"/>
  </si>
  <si>
    <t>部门：</t>
    <rPh sb="0" eb="1">
      <t>bu men</t>
    </rPh>
    <phoneticPr fontId="25" type="noConversion"/>
  </si>
  <si>
    <t>Virology</t>
    <phoneticPr fontId="25" type="noConversion"/>
  </si>
  <si>
    <t>区域编码：</t>
    <rPh sb="0" eb="1">
      <t>qyu yu</t>
    </rPh>
    <rPh sb="2" eb="3">
      <t>bian m</t>
    </rPh>
    <phoneticPr fontId="25" type="noConversion"/>
  </si>
  <si>
    <t>代表姓名:</t>
    <rPh sb="2" eb="3">
      <t>xing ming</t>
    </rPh>
    <phoneticPr fontId="25" type="noConversion"/>
  </si>
  <si>
    <t>代表拜访报告总得分</t>
    <phoneticPr fontId="25" type="noConversion"/>
  </si>
  <si>
    <t>区域编号:</t>
    <phoneticPr fontId="25" type="noConversion"/>
  </si>
  <si>
    <t>访谈内容</t>
    <phoneticPr fontId="25" type="noConversion"/>
  </si>
  <si>
    <t>(满分2分)</t>
  </si>
  <si>
    <t>评估日期:</t>
    <phoneticPr fontId="25" type="noConversion"/>
  </si>
  <si>
    <t>执行分析</t>
    <phoneticPr fontId="25" type="noConversion"/>
  </si>
  <si>
    <t>(满分4分)</t>
  </si>
  <si>
    <t>(满分6分)</t>
  </si>
  <si>
    <t>总得分</t>
    <phoneticPr fontId="25" type="noConversion"/>
  </si>
  <si>
    <t>(满分12分)</t>
  </si>
  <si>
    <t>客户名单</t>
  </si>
  <si>
    <t>医院</t>
  </si>
  <si>
    <t>医生</t>
  </si>
  <si>
    <t>科室</t>
  </si>
  <si>
    <t>拜访时间</t>
    <phoneticPr fontId="25" type="noConversion"/>
  </si>
  <si>
    <t>加权平均分*</t>
  </si>
  <si>
    <t>1. 整合规划</t>
    <phoneticPr fontId="25" type="noConversion"/>
  </si>
  <si>
    <t>平均分</t>
  </si>
  <si>
    <t xml:space="preserve">3. 创造价值 </t>
    <phoneticPr fontId="25" type="noConversion"/>
  </si>
  <si>
    <t>此次拜访您打算怎么做</t>
    <phoneticPr fontId="25" type="noConversion"/>
  </si>
  <si>
    <t>此次拜访打算展示什么</t>
    <phoneticPr fontId="25" type="noConversion"/>
  </si>
  <si>
    <t>此次拜访想发现什么</t>
    <phoneticPr fontId="25" type="noConversion"/>
  </si>
  <si>
    <t>使用提问来了解客户目前对于BMS产品的使用</t>
  </si>
  <si>
    <t>此次拜访是否延续了之前的拜访</t>
    <phoneticPr fontId="25" type="noConversion"/>
  </si>
  <si>
    <t>通过提问方式来了解客户选择治疗方案的考虑因素</t>
    <phoneticPr fontId="25" type="noConversion"/>
  </si>
  <si>
    <t>此次拜访目标是否 SMART</t>
    <phoneticPr fontId="25" type="noConversion"/>
  </si>
  <si>
    <t>提供专注于患者的解决方案</t>
    <phoneticPr fontId="25" type="noConversion"/>
  </si>
  <si>
    <t>处理客户的反对意见</t>
    <phoneticPr fontId="25" type="noConversion"/>
  </si>
  <si>
    <t>利用产品关键信息来区分BMS产品和竞争产品</t>
    <phoneticPr fontId="25" type="noConversion"/>
  </si>
  <si>
    <t>引发和客户相互讨论或学术辩论</t>
  </si>
  <si>
    <t>2. 吸引注意</t>
    <rPh sb="3" eb="4">
      <t>xi yin</t>
    </rPh>
    <rPh sb="5" eb="6">
      <t>zhu yi</t>
    </rPh>
    <phoneticPr fontId="25" type="noConversion"/>
  </si>
  <si>
    <t>4. 达成共识</t>
    <rPh sb="3" eb="4">
      <t>da cheng gong shi</t>
    </rPh>
    <phoneticPr fontId="25" type="noConversion"/>
  </si>
  <si>
    <t>此次拜访是否延续之前的拜访</t>
  </si>
  <si>
    <t>就BMS产品的治疗价值与客户达成共识</t>
  </si>
  <si>
    <t>拜访中是否与客户提到之前所设想的对于此次拜访的目标</t>
  </si>
  <si>
    <t>客户会考虑代表提出的BMS产品使用价值</t>
  </si>
  <si>
    <t>使用多种互动方式（讲述故事, SOAP方法, 大胆陈述， 提问）</t>
  </si>
  <si>
    <t>基于与客户达成共识后, 代表提出行动计划</t>
  </si>
  <si>
    <t>代表邀请客户参加BMS的学习平台</t>
  </si>
  <si>
    <t>* 权重分配：整合规划20%，吸引注意10%，创造价值40%，达成共识30%。每一细项满分为6分。</t>
  </si>
  <si>
    <t>加权平均分</t>
  </si>
  <si>
    <t>品牌市场策略</t>
  </si>
  <si>
    <t>目标患者类型</t>
    <rPh sb="4" eb="5">
      <t>lei xing</t>
    </rPh>
    <phoneticPr fontId="25" type="noConversion"/>
  </si>
  <si>
    <t>反对意见处理</t>
    <rPh sb="4" eb="5">
      <t>chu li</t>
    </rPh>
    <phoneticPr fontId="25" type="noConversion"/>
  </si>
  <si>
    <t>推广资料使用</t>
    <rPh sb="4" eb="5">
      <t>shi ynog</t>
    </rPh>
    <phoneticPr fontId="25" type="noConversion"/>
  </si>
  <si>
    <t>张路</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</si>
</sst>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quot;年&quot;m&quot;月&quot;d&quot;日&quot;;@"/>
    <numFmt numFmtId="165" formatCode="0.00_ "/>
  </numFmts>
  <fonts count="53" x14ac:knownFonts="1">
    <font>
      <sz val="11"/>
      <color theme="1"/>
      <name val="Calibri"/>
      <family val="2"/>
      <scheme val="minor"/>
    </font>
    <font>
      <sz val="12"/>
      <color theme="1"/>
      <name val="Calibri"/>
      <family val="2"/>
      <scheme val="minor"/>
    </font>
    <font>
      <b/>
      <sz val="11"/>
      <color theme="1"/>
      <name val="Calibri"/>
      <family val="2"/>
      <scheme val="minor"/>
    </font>
    <font>
      <sz val="18"/>
      <color theme="1"/>
      <name val="Calibri"/>
      <family val="2"/>
      <scheme val="minor"/>
    </font>
    <font>
      <sz val="10"/>
      <name val="Arial"/>
      <family val="2"/>
    </font>
    <font>
      <sz val="10"/>
      <color theme="1"/>
      <name val="Calibri"/>
      <family val="2"/>
      <scheme val="minor"/>
    </font>
    <font>
      <sz val="7"/>
      <color theme="1"/>
      <name val="Times New Roman"/>
      <family val="1"/>
    </font>
    <font>
      <b/>
      <sz val="12"/>
      <color theme="1"/>
      <name val="Calibri"/>
      <family val="2"/>
      <scheme val="minor"/>
    </font>
    <font>
      <sz val="10.5"/>
      <color theme="1"/>
      <name val="Microsoft YaHei"/>
      <family val="2"/>
    </font>
    <font>
      <sz val="10.5"/>
      <color theme="1"/>
      <name val="Arial"/>
      <family val="2"/>
    </font>
    <font>
      <b/>
      <sz val="10.5"/>
      <color theme="1"/>
      <name val="Microsoft YaHei"/>
      <family val="2"/>
    </font>
    <font>
      <sz val="10.5"/>
      <color theme="1"/>
      <name val="Wingdings"/>
      <charset val="2"/>
    </font>
    <font>
      <sz val="10.5"/>
      <color theme="1"/>
      <name val="Microsoft YaHei UI"/>
      <family val="2"/>
    </font>
    <font>
      <sz val="7"/>
      <color theme="1"/>
      <name val="Microsoft YaHei"/>
      <family val="2"/>
    </font>
    <font>
      <b/>
      <sz val="12"/>
      <color theme="1"/>
      <name val="Microsoft YaHei"/>
      <family val="2"/>
    </font>
    <font>
      <b/>
      <sz val="18"/>
      <color theme="1"/>
      <name val="Calibri"/>
      <family val="2"/>
      <scheme val="minor"/>
    </font>
    <font>
      <sz val="11"/>
      <color theme="1"/>
      <name val="Arial"/>
      <family val="2"/>
    </font>
    <font>
      <sz val="12"/>
      <color theme="1"/>
      <name val="Calibri"/>
      <family val="2"/>
      <scheme val="minor"/>
    </font>
    <font>
      <b/>
      <sz val="14"/>
      <color theme="0"/>
      <name val="Arial"/>
      <family val="2"/>
    </font>
    <font>
      <sz val="9"/>
      <color theme="0"/>
      <name val="Calibri"/>
      <family val="2"/>
      <scheme val="minor"/>
    </font>
    <font>
      <sz val="12"/>
      <color theme="0"/>
      <name val="Arial"/>
      <family val="2"/>
    </font>
    <font>
      <sz val="9"/>
      <name val="Calibri"/>
      <family val="2"/>
      <scheme val="minor"/>
    </font>
    <font>
      <sz val="11"/>
      <color rgb="FF000000"/>
      <name val="Microsoft YaHei"/>
      <family val="2"/>
    </font>
    <font>
      <sz val="7"/>
      <color theme="1"/>
      <name val="Arial"/>
      <family val="2"/>
    </font>
    <font>
      <b/>
      <i/>
      <sz val="11"/>
      <color theme="1"/>
      <name val="Calibri"/>
      <family val="2"/>
      <scheme val="minor"/>
    </font>
    <font>
      <sz val="11"/>
      <color rgb="FF000000"/>
      <name val="Calibri"/>
      <charset val="136"/>
      <scheme val="minor"/>
    </font>
    <font>
      <u/>
      <sz val="11"/>
      <color theme="10"/>
      <name val="Calibri"/>
      <family val="2"/>
      <scheme val="minor"/>
    </font>
    <font>
      <u/>
      <sz val="11"/>
      <color theme="11"/>
      <name val="Calibri"/>
      <family val="2"/>
      <scheme val="minor"/>
    </font>
    <font>
      <sz val="12"/>
      <color theme="1"/>
      <name val="Calibri"/>
      <family val="2"/>
    </font>
    <font>
      <sz val="12"/>
      <color theme="1"/>
      <name val="宋体"/>
      <family val="3"/>
      <charset val="134"/>
    </font>
    <font>
      <sz val="11"/>
      <color theme="1"/>
      <name val="Calibri"/>
      <family val="2"/>
      <scheme val="minor"/>
    </font>
    <font>
      <sz val="12"/>
      <color rgb="FF272727"/>
      <name val="PingFang SC"/>
      <family val="3"/>
      <charset val="134"/>
    </font>
    <font>
      <sz val="12"/>
      <color rgb="FF272727"/>
      <name val="Arial"/>
    </font>
    <font>
      <b/>
      <sz val="14"/>
      <name val="PingFang SC"/>
      <family val="3"/>
      <charset val="134"/>
    </font>
    <font>
      <b/>
      <sz val="14"/>
      <color rgb="FFFFFFFF"/>
      <name val="PingFang SC"/>
      <family val="3"/>
      <charset val="134"/>
    </font>
    <font>
      <b/>
      <sz val="12"/>
      <color rgb="FF272727"/>
      <name val="PingFang SC"/>
      <family val="3"/>
      <charset val="134"/>
    </font>
    <font>
      <sz val="10"/>
      <color rgb="FF272727"/>
      <name val="PingFang SC"/>
      <family val="3"/>
      <charset val="134"/>
    </font>
    <font>
      <b/>
      <sz val="12"/>
      <color rgb="FF272727"/>
      <name val="Arial"/>
    </font>
    <font>
      <sz val="10"/>
      <color rgb="FF272727"/>
      <name val="Arial"/>
    </font>
    <font>
      <sz val="28"/>
      <color theme="1"/>
      <name val="Calibri"/>
      <family val="2"/>
      <scheme val="minor"/>
    </font>
    <font>
      <sz val="16"/>
      <color theme="1"/>
      <name val="Calibri"/>
      <family val="2"/>
      <scheme val="minor"/>
    </font>
    <font>
      <sz val="20"/>
      <color theme="1"/>
      <name val="Calibri"/>
      <family val="2"/>
      <scheme val="minor"/>
    </font>
    <font>
      <sz val="14"/>
      <color theme="1"/>
      <name val="Calibri"/>
      <family val="3"/>
      <charset val="134"/>
      <scheme val="minor"/>
    </font>
    <font>
      <sz val="8"/>
      <color theme="2" tint="-0.499984740745262"/>
      <name val="Heiti TC Light"/>
    </font>
    <font>
      <sz val="10"/>
      <color rgb="FFFF0000"/>
      <name val="Calibri"/>
      <family val="3"/>
      <charset val="134"/>
      <scheme val="minor"/>
    </font>
    <font>
      <b/>
      <sz val="14"/>
      <color rgb="FFC00000"/>
      <name val="Calibri"/>
      <family val="3"/>
      <charset val="134"/>
      <scheme val="minor"/>
    </font>
    <font>
      <sz val="9"/>
      <color theme="1"/>
      <name val="Calibri"/>
      <family val="2"/>
      <scheme val="minor"/>
    </font>
    <font>
      <sz val="11"/>
      <color rgb="FFFF0000"/>
      <name val="Calibri"/>
      <family val="3"/>
      <charset val="134"/>
      <scheme val="minor"/>
    </font>
    <font>
      <sz val="9"/>
      <color theme="1"/>
      <name val="Heiti TC Light"/>
    </font>
    <font>
      <sz val="8"/>
      <color theme="1"/>
      <name val="Calibri"/>
      <family val="2"/>
      <scheme val="minor"/>
    </font>
    <font>
      <sz val="8"/>
      <color theme="2" tint="-0.749992370372631"/>
      <name val="Calibri"/>
      <family val="2"/>
      <scheme val="minor"/>
    </font>
    <font>
      <sz val="8"/>
      <color theme="2" tint="-0.499984740745262"/>
      <name val="Calibri"/>
      <family val="2"/>
      <scheme val="minor"/>
    </font>
    <font>
      <sz val="8"/>
      <name val="Calibri"/>
      <family val="2"/>
      <scheme val="minor"/>
    </font>
  </fonts>
  <fills count="24">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rgb="FFFF0000"/>
        <bgColor indexed="64"/>
      </patternFill>
    </fill>
    <fill>
      <patternFill patternType="solid">
        <fgColor rgb="FF00B050"/>
        <bgColor indexed="64"/>
      </patternFill>
    </fill>
    <fill>
      <patternFill patternType="solid">
        <fgColor rgb="FF92D050"/>
        <bgColor indexed="64"/>
      </patternFill>
    </fill>
    <fill>
      <patternFill patternType="solid">
        <fgColor rgb="FFFFC000"/>
        <bgColor indexed="64"/>
      </patternFill>
    </fill>
    <fill>
      <patternFill patternType="solid">
        <fgColor rgb="FFC00000"/>
        <bgColor indexed="64"/>
      </patternFill>
    </fill>
    <fill>
      <patternFill patternType="solid">
        <fgColor theme="5"/>
        <bgColor indexed="64"/>
      </patternFill>
    </fill>
    <fill>
      <patternFill patternType="solid">
        <fgColor rgb="FF7030A0"/>
        <bgColor indexed="64"/>
      </patternFill>
    </fill>
    <fill>
      <patternFill patternType="solid">
        <fgColor theme="1"/>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rgb="FFFFFF00"/>
        <bgColor indexed="64"/>
      </patternFill>
    </fill>
    <fill>
      <patternFill patternType="solid">
        <fgColor rgb="FFFFFD78"/>
        <bgColor indexed="64"/>
      </patternFill>
    </fill>
  </fills>
  <borders count="53">
    <border>
      <left/>
      <right/>
      <top/>
      <bottom/>
      <diagonal/>
    </border>
    <border>
      <left/>
      <right/>
      <top style="medium">
        <color auto="1"/>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diagonal/>
    </border>
    <border>
      <left style="medium">
        <color auto="1"/>
      </left>
      <right/>
      <top/>
      <bottom style="medium">
        <color auto="1"/>
      </bottom>
      <diagonal/>
    </border>
    <border>
      <left style="medium">
        <color auto="1"/>
      </left>
      <right/>
      <top style="medium">
        <color auto="1"/>
      </top>
      <bottom style="medium">
        <color auto="1"/>
      </bottom>
      <diagonal/>
    </border>
    <border>
      <left style="medium">
        <color auto="1"/>
      </left>
      <right/>
      <top/>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top/>
      <bottom style="thin">
        <color auto="1"/>
      </bottom>
      <diagonal/>
    </border>
    <border>
      <left style="medium">
        <color auto="1"/>
      </left>
      <right style="medium">
        <color auto="1"/>
      </right>
      <top/>
      <bottom style="thin">
        <color auto="1"/>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thin">
        <color auto="1"/>
      </bottom>
      <diagonal/>
    </border>
    <border>
      <left/>
      <right style="medium">
        <color auto="1"/>
      </right>
      <top style="medium">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right style="thin">
        <color theme="2" tint="-0.749992370372631"/>
      </right>
      <top style="thin">
        <color auto="1"/>
      </top>
      <bottom style="dashed">
        <color theme="2" tint="-0.24994659260841701"/>
      </bottom>
      <diagonal/>
    </border>
    <border>
      <left style="thin">
        <color theme="2" tint="-0.749992370372631"/>
      </left>
      <right/>
      <top style="thin">
        <color auto="1"/>
      </top>
      <bottom style="dashed">
        <color theme="2" tint="-0.24994659260841701"/>
      </bottom>
      <diagonal/>
    </border>
    <border>
      <left/>
      <right/>
      <top style="thin">
        <color auto="1"/>
      </top>
      <bottom style="dashed">
        <color theme="2" tint="-0.24994659260841701"/>
      </bottom>
      <diagonal/>
    </border>
    <border>
      <left/>
      <right/>
      <top style="dashed">
        <color theme="2" tint="-0.24994659260841701"/>
      </top>
      <bottom style="dashed">
        <color theme="2" tint="-0.24994659260841701"/>
      </bottom>
      <diagonal/>
    </border>
    <border>
      <left/>
      <right style="thin">
        <color theme="2" tint="-0.749992370372631"/>
      </right>
      <top style="dashed">
        <color theme="2" tint="-0.24994659260841701"/>
      </top>
      <bottom style="dashed">
        <color theme="2" tint="-0.24994659260841701"/>
      </bottom>
      <diagonal/>
    </border>
    <border>
      <left/>
      <right style="thin">
        <color theme="2" tint="-0.749992370372631"/>
      </right>
      <top/>
      <bottom/>
      <diagonal/>
    </border>
    <border>
      <left/>
      <right/>
      <top style="dashed">
        <color theme="2" tint="-0.24994659260841701"/>
      </top>
      <bottom/>
      <diagonal/>
    </border>
    <border>
      <left style="thin">
        <color theme="2" tint="-0.749992370372631"/>
      </left>
      <right style="dashed">
        <color theme="2" tint="-0.249977111117893"/>
      </right>
      <top style="dashed">
        <color theme="2" tint="-0.249977111117893"/>
      </top>
      <bottom style="dashed">
        <color theme="2" tint="-0.249977111117893"/>
      </bottom>
      <diagonal/>
    </border>
    <border>
      <left style="dashed">
        <color theme="2" tint="-0.249977111117893"/>
      </left>
      <right style="dashed">
        <color theme="2" tint="-0.249977111117893"/>
      </right>
      <top style="dashed">
        <color theme="2" tint="-0.249977111117893"/>
      </top>
      <bottom style="dashed">
        <color theme="2" tint="-0.249977111117893"/>
      </bottom>
      <diagonal/>
    </border>
    <border>
      <left style="dashed">
        <color theme="2" tint="-0.249977111117893"/>
      </left>
      <right/>
      <top style="dashed">
        <color theme="2" tint="-0.249977111117893"/>
      </top>
      <bottom style="dashed">
        <color theme="2" tint="-0.249977111117893"/>
      </bottom>
      <diagonal/>
    </border>
    <border>
      <left/>
      <right/>
      <top style="dashed">
        <color theme="2" tint="-0.24994659260841701"/>
      </top>
      <bottom style="thin">
        <color auto="1"/>
      </bottom>
      <diagonal/>
    </border>
    <border>
      <left/>
      <right style="thin">
        <color theme="2" tint="-0.749992370372631"/>
      </right>
      <top style="dashed">
        <color theme="2" tint="-0.24994659260841701"/>
      </top>
      <bottom style="thin">
        <color auto="1"/>
      </bottom>
      <diagonal/>
    </border>
    <border>
      <left style="thin">
        <color theme="2" tint="-0.749992370372631"/>
      </left>
      <right style="dashed">
        <color theme="2" tint="-0.249977111117893"/>
      </right>
      <top style="dashed">
        <color theme="2" tint="-0.249977111117893"/>
      </top>
      <bottom style="thin">
        <color auto="1"/>
      </bottom>
      <diagonal/>
    </border>
    <border>
      <left style="dashed">
        <color theme="2" tint="-0.249977111117893"/>
      </left>
      <right style="dashed">
        <color theme="2" tint="-0.249977111117893"/>
      </right>
      <top style="dashed">
        <color theme="2" tint="-0.249977111117893"/>
      </top>
      <bottom style="thin">
        <color auto="1"/>
      </bottom>
      <diagonal/>
    </border>
    <border>
      <left style="dashed">
        <color theme="2" tint="-0.249977111117893"/>
      </left>
      <right/>
      <top style="dashed">
        <color theme="2" tint="-0.249977111117893"/>
      </top>
      <bottom style="thin">
        <color auto="1"/>
      </bottom>
      <diagonal/>
    </border>
    <border>
      <left style="thin">
        <color auto="1"/>
      </left>
      <right/>
      <top style="thin">
        <color auto="1"/>
      </top>
      <bottom style="dashed">
        <color theme="2" tint="-0.249977111117893"/>
      </bottom>
      <diagonal/>
    </border>
    <border>
      <left/>
      <right/>
      <top style="thin">
        <color auto="1"/>
      </top>
      <bottom style="dashed">
        <color theme="2" tint="-0.249977111117893"/>
      </bottom>
      <diagonal/>
    </border>
    <border>
      <left/>
      <right style="thin">
        <color auto="1"/>
      </right>
      <top style="dashed">
        <color theme="2" tint="-0.24994659260841701"/>
      </top>
      <bottom style="dashed">
        <color theme="2" tint="-0.24994659260841701"/>
      </bottom>
      <diagonal/>
    </border>
    <border>
      <left style="thin">
        <color auto="1"/>
      </left>
      <right/>
      <top style="dashed">
        <color theme="2" tint="-0.24994659260841701"/>
      </top>
      <bottom style="dashed">
        <color theme="2" tint="-0.24994659260841701"/>
      </bottom>
      <diagonal/>
    </border>
    <border>
      <left/>
      <right style="thin">
        <color auto="1"/>
      </right>
      <top style="dashed">
        <color theme="2" tint="-0.24994659260841701"/>
      </top>
      <bottom style="thin">
        <color auto="1"/>
      </bottom>
      <diagonal/>
    </border>
    <border>
      <left/>
      <right style="thin">
        <color auto="1"/>
      </right>
      <top/>
      <bottom style="thin">
        <color auto="1"/>
      </bottom>
      <diagonal/>
    </border>
  </borders>
  <cellStyleXfs count="24">
    <xf numFmtId="0" fontId="0" fillId="0" borderId="0"/>
    <xf numFmtId="0" fontId="4" fillId="0" borderId="0"/>
    <xf numFmtId="0" fontId="4"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30" fillId="0" borderId="0"/>
  </cellStyleXfs>
  <cellXfs count="313">
    <xf numFmtId="0" fontId="0" fillId="0" borderId="0" xfId="0"/>
    <xf numFmtId="0" fontId="0" fillId="0" borderId="0" xfId="0" applyAlignment="1">
      <alignment horizontal="center" vertical="center"/>
    </xf>
    <xf numFmtId="0" fontId="0" fillId="0" borderId="13" xfId="0" applyBorder="1" applyAlignment="1">
      <alignment horizontal="center" vertical="center"/>
    </xf>
    <xf numFmtId="0" fontId="0" fillId="0" borderId="0" xfId="0" applyBorder="1" applyAlignment="1">
      <alignment horizontal="center" vertical="center"/>
    </xf>
    <xf numFmtId="0" fontId="0" fillId="0" borderId="14" xfId="0" applyBorder="1" applyAlignment="1">
      <alignment horizontal="center" vertical="center"/>
    </xf>
    <xf numFmtId="0" fontId="0" fillId="0" borderId="9" xfId="0" applyBorder="1" applyAlignment="1">
      <alignment horizontal="center" vertical="center"/>
    </xf>
    <xf numFmtId="0" fontId="0" fillId="0" borderId="8" xfId="0" applyBorder="1" applyAlignment="1">
      <alignment horizontal="center" vertical="center" wrapText="1"/>
    </xf>
    <xf numFmtId="0" fontId="0" fillId="0" borderId="0" xfId="0" applyAlignment="1">
      <alignment wrapText="1"/>
    </xf>
    <xf numFmtId="0" fontId="7" fillId="0" borderId="9" xfId="0" applyFont="1" applyBorder="1" applyAlignment="1">
      <alignment horizontal="center" vertical="center" wrapText="1"/>
    </xf>
    <xf numFmtId="0" fontId="2" fillId="0" borderId="9" xfId="0" applyFont="1" applyBorder="1" applyAlignment="1">
      <alignment horizontal="center" vertical="center" wrapText="1"/>
    </xf>
    <xf numFmtId="0" fontId="2" fillId="0" borderId="8" xfId="0" applyFont="1" applyBorder="1" applyAlignment="1">
      <alignment horizontal="right" vertical="center" wrapText="1"/>
    </xf>
    <xf numFmtId="0" fontId="0" fillId="0" borderId="8" xfId="0" applyFont="1" applyBorder="1" applyAlignment="1">
      <alignment horizontal="center" vertical="center" wrapText="1"/>
    </xf>
    <xf numFmtId="0" fontId="0" fillId="0" borderId="0" xfId="0" applyBorder="1" applyAlignment="1">
      <alignment wrapText="1"/>
    </xf>
    <xf numFmtId="0" fontId="2" fillId="0" borderId="0" xfId="0" applyFont="1" applyAlignment="1">
      <alignment horizontal="center" vertical="center"/>
    </xf>
    <xf numFmtId="0" fontId="8" fillId="0" borderId="0" xfId="0" applyFont="1" applyAlignment="1">
      <alignment horizontal="left" vertical="center"/>
    </xf>
    <xf numFmtId="0" fontId="9" fillId="0" borderId="0" xfId="0" applyFont="1" applyAlignment="1">
      <alignment horizontal="left" vertical="center"/>
    </xf>
    <xf numFmtId="0" fontId="11" fillId="0" borderId="0" xfId="0" applyFont="1" applyAlignment="1">
      <alignment horizontal="left" vertical="center"/>
    </xf>
    <xf numFmtId="0" fontId="14" fillId="0" borderId="0" xfId="0" applyFont="1" applyAlignment="1">
      <alignment horizontal="left" vertical="center"/>
    </xf>
    <xf numFmtId="0" fontId="17" fillId="0" borderId="5"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6" xfId="0" applyFont="1" applyBorder="1" applyAlignment="1">
      <alignment horizontal="center" vertical="center" wrapText="1"/>
    </xf>
    <xf numFmtId="0" fontId="0" fillId="0" borderId="19" xfId="0" applyBorder="1" applyAlignment="1">
      <alignment horizontal="center" vertical="center"/>
    </xf>
    <xf numFmtId="0" fontId="0" fillId="0" borderId="13" xfId="0" applyFont="1" applyBorder="1" applyAlignment="1">
      <alignment horizontal="center" vertical="center" wrapText="1"/>
    </xf>
    <xf numFmtId="0" fontId="0" fillId="0" borderId="14" xfId="0" applyFont="1" applyBorder="1" applyAlignment="1">
      <alignment horizontal="center" vertical="center" wrapText="1"/>
    </xf>
    <xf numFmtId="0" fontId="22" fillId="0" borderId="13" xfId="0" applyFont="1" applyBorder="1" applyAlignment="1">
      <alignment horizontal="center" vertical="center" wrapText="1"/>
    </xf>
    <xf numFmtId="0" fontId="16" fillId="0" borderId="13" xfId="0" applyFont="1" applyBorder="1" applyAlignment="1">
      <alignment horizontal="left" vertical="center" wrapText="1"/>
    </xf>
    <xf numFmtId="0" fontId="16" fillId="0" borderId="14" xfId="0" applyFont="1" applyBorder="1" applyAlignment="1">
      <alignment horizontal="left" vertical="center" wrapText="1"/>
    </xf>
    <xf numFmtId="0" fontId="0" fillId="0" borderId="6" xfId="0" applyBorder="1" applyAlignment="1">
      <alignment horizontal="left" vertical="center" wrapText="1"/>
    </xf>
    <xf numFmtId="0" fontId="0" fillId="0" borderId="8" xfId="0" applyFont="1" applyBorder="1" applyAlignment="1">
      <alignment horizontal="left" vertical="center" wrapText="1"/>
    </xf>
    <xf numFmtId="0" fontId="0" fillId="0" borderId="19" xfId="0" applyFont="1" applyBorder="1" applyAlignment="1">
      <alignment horizontal="center" vertical="center" wrapText="1"/>
    </xf>
    <xf numFmtId="0" fontId="17" fillId="0" borderId="0" xfId="0" applyFont="1" applyBorder="1" applyAlignment="1">
      <alignment horizontal="center" vertical="center" wrapText="1"/>
    </xf>
    <xf numFmtId="0" fontId="0" fillId="19" borderId="9" xfId="0" applyFill="1" applyBorder="1" applyAlignment="1">
      <alignment vertical="center"/>
    </xf>
    <xf numFmtId="0" fontId="0" fillId="19" borderId="9" xfId="0" applyFill="1" applyBorder="1" applyAlignment="1">
      <alignment horizontal="center" vertical="center"/>
    </xf>
    <xf numFmtId="0" fontId="0" fillId="0" borderId="0" xfId="0" applyAlignment="1">
      <alignment horizontal="center" vertical="center" wrapText="1"/>
    </xf>
    <xf numFmtId="0" fontId="0" fillId="0" borderId="9" xfId="0" applyBorder="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wrapText="1"/>
    </xf>
    <xf numFmtId="0" fontId="0" fillId="0" borderId="0" xfId="0" applyAlignment="1">
      <alignment horizontal="left" vertical="center" wrapText="1"/>
    </xf>
    <xf numFmtId="0" fontId="17" fillId="0" borderId="5" xfId="0" applyFont="1" applyBorder="1" applyAlignment="1">
      <alignment horizontal="left" vertical="center" wrapText="1"/>
    </xf>
    <xf numFmtId="0" fontId="0" fillId="0" borderId="19" xfId="0" applyBorder="1" applyAlignment="1">
      <alignment horizontal="left" vertical="center" wrapText="1"/>
    </xf>
    <xf numFmtId="0" fontId="17" fillId="0" borderId="8" xfId="0" applyFont="1" applyBorder="1" applyAlignment="1">
      <alignment horizontal="left" vertical="center" wrapText="1"/>
    </xf>
    <xf numFmtId="0" fontId="0" fillId="0" borderId="13" xfId="0" applyBorder="1" applyAlignment="1">
      <alignment horizontal="left" vertical="center" wrapText="1"/>
    </xf>
    <xf numFmtId="0" fontId="17" fillId="0" borderId="6" xfId="0" applyFont="1" applyBorder="1" applyAlignment="1">
      <alignment horizontal="left" vertical="center" wrapText="1"/>
    </xf>
    <xf numFmtId="0" fontId="0" fillId="0" borderId="14" xfId="0" applyBorder="1" applyAlignment="1">
      <alignment horizontal="left" vertical="center" wrapText="1"/>
    </xf>
    <xf numFmtId="0" fontId="17" fillId="0" borderId="0" xfId="0" applyFont="1" applyBorder="1" applyAlignment="1">
      <alignment horizontal="left" vertical="center" wrapText="1"/>
    </xf>
    <xf numFmtId="0" fontId="0" fillId="0" borderId="0" xfId="0" applyBorder="1" applyAlignment="1">
      <alignment horizontal="left" vertical="center" wrapText="1"/>
    </xf>
    <xf numFmtId="0" fontId="0" fillId="0" borderId="0" xfId="0" applyBorder="1" applyAlignment="1">
      <alignment horizontal="left" wrapText="1"/>
    </xf>
    <xf numFmtId="0" fontId="3" fillId="3" borderId="9" xfId="0" applyFont="1" applyFill="1" applyBorder="1" applyAlignment="1">
      <alignment horizontal="left" vertical="center" wrapText="1"/>
    </xf>
    <xf numFmtId="0" fontId="0" fillId="3" borderId="9" xfId="0" applyFill="1" applyBorder="1" applyAlignment="1">
      <alignment horizontal="left" vertical="center" wrapText="1"/>
    </xf>
    <xf numFmtId="0" fontId="24" fillId="3" borderId="9" xfId="0" applyFont="1" applyFill="1" applyBorder="1" applyAlignment="1">
      <alignment horizontal="left" vertical="center" wrapText="1"/>
    </xf>
    <xf numFmtId="0" fontId="2" fillId="11" borderId="9" xfId="0" applyFont="1" applyFill="1" applyBorder="1" applyAlignment="1">
      <alignment horizontal="left" vertical="center" wrapText="1"/>
    </xf>
    <xf numFmtId="0" fontId="0" fillId="11" borderId="9" xfId="0" applyFill="1" applyBorder="1" applyAlignment="1">
      <alignment horizontal="left" vertical="center" wrapText="1"/>
    </xf>
    <xf numFmtId="0" fontId="0" fillId="0" borderId="9" xfId="0" applyFill="1" applyBorder="1" applyAlignment="1">
      <alignment horizontal="left" vertical="center" wrapText="1"/>
    </xf>
    <xf numFmtId="0" fontId="2" fillId="0" borderId="13" xfId="0" applyFont="1" applyBorder="1" applyAlignment="1">
      <alignment horizontal="left" vertical="center" wrapText="1"/>
    </xf>
    <xf numFmtId="0" fontId="0" fillId="0" borderId="2" xfId="0" applyBorder="1" applyAlignment="1">
      <alignment horizontal="left" vertical="center" wrapText="1"/>
    </xf>
    <xf numFmtId="0" fontId="0" fillId="0" borderId="9" xfId="0" applyBorder="1" applyAlignment="1">
      <alignment horizontal="left" vertical="center" wrapText="1"/>
    </xf>
    <xf numFmtId="0" fontId="5" fillId="4" borderId="11" xfId="1" applyFont="1" applyFill="1" applyBorder="1" applyAlignment="1">
      <alignment horizontal="left" vertical="center" wrapText="1"/>
    </xf>
    <xf numFmtId="0" fontId="0" fillId="0" borderId="2" xfId="0" applyBorder="1" applyAlignment="1">
      <alignment horizontal="left" wrapText="1"/>
    </xf>
    <xf numFmtId="0" fontId="25" fillId="0" borderId="13" xfId="0" applyFont="1" applyBorder="1" applyAlignment="1">
      <alignment horizontal="left" vertical="center" wrapText="1"/>
    </xf>
    <xf numFmtId="0" fontId="5" fillId="11" borderId="11" xfId="1" applyFont="1" applyFill="1" applyBorder="1" applyAlignment="1">
      <alignment horizontal="left" vertical="center" wrapText="1"/>
    </xf>
    <xf numFmtId="0" fontId="0" fillId="11" borderId="13" xfId="0" applyFill="1" applyBorder="1" applyAlignment="1">
      <alignment horizontal="left" vertical="center" wrapText="1"/>
    </xf>
    <xf numFmtId="0" fontId="25" fillId="0" borderId="0" xfId="0" applyFont="1" applyAlignment="1">
      <alignment horizontal="left" vertical="center" wrapText="1"/>
    </xf>
    <xf numFmtId="0" fontId="25" fillId="0" borderId="2" xfId="0" applyFont="1" applyBorder="1" applyAlignment="1">
      <alignment horizontal="left" vertical="center" wrapText="1"/>
    </xf>
    <xf numFmtId="0" fontId="5" fillId="11" borderId="18" xfId="1" applyFont="1" applyFill="1" applyBorder="1" applyAlignment="1">
      <alignment horizontal="left" vertical="center" wrapText="1"/>
    </xf>
    <xf numFmtId="0" fontId="5" fillId="4" borderId="18" xfId="1" applyFont="1" applyFill="1" applyBorder="1" applyAlignment="1">
      <alignment horizontal="left" vertical="center" wrapText="1"/>
    </xf>
    <xf numFmtId="0" fontId="5" fillId="11" borderId="12" xfId="1" applyFont="1" applyFill="1" applyBorder="1" applyAlignment="1">
      <alignment horizontal="left" vertical="center" wrapText="1"/>
    </xf>
    <xf numFmtId="0" fontId="2" fillId="4" borderId="11" xfId="1" applyFont="1" applyFill="1" applyBorder="1" applyAlignment="1">
      <alignment horizontal="left" vertical="center" wrapText="1"/>
    </xf>
    <xf numFmtId="0" fontId="0" fillId="19" borderId="13" xfId="0" applyFill="1" applyBorder="1" applyAlignment="1">
      <alignment horizontal="left" vertical="center" wrapText="1"/>
    </xf>
    <xf numFmtId="0" fontId="0" fillId="19" borderId="0" xfId="0" applyFill="1" applyBorder="1" applyAlignment="1">
      <alignment horizontal="left" vertical="center" wrapText="1"/>
    </xf>
    <xf numFmtId="0" fontId="0" fillId="19" borderId="2" xfId="0" applyFill="1" applyBorder="1" applyAlignment="1">
      <alignment horizontal="left" vertical="center" wrapText="1"/>
    </xf>
    <xf numFmtId="0" fontId="2" fillId="0" borderId="0" xfId="0" applyFont="1" applyFill="1" applyAlignment="1">
      <alignment horizontal="left" vertical="center" wrapText="1"/>
    </xf>
    <xf numFmtId="0" fontId="5" fillId="0" borderId="11" xfId="1" applyFont="1" applyFill="1" applyBorder="1" applyAlignment="1">
      <alignment horizontal="left" vertical="center" wrapText="1"/>
    </xf>
    <xf numFmtId="0" fontId="0" fillId="0" borderId="13" xfId="0" applyFill="1" applyBorder="1" applyAlignment="1">
      <alignment horizontal="left" vertical="center" wrapText="1"/>
    </xf>
    <xf numFmtId="0" fontId="0" fillId="0" borderId="0" xfId="0" applyFill="1" applyBorder="1" applyAlignment="1">
      <alignment horizontal="left" vertical="center" wrapText="1"/>
    </xf>
    <xf numFmtId="0" fontId="0" fillId="0" borderId="2" xfId="0" applyFill="1" applyBorder="1" applyAlignment="1">
      <alignment horizontal="left" vertical="center" wrapText="1"/>
    </xf>
    <xf numFmtId="0" fontId="0" fillId="0" borderId="19" xfId="0" applyFill="1" applyBorder="1" applyAlignment="1">
      <alignment horizontal="left" vertical="center" wrapText="1"/>
    </xf>
    <xf numFmtId="0" fontId="0" fillId="0" borderId="0" xfId="0" applyFill="1" applyAlignment="1">
      <alignment horizontal="left" wrapText="1"/>
    </xf>
    <xf numFmtId="0" fontId="0" fillId="0" borderId="13" xfId="0" applyBorder="1" applyAlignment="1">
      <alignment horizontal="left" vertical="center" wrapText="1"/>
    </xf>
    <xf numFmtId="0" fontId="5" fillId="4" borderId="9" xfId="1" applyFont="1" applyFill="1" applyBorder="1" applyAlignment="1">
      <alignment horizontal="left" vertical="center" wrapText="1"/>
    </xf>
    <xf numFmtId="0" fontId="0" fillId="0" borderId="13" xfId="0" applyFont="1" applyBorder="1" applyAlignment="1">
      <alignment horizontal="left" vertical="center" wrapText="1"/>
    </xf>
    <xf numFmtId="0" fontId="2" fillId="8" borderId="9" xfId="0" applyFont="1" applyFill="1" applyBorder="1" applyAlignment="1">
      <alignment horizontal="left" vertical="center" wrapText="1"/>
    </xf>
    <xf numFmtId="0" fontId="0" fillId="8" borderId="9" xfId="0" applyFill="1" applyBorder="1" applyAlignment="1">
      <alignment horizontal="left" vertical="center" wrapText="1"/>
    </xf>
    <xf numFmtId="0" fontId="5" fillId="4" borderId="17" xfId="1" applyFont="1" applyFill="1" applyBorder="1" applyAlignment="1">
      <alignment horizontal="left" vertical="center" wrapText="1"/>
    </xf>
    <xf numFmtId="0" fontId="5" fillId="10" borderId="11" xfId="1" applyFont="1" applyFill="1" applyBorder="1" applyAlignment="1">
      <alignment horizontal="left" vertical="center" wrapText="1"/>
    </xf>
    <xf numFmtId="0" fontId="0" fillId="10" borderId="13" xfId="0" applyFill="1" applyBorder="1" applyAlignment="1">
      <alignment horizontal="left" vertical="center" wrapText="1"/>
    </xf>
    <xf numFmtId="0" fontId="29" fillId="0" borderId="0" xfId="0" applyFont="1" applyAlignment="1">
      <alignment horizontal="left" vertical="center" wrapText="1"/>
    </xf>
    <xf numFmtId="0" fontId="29" fillId="0" borderId="0" xfId="0" applyFont="1" applyAlignment="1">
      <alignment horizontal="left" wrapText="1"/>
    </xf>
    <xf numFmtId="0" fontId="5" fillId="10" borderId="12" xfId="1" applyFont="1" applyFill="1" applyBorder="1" applyAlignment="1">
      <alignment horizontal="left" vertical="center" wrapText="1"/>
    </xf>
    <xf numFmtId="0" fontId="2" fillId="5" borderId="9" xfId="0" applyFont="1" applyFill="1" applyBorder="1" applyAlignment="1">
      <alignment horizontal="left" vertical="center" wrapText="1"/>
    </xf>
    <xf numFmtId="0" fontId="0" fillId="5" borderId="9" xfId="0" applyFill="1" applyBorder="1" applyAlignment="1">
      <alignment horizontal="left" vertical="center" wrapText="1"/>
    </xf>
    <xf numFmtId="0" fontId="5" fillId="6" borderId="11" xfId="1" applyFont="1" applyFill="1" applyBorder="1" applyAlignment="1">
      <alignment horizontal="left" vertical="center" wrapText="1"/>
    </xf>
    <xf numFmtId="0" fontId="0" fillId="6" borderId="13" xfId="0" applyFill="1" applyBorder="1" applyAlignment="1">
      <alignment horizontal="left" vertical="center" wrapText="1"/>
    </xf>
    <xf numFmtId="0" fontId="2" fillId="9" borderId="9" xfId="0" applyFont="1" applyFill="1" applyBorder="1" applyAlignment="1">
      <alignment horizontal="left" vertical="center" wrapText="1"/>
    </xf>
    <xf numFmtId="0" fontId="0" fillId="9" borderId="9" xfId="0" applyFill="1" applyBorder="1" applyAlignment="1">
      <alignment horizontal="left" vertical="center" wrapText="1"/>
    </xf>
    <xf numFmtId="0" fontId="5" fillId="4" borderId="21" xfId="1" applyFont="1" applyFill="1" applyBorder="1" applyAlignment="1">
      <alignment horizontal="left" vertical="center" wrapText="1"/>
    </xf>
    <xf numFmtId="0" fontId="0" fillId="0" borderId="1" xfId="0" applyBorder="1" applyAlignment="1">
      <alignment horizontal="left" vertical="center" wrapText="1"/>
    </xf>
    <xf numFmtId="0" fontId="0" fillId="0" borderId="22" xfId="0" applyBorder="1" applyAlignment="1">
      <alignment horizontal="left" vertical="center" wrapText="1"/>
    </xf>
    <xf numFmtId="0" fontId="5" fillId="7" borderId="11" xfId="1" applyFont="1" applyFill="1" applyBorder="1" applyAlignment="1">
      <alignment horizontal="left" vertical="center" wrapText="1"/>
    </xf>
    <xf numFmtId="0" fontId="0" fillId="7" borderId="13" xfId="0" applyFill="1" applyBorder="1" applyAlignment="1">
      <alignment horizontal="left" vertical="center" wrapText="1"/>
    </xf>
    <xf numFmtId="0" fontId="5" fillId="7" borderId="12" xfId="1" applyFont="1" applyFill="1" applyBorder="1" applyAlignment="1">
      <alignment horizontal="left" vertical="center" wrapText="1"/>
    </xf>
    <xf numFmtId="0" fontId="0" fillId="7" borderId="14" xfId="0" applyFill="1" applyBorder="1" applyAlignment="1">
      <alignment horizontal="left" vertical="center" wrapText="1"/>
    </xf>
    <xf numFmtId="0" fontId="5" fillId="4" borderId="3" xfId="1" applyFont="1" applyFill="1" applyBorder="1" applyAlignment="1">
      <alignment horizontal="left" vertical="center" wrapText="1"/>
    </xf>
    <xf numFmtId="0" fontId="3" fillId="2" borderId="7" xfId="0" applyFont="1" applyFill="1" applyBorder="1" applyAlignment="1">
      <alignment horizontal="left" vertical="center" wrapText="1"/>
    </xf>
    <xf numFmtId="0" fontId="0" fillId="2" borderId="9" xfId="0" applyFill="1" applyBorder="1" applyAlignment="1">
      <alignment horizontal="left" vertical="center" wrapText="1"/>
    </xf>
    <xf numFmtId="0" fontId="0" fillId="2" borderId="10" xfId="0" applyFill="1" applyBorder="1" applyAlignment="1">
      <alignment horizontal="left" vertical="center" wrapText="1"/>
    </xf>
    <xf numFmtId="0" fontId="0" fillId="2" borderId="15" xfId="0" applyFill="1" applyBorder="1" applyAlignment="1">
      <alignment horizontal="left" vertical="center" wrapText="1"/>
    </xf>
    <xf numFmtId="0" fontId="2" fillId="2" borderId="16" xfId="0" applyFont="1" applyFill="1" applyBorder="1" applyAlignment="1">
      <alignment horizontal="left" vertical="center" wrapText="1"/>
    </xf>
    <xf numFmtId="0" fontId="0" fillId="2" borderId="13" xfId="0" applyFill="1" applyBorder="1" applyAlignment="1">
      <alignment horizontal="left" vertical="center" wrapText="1"/>
    </xf>
    <xf numFmtId="0" fontId="0" fillId="0" borderId="19" xfId="0" applyFont="1" applyBorder="1" applyAlignment="1">
      <alignment horizontal="left" vertical="center" wrapText="1"/>
    </xf>
    <xf numFmtId="0" fontId="0" fillId="0" borderId="13" xfId="0" applyBorder="1" applyAlignment="1">
      <alignment horizontal="left" wrapText="1"/>
    </xf>
    <xf numFmtId="0" fontId="0" fillId="0" borderId="0" xfId="0" applyFill="1" applyBorder="1" applyAlignment="1">
      <alignment horizontal="left" wrapText="1"/>
    </xf>
    <xf numFmtId="0" fontId="0" fillId="0" borderId="14" xfId="0" applyFont="1" applyBorder="1" applyAlignment="1">
      <alignment horizontal="left" vertical="center" wrapText="1"/>
    </xf>
    <xf numFmtId="0" fontId="2" fillId="2" borderId="9" xfId="0" applyFont="1" applyFill="1" applyBorder="1" applyAlignment="1">
      <alignment horizontal="left" vertical="center" wrapText="1"/>
    </xf>
    <xf numFmtId="0" fontId="0" fillId="0" borderId="8" xfId="0" applyBorder="1" applyAlignment="1">
      <alignment horizontal="left" vertical="center" wrapText="1"/>
    </xf>
    <xf numFmtId="0" fontId="22" fillId="0" borderId="13" xfId="0" applyFont="1" applyBorder="1" applyAlignment="1">
      <alignment horizontal="left" vertical="center" wrapText="1"/>
    </xf>
    <xf numFmtId="0" fontId="0" fillId="0" borderId="19" xfId="0" applyFont="1" applyFill="1" applyBorder="1" applyAlignment="1">
      <alignment horizontal="left" vertical="center" wrapText="1"/>
    </xf>
    <xf numFmtId="0" fontId="0" fillId="0" borderId="12" xfId="0" applyFont="1" applyFill="1" applyBorder="1" applyAlignment="1">
      <alignment horizontal="left" vertical="center" wrapText="1"/>
    </xf>
    <xf numFmtId="0" fontId="0" fillId="0" borderId="3" xfId="0" applyBorder="1" applyAlignment="1">
      <alignment horizontal="left" wrapText="1"/>
    </xf>
    <xf numFmtId="0" fontId="0" fillId="0" borderId="14" xfId="0" applyBorder="1" applyAlignment="1">
      <alignment horizontal="left" wrapText="1"/>
    </xf>
    <xf numFmtId="0" fontId="0" fillId="0" borderId="4" xfId="0" applyBorder="1" applyAlignment="1">
      <alignment horizontal="left" wrapText="1"/>
    </xf>
    <xf numFmtId="0" fontId="18" fillId="12" borderId="20" xfId="2" applyFont="1" applyFill="1" applyBorder="1" applyAlignment="1">
      <alignment horizontal="left" vertical="center" wrapText="1"/>
    </xf>
    <xf numFmtId="0" fontId="19" fillId="12" borderId="20" xfId="2" applyNumberFormat="1" applyFont="1" applyFill="1" applyBorder="1" applyAlignment="1">
      <alignment horizontal="left" vertical="center" wrapText="1"/>
    </xf>
    <xf numFmtId="0" fontId="20" fillId="13" borderId="20" xfId="2" applyFont="1" applyFill="1" applyBorder="1" applyAlignment="1" applyProtection="1">
      <alignment horizontal="left" vertical="center" wrapText="1"/>
    </xf>
    <xf numFmtId="0" fontId="21" fillId="0" borderId="20" xfId="2" applyNumberFormat="1" applyFont="1" applyFill="1" applyBorder="1" applyAlignment="1">
      <alignment horizontal="left" vertical="center" wrapText="1"/>
    </xf>
    <xf numFmtId="0" fontId="20" fillId="14" borderId="20" xfId="2" applyFont="1" applyFill="1" applyBorder="1" applyAlignment="1" applyProtection="1">
      <alignment horizontal="left" vertical="center" wrapText="1"/>
    </xf>
    <xf numFmtId="0" fontId="20" fillId="17" borderId="20" xfId="2" applyFont="1" applyFill="1" applyBorder="1" applyAlignment="1" applyProtection="1">
      <alignment horizontal="left" vertical="center" wrapText="1"/>
    </xf>
    <xf numFmtId="0" fontId="20" fillId="15" borderId="20" xfId="2" applyFont="1" applyFill="1" applyBorder="1" applyAlignment="1" applyProtection="1">
      <alignment horizontal="left" vertical="center" wrapText="1"/>
    </xf>
    <xf numFmtId="0" fontId="20" fillId="18" borderId="20" xfId="2" applyFont="1" applyFill="1" applyBorder="1" applyAlignment="1" applyProtection="1">
      <alignment horizontal="left" vertical="center" wrapText="1"/>
    </xf>
    <xf numFmtId="0" fontId="20" fillId="16" borderId="20" xfId="2" applyFont="1" applyFill="1" applyBorder="1" applyAlignment="1" applyProtection="1">
      <alignment horizontal="left" vertical="center" wrapText="1"/>
    </xf>
    <xf numFmtId="0" fontId="0" fillId="0" borderId="0" xfId="0" applyFont="1" applyBorder="1" applyAlignment="1">
      <alignment horizontal="left" vertical="center" wrapText="1"/>
    </xf>
    <xf numFmtId="0" fontId="30" fillId="0" borderId="0" xfId="23"/>
    <xf numFmtId="0" fontId="31" fillId="0" borderId="0" xfId="23" applyFont="1"/>
    <xf numFmtId="9" fontId="32" fillId="0" borderId="0" xfId="23" applyNumberFormat="1" applyFont="1"/>
    <xf numFmtId="0" fontId="33" fillId="0" borderId="0" xfId="23" applyFont="1" applyFill="1"/>
    <xf numFmtId="0" fontId="34" fillId="0" borderId="0" xfId="23" applyFont="1"/>
    <xf numFmtId="0" fontId="35" fillId="0" borderId="0" xfId="23" applyFont="1"/>
    <xf numFmtId="0" fontId="1" fillId="0" borderId="0" xfId="23" applyFont="1"/>
    <xf numFmtId="0" fontId="36" fillId="0" borderId="0" xfId="23" applyFont="1"/>
    <xf numFmtId="9" fontId="37" fillId="0" borderId="0" xfId="23" applyNumberFormat="1" applyFont="1"/>
    <xf numFmtId="0" fontId="31" fillId="0" borderId="0" xfId="23" applyFont="1" applyAlignment="1"/>
    <xf numFmtId="10" fontId="30" fillId="0" borderId="0" xfId="23" applyNumberFormat="1"/>
    <xf numFmtId="9" fontId="32" fillId="0" borderId="0" xfId="23" applyNumberFormat="1" applyFont="1" applyAlignment="1"/>
    <xf numFmtId="10" fontId="32" fillId="0" borderId="0" xfId="23" applyNumberFormat="1" applyFont="1"/>
    <xf numFmtId="0" fontId="38" fillId="0" borderId="0" xfId="23" applyFont="1"/>
    <xf numFmtId="0" fontId="30" fillId="0" borderId="0" xfId="23" applyBorder="1"/>
    <xf numFmtId="2" fontId="30" fillId="0" borderId="0" xfId="23" applyNumberFormat="1" applyBorder="1"/>
    <xf numFmtId="0" fontId="39" fillId="0" borderId="0" xfId="23" applyFont="1" applyBorder="1" applyAlignment="1">
      <alignment vertical="center"/>
    </xf>
    <xf numFmtId="2" fontId="39" fillId="0" borderId="0" xfId="23" applyNumberFormat="1" applyFont="1" applyBorder="1" applyAlignment="1">
      <alignment vertical="center"/>
    </xf>
    <xf numFmtId="0" fontId="39" fillId="0" borderId="0" xfId="23" applyFont="1" applyBorder="1" applyAlignment="1"/>
    <xf numFmtId="0" fontId="40" fillId="0" borderId="0" xfId="23" applyFont="1" applyBorder="1" applyAlignment="1">
      <alignment vertical="center"/>
    </xf>
    <xf numFmtId="0" fontId="40" fillId="0" borderId="0" xfId="23" applyFont="1" applyBorder="1" applyAlignment="1">
      <alignment horizontal="center" vertical="center"/>
    </xf>
    <xf numFmtId="0" fontId="41" fillId="0" borderId="0" xfId="23" applyFont="1" applyBorder="1" applyAlignment="1">
      <alignment horizontal="center" vertical="center"/>
    </xf>
    <xf numFmtId="2" fontId="41" fillId="0" borderId="0" xfId="23" applyNumberFormat="1" applyFont="1" applyBorder="1" applyAlignment="1">
      <alignment horizontal="center" vertical="center"/>
    </xf>
    <xf numFmtId="2" fontId="40" fillId="0" borderId="0" xfId="23" applyNumberFormat="1" applyFont="1" applyBorder="1" applyAlignment="1">
      <alignment horizontal="center" vertical="center"/>
    </xf>
    <xf numFmtId="0" fontId="5" fillId="0" borderId="0" xfId="23" applyFont="1" applyAlignment="1">
      <alignment vertical="center"/>
    </xf>
    <xf numFmtId="0" fontId="5" fillId="0" borderId="0" xfId="23" applyFont="1"/>
    <xf numFmtId="0" fontId="5" fillId="0" borderId="26" xfId="23" applyFont="1" applyBorder="1"/>
    <xf numFmtId="0" fontId="43" fillId="0" borderId="0" xfId="23" applyFont="1" applyBorder="1" applyAlignment="1">
      <alignment horizontal="left" vertical="center"/>
    </xf>
    <xf numFmtId="165" fontId="5" fillId="0" borderId="27" xfId="23" applyNumberFormat="1" applyFont="1" applyBorder="1" applyAlignment="1">
      <alignment horizontal="right"/>
    </xf>
    <xf numFmtId="164" fontId="5" fillId="0" borderId="0" xfId="23" applyNumberFormat="1" applyFont="1" applyAlignment="1">
      <alignment horizontal="left" vertical="center"/>
    </xf>
    <xf numFmtId="0" fontId="30" fillId="0" borderId="0" xfId="23" applyAlignment="1">
      <alignment horizontal="right"/>
    </xf>
    <xf numFmtId="0" fontId="44" fillId="0" borderId="23" xfId="23" applyFont="1" applyBorder="1"/>
    <xf numFmtId="0" fontId="43" fillId="0" borderId="24" xfId="23" applyFont="1" applyBorder="1" applyAlignment="1">
      <alignment horizontal="left" vertical="center"/>
    </xf>
    <xf numFmtId="165" fontId="44" fillId="0" borderId="25" xfId="23" applyNumberFormat="1" applyFont="1" applyBorder="1" applyAlignment="1">
      <alignment horizontal="right"/>
    </xf>
    <xf numFmtId="0" fontId="45" fillId="0" borderId="0" xfId="23" applyFont="1" applyAlignment="1">
      <alignment horizontal="left" vertical="center"/>
    </xf>
    <xf numFmtId="0" fontId="42" fillId="0" borderId="0" xfId="23" applyFont="1" applyAlignment="1">
      <alignment horizontal="left" vertical="center"/>
    </xf>
    <xf numFmtId="2" fontId="30" fillId="0" borderId="0" xfId="23" applyNumberFormat="1"/>
    <xf numFmtId="0" fontId="5" fillId="0" borderId="24" xfId="23" applyFont="1" applyBorder="1" applyAlignment="1">
      <alignment horizontal="left" vertical="center"/>
    </xf>
    <xf numFmtId="2" fontId="5" fillId="0" borderId="24" xfId="23" applyNumberFormat="1" applyFont="1" applyBorder="1" applyAlignment="1">
      <alignment horizontal="left" vertical="center"/>
    </xf>
    <xf numFmtId="0" fontId="46" fillId="0" borderId="0" xfId="23" applyNumberFormat="1" applyFont="1" applyBorder="1" applyAlignment="1">
      <alignment vertical="center"/>
    </xf>
    <xf numFmtId="2" fontId="46" fillId="0" borderId="0" xfId="23" applyNumberFormat="1" applyFont="1" applyBorder="1" applyAlignment="1">
      <alignment vertical="center"/>
    </xf>
    <xf numFmtId="0" fontId="46" fillId="0" borderId="0" xfId="23" applyFont="1" applyBorder="1" applyAlignment="1">
      <alignment vertical="center"/>
    </xf>
    <xf numFmtId="0" fontId="30" fillId="0" borderId="28" xfId="23" applyBorder="1"/>
    <xf numFmtId="0" fontId="46" fillId="0" borderId="28" xfId="23" applyNumberFormat="1" applyFont="1" applyBorder="1" applyAlignment="1">
      <alignment vertical="center"/>
    </xf>
    <xf numFmtId="0" fontId="46" fillId="0" borderId="28" xfId="23" applyFont="1" applyBorder="1" applyAlignment="1">
      <alignment vertical="center"/>
    </xf>
    <xf numFmtId="2" fontId="46" fillId="0" borderId="28" xfId="23" applyNumberFormat="1" applyFont="1" applyBorder="1" applyAlignment="1">
      <alignment vertical="center"/>
    </xf>
    <xf numFmtId="2" fontId="47" fillId="0" borderId="0" xfId="23" applyNumberFormat="1" applyFont="1" applyBorder="1" applyAlignment="1">
      <alignment horizontal="right" vertical="center"/>
    </xf>
    <xf numFmtId="0" fontId="48" fillId="20" borderId="29" xfId="23" applyFont="1" applyFill="1" applyBorder="1" applyAlignment="1">
      <alignment horizontal="right" vertical="center"/>
    </xf>
    <xf numFmtId="2" fontId="30" fillId="20" borderId="30" xfId="23" applyNumberFormat="1" applyFill="1" applyBorder="1" applyAlignment="1">
      <alignment horizontal="center" vertical="center"/>
    </xf>
    <xf numFmtId="0" fontId="48" fillId="5" borderId="29" xfId="23" applyFont="1" applyFill="1" applyBorder="1" applyAlignment="1">
      <alignment horizontal="right" vertical="center"/>
    </xf>
    <xf numFmtId="2" fontId="30" fillId="5" borderId="29" xfId="23" applyNumberFormat="1" applyFill="1" applyBorder="1" applyAlignment="1">
      <alignment horizontal="center" vertical="center"/>
    </xf>
    <xf numFmtId="2" fontId="49" fillId="0" borderId="32" xfId="23" applyNumberFormat="1" applyFont="1" applyBorder="1" applyAlignment="1">
      <alignment horizontal="center" vertical="center"/>
    </xf>
    <xf numFmtId="2" fontId="49" fillId="0" borderId="29" xfId="23" applyNumberFormat="1" applyFont="1" applyBorder="1" applyAlignment="1">
      <alignment horizontal="center" vertical="center"/>
    </xf>
    <xf numFmtId="2" fontId="49" fillId="0" borderId="36" xfId="23" applyNumberFormat="1" applyFont="1" applyBorder="1" applyAlignment="1">
      <alignment horizontal="center" vertical="center"/>
    </xf>
    <xf numFmtId="2" fontId="49" fillId="0" borderId="35" xfId="23" applyNumberFormat="1" applyFont="1" applyBorder="1" applyAlignment="1">
      <alignment horizontal="center" vertical="center"/>
    </xf>
    <xf numFmtId="2" fontId="49" fillId="0" borderId="37" xfId="23" applyNumberFormat="1" applyFont="1" applyBorder="1" applyAlignment="1">
      <alignment horizontal="center" vertical="center"/>
    </xf>
    <xf numFmtId="2" fontId="49" fillId="0" borderId="0" xfId="23" applyNumberFormat="1" applyFont="1" applyBorder="1" applyAlignment="1">
      <alignment horizontal="center" vertical="center"/>
    </xf>
    <xf numFmtId="2" fontId="49" fillId="0" borderId="36" xfId="23" applyNumberFormat="1" applyFont="1" applyBorder="1"/>
    <xf numFmtId="2" fontId="49" fillId="0" borderId="37" xfId="23" applyNumberFormat="1" applyFont="1" applyBorder="1"/>
    <xf numFmtId="2" fontId="49" fillId="0" borderId="43" xfId="23" applyNumberFormat="1" applyFont="1" applyBorder="1"/>
    <xf numFmtId="2" fontId="49" fillId="0" borderId="42" xfId="23" applyNumberFormat="1" applyFont="1" applyBorder="1" applyAlignment="1">
      <alignment horizontal="center" vertical="center"/>
    </xf>
    <xf numFmtId="0" fontId="48" fillId="21" borderId="29" xfId="23" applyFont="1" applyFill="1" applyBorder="1" applyAlignment="1">
      <alignment horizontal="right" vertical="center"/>
    </xf>
    <xf numFmtId="2" fontId="30" fillId="21" borderId="30" xfId="23" applyNumberFormat="1" applyFill="1" applyBorder="1" applyAlignment="1">
      <alignment horizontal="center" vertical="center"/>
    </xf>
    <xf numFmtId="0" fontId="48" fillId="22" borderId="29" xfId="23" applyFont="1" applyFill="1" applyBorder="1" applyAlignment="1">
      <alignment horizontal="right" vertical="center"/>
    </xf>
    <xf numFmtId="2" fontId="30" fillId="23" borderId="24" xfId="23" applyNumberFormat="1" applyFill="1" applyBorder="1" applyAlignment="1">
      <alignment horizontal="center" vertical="center"/>
    </xf>
    <xf numFmtId="2" fontId="49" fillId="0" borderId="48" xfId="23" applyNumberFormat="1" applyFont="1" applyBorder="1" applyAlignment="1">
      <alignment horizontal="center" vertical="center"/>
    </xf>
    <xf numFmtId="2" fontId="49" fillId="0" borderId="49" xfId="23" applyNumberFormat="1" applyFont="1" applyBorder="1" applyAlignment="1">
      <alignment horizontal="center" vertical="center"/>
    </xf>
    <xf numFmtId="2" fontId="49" fillId="0" borderId="27" xfId="23" applyNumberFormat="1" applyFont="1" applyBorder="1" applyAlignment="1">
      <alignment horizontal="center" vertical="center"/>
    </xf>
    <xf numFmtId="2" fontId="49" fillId="0" borderId="51" xfId="23" applyNumberFormat="1" applyFont="1" applyBorder="1" applyAlignment="1">
      <alignment horizontal="center" vertical="center"/>
    </xf>
    <xf numFmtId="0" fontId="50" fillId="0" borderId="26" xfId="23" applyFont="1" applyBorder="1" applyAlignment="1">
      <alignment horizontal="left" vertical="center"/>
    </xf>
    <xf numFmtId="0" fontId="50" fillId="0" borderId="0" xfId="23" applyFont="1" applyBorder="1" applyAlignment="1">
      <alignment horizontal="left" vertical="center"/>
    </xf>
    <xf numFmtId="0" fontId="51" fillId="0" borderId="29" xfId="23" applyFont="1" applyBorder="1" applyAlignment="1">
      <alignment vertical="center"/>
    </xf>
    <xf numFmtId="0" fontId="49" fillId="0" borderId="29" xfId="23" applyFont="1" applyBorder="1" applyAlignment="1">
      <alignment vertical="center"/>
    </xf>
    <xf numFmtId="2" fontId="49" fillId="0" borderId="0" xfId="23" applyNumberFormat="1" applyFont="1" applyBorder="1"/>
    <xf numFmtId="2" fontId="49" fillId="0" borderId="0" xfId="23" applyNumberFormat="1" applyFont="1" applyBorder="1" applyAlignment="1">
      <alignment horizontal="right" vertical="center"/>
    </xf>
    <xf numFmtId="0" fontId="51" fillId="0" borderId="0" xfId="23" applyFont="1" applyBorder="1" applyAlignment="1">
      <alignment vertical="center"/>
    </xf>
    <xf numFmtId="0" fontId="49" fillId="0" borderId="0" xfId="23" applyFont="1" applyBorder="1" applyAlignment="1">
      <alignment vertical="center"/>
    </xf>
    <xf numFmtId="0" fontId="45" fillId="0" borderId="0" xfId="23" applyFont="1" applyAlignment="1">
      <alignment horizontal="center" vertical="center"/>
    </xf>
    <xf numFmtId="0" fontId="30" fillId="0" borderId="0" xfId="23" applyAlignment="1">
      <alignment horizontal="center" vertical="center"/>
    </xf>
    <xf numFmtId="0" fontId="49" fillId="0" borderId="0" xfId="23" applyFont="1"/>
    <xf numFmtId="0" fontId="48" fillId="0" borderId="28" xfId="23" applyFont="1" applyBorder="1" applyAlignment="1">
      <alignment horizontal="right" vertical="center"/>
    </xf>
    <xf numFmtId="2" fontId="47" fillId="0" borderId="0" xfId="23" applyNumberFormat="1" applyFont="1" applyAlignment="1">
      <alignment horizontal="right" vertical="center"/>
    </xf>
    <xf numFmtId="0" fontId="49" fillId="0" borderId="24" xfId="23" applyFont="1" applyFill="1" applyBorder="1" applyAlignment="1">
      <alignment horizontal="left" vertical="center"/>
    </xf>
    <xf numFmtId="0" fontId="52" fillId="0" borderId="24" xfId="23" applyFont="1" applyFill="1" applyBorder="1" applyAlignment="1">
      <alignment horizontal="left" vertical="center"/>
    </xf>
    <xf numFmtId="2" fontId="52" fillId="0" borderId="25" xfId="23" applyNumberFormat="1" applyFont="1" applyFill="1" applyBorder="1" applyAlignment="1">
      <alignment horizontal="center" vertical="center"/>
    </xf>
    <xf numFmtId="0" fontId="49" fillId="0" borderId="23" xfId="23" applyFont="1" applyFill="1" applyBorder="1" applyAlignment="1">
      <alignment horizontal="left" vertical="center"/>
    </xf>
    <xf numFmtId="2" fontId="52" fillId="0" borderId="24" xfId="23" applyNumberFormat="1" applyFont="1" applyFill="1" applyBorder="1" applyAlignment="1">
      <alignment horizontal="center" vertical="center"/>
    </xf>
    <xf numFmtId="0" fontId="49" fillId="0" borderId="0" xfId="23" applyFont="1" applyBorder="1" applyAlignment="1">
      <alignment horizontal="left" vertical="center"/>
    </xf>
    <xf numFmtId="2" fontId="49" fillId="0" borderId="25" xfId="23" applyNumberFormat="1" applyFont="1" applyFill="1" applyBorder="1" applyAlignment="1">
      <alignment horizontal="center" vertical="center"/>
    </xf>
    <xf numFmtId="2" fontId="49" fillId="0" borderId="24" xfId="23" applyNumberFormat="1" applyFont="1" applyFill="1" applyBorder="1" applyAlignment="1">
      <alignment horizontal="center" vertical="center"/>
    </xf>
    <xf numFmtId="0" fontId="49" fillId="0" borderId="28" xfId="23" applyFont="1" applyBorder="1" applyAlignment="1">
      <alignment horizontal="left" vertical="center"/>
    </xf>
    <xf numFmtId="2" fontId="49" fillId="0" borderId="52" xfId="23" applyNumberFormat="1" applyFont="1" applyBorder="1" applyAlignment="1">
      <alignment horizontal="center" vertical="center"/>
    </xf>
    <xf numFmtId="2" fontId="49" fillId="0" borderId="28" xfId="23" applyNumberFormat="1" applyFont="1" applyBorder="1" applyAlignment="1">
      <alignment horizontal="center" vertical="center"/>
    </xf>
    <xf numFmtId="0" fontId="49" fillId="0" borderId="28" xfId="23" applyFont="1" applyBorder="1"/>
    <xf numFmtId="2" fontId="30" fillId="0" borderId="28" xfId="23" applyNumberFormat="1" applyBorder="1"/>
    <xf numFmtId="2" fontId="47" fillId="0" borderId="28" xfId="23" applyNumberFormat="1" applyFont="1" applyBorder="1" applyAlignment="1">
      <alignment horizontal="right" vertical="center"/>
    </xf>
    <xf numFmtId="0" fontId="49" fillId="0" borderId="28" xfId="23" applyFont="1" applyFill="1" applyBorder="1" applyAlignment="1">
      <alignment horizontal="left" vertical="center"/>
    </xf>
    <xf numFmtId="2" fontId="49" fillId="0" borderId="52" xfId="23" applyNumberFormat="1" applyFont="1" applyFill="1" applyBorder="1" applyAlignment="1">
      <alignment horizontal="center" vertical="center"/>
    </xf>
    <xf numFmtId="2" fontId="49" fillId="0" borderId="28" xfId="23" applyNumberFormat="1" applyFont="1" applyFill="1" applyBorder="1" applyAlignment="1">
      <alignment horizontal="center" vertical="center"/>
    </xf>
    <xf numFmtId="0" fontId="15" fillId="2" borderId="7" xfId="0" applyFont="1" applyFill="1" applyBorder="1" applyAlignment="1">
      <alignment horizontal="center" vertical="center"/>
    </xf>
    <xf numFmtId="0" fontId="15" fillId="2" borderId="10" xfId="0" applyFont="1" applyFill="1" applyBorder="1" applyAlignment="1">
      <alignment horizontal="center" vertical="center"/>
    </xf>
    <xf numFmtId="0" fontId="0" fillId="2" borderId="7" xfId="0" applyFill="1" applyBorder="1" applyAlignment="1">
      <alignment horizontal="left" vertical="center"/>
    </xf>
    <xf numFmtId="0" fontId="0" fillId="2" borderId="10" xfId="0" applyFill="1" applyBorder="1" applyAlignment="1">
      <alignment horizontal="left" vertical="center"/>
    </xf>
    <xf numFmtId="0" fontId="0" fillId="2" borderId="5" xfId="0" applyFill="1" applyBorder="1" applyAlignment="1">
      <alignment vertical="center"/>
    </xf>
    <xf numFmtId="0" fontId="0" fillId="2" borderId="1" xfId="0" applyFill="1" applyBorder="1" applyAlignment="1">
      <alignment vertical="center"/>
    </xf>
    <xf numFmtId="9" fontId="0" fillId="0" borderId="5" xfId="0" applyNumberFormat="1" applyFill="1" applyBorder="1" applyAlignment="1">
      <alignment horizontal="left" vertical="center"/>
    </xf>
    <xf numFmtId="0" fontId="0" fillId="0" borderId="1" xfId="0" applyFill="1" applyBorder="1" applyAlignment="1">
      <alignment horizontal="left" vertical="center"/>
    </xf>
    <xf numFmtId="9" fontId="2" fillId="0" borderId="7" xfId="0" applyNumberFormat="1" applyFont="1" applyFill="1" applyBorder="1" applyAlignment="1">
      <alignment horizontal="left" vertical="center"/>
    </xf>
    <xf numFmtId="0" fontId="2" fillId="0" borderId="10" xfId="0" applyFont="1" applyFill="1" applyBorder="1" applyAlignment="1">
      <alignment horizontal="left" vertical="center"/>
    </xf>
    <xf numFmtId="9" fontId="2" fillId="2" borderId="5" xfId="0" applyNumberFormat="1" applyFont="1" applyFill="1" applyBorder="1" applyAlignment="1">
      <alignment horizontal="left" vertical="center"/>
    </xf>
    <xf numFmtId="0" fontId="2" fillId="2" borderId="1" xfId="0" applyFont="1" applyFill="1" applyBorder="1" applyAlignment="1">
      <alignment horizontal="left" vertical="center"/>
    </xf>
    <xf numFmtId="0" fontId="0" fillId="0" borderId="19" xfId="0" applyBorder="1" applyAlignment="1">
      <alignment horizontal="center" vertical="center" wrapText="1"/>
    </xf>
    <xf numFmtId="0" fontId="0" fillId="0" borderId="13" xfId="0" applyBorder="1" applyAlignment="1">
      <alignment horizontal="center" vertical="center" wrapText="1"/>
    </xf>
    <xf numFmtId="0" fontId="0" fillId="0" borderId="5" xfId="0" applyBorder="1" applyAlignment="1">
      <alignment vertical="center" wrapText="1"/>
    </xf>
    <xf numFmtId="0" fontId="0" fillId="0" borderId="1" xfId="0" applyBorder="1" applyAlignment="1">
      <alignment vertical="center"/>
    </xf>
    <xf numFmtId="0" fontId="0" fillId="0" borderId="8" xfId="0" applyBorder="1" applyAlignment="1">
      <alignment vertical="center"/>
    </xf>
    <xf numFmtId="0" fontId="0" fillId="0" borderId="0" xfId="0" applyBorder="1" applyAlignment="1">
      <alignment vertical="center"/>
    </xf>
    <xf numFmtId="0" fontId="0" fillId="0" borderId="6" xfId="0" applyBorder="1" applyAlignment="1">
      <alignment vertical="center"/>
    </xf>
    <xf numFmtId="0" fontId="0" fillId="0" borderId="3" xfId="0" applyBorder="1" applyAlignment="1">
      <alignment vertical="center"/>
    </xf>
    <xf numFmtId="0" fontId="0" fillId="19" borderId="19" xfId="0" applyFill="1" applyBorder="1" applyAlignment="1">
      <alignment horizontal="center" vertical="center"/>
    </xf>
    <xf numFmtId="0" fontId="0" fillId="19" borderId="13" xfId="0" applyFill="1" applyBorder="1" applyAlignment="1">
      <alignment horizontal="center" vertical="center"/>
    </xf>
    <xf numFmtId="0" fontId="0" fillId="19" borderId="14" xfId="0" applyFill="1" applyBorder="1" applyAlignment="1">
      <alignment horizontal="center" vertical="center"/>
    </xf>
    <xf numFmtId="0" fontId="0" fillId="0" borderId="14" xfId="0" applyBorder="1" applyAlignment="1">
      <alignment horizontal="center" vertical="center" wrapText="1"/>
    </xf>
    <xf numFmtId="0" fontId="0" fillId="2" borderId="5" xfId="0" applyFill="1" applyBorder="1" applyAlignment="1">
      <alignment horizontal="left" vertical="center"/>
    </xf>
    <xf numFmtId="0" fontId="0" fillId="2" borderId="1" xfId="0" applyFill="1" applyBorder="1" applyAlignment="1">
      <alignment horizontal="left" vertical="center"/>
    </xf>
    <xf numFmtId="0" fontId="0" fillId="0" borderId="5" xfId="0" applyBorder="1" applyAlignment="1">
      <alignment vertical="center"/>
    </xf>
    <xf numFmtId="9" fontId="0" fillId="0" borderId="5" xfId="0" applyNumberFormat="1" applyBorder="1" applyAlignment="1">
      <alignment horizontal="left" vertical="center"/>
    </xf>
    <xf numFmtId="0" fontId="0" fillId="0" borderId="1" xfId="0" applyBorder="1" applyAlignment="1">
      <alignment horizontal="left" vertical="center"/>
    </xf>
    <xf numFmtId="0" fontId="0" fillId="0" borderId="5" xfId="0" applyFill="1" applyBorder="1" applyAlignment="1">
      <alignment horizontal="left" vertical="center" wrapText="1"/>
    </xf>
    <xf numFmtId="0" fontId="0" fillId="0" borderId="8" xfId="0" applyFill="1" applyBorder="1" applyAlignment="1">
      <alignment horizontal="left" vertical="center"/>
    </xf>
    <xf numFmtId="0" fontId="0" fillId="0" borderId="0" xfId="0" applyFill="1" applyBorder="1" applyAlignment="1">
      <alignment horizontal="left" vertical="center"/>
    </xf>
    <xf numFmtId="0" fontId="0" fillId="0" borderId="6" xfId="0" applyFill="1" applyBorder="1" applyAlignment="1">
      <alignment horizontal="left" vertical="center"/>
    </xf>
    <xf numFmtId="0" fontId="0" fillId="0" borderId="3" xfId="0" applyFill="1" applyBorder="1" applyAlignment="1">
      <alignment horizontal="left" vertical="center"/>
    </xf>
    <xf numFmtId="0" fontId="0" fillId="0" borderId="5" xfId="0" applyBorder="1" applyAlignment="1">
      <alignment horizontal="left" vertical="center" wrapText="1"/>
    </xf>
    <xf numFmtId="0" fontId="0" fillId="0" borderId="8" xfId="0" applyBorder="1" applyAlignment="1">
      <alignment horizontal="left" vertical="center"/>
    </xf>
    <xf numFmtId="0" fontId="0" fillId="0" borderId="0" xfId="0" applyBorder="1" applyAlignment="1">
      <alignment horizontal="left" vertical="center"/>
    </xf>
    <xf numFmtId="0" fontId="0" fillId="0" borderId="6" xfId="0" applyBorder="1" applyAlignment="1">
      <alignment horizontal="left" vertical="center"/>
    </xf>
    <xf numFmtId="0" fontId="0" fillId="0" borderId="3" xfId="0" applyBorder="1" applyAlignment="1">
      <alignment horizontal="left" vertical="center"/>
    </xf>
    <xf numFmtId="0" fontId="0" fillId="0" borderId="19" xfId="0" applyBorder="1" applyAlignment="1">
      <alignment horizontal="left" vertical="center" wrapText="1"/>
    </xf>
    <xf numFmtId="0" fontId="0" fillId="0" borderId="13" xfId="0" applyBorder="1" applyAlignment="1">
      <alignment horizontal="left" vertical="center" wrapText="1"/>
    </xf>
    <xf numFmtId="0" fontId="0" fillId="0" borderId="14" xfId="0" applyBorder="1" applyAlignment="1">
      <alignment horizontal="left" vertical="center" wrapText="1"/>
    </xf>
    <xf numFmtId="0" fontId="46" fillId="0" borderId="0" xfId="23" applyNumberFormat="1" applyFont="1" applyBorder="1" applyAlignment="1">
      <alignment horizontal="left" vertical="center"/>
    </xf>
    <xf numFmtId="0" fontId="39" fillId="0" borderId="0" xfId="23" applyFont="1" applyBorder="1" applyAlignment="1">
      <alignment horizontal="center" vertical="center"/>
    </xf>
    <xf numFmtId="0" fontId="3" fillId="0" borderId="0" xfId="23" applyFont="1" applyBorder="1" applyAlignment="1">
      <alignment horizontal="center" vertical="center"/>
    </xf>
    <xf numFmtId="0" fontId="40" fillId="0" borderId="0" xfId="23" applyFont="1" applyBorder="1" applyAlignment="1">
      <alignment horizontal="center"/>
    </xf>
    <xf numFmtId="0" fontId="40" fillId="0" borderId="0" xfId="23" applyFont="1" applyBorder="1" applyAlignment="1">
      <alignment horizontal="right" vertical="center"/>
    </xf>
    <xf numFmtId="164" fontId="42" fillId="0" borderId="0" xfId="23" applyNumberFormat="1" applyFont="1" applyBorder="1" applyAlignment="1">
      <alignment horizontal="left" vertical="center"/>
    </xf>
    <xf numFmtId="0" fontId="40" fillId="0" borderId="0" xfId="23" applyFont="1" applyBorder="1" applyAlignment="1">
      <alignment horizontal="left" vertical="center"/>
    </xf>
    <xf numFmtId="0" fontId="1" fillId="0" borderId="23" xfId="23" applyFont="1" applyBorder="1" applyAlignment="1">
      <alignment horizontal="center"/>
    </xf>
    <xf numFmtId="0" fontId="1" fillId="0" borderId="24" xfId="23" applyFont="1" applyBorder="1" applyAlignment="1">
      <alignment horizontal="center"/>
    </xf>
    <xf numFmtId="0" fontId="1" fillId="0" borderId="25" xfId="23" applyFont="1" applyBorder="1" applyAlignment="1">
      <alignment horizontal="center"/>
    </xf>
    <xf numFmtId="0" fontId="46" fillId="0" borderId="28" xfId="23" applyFont="1" applyBorder="1" applyAlignment="1">
      <alignment horizontal="right" vertical="center"/>
    </xf>
    <xf numFmtId="0" fontId="46" fillId="0" borderId="28" xfId="23" applyNumberFormat="1" applyFont="1" applyBorder="1" applyAlignment="1">
      <alignment horizontal="left" vertical="center"/>
    </xf>
    <xf numFmtId="0" fontId="30" fillId="20" borderId="29" xfId="23" applyFont="1" applyFill="1" applyBorder="1" applyAlignment="1">
      <alignment horizontal="left" vertical="center"/>
    </xf>
    <xf numFmtId="0" fontId="30" fillId="5" borderId="31" xfId="23" applyFill="1" applyBorder="1" applyAlignment="1">
      <alignment horizontal="left" vertical="center"/>
    </xf>
    <xf numFmtId="0" fontId="30" fillId="5" borderId="29" xfId="23" applyFill="1" applyBorder="1" applyAlignment="1">
      <alignment horizontal="left" vertical="center"/>
    </xf>
    <xf numFmtId="0" fontId="49" fillId="0" borderId="29" xfId="23" applyFont="1" applyBorder="1" applyAlignment="1">
      <alignment horizontal="left" vertical="center"/>
    </xf>
    <xf numFmtId="0" fontId="50" fillId="0" borderId="33" xfId="23" applyFont="1" applyBorder="1" applyAlignment="1">
      <alignment horizontal="left" vertical="center" wrapText="1"/>
    </xf>
    <xf numFmtId="0" fontId="50" fillId="0" borderId="34" xfId="23" applyFont="1" applyBorder="1" applyAlignment="1">
      <alignment horizontal="left" vertical="center" wrapText="1"/>
    </xf>
    <xf numFmtId="0" fontId="49" fillId="0" borderId="35" xfId="23" applyFont="1" applyBorder="1" applyAlignment="1">
      <alignment horizontal="left" vertical="center"/>
    </xf>
    <xf numFmtId="0" fontId="50" fillId="0" borderId="35" xfId="23" applyFont="1" applyBorder="1" applyAlignment="1">
      <alignment horizontal="left" vertical="center"/>
    </xf>
    <xf numFmtId="0" fontId="49" fillId="0" borderId="0" xfId="23" applyFont="1" applyBorder="1" applyAlignment="1">
      <alignment horizontal="left" vertical="center"/>
    </xf>
    <xf numFmtId="0" fontId="50" fillId="0" borderId="38" xfId="23" applyFont="1" applyBorder="1" applyAlignment="1">
      <alignment horizontal="left" vertical="center" wrapText="1"/>
    </xf>
    <xf numFmtId="0" fontId="50" fillId="0" borderId="39" xfId="23" applyFont="1" applyBorder="1" applyAlignment="1">
      <alignment horizontal="left" vertical="center" wrapText="1"/>
    </xf>
    <xf numFmtId="0" fontId="50" fillId="0" borderId="40" xfId="23" applyFont="1" applyBorder="1" applyAlignment="1">
      <alignment horizontal="left" vertical="center"/>
    </xf>
    <xf numFmtId="0" fontId="50" fillId="0" borderId="41" xfId="23" applyFont="1" applyBorder="1" applyAlignment="1">
      <alignment horizontal="left" vertical="center"/>
    </xf>
    <xf numFmtId="0" fontId="51" fillId="0" borderId="35" xfId="23" applyFont="1" applyBorder="1" applyAlignment="1">
      <alignment horizontal="left" vertical="center"/>
    </xf>
    <xf numFmtId="0" fontId="50" fillId="0" borderId="39" xfId="23" applyFont="1" applyBorder="1" applyAlignment="1">
      <alignment horizontal="left" vertical="center"/>
    </xf>
    <xf numFmtId="0" fontId="50" fillId="0" borderId="40" xfId="23" applyFont="1" applyBorder="1" applyAlignment="1">
      <alignment horizontal="left" vertical="center" wrapText="1"/>
    </xf>
    <xf numFmtId="0" fontId="50" fillId="0" borderId="41" xfId="23" applyFont="1" applyBorder="1" applyAlignment="1">
      <alignment horizontal="left" vertical="center" wrapText="1"/>
    </xf>
    <xf numFmtId="0" fontId="49" fillId="0" borderId="42" xfId="23" applyFont="1" applyBorder="1" applyAlignment="1">
      <alignment horizontal="left" vertical="center"/>
    </xf>
    <xf numFmtId="0" fontId="50" fillId="0" borderId="44" xfId="23" applyFont="1" applyBorder="1" applyAlignment="1">
      <alignment horizontal="left" vertical="center"/>
    </xf>
    <xf numFmtId="0" fontId="50" fillId="0" borderId="45" xfId="23" applyFont="1" applyBorder="1" applyAlignment="1">
      <alignment horizontal="left" vertical="center"/>
    </xf>
    <xf numFmtId="0" fontId="50" fillId="0" borderId="46" xfId="23" applyFont="1" applyBorder="1" applyAlignment="1">
      <alignment horizontal="left" vertical="center"/>
    </xf>
    <xf numFmtId="0" fontId="50" fillId="0" borderId="35" xfId="23" applyFont="1" applyBorder="1" applyAlignment="1">
      <alignment horizontal="left" vertical="center" wrapText="1"/>
    </xf>
    <xf numFmtId="0" fontId="50" fillId="0" borderId="50" xfId="23" applyFont="1" applyBorder="1" applyAlignment="1">
      <alignment horizontal="left" vertical="center" wrapText="1"/>
    </xf>
    <xf numFmtId="0" fontId="45" fillId="0" borderId="28" xfId="23" applyFont="1" applyBorder="1" applyAlignment="1">
      <alignment horizontal="left" vertical="center"/>
    </xf>
    <xf numFmtId="0" fontId="30" fillId="21" borderId="29" xfId="23" applyFont="1" applyFill="1" applyBorder="1" applyAlignment="1">
      <alignment horizontal="left" vertical="center"/>
    </xf>
    <xf numFmtId="0" fontId="30" fillId="22" borderId="29" xfId="23" applyFont="1" applyFill="1" applyBorder="1" applyAlignment="1">
      <alignment horizontal="left" vertical="center"/>
    </xf>
    <xf numFmtId="0" fontId="50" fillId="0" borderId="47" xfId="23" applyFont="1" applyBorder="1" applyAlignment="1">
      <alignment horizontal="left" vertical="center" wrapText="1"/>
    </xf>
    <xf numFmtId="0" fontId="50" fillId="0" borderId="48" xfId="23" applyFont="1" applyBorder="1" applyAlignment="1">
      <alignment horizontal="left" vertical="center"/>
    </xf>
    <xf numFmtId="0" fontId="50" fillId="0" borderId="26" xfId="23" applyFont="1" applyBorder="1" applyAlignment="1">
      <alignment horizontal="left" vertical="center" wrapText="1"/>
    </xf>
    <xf numFmtId="0" fontId="50" fillId="0" borderId="0" xfId="23" applyFont="1" applyBorder="1" applyAlignment="1">
      <alignment horizontal="left" vertical="center"/>
    </xf>
  </cellXfs>
  <cellStyles count="24">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Normal" xfId="0" builtinId="0"/>
    <cellStyle name="Normal 2" xfId="1"/>
    <cellStyle name="Normal 2 2" xfId="23"/>
    <cellStyle name="Normal 2 2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10" Target="sharedStrings.xml" Type="http://schemas.openxmlformats.org/officeDocument/2006/relationships/sharedStrings"/>
<Relationship Id="rId11" Target="calcChain.xml" Type="http://schemas.openxmlformats.org/officeDocument/2006/relationships/calcChain"/>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worksheets/sheet6.xml" Type="http://schemas.openxmlformats.org/officeDocument/2006/relationships/worksheet"/>
<Relationship Id="rId7" Target="externalLinks/externalLink1.xml" Type="http://schemas.openxmlformats.org/officeDocument/2006/relationships/externalLink"/>
<Relationship Id="rId8" Target="theme/theme1.xml" Type="http://schemas.openxmlformats.org/officeDocument/2006/relationships/theme"/>
<Relationship Id="rId9" Target="styles.xml" Type="http://schemas.openxmlformats.org/officeDocument/2006/relationships/styles"/>
</Relationships>

</file>

<file path=xl/drawings/_rels/drawing1.xml.rels><?xml version="1.0" encoding="UTF-8" standalone="no"?>
<Relationships xmlns="http://schemas.openxmlformats.org/package/2006/relationships">
<Relationship Id="rId1" Target="../media/image1.png" Type="http://schemas.openxmlformats.org/officeDocument/2006/relationships/image"/>
<Relationship Id="rId2" Target="cid:image001.png@01D26DCD.E3C57EA0" TargetMode="External" Type="http://schemas.openxmlformats.org/officeDocument/2006/relationships/image"/>
<Relationship Id="rId3" Target="../media/image2.png" Type="http://schemas.openxmlformats.org/officeDocument/2006/relationships/image"/>
<Relationship Id="rId4" Target="cid:image002.png@01D26DCD.E3C57EA0" TargetMode="External" Type="http://schemas.openxmlformats.org/officeDocument/2006/relationships/image"/>
</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91440</xdr:colOff>
      <xdr:row>18</xdr:row>
      <xdr:rowOff>137160</xdr:rowOff>
    </xdr:to>
    <xdr:pic>
      <xdr:nvPicPr>
        <xdr:cNvPr id="2" name="图片 2" descr="cid:image001.png@01D26DCD.E3C57EA0">
          <a:extLst>
            <a:ext uri="{FF2B5EF4-FFF2-40B4-BE49-F238E27FC236}">
              <a16:creationId xmlns="" xmlns:a16="http://schemas.microsoft.com/office/drawing/2014/main" id="{F5FB9E7F-759B-4F05-9B7D-E8C5EF348607}"/>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0" y="0"/>
          <a:ext cx="4572000" cy="3429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0</xdr:colOff>
      <xdr:row>0</xdr:row>
      <xdr:rowOff>0</xdr:rowOff>
    </xdr:from>
    <xdr:to>
      <xdr:col>15</xdr:col>
      <xdr:colOff>91440</xdr:colOff>
      <xdr:row>18</xdr:row>
      <xdr:rowOff>137160</xdr:rowOff>
    </xdr:to>
    <xdr:pic>
      <xdr:nvPicPr>
        <xdr:cNvPr id="3" name="图片 3" descr="cid:image002.png@01D26DCD.E3C57EA0">
          <a:extLst>
            <a:ext uri="{FF2B5EF4-FFF2-40B4-BE49-F238E27FC236}">
              <a16:creationId xmlns="" xmlns:a16="http://schemas.microsoft.com/office/drawing/2014/main" id="{919DB22E-E351-477C-B297-F3EE010D3549}"/>
            </a:ext>
          </a:extLst>
        </xdr:cNvPr>
        <xdr:cNvPicPr>
          <a:picLocks noChangeAspect="1" noChangeArrowheads="1"/>
        </xdr:cNvPicPr>
      </xdr:nvPicPr>
      <xdr:blipFill>
        <a:blip xmlns:r="http://schemas.openxmlformats.org/officeDocument/2006/relationships" r:embed="rId3" r:link="rId4">
          <a:extLst>
            <a:ext uri="{28A0092B-C50C-407E-A947-70E740481C1C}">
              <a14:useLocalDpi xmlns:a14="http://schemas.microsoft.com/office/drawing/2010/main" val="0"/>
            </a:ext>
          </a:extLst>
        </a:blip>
        <a:srcRect/>
        <a:stretch>
          <a:fillRect/>
        </a:stretch>
      </xdr:blipFill>
      <xdr:spPr bwMode="auto">
        <a:xfrm>
          <a:off x="5120640" y="0"/>
          <a:ext cx="4572000" cy="3429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2996</xdr:colOff>
      <xdr:row>30</xdr:row>
      <xdr:rowOff>8985</xdr:rowOff>
    </xdr:from>
    <xdr:to>
      <xdr:col>6</xdr:col>
      <xdr:colOff>655967</xdr:colOff>
      <xdr:row>30</xdr:row>
      <xdr:rowOff>17971</xdr:rowOff>
    </xdr:to>
    <xdr:cxnSp macro="">
      <xdr:nvCxnSpPr>
        <xdr:cNvPr id="2" name="直接连接符 4">
          <a:extLst>
            <a:ext uri="{FF2B5EF4-FFF2-40B4-BE49-F238E27FC236}">
              <a16:creationId xmlns:a16="http://schemas.microsoft.com/office/drawing/2014/main" xmlns="" id="{84596E55-D5A6-420D-9E56-F59BD2329C84}"/>
            </a:ext>
          </a:extLst>
        </xdr:cNvPr>
        <xdr:cNvCxnSpPr/>
      </xdr:nvCxnSpPr>
      <xdr:spPr>
        <a:xfrm>
          <a:off x="1361896" y="6511385"/>
          <a:ext cx="2621471" cy="8986"/>
        </a:xfrm>
        <a:prstGeom prst="line">
          <a:avLst/>
        </a:prstGeom>
        <a:ln w="1905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655967</xdr:colOff>
      <xdr:row>30</xdr:row>
      <xdr:rowOff>395377</xdr:rowOff>
    </xdr:from>
    <xdr:to>
      <xdr:col>6</xdr:col>
      <xdr:colOff>664953</xdr:colOff>
      <xdr:row>30</xdr:row>
      <xdr:rowOff>395377</xdr:rowOff>
    </xdr:to>
    <xdr:cxnSp macro="">
      <xdr:nvCxnSpPr>
        <xdr:cNvPr id="3" name="直接连接符 6">
          <a:extLst>
            <a:ext uri="{FF2B5EF4-FFF2-40B4-BE49-F238E27FC236}">
              <a16:creationId xmlns:a16="http://schemas.microsoft.com/office/drawing/2014/main" xmlns="" id="{4B4ABD46-E28F-460E-AB5E-4E164B74ABF8}"/>
            </a:ext>
          </a:extLst>
        </xdr:cNvPr>
        <xdr:cNvCxnSpPr/>
      </xdr:nvCxnSpPr>
      <xdr:spPr>
        <a:xfrm>
          <a:off x="1354467" y="6897777"/>
          <a:ext cx="2637886" cy="0"/>
        </a:xfrm>
        <a:prstGeom prst="line">
          <a:avLst/>
        </a:prstGeom>
        <a:ln>
          <a:solidFill>
            <a:schemeClr val="tx1">
              <a:lumMod val="75000"/>
              <a:lumOff val="2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664594</xdr:colOff>
      <xdr:row>32</xdr:row>
      <xdr:rowOff>8626</xdr:rowOff>
    </xdr:from>
    <xdr:to>
      <xdr:col>6</xdr:col>
      <xdr:colOff>673580</xdr:colOff>
      <xdr:row>32</xdr:row>
      <xdr:rowOff>8626</xdr:rowOff>
    </xdr:to>
    <xdr:cxnSp macro="">
      <xdr:nvCxnSpPr>
        <xdr:cNvPr id="4" name="直接连接符 7">
          <a:extLst>
            <a:ext uri="{FF2B5EF4-FFF2-40B4-BE49-F238E27FC236}">
              <a16:creationId xmlns:a16="http://schemas.microsoft.com/office/drawing/2014/main" xmlns="" id="{708DDEC6-9EC2-464D-A4BF-3B7577CE3001}"/>
            </a:ext>
          </a:extLst>
        </xdr:cNvPr>
        <xdr:cNvCxnSpPr/>
      </xdr:nvCxnSpPr>
      <xdr:spPr>
        <a:xfrm>
          <a:off x="1363094" y="7387326"/>
          <a:ext cx="2625186" cy="0"/>
        </a:xfrm>
        <a:prstGeom prst="line">
          <a:avLst/>
        </a:prstGeom>
        <a:ln>
          <a:solidFill>
            <a:schemeClr val="tx1">
              <a:lumMod val="75000"/>
              <a:lumOff val="2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664235</xdr:colOff>
      <xdr:row>32</xdr:row>
      <xdr:rowOff>403644</xdr:rowOff>
    </xdr:from>
    <xdr:to>
      <xdr:col>6</xdr:col>
      <xdr:colOff>673221</xdr:colOff>
      <xdr:row>32</xdr:row>
      <xdr:rowOff>403644</xdr:rowOff>
    </xdr:to>
    <xdr:cxnSp macro="">
      <xdr:nvCxnSpPr>
        <xdr:cNvPr id="5" name="直接连接符 8">
          <a:extLst>
            <a:ext uri="{FF2B5EF4-FFF2-40B4-BE49-F238E27FC236}">
              <a16:creationId xmlns:a16="http://schemas.microsoft.com/office/drawing/2014/main" xmlns="" id="{3CE8A708-4275-4112-AA46-40E4E4DE931A}"/>
            </a:ext>
          </a:extLst>
        </xdr:cNvPr>
        <xdr:cNvCxnSpPr/>
      </xdr:nvCxnSpPr>
      <xdr:spPr>
        <a:xfrm>
          <a:off x="1362735" y="7782344"/>
          <a:ext cx="2625186" cy="0"/>
        </a:xfrm>
        <a:prstGeom prst="line">
          <a:avLst/>
        </a:prstGeom>
        <a:ln>
          <a:solidFill>
            <a:schemeClr val="tx1">
              <a:lumMod val="75000"/>
              <a:lumOff val="2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no"?>
<Relationships xmlns="http://schemas.openxmlformats.org/package/2006/relationships">
<Relationship Id="rId1" Target="/Users/bran/Downloads/BMS%20China%20Virology%20Call%20Validation%20WB-2.xlsx" TargetMode="External" Type="http://schemas.openxmlformats.org/officeDocument/2006/relationships/externalLinkPath"/>
</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访谈内容"/>
      <sheetName val="拜访记录"/>
      <sheetName val="SOAP方法"/>
      <sheetName val="SMART定义"/>
      <sheetName val="病毒rep"/>
      <sheetName val="权重"/>
    </sheetNames>
    <sheetDataSet>
      <sheetData sheetId="0"/>
      <sheetData sheetId="1">
        <row r="2">
          <cell r="G2">
            <v>0</v>
          </cell>
        </row>
        <row r="3">
          <cell r="G3">
            <v>3</v>
          </cell>
        </row>
        <row r="4">
          <cell r="G4">
            <v>6</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
<Relationships xmlns="http://schemas.openxmlformats.org/package/2006/relationships">
<Relationship Id="rId1" Target="../printerSettings/printerSettings1.bin" Type="http://schemas.openxmlformats.org/officeDocument/2006/relationships/printerSettings"/>
</Relationships>

</file>

<file path=xl/worksheets/_rels/sheet2.xml.rels><?xml version="1.0" encoding="UTF-8" standalone="no"?>
<Relationships xmlns="http://schemas.openxmlformats.org/package/2006/relationships">
<Relationship Id="rId1" Target="../printerSettings/printerSettings2.bin" Type="http://schemas.openxmlformats.org/officeDocument/2006/relationships/printerSettings"/>
</Relationships>

</file>

<file path=xl/worksheets/_rels/sheet3.xml.rels><?xml version="1.0" encoding="UTF-8" standalone="no"?>
<Relationships xmlns="http://schemas.openxmlformats.org/package/2006/relationships">
<Relationship Id="rId1" Target="../drawings/drawing1.xml" Type="http://schemas.openxmlformats.org/officeDocument/2006/relationships/drawing"/>
</Relationships>

</file>

<file path=xl/worksheets/_rels/sheet6.xml.rels><?xml version="1.0" encoding="UTF-8" standalone="no"?>
<Relationships xmlns="http://schemas.openxmlformats.org/package/2006/relationships">
<Relationship Id="rId1" Target="../printerSettings/printerSettings3.bin" Type="http://schemas.openxmlformats.org/officeDocument/2006/relationships/printerSettings"/>
<Relationship Id="rId2" Target="../drawings/drawing2.xml" Type="http://schemas.openxmlformats.org/officeDocument/2006/relationships/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
  <sheetViews>
    <sheetView workbookViewId="0">
      <selection activeCell="C5" sqref="C5"/>
    </sheetView>
  </sheetViews>
  <sheetFormatPr baseColWidth="10" defaultColWidth="18.1640625" defaultRowHeight="15" x14ac:dyDescent="0.2"/>
  <cols>
    <col min="1" max="1" width="4.83203125" style="13" customWidth="1"/>
    <col min="2" max="2" width="50.5" style="7" customWidth="1"/>
    <col min="3" max="3" width="18.1640625" style="1"/>
    <col min="8" max="8" width="27.83203125" style="33" customWidth="1"/>
  </cols>
  <sheetData>
    <row r="1" spans="1:8" ht="16" thickBot="1" x14ac:dyDescent="0.25"/>
    <row r="2" spans="1:8" ht="16" x14ac:dyDescent="0.2">
      <c r="B2" s="18" t="s">
        <v>80</v>
      </c>
      <c r="C2" s="21" t="s">
        <v>230</v>
      </c>
    </row>
    <row r="3" spans="1:8" ht="16" x14ac:dyDescent="0.2">
      <c r="B3" s="19" t="s">
        <v>79</v>
      </c>
      <c r="C3" s="2" t="s">
        <v>443</v>
      </c>
    </row>
    <row r="4" spans="1:8" ht="16" x14ac:dyDescent="0.2">
      <c r="B4" s="19" t="s">
        <v>81</v>
      </c>
      <c r="C4" s="2">
        <v>7503</v>
      </c>
    </row>
    <row r="5" spans="1:8" ht="17" thickBot="1" x14ac:dyDescent="0.25">
      <c r="B5" s="20" t="s">
        <v>115</v>
      </c>
      <c r="C5" s="4" t="s">
        <v>231</v>
      </c>
    </row>
    <row r="6" spans="1:8" ht="16" x14ac:dyDescent="0.2">
      <c r="B6" s="30"/>
      <c r="C6" s="3"/>
    </row>
    <row r="7" spans="1:8" ht="16" thickBot="1" x14ac:dyDescent="0.25"/>
    <row r="8" spans="1:8" ht="25" thickBot="1" x14ac:dyDescent="0.25">
      <c r="B8" s="229" t="s">
        <v>32</v>
      </c>
      <c r="C8" s="230"/>
      <c r="D8" s="230"/>
      <c r="E8" s="230"/>
      <c r="F8" s="230"/>
      <c r="G8" s="5" t="s">
        <v>117</v>
      </c>
      <c r="H8" s="34" t="s">
        <v>116</v>
      </c>
    </row>
    <row r="9" spans="1:8" ht="23" customHeight="1" thickBot="1" x14ac:dyDescent="0.25">
      <c r="A9" s="13">
        <v>1</v>
      </c>
      <c r="B9" s="8" t="s">
        <v>33</v>
      </c>
      <c r="C9" s="233"/>
      <c r="D9" s="234"/>
      <c r="E9" s="234"/>
      <c r="F9" s="234"/>
      <c r="G9" s="5">
        <v>2</v>
      </c>
      <c r="H9" s="241" t="s">
        <v>121</v>
      </c>
    </row>
    <row r="10" spans="1:8" ht="23" customHeight="1" x14ac:dyDescent="0.2">
      <c r="B10" s="29" t="s">
        <v>118</v>
      </c>
      <c r="C10" s="243" t="s">
        <v>324</v>
      </c>
      <c r="D10" s="244"/>
      <c r="E10" s="244"/>
      <c r="F10" s="244"/>
      <c r="G10" s="249"/>
      <c r="H10" s="242"/>
    </row>
    <row r="11" spans="1:8" ht="23" customHeight="1" x14ac:dyDescent="0.2">
      <c r="B11" s="22" t="s">
        <v>119</v>
      </c>
      <c r="C11" s="245"/>
      <c r="D11" s="246"/>
      <c r="E11" s="246"/>
      <c r="F11" s="246"/>
      <c r="G11" s="250"/>
      <c r="H11" s="242"/>
    </row>
    <row r="12" spans="1:8" ht="23" customHeight="1" thickBot="1" x14ac:dyDescent="0.25">
      <c r="B12" s="23" t="s">
        <v>120</v>
      </c>
      <c r="C12" s="247"/>
      <c r="D12" s="248"/>
      <c r="E12" s="248"/>
      <c r="F12" s="248"/>
      <c r="G12" s="251"/>
      <c r="H12" s="242"/>
    </row>
    <row r="13" spans="1:8" ht="23" customHeight="1" thickBot="1" x14ac:dyDescent="0.25">
      <c r="A13" s="13">
        <v>2</v>
      </c>
      <c r="B13" s="9" t="s">
        <v>34</v>
      </c>
      <c r="C13" s="253"/>
      <c r="D13" s="254"/>
      <c r="E13" s="254"/>
      <c r="F13" s="254"/>
      <c r="G13" s="5">
        <v>1</v>
      </c>
      <c r="H13" s="241" t="s">
        <v>122</v>
      </c>
    </row>
    <row r="14" spans="1:8" ht="23" customHeight="1" x14ac:dyDescent="0.2">
      <c r="B14" s="11" t="s">
        <v>94</v>
      </c>
      <c r="C14" s="243" t="s">
        <v>325</v>
      </c>
      <c r="D14" s="244"/>
      <c r="E14" s="244"/>
      <c r="F14" s="244"/>
      <c r="G14" s="249"/>
      <c r="H14" s="242"/>
    </row>
    <row r="15" spans="1:8" ht="23" customHeight="1" x14ac:dyDescent="0.2">
      <c r="B15" s="11" t="s">
        <v>91</v>
      </c>
      <c r="C15" s="245"/>
      <c r="D15" s="246"/>
      <c r="E15" s="246"/>
      <c r="F15" s="246"/>
      <c r="G15" s="250"/>
      <c r="H15" s="242"/>
    </row>
    <row r="16" spans="1:8" ht="74" customHeight="1" thickBot="1" x14ac:dyDescent="0.25">
      <c r="B16" s="6" t="s">
        <v>92</v>
      </c>
      <c r="C16" s="247"/>
      <c r="D16" s="248"/>
      <c r="E16" s="248"/>
      <c r="F16" s="248"/>
      <c r="G16" s="251"/>
      <c r="H16" s="252"/>
    </row>
    <row r="17" spans="1:8" ht="23" customHeight="1" thickBot="1" x14ac:dyDescent="0.25">
      <c r="A17" s="13">
        <v>3</v>
      </c>
      <c r="B17" s="9" t="s">
        <v>35</v>
      </c>
      <c r="C17" s="253"/>
      <c r="D17" s="254"/>
      <c r="E17" s="254"/>
      <c r="F17" s="254"/>
      <c r="G17" s="5">
        <v>2</v>
      </c>
      <c r="H17" s="242" t="s">
        <v>123</v>
      </c>
    </row>
    <row r="18" spans="1:8" ht="37.75" customHeight="1" x14ac:dyDescent="0.2">
      <c r="B18" s="6" t="s">
        <v>98</v>
      </c>
      <c r="C18" s="243" t="s">
        <v>326</v>
      </c>
      <c r="D18" s="244"/>
      <c r="E18" s="244"/>
      <c r="F18" s="244"/>
      <c r="G18" s="249"/>
      <c r="H18" s="242"/>
    </row>
    <row r="19" spans="1:8" ht="43.5" customHeight="1" x14ac:dyDescent="0.2">
      <c r="B19" s="6" t="s">
        <v>99</v>
      </c>
      <c r="C19" s="245"/>
      <c r="D19" s="246"/>
      <c r="E19" s="246"/>
      <c r="F19" s="246"/>
      <c r="G19" s="250"/>
      <c r="H19" s="242"/>
    </row>
    <row r="20" spans="1:8" ht="60.25" customHeight="1" thickBot="1" x14ac:dyDescent="0.25">
      <c r="B20" s="6" t="s">
        <v>100</v>
      </c>
      <c r="C20" s="247"/>
      <c r="D20" s="248"/>
      <c r="E20" s="248"/>
      <c r="F20" s="248"/>
      <c r="G20" s="251"/>
      <c r="H20" s="252"/>
    </row>
    <row r="21" spans="1:8" ht="23" customHeight="1" thickBot="1" x14ac:dyDescent="0.25">
      <c r="A21" s="13">
        <v>4</v>
      </c>
      <c r="B21" s="9" t="s">
        <v>36</v>
      </c>
      <c r="C21" s="253"/>
      <c r="D21" s="254"/>
      <c r="E21" s="254"/>
      <c r="F21" s="254"/>
      <c r="G21" s="5">
        <v>2</v>
      </c>
      <c r="H21" s="241" t="s">
        <v>124</v>
      </c>
    </row>
    <row r="22" spans="1:8" ht="23" customHeight="1" thickBot="1" x14ac:dyDescent="0.25">
      <c r="B22" s="22" t="s">
        <v>95</v>
      </c>
      <c r="C22" s="255" t="s">
        <v>227</v>
      </c>
      <c r="D22" s="244"/>
      <c r="E22" s="244"/>
      <c r="F22" s="244"/>
      <c r="G22" s="32"/>
      <c r="H22" s="242"/>
    </row>
    <row r="23" spans="1:8" ht="23" customHeight="1" thickBot="1" x14ac:dyDescent="0.25">
      <c r="B23" s="22" t="s">
        <v>96</v>
      </c>
      <c r="C23" s="245"/>
      <c r="D23" s="246"/>
      <c r="E23" s="246"/>
      <c r="F23" s="246"/>
      <c r="G23" s="32"/>
      <c r="H23" s="242"/>
    </row>
    <row r="24" spans="1:8" ht="23" customHeight="1" thickBot="1" x14ac:dyDescent="0.25">
      <c r="B24" s="23" t="s">
        <v>97</v>
      </c>
      <c r="C24" s="247"/>
      <c r="D24" s="248"/>
      <c r="E24" s="248"/>
      <c r="F24" s="248"/>
      <c r="G24" s="31"/>
      <c r="H24" s="242"/>
    </row>
    <row r="25" spans="1:8" ht="23" customHeight="1" thickBot="1" x14ac:dyDescent="0.25">
      <c r="A25" s="13">
        <v>5</v>
      </c>
      <c r="B25" s="9" t="s">
        <v>37</v>
      </c>
      <c r="C25" s="231" t="s">
        <v>125</v>
      </c>
      <c r="D25" s="232"/>
      <c r="E25" s="232"/>
      <c r="F25" s="232"/>
      <c r="G25" s="5">
        <v>2</v>
      </c>
      <c r="H25" s="241" t="s">
        <v>124</v>
      </c>
    </row>
    <row r="26" spans="1:8" ht="23" customHeight="1" thickBot="1" x14ac:dyDescent="0.25">
      <c r="B26" s="24" t="s">
        <v>96</v>
      </c>
      <c r="C26" s="256">
        <v>0.3</v>
      </c>
      <c r="D26" s="257"/>
      <c r="E26" s="257"/>
      <c r="F26" s="257"/>
      <c r="G26" s="249"/>
      <c r="H26" s="242"/>
    </row>
    <row r="27" spans="1:8" ht="23" customHeight="1" thickBot="1" x14ac:dyDescent="0.25">
      <c r="B27" s="24" t="s">
        <v>95</v>
      </c>
      <c r="C27" s="235">
        <v>0.5</v>
      </c>
      <c r="D27" s="236"/>
      <c r="E27" s="236"/>
      <c r="F27" s="236"/>
      <c r="G27" s="250"/>
      <c r="H27" s="242"/>
    </row>
    <row r="28" spans="1:8" ht="23" customHeight="1" thickBot="1" x14ac:dyDescent="0.25">
      <c r="B28" s="24" t="s">
        <v>97</v>
      </c>
      <c r="C28" s="235">
        <v>0.2</v>
      </c>
      <c r="D28" s="236"/>
      <c r="E28" s="236"/>
      <c r="F28" s="236"/>
      <c r="G28" s="250"/>
      <c r="H28" s="242"/>
    </row>
    <row r="29" spans="1:8" ht="23" customHeight="1" thickBot="1" x14ac:dyDescent="0.25">
      <c r="B29" s="10" t="s">
        <v>179</v>
      </c>
      <c r="C29" s="237">
        <v>1</v>
      </c>
      <c r="D29" s="238"/>
      <c r="E29" s="238"/>
      <c r="F29" s="238"/>
      <c r="G29" s="251"/>
      <c r="H29" s="252"/>
    </row>
    <row r="30" spans="1:8" ht="23" customHeight="1" thickBot="1" x14ac:dyDescent="0.25">
      <c r="A30" s="13">
        <v>6</v>
      </c>
      <c r="B30" s="9" t="s">
        <v>38</v>
      </c>
      <c r="C30" s="239"/>
      <c r="D30" s="240"/>
      <c r="E30" s="240"/>
      <c r="F30" s="240"/>
      <c r="G30" s="5">
        <v>2</v>
      </c>
      <c r="H30" s="242" t="s">
        <v>127</v>
      </c>
    </row>
    <row r="31" spans="1:8" ht="23" customHeight="1" x14ac:dyDescent="0.2">
      <c r="B31" s="22" t="s">
        <v>178</v>
      </c>
      <c r="C31" s="255" t="s">
        <v>228</v>
      </c>
      <c r="D31" s="244"/>
      <c r="E31" s="244"/>
      <c r="F31" s="244"/>
      <c r="G31" s="249"/>
      <c r="H31" s="242"/>
    </row>
    <row r="32" spans="1:8" ht="23" customHeight="1" x14ac:dyDescent="0.2">
      <c r="B32" s="22" t="s">
        <v>102</v>
      </c>
      <c r="C32" s="245"/>
      <c r="D32" s="246"/>
      <c r="E32" s="246"/>
      <c r="F32" s="246"/>
      <c r="G32" s="250"/>
      <c r="H32" s="242"/>
    </row>
    <row r="33" spans="1:8" ht="23" customHeight="1" thickBot="1" x14ac:dyDescent="0.25">
      <c r="B33" s="23" t="s">
        <v>101</v>
      </c>
      <c r="C33" s="247"/>
      <c r="D33" s="248"/>
      <c r="E33" s="248"/>
      <c r="F33" s="248"/>
      <c r="G33" s="250"/>
      <c r="H33" s="252"/>
    </row>
    <row r="34" spans="1:8" ht="23" customHeight="1" thickBot="1" x14ac:dyDescent="0.25">
      <c r="A34" s="13">
        <v>7</v>
      </c>
      <c r="B34" s="9" t="s">
        <v>170</v>
      </c>
      <c r="C34" s="231"/>
      <c r="D34" s="232"/>
      <c r="E34" s="232"/>
      <c r="F34" s="232"/>
      <c r="G34" s="5">
        <v>2</v>
      </c>
      <c r="H34" s="241" t="s">
        <v>126</v>
      </c>
    </row>
    <row r="35" spans="1:8" ht="23" customHeight="1" x14ac:dyDescent="0.2">
      <c r="B35" s="25" t="s">
        <v>152</v>
      </c>
      <c r="C35" s="258" t="s">
        <v>327</v>
      </c>
      <c r="D35" s="236"/>
      <c r="E35" s="236"/>
      <c r="F35" s="236"/>
      <c r="G35" s="249"/>
      <c r="H35" s="242"/>
    </row>
    <row r="36" spans="1:8" ht="23" customHeight="1" x14ac:dyDescent="0.2">
      <c r="B36" s="25" t="s">
        <v>153</v>
      </c>
      <c r="C36" s="259"/>
      <c r="D36" s="260"/>
      <c r="E36" s="260"/>
      <c r="F36" s="260"/>
      <c r="G36" s="250"/>
      <c r="H36" s="242"/>
    </row>
    <row r="37" spans="1:8" ht="23" customHeight="1" x14ac:dyDescent="0.2">
      <c r="B37" s="25" t="s">
        <v>154</v>
      </c>
      <c r="C37" s="259"/>
      <c r="D37" s="260"/>
      <c r="E37" s="260"/>
      <c r="F37" s="260"/>
      <c r="G37" s="250"/>
      <c r="H37" s="242"/>
    </row>
    <row r="38" spans="1:8" ht="34.25" customHeight="1" x14ac:dyDescent="0.2">
      <c r="B38" s="25" t="s">
        <v>151</v>
      </c>
      <c r="C38" s="259"/>
      <c r="D38" s="260"/>
      <c r="E38" s="260"/>
      <c r="F38" s="260"/>
      <c r="G38" s="250"/>
      <c r="H38" s="242"/>
    </row>
    <row r="39" spans="1:8" ht="26.5" customHeight="1" thickBot="1" x14ac:dyDescent="0.25">
      <c r="B39" s="26" t="s">
        <v>150</v>
      </c>
      <c r="C39" s="261"/>
      <c r="D39" s="262"/>
      <c r="E39" s="262"/>
      <c r="F39" s="262"/>
      <c r="G39" s="251"/>
      <c r="H39" s="252"/>
    </row>
    <row r="40" spans="1:8" ht="23" customHeight="1" thickBot="1" x14ac:dyDescent="0.25">
      <c r="A40" s="13">
        <v>8</v>
      </c>
      <c r="B40" s="9" t="s">
        <v>49</v>
      </c>
      <c r="C40" s="231"/>
      <c r="D40" s="232"/>
      <c r="E40" s="232"/>
      <c r="F40" s="232"/>
      <c r="G40" s="5">
        <v>2</v>
      </c>
      <c r="H40" s="241" t="s">
        <v>128</v>
      </c>
    </row>
    <row r="41" spans="1:8" ht="139.25" customHeight="1" x14ac:dyDescent="0.2">
      <c r="B41" s="28" t="s">
        <v>103</v>
      </c>
      <c r="C41" s="263" t="s">
        <v>229</v>
      </c>
      <c r="D41" s="257"/>
      <c r="E41" s="257"/>
      <c r="F41" s="257"/>
      <c r="G41" s="249"/>
      <c r="H41" s="242"/>
    </row>
    <row r="42" spans="1:8" ht="28" customHeight="1" x14ac:dyDescent="0.2">
      <c r="B42" s="6" t="s">
        <v>104</v>
      </c>
      <c r="C42" s="264"/>
      <c r="D42" s="265"/>
      <c r="E42" s="265"/>
      <c r="F42" s="265"/>
      <c r="G42" s="250"/>
      <c r="H42" s="242"/>
    </row>
    <row r="43" spans="1:8" ht="63" customHeight="1" thickBot="1" x14ac:dyDescent="0.25">
      <c r="B43" s="27" t="s">
        <v>105</v>
      </c>
      <c r="C43" s="266"/>
      <c r="D43" s="267"/>
      <c r="E43" s="267"/>
      <c r="F43" s="267"/>
      <c r="G43" s="251"/>
      <c r="H43" s="252"/>
    </row>
    <row r="44" spans="1:8" ht="23" customHeight="1" x14ac:dyDescent="0.2">
      <c r="B44" s="12"/>
    </row>
  </sheetData>
  <mergeCells count="35">
    <mergeCell ref="G41:G43"/>
    <mergeCell ref="H40:H43"/>
    <mergeCell ref="G31:G33"/>
    <mergeCell ref="H30:H33"/>
    <mergeCell ref="C35:F39"/>
    <mergeCell ref="G35:G39"/>
    <mergeCell ref="H34:H39"/>
    <mergeCell ref="C31:F33"/>
    <mergeCell ref="C41:F43"/>
    <mergeCell ref="G18:G20"/>
    <mergeCell ref="H17:H20"/>
    <mergeCell ref="C22:F24"/>
    <mergeCell ref="H21:H24"/>
    <mergeCell ref="G26:G29"/>
    <mergeCell ref="H25:H29"/>
    <mergeCell ref="C21:F21"/>
    <mergeCell ref="C26:F26"/>
    <mergeCell ref="C17:F17"/>
    <mergeCell ref="C18:F20"/>
    <mergeCell ref="H9:H12"/>
    <mergeCell ref="C10:F12"/>
    <mergeCell ref="G10:G12"/>
    <mergeCell ref="C14:F16"/>
    <mergeCell ref="G14:G16"/>
    <mergeCell ref="H13:H16"/>
    <mergeCell ref="C13:F13"/>
    <mergeCell ref="B8:F8"/>
    <mergeCell ref="C40:F40"/>
    <mergeCell ref="C9:F9"/>
    <mergeCell ref="C28:F28"/>
    <mergeCell ref="C25:F25"/>
    <mergeCell ref="C27:F27"/>
    <mergeCell ref="C29:F29"/>
    <mergeCell ref="C30:F30"/>
    <mergeCell ref="C34:F34"/>
  </mergeCells>
  <phoneticPr fontId="21" type="noConversion"/>
  <pageMargins left="0.45" right="0.45" top="0.5" bottom="0.5" header="0.3" footer="0.3"/>
  <pageSetup paperSize="9" scale="41"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2"/>
  <sheetViews>
    <sheetView tabSelected="1" workbookViewId="0">
      <selection activeCell="C5" sqref="C5"/>
    </sheetView>
  </sheetViews>
  <sheetFormatPr baseColWidth="10" defaultColWidth="18.1640625" defaultRowHeight="15" x14ac:dyDescent="0.2"/>
  <cols>
    <col min="1" max="1" width="4.83203125" style="35" customWidth="1"/>
    <col min="2" max="2" width="50.5" style="36" customWidth="1"/>
    <col min="3" max="3" width="18.1640625" style="37" customWidth="1"/>
    <col min="4" max="14" width="18.1640625" style="36" customWidth="1"/>
    <col min="15" max="15" width="26" style="37" customWidth="1"/>
    <col min="16" max="16384" width="18.1640625" style="36"/>
  </cols>
  <sheetData>
    <row r="1" spans="2:15" ht="16" thickBot="1" x14ac:dyDescent="0.25"/>
    <row r="2" spans="2:15" ht="16" x14ac:dyDescent="0.2">
      <c r="B2" s="38" t="s">
        <v>80</v>
      </c>
      <c r="C2" s="39" t="s">
        <v>230</v>
      </c>
    </row>
    <row r="3" spans="2:15" ht="16" x14ac:dyDescent="0.2">
      <c r="B3" s="40" t="s">
        <v>79</v>
      </c>
      <c r="C3" s="41" t="s">
        <v>443</v>
      </c>
    </row>
    <row r="4" spans="2:15" ht="16" x14ac:dyDescent="0.2">
      <c r="B4" s="40" t="s">
        <v>81</v>
      </c>
      <c r="C4" s="41">
        <v>7503</v>
      </c>
    </row>
    <row r="5" spans="2:15" ht="17" thickBot="1" x14ac:dyDescent="0.25">
      <c r="B5" s="42" t="s">
        <v>114</v>
      </c>
      <c r="C5" s="43" t="s">
        <v>231</v>
      </c>
    </row>
    <row r="6" spans="2:15" ht="16" x14ac:dyDescent="0.2">
      <c r="B6" s="44"/>
      <c r="C6" s="45"/>
    </row>
    <row r="7" spans="2:15" ht="23" customHeight="1" thickBot="1" x14ac:dyDescent="0.25">
      <c r="B7" s="46"/>
    </row>
    <row r="8" spans="2:15" ht="25" thickBot="1" x14ac:dyDescent="0.25">
      <c r="B8" s="47" t="s">
        <v>39</v>
      </c>
      <c r="C8" s="48" t="s">
        <v>0</v>
      </c>
      <c r="D8" s="48" t="s">
        <v>1</v>
      </c>
      <c r="E8" s="48" t="s">
        <v>2</v>
      </c>
      <c r="F8" s="48" t="s">
        <v>3</v>
      </c>
      <c r="G8" s="48" t="s">
        <v>4</v>
      </c>
      <c r="H8" s="48" t="s">
        <v>5</v>
      </c>
      <c r="I8" s="48" t="s">
        <v>6</v>
      </c>
      <c r="J8" s="48" t="s">
        <v>7</v>
      </c>
      <c r="K8" s="48" t="s">
        <v>174</v>
      </c>
      <c r="L8" s="48" t="s">
        <v>175</v>
      </c>
      <c r="M8" s="48" t="s">
        <v>176</v>
      </c>
      <c r="N8" s="48" t="s">
        <v>177</v>
      </c>
      <c r="O8" s="49" t="s">
        <v>129</v>
      </c>
    </row>
    <row r="9" spans="2:15" ht="26" customHeight="1" thickBot="1" x14ac:dyDescent="0.25">
      <c r="B9" s="50" t="s">
        <v>10</v>
      </c>
      <c r="C9" s="51" t="s">
        <v>48</v>
      </c>
      <c r="D9" s="51" t="s">
        <v>48</v>
      </c>
      <c r="E9" s="51" t="s">
        <v>48</v>
      </c>
      <c r="F9" s="51" t="s">
        <v>48</v>
      </c>
      <c r="G9" s="51" t="s">
        <v>48</v>
      </c>
      <c r="H9" s="51" t="s">
        <v>48</v>
      </c>
      <c r="I9" s="51" t="s">
        <v>48</v>
      </c>
      <c r="J9" s="51" t="s">
        <v>48</v>
      </c>
      <c r="K9" s="51" t="s">
        <v>48</v>
      </c>
      <c r="L9" s="51" t="s">
        <v>48</v>
      </c>
      <c r="M9" s="51" t="s">
        <v>48</v>
      </c>
      <c r="N9" s="51" t="s">
        <v>48</v>
      </c>
      <c r="O9" s="52" t="s">
        <v>142</v>
      </c>
    </row>
    <row r="10" spans="2:15" ht="26" customHeight="1" thickBot="1" x14ac:dyDescent="0.25">
      <c r="B10" s="53" t="s">
        <v>50</v>
      </c>
      <c r="C10" s="41" t="s">
        <v>189</v>
      </c>
      <c r="D10" s="41" t="s">
        <v>189</v>
      </c>
      <c r="E10" s="41" t="s">
        <v>189</v>
      </c>
      <c r="F10" s="41" t="s">
        <v>189</v>
      </c>
      <c r="G10" s="41" t="s">
        <v>189</v>
      </c>
      <c r="H10" s="45" t="s">
        <v>190</v>
      </c>
      <c r="I10" s="45" t="s">
        <v>190</v>
      </c>
      <c r="J10" s="45" t="s">
        <v>190</v>
      </c>
      <c r="K10" s="54"/>
      <c r="L10" s="54"/>
      <c r="M10" s="54"/>
      <c r="N10" s="54"/>
      <c r="O10" s="55" t="s">
        <v>130</v>
      </c>
    </row>
    <row r="11" spans="2:15" ht="26" customHeight="1" thickBot="1" x14ac:dyDescent="0.25">
      <c r="B11" s="53" t="s">
        <v>51</v>
      </c>
      <c r="C11" s="41" t="s">
        <v>191</v>
      </c>
      <c r="D11" s="45" t="s">
        <v>192</v>
      </c>
      <c r="E11" s="41" t="s">
        <v>193</v>
      </c>
      <c r="F11" s="45" t="s">
        <v>194</v>
      </c>
      <c r="G11" s="41" t="s">
        <v>195</v>
      </c>
      <c r="H11" s="45" t="s">
        <v>196</v>
      </c>
      <c r="I11" s="41" t="s">
        <v>197</v>
      </c>
      <c r="J11" s="54" t="s">
        <v>198</v>
      </c>
      <c r="K11" s="54"/>
      <c r="L11" s="54"/>
      <c r="M11" s="54"/>
      <c r="N11" s="54"/>
      <c r="O11" s="55" t="s">
        <v>131</v>
      </c>
    </row>
    <row r="12" spans="2:15" ht="34.75" customHeight="1" thickBot="1" x14ac:dyDescent="0.25">
      <c r="B12" s="56" t="s">
        <v>78</v>
      </c>
      <c r="C12" s="45" t="s">
        <v>200</v>
      </c>
      <c r="D12" s="41" t="s">
        <v>199</v>
      </c>
      <c r="E12" s="41" t="s">
        <v>201</v>
      </c>
      <c r="F12" s="45" t="s">
        <v>202</v>
      </c>
      <c r="G12" s="41" t="s">
        <v>203</v>
      </c>
      <c r="H12" s="57" t="s">
        <v>206</v>
      </c>
      <c r="I12" s="41" t="s">
        <v>205</v>
      </c>
      <c r="J12" s="45" t="s">
        <v>204</v>
      </c>
      <c r="K12" s="57"/>
      <c r="L12" s="57"/>
      <c r="M12" s="57"/>
      <c r="N12" s="57"/>
      <c r="O12" s="55" t="s">
        <v>132</v>
      </c>
    </row>
    <row r="13" spans="2:15" ht="20.5" customHeight="1" thickBot="1" x14ac:dyDescent="0.25">
      <c r="B13" s="56" t="s">
        <v>8</v>
      </c>
      <c r="C13" s="41" t="s">
        <v>207</v>
      </c>
      <c r="D13" s="41" t="s">
        <v>207</v>
      </c>
      <c r="E13" s="41" t="s">
        <v>207</v>
      </c>
      <c r="F13" s="41" t="s">
        <v>207</v>
      </c>
      <c r="G13" s="41" t="s">
        <v>208</v>
      </c>
      <c r="H13" s="45" t="s">
        <v>209</v>
      </c>
      <c r="I13" s="41" t="s">
        <v>208</v>
      </c>
      <c r="J13" s="57" t="s">
        <v>208</v>
      </c>
      <c r="K13" s="57"/>
      <c r="L13" s="57"/>
      <c r="M13" s="57"/>
      <c r="N13" s="57"/>
      <c r="O13" s="55" t="s">
        <v>133</v>
      </c>
    </row>
    <row r="14" spans="2:15" ht="54.25" customHeight="1" thickBot="1" x14ac:dyDescent="0.25">
      <c r="B14" s="56" t="s">
        <v>40</v>
      </c>
      <c r="C14" s="41" t="s">
        <v>210</v>
      </c>
      <c r="D14" s="45" t="s">
        <v>211</v>
      </c>
      <c r="E14" s="41" t="s">
        <v>212</v>
      </c>
      <c r="F14" s="45" t="s">
        <v>213</v>
      </c>
      <c r="G14" s="41" t="s">
        <v>214</v>
      </c>
      <c r="H14" s="45" t="s">
        <v>215</v>
      </c>
      <c r="I14" s="41" t="s">
        <v>216</v>
      </c>
      <c r="J14" s="41" t="s">
        <v>217</v>
      </c>
      <c r="K14" s="57"/>
      <c r="L14" s="57"/>
      <c r="M14" s="57"/>
      <c r="N14" s="57"/>
      <c r="O14" s="39" t="s">
        <v>134</v>
      </c>
    </row>
    <row r="15" spans="2:15" ht="27" customHeight="1" x14ac:dyDescent="0.2">
      <c r="B15" s="56" t="s">
        <v>53</v>
      </c>
      <c r="C15" s="41" t="s">
        <v>218</v>
      </c>
      <c r="D15" s="41" t="s">
        <v>219</v>
      </c>
      <c r="E15" s="41" t="s">
        <v>220</v>
      </c>
      <c r="F15" s="58" t="s">
        <v>183</v>
      </c>
      <c r="G15" s="41" t="s">
        <v>218</v>
      </c>
      <c r="H15" s="41" t="s">
        <v>221</v>
      </c>
      <c r="I15" s="41" t="s">
        <v>218</v>
      </c>
      <c r="J15" s="41" t="s">
        <v>218</v>
      </c>
      <c r="K15" s="57"/>
      <c r="L15" s="57"/>
      <c r="M15" s="57"/>
      <c r="N15" s="57"/>
      <c r="O15" s="39" t="s">
        <v>135</v>
      </c>
    </row>
    <row r="16" spans="2:15" ht="37.75" customHeight="1" thickBot="1" x14ac:dyDescent="0.25">
      <c r="B16" s="59" t="s">
        <v>56</v>
      </c>
      <c r="C16" s="60">
        <v>6</v>
      </c>
      <c r="D16" s="60">
        <v>6</v>
      </c>
      <c r="E16" s="60">
        <v>6</v>
      </c>
      <c r="F16" s="60">
        <v>6</v>
      </c>
      <c r="G16" s="60">
        <v>6</v>
      </c>
      <c r="H16" s="60">
        <v>6</v>
      </c>
      <c r="I16" s="60">
        <v>6</v>
      </c>
      <c r="J16" s="60">
        <v>6</v>
      </c>
      <c r="K16" s="60" t="s">
        <v>160</v>
      </c>
      <c r="L16" s="60" t="s">
        <v>160</v>
      </c>
      <c r="M16" s="60" t="s">
        <v>160</v>
      </c>
      <c r="N16" s="60" t="s">
        <v>160</v>
      </c>
      <c r="O16" s="43" t="s">
        <v>136</v>
      </c>
    </row>
    <row r="17" spans="1:15" ht="32.75" customHeight="1" x14ac:dyDescent="0.2">
      <c r="B17" s="56" t="s">
        <v>54</v>
      </c>
      <c r="C17" s="58" t="s">
        <v>322</v>
      </c>
      <c r="D17" s="61" t="s">
        <v>232</v>
      </c>
      <c r="E17" s="58" t="s">
        <v>186</v>
      </c>
      <c r="F17" s="61" t="s">
        <v>187</v>
      </c>
      <c r="G17" s="58" t="s">
        <v>188</v>
      </c>
      <c r="H17" s="61" t="s">
        <v>185</v>
      </c>
      <c r="I17" s="58" t="s">
        <v>188</v>
      </c>
      <c r="J17" s="62" t="s">
        <v>184</v>
      </c>
      <c r="K17" s="54"/>
      <c r="L17" s="54"/>
      <c r="M17" s="54"/>
      <c r="N17" s="54"/>
      <c r="O17" s="39" t="s">
        <v>135</v>
      </c>
    </row>
    <row r="18" spans="1:15" ht="34.5" customHeight="1" thickBot="1" x14ac:dyDescent="0.25">
      <c r="B18" s="63" t="s">
        <v>56</v>
      </c>
      <c r="C18" s="60">
        <v>6</v>
      </c>
      <c r="D18" s="60">
        <v>6</v>
      </c>
      <c r="E18" s="60">
        <v>6</v>
      </c>
      <c r="F18" s="60">
        <v>6</v>
      </c>
      <c r="G18" s="60">
        <v>6</v>
      </c>
      <c r="H18" s="60">
        <v>6</v>
      </c>
      <c r="I18" s="60">
        <v>6</v>
      </c>
      <c r="J18" s="60">
        <v>6</v>
      </c>
      <c r="K18" s="60" t="s">
        <v>160</v>
      </c>
      <c r="L18" s="60" t="s">
        <v>160</v>
      </c>
      <c r="M18" s="60" t="s">
        <v>160</v>
      </c>
      <c r="N18" s="60" t="s">
        <v>160</v>
      </c>
      <c r="O18" s="43" t="s">
        <v>137</v>
      </c>
    </row>
    <row r="19" spans="1:15" ht="34.25" customHeight="1" x14ac:dyDescent="0.2">
      <c r="B19" s="64" t="s">
        <v>55</v>
      </c>
      <c r="C19" s="41" t="s">
        <v>222</v>
      </c>
      <c r="D19" s="45" t="s">
        <v>223</v>
      </c>
      <c r="E19" s="41" t="s">
        <v>224</v>
      </c>
      <c r="F19" s="41" t="s">
        <v>225</v>
      </c>
      <c r="G19" s="41" t="s">
        <v>226</v>
      </c>
      <c r="H19" s="45" t="s">
        <v>223</v>
      </c>
      <c r="I19" s="41" t="s">
        <v>226</v>
      </c>
      <c r="J19" s="41" t="s">
        <v>226</v>
      </c>
      <c r="K19" s="54"/>
      <c r="L19" s="54"/>
      <c r="M19" s="54"/>
      <c r="N19" s="54"/>
      <c r="O19" s="39" t="s">
        <v>135</v>
      </c>
    </row>
    <row r="20" spans="1:15" ht="29.5" customHeight="1" thickBot="1" x14ac:dyDescent="0.25">
      <c r="B20" s="65" t="s">
        <v>56</v>
      </c>
      <c r="C20" s="60">
        <v>6</v>
      </c>
      <c r="D20" s="60">
        <v>6</v>
      </c>
      <c r="E20" s="60">
        <v>6</v>
      </c>
      <c r="F20" s="60">
        <v>6</v>
      </c>
      <c r="G20" s="60">
        <v>6</v>
      </c>
      <c r="H20" s="60">
        <v>6</v>
      </c>
      <c r="I20" s="60">
        <v>6</v>
      </c>
      <c r="J20" s="60">
        <v>6</v>
      </c>
      <c r="K20" s="60" t="s">
        <v>160</v>
      </c>
      <c r="L20" s="60" t="s">
        <v>160</v>
      </c>
      <c r="M20" s="60" t="s">
        <v>160</v>
      </c>
      <c r="N20" s="60" t="s">
        <v>160</v>
      </c>
      <c r="O20" s="43" t="s">
        <v>138</v>
      </c>
    </row>
    <row r="21" spans="1:15" ht="20.5" customHeight="1" thickBot="1" x14ac:dyDescent="0.25">
      <c r="B21" s="66" t="s">
        <v>52</v>
      </c>
      <c r="C21" s="67"/>
      <c r="D21" s="68"/>
      <c r="E21" s="67"/>
      <c r="F21" s="68"/>
      <c r="G21" s="67"/>
      <c r="H21" s="68"/>
      <c r="I21" s="67"/>
      <c r="J21" s="69"/>
      <c r="K21" s="69"/>
      <c r="L21" s="69"/>
      <c r="M21" s="69"/>
      <c r="N21" s="69"/>
      <c r="O21" s="52" t="s">
        <v>142</v>
      </c>
    </row>
    <row r="22" spans="1:15" s="76" customFormat="1" ht="32.75" customHeight="1" x14ac:dyDescent="0.2">
      <c r="A22" s="70"/>
      <c r="B22" s="71" t="s">
        <v>13</v>
      </c>
      <c r="C22" s="72" t="s">
        <v>328</v>
      </c>
      <c r="D22" s="73" t="s">
        <v>233</v>
      </c>
      <c r="E22" s="73" t="s">
        <v>233</v>
      </c>
      <c r="F22" s="73" t="s">
        <v>233</v>
      </c>
      <c r="G22" s="73" t="s">
        <v>233</v>
      </c>
      <c r="H22" s="73" t="s">
        <v>233</v>
      </c>
      <c r="I22" s="73" t="s">
        <v>233</v>
      </c>
      <c r="J22" s="73" t="s">
        <v>233</v>
      </c>
      <c r="K22" s="74"/>
      <c r="L22" s="74"/>
      <c r="M22" s="74"/>
      <c r="N22" s="74"/>
      <c r="O22" s="75" t="s">
        <v>139</v>
      </c>
    </row>
    <row r="23" spans="1:15" ht="32.75" customHeight="1" thickBot="1" x14ac:dyDescent="0.25">
      <c r="B23" s="59" t="s">
        <v>56</v>
      </c>
      <c r="C23" s="60">
        <v>6</v>
      </c>
      <c r="D23" s="60">
        <v>6</v>
      </c>
      <c r="E23" s="60">
        <v>6</v>
      </c>
      <c r="F23" s="60">
        <v>6</v>
      </c>
      <c r="G23" s="60">
        <v>6</v>
      </c>
      <c r="H23" s="60">
        <v>6</v>
      </c>
      <c r="I23" s="60">
        <v>6</v>
      </c>
      <c r="J23" s="60">
        <v>6</v>
      </c>
      <c r="K23" s="60" t="s">
        <v>160</v>
      </c>
      <c r="L23" s="60" t="s">
        <v>160</v>
      </c>
      <c r="M23" s="60" t="s">
        <v>160</v>
      </c>
      <c r="N23" s="60" t="s">
        <v>160</v>
      </c>
      <c r="O23" s="43" t="s">
        <v>140</v>
      </c>
    </row>
    <row r="24" spans="1:15" ht="28.75" customHeight="1" x14ac:dyDescent="0.2">
      <c r="B24" s="71" t="s">
        <v>29</v>
      </c>
      <c r="C24" s="77" t="s">
        <v>210</v>
      </c>
      <c r="D24" s="41" t="s">
        <v>234</v>
      </c>
      <c r="E24" s="41" t="s">
        <v>234</v>
      </c>
      <c r="F24" s="41" t="s">
        <v>234</v>
      </c>
      <c r="G24" s="41" t="s">
        <v>234</v>
      </c>
      <c r="H24" s="41" t="s">
        <v>234</v>
      </c>
      <c r="I24" s="41" t="s">
        <v>234</v>
      </c>
      <c r="J24" s="41" t="s">
        <v>234</v>
      </c>
      <c r="K24" s="54"/>
      <c r="L24" s="54"/>
      <c r="M24" s="54"/>
      <c r="N24" s="54"/>
      <c r="O24" s="268" t="s">
        <v>141</v>
      </c>
    </row>
    <row r="25" spans="1:15" ht="26.75" customHeight="1" x14ac:dyDescent="0.2">
      <c r="B25" s="71" t="s">
        <v>30</v>
      </c>
      <c r="C25" s="58"/>
      <c r="D25" s="45"/>
      <c r="E25" s="41"/>
      <c r="F25" s="45"/>
      <c r="G25" s="41"/>
      <c r="H25" s="45"/>
      <c r="I25" s="41"/>
      <c r="J25" s="54"/>
      <c r="K25" s="54"/>
      <c r="L25" s="54"/>
      <c r="M25" s="54"/>
      <c r="N25" s="54"/>
      <c r="O25" s="269"/>
    </row>
    <row r="26" spans="1:15" ht="31.5" customHeight="1" x14ac:dyDescent="0.2">
      <c r="B26" s="71" t="s">
        <v>31</v>
      </c>
      <c r="C26" s="58"/>
      <c r="D26" s="45"/>
      <c r="E26" s="41"/>
      <c r="F26" s="45"/>
      <c r="G26" s="41"/>
      <c r="H26" s="45"/>
      <c r="I26" s="41"/>
      <c r="J26" s="54"/>
      <c r="K26" s="54"/>
      <c r="L26" s="54"/>
      <c r="M26" s="54"/>
      <c r="N26" s="54"/>
      <c r="O26" s="269"/>
    </row>
    <row r="27" spans="1:15" ht="56.5" customHeight="1" thickBot="1" x14ac:dyDescent="0.25">
      <c r="B27" s="63" t="s">
        <v>56</v>
      </c>
      <c r="C27" s="60">
        <v>6</v>
      </c>
      <c r="D27" s="60">
        <v>6</v>
      </c>
      <c r="E27" s="60">
        <v>6</v>
      </c>
      <c r="F27" s="60">
        <v>6</v>
      </c>
      <c r="G27" s="60">
        <v>6</v>
      </c>
      <c r="H27" s="60">
        <v>6</v>
      </c>
      <c r="I27" s="60">
        <v>6</v>
      </c>
      <c r="J27" s="60">
        <v>6</v>
      </c>
      <c r="K27" s="60" t="s">
        <v>160</v>
      </c>
      <c r="L27" s="60" t="s">
        <v>160</v>
      </c>
      <c r="M27" s="60" t="s">
        <v>160</v>
      </c>
      <c r="N27" s="60" t="s">
        <v>160</v>
      </c>
      <c r="O27" s="43" t="s">
        <v>180</v>
      </c>
    </row>
    <row r="28" spans="1:15" ht="128.5" customHeight="1" thickBot="1" x14ac:dyDescent="0.25">
      <c r="B28" s="78" t="s">
        <v>41</v>
      </c>
      <c r="C28" s="79" t="s">
        <v>240</v>
      </c>
      <c r="D28" s="45" t="s">
        <v>330</v>
      </c>
      <c r="E28" s="41" t="s">
        <v>333</v>
      </c>
      <c r="F28" s="45" t="s">
        <v>335</v>
      </c>
      <c r="G28" s="41" t="s">
        <v>337</v>
      </c>
      <c r="H28" s="45" t="s">
        <v>339</v>
      </c>
      <c r="I28" s="41" t="s">
        <v>342</v>
      </c>
      <c r="J28" s="54" t="s">
        <v>344</v>
      </c>
      <c r="K28" s="54"/>
      <c r="L28" s="54"/>
      <c r="M28" s="54"/>
      <c r="N28" s="54"/>
      <c r="O28" s="55" t="s">
        <v>144</v>
      </c>
    </row>
    <row r="29" spans="1:15" ht="25.5" customHeight="1" thickBot="1" x14ac:dyDescent="0.25">
      <c r="B29" s="80" t="s">
        <v>9</v>
      </c>
      <c r="C29" s="81" t="s">
        <v>48</v>
      </c>
      <c r="D29" s="81" t="s">
        <v>48</v>
      </c>
      <c r="E29" s="81" t="s">
        <v>48</v>
      </c>
      <c r="F29" s="81" t="s">
        <v>48</v>
      </c>
      <c r="G29" s="81" t="s">
        <v>48</v>
      </c>
      <c r="H29" s="81" t="s">
        <v>48</v>
      </c>
      <c r="I29" s="81" t="s">
        <v>48</v>
      </c>
      <c r="J29" s="81" t="s">
        <v>48</v>
      </c>
      <c r="K29" s="81" t="s">
        <v>48</v>
      </c>
      <c r="L29" s="81" t="s">
        <v>48</v>
      </c>
      <c r="M29" s="81" t="s">
        <v>48</v>
      </c>
      <c r="N29" s="81" t="s">
        <v>48</v>
      </c>
      <c r="O29" s="52" t="s">
        <v>142</v>
      </c>
    </row>
    <row r="30" spans="1:15" ht="35.5" customHeight="1" x14ac:dyDescent="0.2">
      <c r="B30" s="82" t="s">
        <v>12</v>
      </c>
      <c r="C30" s="41" t="s">
        <v>264</v>
      </c>
      <c r="D30" s="45" t="s">
        <v>249</v>
      </c>
      <c r="E30" s="41" t="s">
        <v>263</v>
      </c>
      <c r="F30" s="45" t="s">
        <v>272</v>
      </c>
      <c r="G30" s="41" t="s">
        <v>281</v>
      </c>
      <c r="H30" s="45" t="s">
        <v>293</v>
      </c>
      <c r="I30" s="41" t="s">
        <v>299</v>
      </c>
      <c r="J30" s="54" t="s">
        <v>314</v>
      </c>
      <c r="K30" s="54"/>
      <c r="L30" s="54"/>
      <c r="M30" s="54"/>
      <c r="N30" s="54"/>
      <c r="O30" s="39" t="s">
        <v>156</v>
      </c>
    </row>
    <row r="31" spans="1:15" ht="31.5" customHeight="1" thickBot="1" x14ac:dyDescent="0.25">
      <c r="B31" s="83" t="s">
        <v>56</v>
      </c>
      <c r="C31" s="84">
        <v>6</v>
      </c>
      <c r="D31" s="84">
        <v>6</v>
      </c>
      <c r="E31" s="84">
        <v>6</v>
      </c>
      <c r="F31" s="84">
        <v>6</v>
      </c>
      <c r="G31" s="84">
        <v>6</v>
      </c>
      <c r="H31" s="84">
        <v>6</v>
      </c>
      <c r="I31" s="84">
        <v>6</v>
      </c>
      <c r="J31" s="84">
        <v>6</v>
      </c>
      <c r="K31" s="84" t="s">
        <v>160</v>
      </c>
      <c r="L31" s="84" t="s">
        <v>160</v>
      </c>
      <c r="M31" s="84" t="s">
        <v>160</v>
      </c>
      <c r="N31" s="84" t="s">
        <v>160</v>
      </c>
      <c r="O31" s="43" t="s">
        <v>143</v>
      </c>
    </row>
    <row r="32" spans="1:15" ht="43.25" customHeight="1" x14ac:dyDescent="0.2">
      <c r="B32" s="56" t="s">
        <v>11</v>
      </c>
      <c r="C32" s="41" t="s">
        <v>323</v>
      </c>
      <c r="D32" s="45" t="s">
        <v>250</v>
      </c>
      <c r="E32" s="41" t="s">
        <v>264</v>
      </c>
      <c r="F32" s="85" t="s">
        <v>271</v>
      </c>
      <c r="G32" s="41" t="s">
        <v>281</v>
      </c>
      <c r="H32" s="85" t="s">
        <v>292</v>
      </c>
      <c r="I32" s="41" t="s">
        <v>300</v>
      </c>
      <c r="J32" s="85" t="s">
        <v>313</v>
      </c>
      <c r="K32" s="54"/>
      <c r="L32" s="54"/>
      <c r="M32" s="54"/>
      <c r="N32" s="54"/>
      <c r="O32" s="39" t="s">
        <v>145</v>
      </c>
    </row>
    <row r="33" spans="2:15" ht="50.5" customHeight="1" thickBot="1" x14ac:dyDescent="0.25">
      <c r="B33" s="83" t="s">
        <v>56</v>
      </c>
      <c r="C33" s="84">
        <v>6</v>
      </c>
      <c r="D33" s="84">
        <v>6</v>
      </c>
      <c r="E33" s="84">
        <v>6</v>
      </c>
      <c r="F33" s="84">
        <v>6</v>
      </c>
      <c r="G33" s="84">
        <v>6</v>
      </c>
      <c r="H33" s="84">
        <v>6</v>
      </c>
      <c r="I33" s="84">
        <v>6</v>
      </c>
      <c r="J33" s="84">
        <v>6</v>
      </c>
      <c r="K33" s="84" t="s">
        <v>160</v>
      </c>
      <c r="L33" s="84" t="s">
        <v>160</v>
      </c>
      <c r="M33" s="84" t="s">
        <v>160</v>
      </c>
      <c r="N33" s="84" t="s">
        <v>160</v>
      </c>
      <c r="O33" s="43" t="s">
        <v>146</v>
      </c>
    </row>
    <row r="34" spans="2:15" ht="21.5" customHeight="1" x14ac:dyDescent="0.2">
      <c r="B34" s="56" t="s">
        <v>14</v>
      </c>
      <c r="C34" s="41"/>
      <c r="D34" s="45"/>
      <c r="E34" s="41"/>
      <c r="F34" s="45"/>
      <c r="G34" s="41"/>
      <c r="H34" s="45"/>
      <c r="I34" s="41"/>
      <c r="J34" s="54"/>
      <c r="K34" s="54"/>
      <c r="L34" s="54"/>
      <c r="M34" s="54"/>
      <c r="N34" s="54"/>
      <c r="O34" s="268" t="s">
        <v>181</v>
      </c>
    </row>
    <row r="35" spans="2:15" ht="20.5" customHeight="1" x14ac:dyDescent="0.2">
      <c r="B35" s="56" t="s">
        <v>15</v>
      </c>
      <c r="C35" s="41"/>
      <c r="D35" s="45"/>
      <c r="E35" s="41"/>
      <c r="F35" s="45"/>
      <c r="G35" s="41"/>
      <c r="H35" s="45"/>
      <c r="I35" s="77" t="s">
        <v>329</v>
      </c>
      <c r="J35" s="85"/>
      <c r="K35" s="54"/>
      <c r="L35" s="54"/>
      <c r="M35" s="54"/>
      <c r="N35" s="54"/>
      <c r="O35" s="269"/>
    </row>
    <row r="36" spans="2:15" ht="18" customHeight="1" x14ac:dyDescent="0.2">
      <c r="B36" s="56" t="s">
        <v>16</v>
      </c>
      <c r="C36" s="41" t="s">
        <v>323</v>
      </c>
      <c r="D36" s="45" t="s">
        <v>251</v>
      </c>
      <c r="E36" s="85" t="s">
        <v>235</v>
      </c>
      <c r="F36" s="85" t="s">
        <v>271</v>
      </c>
      <c r="G36" s="41" t="s">
        <v>281</v>
      </c>
      <c r="H36" s="85" t="s">
        <v>292</v>
      </c>
      <c r="I36" s="77"/>
      <c r="J36" s="85" t="s">
        <v>313</v>
      </c>
      <c r="K36" s="54"/>
      <c r="L36" s="54"/>
      <c r="M36" s="54"/>
      <c r="N36" s="54"/>
      <c r="O36" s="269"/>
    </row>
    <row r="37" spans="2:15" ht="24" customHeight="1" x14ac:dyDescent="0.2">
      <c r="B37" s="56" t="s">
        <v>182</v>
      </c>
      <c r="C37" s="41"/>
      <c r="D37" s="41"/>
      <c r="E37" s="41"/>
      <c r="F37" s="41"/>
      <c r="G37" s="41"/>
      <c r="H37" s="45"/>
      <c r="I37" s="77"/>
      <c r="J37" s="86"/>
      <c r="K37" s="54"/>
      <c r="L37" s="54"/>
      <c r="M37" s="54"/>
      <c r="N37" s="54"/>
      <c r="O37" s="269"/>
    </row>
    <row r="38" spans="2:15" ht="26.5" customHeight="1" thickBot="1" x14ac:dyDescent="0.25">
      <c r="B38" s="87" t="s">
        <v>56</v>
      </c>
      <c r="C38" s="84">
        <v>6</v>
      </c>
      <c r="D38" s="84">
        <v>6</v>
      </c>
      <c r="E38" s="84">
        <v>6</v>
      </c>
      <c r="F38" s="84">
        <v>6</v>
      </c>
      <c r="G38" s="84">
        <v>6</v>
      </c>
      <c r="H38" s="84">
        <v>6</v>
      </c>
      <c r="I38" s="84">
        <v>6</v>
      </c>
      <c r="J38" s="84">
        <v>6</v>
      </c>
      <c r="K38" s="84" t="s">
        <v>160</v>
      </c>
      <c r="L38" s="84" t="s">
        <v>160</v>
      </c>
      <c r="M38" s="84" t="s">
        <v>160</v>
      </c>
      <c r="N38" s="84" t="s">
        <v>160</v>
      </c>
      <c r="O38" s="43" t="s">
        <v>157</v>
      </c>
    </row>
    <row r="39" spans="2:15" ht="25.75" customHeight="1" thickBot="1" x14ac:dyDescent="0.25">
      <c r="B39" s="88" t="s">
        <v>17</v>
      </c>
      <c r="C39" s="89" t="s">
        <v>48</v>
      </c>
      <c r="D39" s="89" t="s">
        <v>48</v>
      </c>
      <c r="E39" s="89" t="s">
        <v>48</v>
      </c>
      <c r="F39" s="89" t="s">
        <v>48</v>
      </c>
      <c r="G39" s="89" t="s">
        <v>48</v>
      </c>
      <c r="H39" s="89" t="s">
        <v>48</v>
      </c>
      <c r="I39" s="89" t="s">
        <v>48</v>
      </c>
      <c r="J39" s="89" t="s">
        <v>48</v>
      </c>
      <c r="K39" s="89" t="s">
        <v>48</v>
      </c>
      <c r="L39" s="89" t="s">
        <v>48</v>
      </c>
      <c r="M39" s="89" t="s">
        <v>48</v>
      </c>
      <c r="N39" s="89" t="s">
        <v>48</v>
      </c>
      <c r="O39" s="88" t="s">
        <v>142</v>
      </c>
    </row>
    <row r="40" spans="2:15" ht="22.5" customHeight="1" x14ac:dyDescent="0.2">
      <c r="B40" s="82" t="s">
        <v>18</v>
      </c>
      <c r="C40" s="41" t="s">
        <v>239</v>
      </c>
      <c r="D40" s="45"/>
      <c r="E40" s="41" t="s">
        <v>265</v>
      </c>
      <c r="F40" s="45"/>
      <c r="G40" s="85" t="s">
        <v>282</v>
      </c>
      <c r="H40" s="45"/>
      <c r="I40" s="85" t="s">
        <v>302</v>
      </c>
      <c r="J40" s="85" t="s">
        <v>316</v>
      </c>
      <c r="K40" s="54"/>
      <c r="L40" s="54"/>
      <c r="M40" s="54"/>
      <c r="N40" s="54"/>
      <c r="O40" s="39" t="s">
        <v>147</v>
      </c>
    </row>
    <row r="41" spans="2:15" ht="22.5" customHeight="1" thickBot="1" x14ac:dyDescent="0.25">
      <c r="B41" s="90" t="s">
        <v>56</v>
      </c>
      <c r="C41" s="91">
        <v>6</v>
      </c>
      <c r="D41" s="91">
        <v>0</v>
      </c>
      <c r="E41" s="91">
        <v>6</v>
      </c>
      <c r="F41" s="91">
        <v>0</v>
      </c>
      <c r="G41" s="91">
        <v>6</v>
      </c>
      <c r="H41" s="91">
        <v>0</v>
      </c>
      <c r="I41" s="91">
        <v>6</v>
      </c>
      <c r="J41" s="91">
        <v>6</v>
      </c>
      <c r="K41" s="91" t="s">
        <v>160</v>
      </c>
      <c r="L41" s="91" t="s">
        <v>160</v>
      </c>
      <c r="M41" s="91" t="s">
        <v>160</v>
      </c>
      <c r="N41" s="91" t="s">
        <v>160</v>
      </c>
      <c r="O41" s="43" t="s">
        <v>148</v>
      </c>
    </row>
    <row r="42" spans="2:15" ht="22.5" customHeight="1" x14ac:dyDescent="0.2">
      <c r="B42" s="56" t="s">
        <v>19</v>
      </c>
      <c r="C42" s="41" t="s">
        <v>241</v>
      </c>
      <c r="D42" s="45" t="s">
        <v>253</v>
      </c>
      <c r="E42" s="85" t="s">
        <v>236</v>
      </c>
      <c r="F42" s="45" t="s">
        <v>274</v>
      </c>
      <c r="G42" s="41" t="s">
        <v>283</v>
      </c>
      <c r="H42" s="45" t="s">
        <v>294</v>
      </c>
      <c r="I42" s="41" t="s">
        <v>301</v>
      </c>
      <c r="J42" s="54" t="s">
        <v>315</v>
      </c>
      <c r="K42" s="54"/>
      <c r="L42" s="54"/>
      <c r="M42" s="54"/>
      <c r="N42" s="54"/>
      <c r="O42" s="39" t="s">
        <v>147</v>
      </c>
    </row>
    <row r="43" spans="2:15" ht="22.5" customHeight="1" thickBot="1" x14ac:dyDescent="0.25">
      <c r="B43" s="90" t="s">
        <v>56</v>
      </c>
      <c r="C43" s="91">
        <v>6</v>
      </c>
      <c r="D43" s="91">
        <v>6</v>
      </c>
      <c r="E43" s="91">
        <v>6</v>
      </c>
      <c r="F43" s="91">
        <v>6</v>
      </c>
      <c r="G43" s="91">
        <v>6</v>
      </c>
      <c r="H43" s="91">
        <v>6</v>
      </c>
      <c r="I43" s="91">
        <v>6</v>
      </c>
      <c r="J43" s="91">
        <v>6</v>
      </c>
      <c r="K43" s="91" t="s">
        <v>160</v>
      </c>
      <c r="L43" s="91" t="s">
        <v>160</v>
      </c>
      <c r="M43" s="91" t="s">
        <v>160</v>
      </c>
      <c r="N43" s="91" t="s">
        <v>160</v>
      </c>
      <c r="O43" s="43" t="s">
        <v>148</v>
      </c>
    </row>
    <row r="44" spans="2:15" ht="22.5" customHeight="1" x14ac:dyDescent="0.2">
      <c r="B44" s="56" t="s">
        <v>20</v>
      </c>
      <c r="C44" s="41" t="s">
        <v>242</v>
      </c>
      <c r="D44" s="45"/>
      <c r="E44" s="85" t="s">
        <v>237</v>
      </c>
      <c r="F44" s="45"/>
      <c r="G44" s="41" t="s">
        <v>285</v>
      </c>
      <c r="H44" s="45"/>
      <c r="I44" s="41" t="s">
        <v>303</v>
      </c>
      <c r="J44" s="85" t="s">
        <v>317</v>
      </c>
      <c r="K44" s="54"/>
      <c r="L44" s="54"/>
      <c r="M44" s="54"/>
      <c r="N44" s="54"/>
      <c r="O44" s="39" t="s">
        <v>147</v>
      </c>
    </row>
    <row r="45" spans="2:15" ht="22.5" customHeight="1" thickBot="1" x14ac:dyDescent="0.25">
      <c r="B45" s="90" t="s">
        <v>56</v>
      </c>
      <c r="C45" s="91">
        <v>6</v>
      </c>
      <c r="D45" s="91">
        <v>0</v>
      </c>
      <c r="E45" s="91">
        <v>6</v>
      </c>
      <c r="F45" s="91">
        <v>0</v>
      </c>
      <c r="G45" s="91">
        <v>6</v>
      </c>
      <c r="H45" s="91">
        <v>0</v>
      </c>
      <c r="I45" s="91">
        <v>6</v>
      </c>
      <c r="J45" s="91">
        <v>6</v>
      </c>
      <c r="K45" s="91" t="s">
        <v>160</v>
      </c>
      <c r="L45" s="91" t="s">
        <v>160</v>
      </c>
      <c r="M45" s="91" t="s">
        <v>160</v>
      </c>
      <c r="N45" s="91" t="s">
        <v>160</v>
      </c>
      <c r="O45" s="43" t="s">
        <v>148</v>
      </c>
    </row>
    <row r="46" spans="2:15" ht="22.5" customHeight="1" x14ac:dyDescent="0.2">
      <c r="B46" s="56" t="s">
        <v>21</v>
      </c>
      <c r="C46" s="41"/>
      <c r="D46" s="45" t="s">
        <v>254</v>
      </c>
      <c r="E46" s="41"/>
      <c r="F46" s="85" t="s">
        <v>273</v>
      </c>
      <c r="G46" s="85" t="s">
        <v>284</v>
      </c>
      <c r="H46" s="85" t="s">
        <v>252</v>
      </c>
      <c r="I46" s="41"/>
      <c r="J46" s="85" t="s">
        <v>317</v>
      </c>
      <c r="K46" s="54"/>
      <c r="L46" s="54"/>
      <c r="M46" s="54"/>
      <c r="N46" s="54"/>
      <c r="O46" s="39" t="s">
        <v>147</v>
      </c>
    </row>
    <row r="47" spans="2:15" ht="22.5" customHeight="1" thickBot="1" x14ac:dyDescent="0.25">
      <c r="B47" s="90" t="s">
        <v>56</v>
      </c>
      <c r="C47" s="91">
        <v>0</v>
      </c>
      <c r="D47" s="91">
        <v>6</v>
      </c>
      <c r="E47" s="91">
        <v>0</v>
      </c>
      <c r="F47" s="91">
        <v>6</v>
      </c>
      <c r="G47" s="91">
        <v>6</v>
      </c>
      <c r="H47" s="91">
        <v>6</v>
      </c>
      <c r="I47" s="91">
        <v>0</v>
      </c>
      <c r="J47" s="91">
        <v>6</v>
      </c>
      <c r="K47" s="91" t="s">
        <v>160</v>
      </c>
      <c r="L47" s="91" t="s">
        <v>160</v>
      </c>
      <c r="M47" s="91" t="s">
        <v>160</v>
      </c>
      <c r="N47" s="91" t="s">
        <v>160</v>
      </c>
      <c r="O47" s="43" t="s">
        <v>148</v>
      </c>
    </row>
    <row r="48" spans="2:15" ht="22.5" customHeight="1" x14ac:dyDescent="0.2">
      <c r="B48" s="56" t="s">
        <v>22</v>
      </c>
      <c r="C48" s="41" t="s">
        <v>243</v>
      </c>
      <c r="D48" s="45" t="s">
        <v>255</v>
      </c>
      <c r="E48" s="45" t="s">
        <v>266</v>
      </c>
      <c r="F48" s="45" t="s">
        <v>275</v>
      </c>
      <c r="G48" s="41" t="s">
        <v>286</v>
      </c>
      <c r="H48" s="86" t="s">
        <v>341</v>
      </c>
      <c r="I48" s="41" t="s">
        <v>304</v>
      </c>
      <c r="J48" s="54" t="s">
        <v>318</v>
      </c>
      <c r="K48" s="54"/>
      <c r="L48" s="54"/>
      <c r="M48" s="54"/>
      <c r="N48" s="54"/>
      <c r="O48" s="39" t="s">
        <v>147</v>
      </c>
    </row>
    <row r="49" spans="2:15" ht="22.5" customHeight="1" thickBot="1" x14ac:dyDescent="0.25">
      <c r="B49" s="90" t="s">
        <v>56</v>
      </c>
      <c r="C49" s="91">
        <v>6</v>
      </c>
      <c r="D49" s="91">
        <v>6</v>
      </c>
      <c r="E49" s="91">
        <v>6</v>
      </c>
      <c r="F49" s="91">
        <v>6</v>
      </c>
      <c r="G49" s="91">
        <v>6</v>
      </c>
      <c r="H49" s="91">
        <v>6</v>
      </c>
      <c r="I49" s="91">
        <v>6</v>
      </c>
      <c r="J49" s="91">
        <v>6</v>
      </c>
      <c r="K49" s="91" t="s">
        <v>160</v>
      </c>
      <c r="L49" s="91" t="s">
        <v>160</v>
      </c>
      <c r="M49" s="91" t="s">
        <v>160</v>
      </c>
      <c r="N49" s="91" t="s">
        <v>160</v>
      </c>
      <c r="O49" s="43" t="s">
        <v>148</v>
      </c>
    </row>
    <row r="50" spans="2:15" ht="22.5" customHeight="1" x14ac:dyDescent="0.2">
      <c r="B50" s="56" t="s">
        <v>23</v>
      </c>
      <c r="C50" s="41"/>
      <c r="D50" s="45" t="s">
        <v>256</v>
      </c>
      <c r="E50" s="41" t="s">
        <v>346</v>
      </c>
      <c r="F50" s="45"/>
      <c r="G50" s="41" t="s">
        <v>357</v>
      </c>
      <c r="H50" s="129" t="s">
        <v>355</v>
      </c>
      <c r="I50" s="86"/>
      <c r="J50" s="54"/>
      <c r="K50" s="54"/>
      <c r="L50" s="54"/>
      <c r="M50" s="54"/>
      <c r="N50" s="54"/>
      <c r="O50" s="39" t="s">
        <v>147</v>
      </c>
    </row>
    <row r="51" spans="2:15" ht="22.5" customHeight="1" thickBot="1" x14ac:dyDescent="0.25">
      <c r="B51" s="90" t="s">
        <v>56</v>
      </c>
      <c r="C51" s="91">
        <v>0</v>
      </c>
      <c r="D51" s="91">
        <v>6</v>
      </c>
      <c r="E51" s="91">
        <v>6</v>
      </c>
      <c r="F51" s="91">
        <v>0</v>
      </c>
      <c r="G51" s="91">
        <v>6</v>
      </c>
      <c r="H51" s="91">
        <v>6</v>
      </c>
      <c r="I51" s="91">
        <v>0</v>
      </c>
      <c r="J51" s="91">
        <v>0</v>
      </c>
      <c r="K51" s="91" t="s">
        <v>160</v>
      </c>
      <c r="L51" s="91" t="s">
        <v>160</v>
      </c>
      <c r="M51" s="91" t="s">
        <v>160</v>
      </c>
      <c r="N51" s="91" t="s">
        <v>160</v>
      </c>
      <c r="O51" s="43" t="s">
        <v>148</v>
      </c>
    </row>
    <row r="52" spans="2:15" ht="22.5" customHeight="1" x14ac:dyDescent="0.2">
      <c r="B52" s="56" t="s">
        <v>24</v>
      </c>
      <c r="C52" s="41" t="s">
        <v>244</v>
      </c>
      <c r="D52" s="45" t="s">
        <v>257</v>
      </c>
      <c r="E52" s="41" t="s">
        <v>267</v>
      </c>
      <c r="F52" s="45" t="s">
        <v>276</v>
      </c>
      <c r="G52" s="41" t="s">
        <v>287</v>
      </c>
      <c r="H52" s="45" t="s">
        <v>295</v>
      </c>
      <c r="I52" s="86" t="s">
        <v>305</v>
      </c>
      <c r="J52" s="54"/>
      <c r="K52" s="54"/>
      <c r="L52" s="54"/>
      <c r="M52" s="54"/>
      <c r="N52" s="54"/>
      <c r="O52" s="39" t="s">
        <v>147</v>
      </c>
    </row>
    <row r="53" spans="2:15" ht="22.5" customHeight="1" thickBot="1" x14ac:dyDescent="0.25">
      <c r="B53" s="90" t="s">
        <v>56</v>
      </c>
      <c r="C53" s="91">
        <v>6</v>
      </c>
      <c r="D53" s="91">
        <v>6</v>
      </c>
      <c r="E53" s="91">
        <v>6</v>
      </c>
      <c r="F53" s="91">
        <v>6</v>
      </c>
      <c r="G53" s="91">
        <v>6</v>
      </c>
      <c r="H53" s="91">
        <v>6</v>
      </c>
      <c r="I53" s="91">
        <v>6</v>
      </c>
      <c r="J53" s="91">
        <v>0</v>
      </c>
      <c r="K53" s="91" t="s">
        <v>160</v>
      </c>
      <c r="L53" s="91" t="s">
        <v>160</v>
      </c>
      <c r="M53" s="91" t="s">
        <v>160</v>
      </c>
      <c r="N53" s="91" t="s">
        <v>160</v>
      </c>
      <c r="O53" s="43" t="s">
        <v>148</v>
      </c>
    </row>
    <row r="54" spans="2:15" ht="22.5" customHeight="1" x14ac:dyDescent="0.2">
      <c r="B54" s="56" t="s">
        <v>25</v>
      </c>
      <c r="C54" s="41" t="s">
        <v>332</v>
      </c>
      <c r="D54" s="45" t="s">
        <v>331</v>
      </c>
      <c r="E54" s="41" t="s">
        <v>334</v>
      </c>
      <c r="F54" s="45" t="s">
        <v>336</v>
      </c>
      <c r="G54" s="41" t="s">
        <v>338</v>
      </c>
      <c r="H54" s="86" t="s">
        <v>340</v>
      </c>
      <c r="I54" s="41" t="s">
        <v>343</v>
      </c>
      <c r="J54" s="54" t="s">
        <v>345</v>
      </c>
      <c r="K54" s="54"/>
      <c r="L54" s="54"/>
      <c r="M54" s="54"/>
      <c r="N54" s="54"/>
      <c r="O54" s="39" t="s">
        <v>147</v>
      </c>
    </row>
    <row r="55" spans="2:15" ht="22.5" customHeight="1" thickBot="1" x14ac:dyDescent="0.25">
      <c r="B55" s="90" t="s">
        <v>56</v>
      </c>
      <c r="C55" s="91">
        <v>6</v>
      </c>
      <c r="D55" s="91">
        <v>6</v>
      </c>
      <c r="E55" s="91">
        <v>6</v>
      </c>
      <c r="F55" s="91">
        <v>6</v>
      </c>
      <c r="G55" s="91">
        <v>6</v>
      </c>
      <c r="H55" s="91">
        <v>6</v>
      </c>
      <c r="I55" s="91">
        <v>6</v>
      </c>
      <c r="J55" s="91">
        <v>6</v>
      </c>
      <c r="K55" s="91" t="s">
        <v>160</v>
      </c>
      <c r="L55" s="91" t="s">
        <v>160</v>
      </c>
      <c r="M55" s="91" t="s">
        <v>160</v>
      </c>
      <c r="N55" s="91" t="s">
        <v>160</v>
      </c>
      <c r="O55" s="43" t="s">
        <v>148</v>
      </c>
    </row>
    <row r="56" spans="2:15" ht="25.5" customHeight="1" thickBot="1" x14ac:dyDescent="0.25">
      <c r="B56" s="92" t="s">
        <v>26</v>
      </c>
      <c r="C56" s="93" t="s">
        <v>48</v>
      </c>
      <c r="D56" s="93" t="s">
        <v>48</v>
      </c>
      <c r="E56" s="93" t="s">
        <v>48</v>
      </c>
      <c r="F56" s="93" t="s">
        <v>48</v>
      </c>
      <c r="G56" s="93" t="s">
        <v>48</v>
      </c>
      <c r="H56" s="93" t="s">
        <v>48</v>
      </c>
      <c r="I56" s="93" t="s">
        <v>48</v>
      </c>
      <c r="J56" s="93" t="s">
        <v>48</v>
      </c>
      <c r="K56" s="93" t="s">
        <v>48</v>
      </c>
      <c r="L56" s="93" t="s">
        <v>48</v>
      </c>
      <c r="M56" s="93" t="s">
        <v>48</v>
      </c>
      <c r="N56" s="93" t="s">
        <v>48</v>
      </c>
      <c r="O56" s="52" t="s">
        <v>142</v>
      </c>
    </row>
    <row r="57" spans="2:15" ht="42.25" customHeight="1" x14ac:dyDescent="0.2">
      <c r="B57" s="94" t="s">
        <v>149</v>
      </c>
      <c r="C57" s="39" t="s">
        <v>245</v>
      </c>
      <c r="D57" s="95" t="s">
        <v>258</v>
      </c>
      <c r="E57" s="39" t="s">
        <v>268</v>
      </c>
      <c r="F57" s="95" t="s">
        <v>277</v>
      </c>
      <c r="G57" s="39" t="s">
        <v>288</v>
      </c>
      <c r="H57" s="95" t="s">
        <v>296</v>
      </c>
      <c r="I57" s="39" t="s">
        <v>306</v>
      </c>
      <c r="J57" s="96" t="s">
        <v>319</v>
      </c>
      <c r="K57" s="96"/>
      <c r="L57" s="96"/>
      <c r="M57" s="96"/>
      <c r="N57" s="96"/>
      <c r="O57" s="39" t="s">
        <v>149</v>
      </c>
    </row>
    <row r="58" spans="2:15" ht="41.75" customHeight="1" x14ac:dyDescent="0.2">
      <c r="B58" s="56" t="s">
        <v>28</v>
      </c>
      <c r="C58" s="41"/>
      <c r="D58" s="45"/>
      <c r="E58" s="41"/>
      <c r="F58" s="45"/>
      <c r="G58" s="41"/>
      <c r="H58" s="45"/>
      <c r="I58" s="41"/>
      <c r="J58" s="54"/>
      <c r="K58" s="54"/>
      <c r="L58" s="54"/>
      <c r="M58" s="54"/>
      <c r="N58" s="54"/>
      <c r="O58" s="41" t="s">
        <v>158</v>
      </c>
    </row>
    <row r="59" spans="2:15" ht="23" customHeight="1" thickBot="1" x14ac:dyDescent="0.25">
      <c r="B59" s="97" t="s">
        <v>56</v>
      </c>
      <c r="C59" s="98">
        <v>6</v>
      </c>
      <c r="D59" s="98">
        <v>6</v>
      </c>
      <c r="E59" s="98">
        <v>6</v>
      </c>
      <c r="F59" s="98">
        <v>6</v>
      </c>
      <c r="G59" s="98">
        <v>6</v>
      </c>
      <c r="H59" s="98">
        <v>6</v>
      </c>
      <c r="I59" s="98">
        <v>6</v>
      </c>
      <c r="J59" s="98">
        <v>6</v>
      </c>
      <c r="K59" s="98" t="s">
        <v>160</v>
      </c>
      <c r="L59" s="98" t="s">
        <v>160</v>
      </c>
      <c r="M59" s="98" t="s">
        <v>160</v>
      </c>
      <c r="N59" s="98" t="s">
        <v>160</v>
      </c>
      <c r="O59" s="43" t="s">
        <v>159</v>
      </c>
    </row>
    <row r="60" spans="2:15" ht="44.5" customHeight="1" x14ac:dyDescent="0.2">
      <c r="B60" s="56" t="s">
        <v>27</v>
      </c>
      <c r="C60" s="41" t="s">
        <v>246</v>
      </c>
      <c r="D60" s="45" t="s">
        <v>259</v>
      </c>
      <c r="E60" s="41" t="s">
        <v>269</v>
      </c>
      <c r="F60" s="45" t="s">
        <v>278</v>
      </c>
      <c r="G60" s="41" t="s">
        <v>289</v>
      </c>
      <c r="H60" s="45" t="s">
        <v>297</v>
      </c>
      <c r="I60" s="85" t="s">
        <v>307</v>
      </c>
      <c r="J60" s="54" t="s">
        <v>320</v>
      </c>
      <c r="K60" s="54"/>
      <c r="L60" s="54"/>
      <c r="M60" s="54"/>
      <c r="N60" s="54"/>
      <c r="O60" s="268" t="s">
        <v>172</v>
      </c>
    </row>
    <row r="61" spans="2:15" ht="32.75" customHeight="1" thickBot="1" x14ac:dyDescent="0.25">
      <c r="B61" s="97" t="s">
        <v>56</v>
      </c>
      <c r="C61" s="98">
        <v>6</v>
      </c>
      <c r="D61" s="98">
        <v>6</v>
      </c>
      <c r="E61" s="98">
        <v>6</v>
      </c>
      <c r="F61" s="98">
        <v>6</v>
      </c>
      <c r="G61" s="98">
        <v>6</v>
      </c>
      <c r="H61" s="98">
        <v>6</v>
      </c>
      <c r="I61" s="98">
        <v>6</v>
      </c>
      <c r="J61" s="98">
        <v>6</v>
      </c>
      <c r="K61" s="98" t="s">
        <v>160</v>
      </c>
      <c r="L61" s="98" t="s">
        <v>160</v>
      </c>
      <c r="M61" s="98" t="s">
        <v>160</v>
      </c>
      <c r="N61" s="98" t="s">
        <v>160</v>
      </c>
      <c r="O61" s="270"/>
    </row>
    <row r="62" spans="2:15" ht="23" customHeight="1" x14ac:dyDescent="0.2">
      <c r="B62" s="56" t="s">
        <v>113</v>
      </c>
      <c r="C62" s="41" t="s">
        <v>247</v>
      </c>
      <c r="D62" s="45" t="s">
        <v>260</v>
      </c>
      <c r="E62" s="86" t="s">
        <v>238</v>
      </c>
      <c r="F62" s="45" t="s">
        <v>279</v>
      </c>
      <c r="G62" s="41" t="s">
        <v>260</v>
      </c>
      <c r="H62" s="45" t="s">
        <v>279</v>
      </c>
      <c r="I62" s="41" t="s">
        <v>260</v>
      </c>
      <c r="J62" s="41" t="s">
        <v>260</v>
      </c>
      <c r="K62" s="54"/>
      <c r="L62" s="54"/>
      <c r="M62" s="54"/>
      <c r="N62" s="54"/>
      <c r="O62" s="268" t="s">
        <v>171</v>
      </c>
    </row>
    <row r="63" spans="2:15" ht="27.5" customHeight="1" thickBot="1" x14ac:dyDescent="0.25">
      <c r="B63" s="99" t="s">
        <v>56</v>
      </c>
      <c r="C63" s="100">
        <v>6</v>
      </c>
      <c r="D63" s="100">
        <v>6</v>
      </c>
      <c r="E63" s="100">
        <v>6</v>
      </c>
      <c r="F63" s="100">
        <v>6</v>
      </c>
      <c r="G63" s="100">
        <v>6</v>
      </c>
      <c r="H63" s="100">
        <v>6</v>
      </c>
      <c r="I63" s="100">
        <v>6</v>
      </c>
      <c r="J63" s="100">
        <v>6</v>
      </c>
      <c r="K63" s="100" t="s">
        <v>160</v>
      </c>
      <c r="L63" s="100" t="s">
        <v>160</v>
      </c>
      <c r="M63" s="100" t="s">
        <v>160</v>
      </c>
      <c r="N63" s="100" t="s">
        <v>160</v>
      </c>
      <c r="O63" s="270"/>
    </row>
    <row r="64" spans="2:15" ht="27.5" customHeight="1" thickBot="1" x14ac:dyDescent="0.25">
      <c r="B64" s="101"/>
      <c r="C64" s="45"/>
      <c r="D64" s="45"/>
      <c r="E64" s="45"/>
      <c r="F64" s="45"/>
      <c r="G64" s="45"/>
      <c r="H64" s="45"/>
      <c r="I64" s="45"/>
      <c r="J64" s="46"/>
      <c r="K64" s="46"/>
      <c r="L64" s="46"/>
      <c r="M64" s="46"/>
      <c r="N64" s="46"/>
    </row>
    <row r="65" spans="2:15" ht="46" thickBot="1" x14ac:dyDescent="0.25">
      <c r="B65" s="102" t="s">
        <v>42</v>
      </c>
      <c r="C65" s="103" t="s">
        <v>47</v>
      </c>
      <c r="D65" s="104" t="s">
        <v>47</v>
      </c>
      <c r="E65" s="103" t="s">
        <v>47</v>
      </c>
      <c r="F65" s="104" t="s">
        <v>47</v>
      </c>
      <c r="G65" s="103" t="s">
        <v>47</v>
      </c>
      <c r="H65" s="104" t="s">
        <v>47</v>
      </c>
      <c r="I65" s="103" t="s">
        <v>47</v>
      </c>
      <c r="J65" s="105" t="s">
        <v>47</v>
      </c>
      <c r="K65" s="105" t="s">
        <v>47</v>
      </c>
      <c r="L65" s="105" t="s">
        <v>47</v>
      </c>
      <c r="M65" s="105" t="s">
        <v>47</v>
      </c>
      <c r="N65" s="105" t="s">
        <v>47</v>
      </c>
      <c r="O65" s="52" t="s">
        <v>161</v>
      </c>
    </row>
    <row r="66" spans="2:15" ht="21" customHeight="1" thickBot="1" x14ac:dyDescent="0.25">
      <c r="B66" s="106" t="s">
        <v>108</v>
      </c>
      <c r="C66" s="107">
        <v>4</v>
      </c>
      <c r="D66" s="107">
        <v>4</v>
      </c>
      <c r="E66" s="107">
        <v>4</v>
      </c>
      <c r="F66" s="107">
        <v>4</v>
      </c>
      <c r="G66" s="107">
        <v>4</v>
      </c>
      <c r="H66" s="107">
        <v>4</v>
      </c>
      <c r="I66" s="107">
        <v>4</v>
      </c>
      <c r="J66" s="107">
        <v>4</v>
      </c>
      <c r="K66" s="107" t="s">
        <v>160</v>
      </c>
      <c r="L66" s="107" t="s">
        <v>160</v>
      </c>
      <c r="M66" s="107" t="s">
        <v>160</v>
      </c>
      <c r="N66" s="107" t="s">
        <v>160</v>
      </c>
      <c r="O66" s="268" t="s">
        <v>162</v>
      </c>
    </row>
    <row r="67" spans="2:15" ht="28.25" customHeight="1" x14ac:dyDescent="0.2">
      <c r="B67" s="108" t="s">
        <v>93</v>
      </c>
      <c r="C67" s="41"/>
      <c r="D67" s="46"/>
      <c r="E67" s="109"/>
      <c r="F67" s="46"/>
      <c r="G67" s="109"/>
      <c r="H67" s="46"/>
      <c r="I67" s="109"/>
      <c r="J67" s="57"/>
      <c r="K67" s="57"/>
      <c r="L67" s="57"/>
      <c r="M67" s="57"/>
      <c r="N67" s="57"/>
      <c r="O67" s="269"/>
    </row>
    <row r="68" spans="2:15" ht="26.5" customHeight="1" x14ac:dyDescent="0.2">
      <c r="B68" s="79" t="s">
        <v>89</v>
      </c>
      <c r="C68" s="41" t="s">
        <v>310</v>
      </c>
      <c r="D68" s="46" t="s">
        <v>311</v>
      </c>
      <c r="E68" s="109" t="s">
        <v>310</v>
      </c>
      <c r="F68" s="46" t="s">
        <v>310</v>
      </c>
      <c r="G68" s="109" t="s">
        <v>290</v>
      </c>
      <c r="H68" s="110" t="s">
        <v>309</v>
      </c>
      <c r="I68" s="109" t="s">
        <v>308</v>
      </c>
      <c r="J68" s="57" t="s">
        <v>290</v>
      </c>
      <c r="K68" s="57"/>
      <c r="L68" s="57"/>
      <c r="M68" s="57"/>
      <c r="N68" s="57"/>
      <c r="O68" s="269"/>
    </row>
    <row r="69" spans="2:15" ht="26.5" customHeight="1" thickBot="1" x14ac:dyDescent="0.25">
      <c r="B69" s="111" t="s">
        <v>90</v>
      </c>
      <c r="C69" s="41"/>
      <c r="D69" s="46"/>
      <c r="E69" s="109"/>
      <c r="F69" s="46"/>
      <c r="G69" s="109"/>
      <c r="H69" s="46"/>
      <c r="I69" s="109"/>
      <c r="J69" s="57"/>
      <c r="K69" s="57"/>
      <c r="L69" s="57"/>
      <c r="M69" s="57"/>
      <c r="N69" s="57"/>
      <c r="O69" s="270"/>
    </row>
    <row r="70" spans="2:15" ht="24" customHeight="1" thickBot="1" x14ac:dyDescent="0.25">
      <c r="B70" s="112" t="s">
        <v>43</v>
      </c>
      <c r="C70" s="107">
        <v>4</v>
      </c>
      <c r="D70" s="107">
        <v>4</v>
      </c>
      <c r="E70" s="107">
        <v>4</v>
      </c>
      <c r="F70" s="107">
        <v>4</v>
      </c>
      <c r="G70" s="107">
        <v>4</v>
      </c>
      <c r="H70" s="107">
        <v>4</v>
      </c>
      <c r="I70" s="107">
        <v>4</v>
      </c>
      <c r="J70" s="107">
        <v>4</v>
      </c>
      <c r="K70" s="107" t="s">
        <v>160</v>
      </c>
      <c r="L70" s="107" t="s">
        <v>160</v>
      </c>
      <c r="M70" s="107" t="s">
        <v>160</v>
      </c>
      <c r="N70" s="107" t="s">
        <v>160</v>
      </c>
      <c r="O70" s="268" t="s">
        <v>163</v>
      </c>
    </row>
    <row r="71" spans="2:15" ht="28" customHeight="1" x14ac:dyDescent="0.2">
      <c r="B71" s="28" t="s">
        <v>94</v>
      </c>
      <c r="C71" s="41"/>
      <c r="D71" s="46"/>
      <c r="E71" s="109"/>
      <c r="F71" s="46"/>
      <c r="G71" s="109"/>
      <c r="H71" s="46"/>
      <c r="I71" s="109"/>
      <c r="J71" s="57" t="s">
        <v>321</v>
      </c>
      <c r="K71" s="57"/>
      <c r="L71" s="57"/>
      <c r="M71" s="57"/>
      <c r="N71" s="57"/>
      <c r="O71" s="269"/>
    </row>
    <row r="72" spans="2:15" ht="28" customHeight="1" x14ac:dyDescent="0.2">
      <c r="B72" s="28" t="s">
        <v>91</v>
      </c>
      <c r="C72" s="41" t="s">
        <v>270</v>
      </c>
      <c r="D72" s="46" t="s">
        <v>261</v>
      </c>
      <c r="E72" s="109" t="s">
        <v>270</v>
      </c>
      <c r="F72" s="46" t="s">
        <v>270</v>
      </c>
      <c r="G72" s="109"/>
      <c r="H72" s="46"/>
      <c r="I72" s="109"/>
      <c r="J72" s="57"/>
      <c r="K72" s="57"/>
      <c r="L72" s="57"/>
      <c r="M72" s="57"/>
      <c r="N72" s="57"/>
      <c r="O72" s="269"/>
    </row>
    <row r="73" spans="2:15" ht="28" customHeight="1" thickBot="1" x14ac:dyDescent="0.25">
      <c r="B73" s="28" t="s">
        <v>106</v>
      </c>
      <c r="C73" s="41"/>
      <c r="D73" s="46"/>
      <c r="E73" s="109"/>
      <c r="F73" s="46"/>
      <c r="G73" s="109" t="s">
        <v>290</v>
      </c>
      <c r="H73" s="46" t="s">
        <v>298</v>
      </c>
      <c r="I73" s="109" t="s">
        <v>290</v>
      </c>
      <c r="J73" s="57"/>
      <c r="K73" s="57"/>
      <c r="L73" s="57"/>
      <c r="M73" s="57"/>
      <c r="N73" s="57"/>
      <c r="O73" s="270"/>
    </row>
    <row r="74" spans="2:15" ht="24.5" customHeight="1" thickBot="1" x14ac:dyDescent="0.25">
      <c r="B74" s="112" t="s">
        <v>107</v>
      </c>
      <c r="C74" s="107">
        <v>4</v>
      </c>
      <c r="D74" s="107">
        <v>4</v>
      </c>
      <c r="E74" s="107">
        <v>4</v>
      </c>
      <c r="F74" s="107">
        <v>4</v>
      </c>
      <c r="G74" s="107">
        <v>4</v>
      </c>
      <c r="H74" s="107">
        <v>4</v>
      </c>
      <c r="I74" s="107">
        <v>4</v>
      </c>
      <c r="J74" s="107">
        <v>4</v>
      </c>
      <c r="K74" s="107" t="s">
        <v>160</v>
      </c>
      <c r="L74" s="107" t="s">
        <v>160</v>
      </c>
      <c r="M74" s="107" t="s">
        <v>160</v>
      </c>
      <c r="N74" s="107" t="s">
        <v>160</v>
      </c>
      <c r="O74" s="268" t="s">
        <v>164</v>
      </c>
    </row>
    <row r="75" spans="2:15" ht="49.25" customHeight="1" x14ac:dyDescent="0.2">
      <c r="B75" s="113" t="s">
        <v>98</v>
      </c>
      <c r="C75" s="77" t="s">
        <v>348</v>
      </c>
      <c r="D75" s="46"/>
      <c r="E75" s="77" t="s">
        <v>350</v>
      </c>
      <c r="F75" s="46"/>
      <c r="G75" s="109" t="s">
        <v>351</v>
      </c>
      <c r="H75" s="46"/>
      <c r="I75" s="109" t="s">
        <v>353</v>
      </c>
      <c r="J75" s="57" t="s">
        <v>354</v>
      </c>
      <c r="K75" s="57"/>
      <c r="L75" s="57"/>
      <c r="M75" s="57"/>
      <c r="N75" s="57"/>
      <c r="O75" s="269"/>
    </row>
    <row r="76" spans="2:15" ht="42" customHeight="1" x14ac:dyDescent="0.2">
      <c r="B76" s="113" t="s">
        <v>99</v>
      </c>
      <c r="C76" s="41"/>
      <c r="D76" s="46"/>
      <c r="E76" s="109"/>
      <c r="F76" s="46" t="s">
        <v>347</v>
      </c>
      <c r="G76" s="109"/>
      <c r="H76" s="46"/>
      <c r="I76" s="109"/>
      <c r="J76" s="57"/>
      <c r="K76" s="57"/>
      <c r="L76" s="57"/>
      <c r="M76" s="57"/>
      <c r="N76" s="57"/>
      <c r="O76" s="269"/>
    </row>
    <row r="77" spans="2:15" ht="55.5" customHeight="1" thickBot="1" x14ac:dyDescent="0.25">
      <c r="B77" s="113" t="s">
        <v>100</v>
      </c>
      <c r="C77" s="41"/>
      <c r="D77" s="46" t="s">
        <v>349</v>
      </c>
      <c r="E77" s="109"/>
      <c r="F77" s="46"/>
      <c r="G77" s="109"/>
      <c r="H77" s="46" t="s">
        <v>352</v>
      </c>
      <c r="I77" s="109"/>
      <c r="J77" s="57"/>
      <c r="K77" s="57"/>
      <c r="L77" s="57"/>
      <c r="M77" s="57"/>
      <c r="N77" s="57"/>
      <c r="O77" s="270"/>
    </row>
    <row r="78" spans="2:15" ht="24.25" customHeight="1" thickBot="1" x14ac:dyDescent="0.25">
      <c r="B78" s="112" t="s">
        <v>109</v>
      </c>
      <c r="C78" s="107">
        <v>4</v>
      </c>
      <c r="D78" s="107">
        <v>4</v>
      </c>
      <c r="E78" s="107">
        <v>4</v>
      </c>
      <c r="F78" s="107">
        <v>4</v>
      </c>
      <c r="G78" s="107">
        <v>4</v>
      </c>
      <c r="H78" s="107">
        <v>4</v>
      </c>
      <c r="I78" s="107">
        <v>4</v>
      </c>
      <c r="J78" s="107">
        <v>4</v>
      </c>
      <c r="K78" s="107" t="s">
        <v>160</v>
      </c>
      <c r="L78" s="107" t="s">
        <v>160</v>
      </c>
      <c r="M78" s="107" t="s">
        <v>160</v>
      </c>
      <c r="N78" s="107" t="s">
        <v>160</v>
      </c>
      <c r="O78" s="268" t="s">
        <v>165</v>
      </c>
    </row>
    <row r="79" spans="2:15" ht="22.75" customHeight="1" x14ac:dyDescent="0.2">
      <c r="B79" s="114" t="s">
        <v>96</v>
      </c>
      <c r="C79" s="41" t="s">
        <v>207</v>
      </c>
      <c r="D79" s="41" t="s">
        <v>207</v>
      </c>
      <c r="E79" s="41" t="s">
        <v>207</v>
      </c>
      <c r="F79" s="41" t="s">
        <v>207</v>
      </c>
      <c r="G79" s="41"/>
      <c r="H79" s="45"/>
      <c r="I79" s="41"/>
      <c r="J79" s="57"/>
      <c r="K79" s="57"/>
      <c r="L79" s="57"/>
      <c r="M79" s="57"/>
      <c r="N79" s="57"/>
      <c r="O79" s="269"/>
    </row>
    <row r="80" spans="2:15" ht="21.5" customHeight="1" x14ac:dyDescent="0.2">
      <c r="B80" s="114" t="s">
        <v>95</v>
      </c>
      <c r="C80" s="41"/>
      <c r="D80" s="46"/>
      <c r="E80" s="109"/>
      <c r="F80" s="46"/>
      <c r="G80" s="109"/>
      <c r="H80" s="46"/>
      <c r="I80" s="109"/>
      <c r="J80" s="57"/>
      <c r="K80" s="57"/>
      <c r="L80" s="57"/>
      <c r="M80" s="57"/>
      <c r="N80" s="57"/>
      <c r="O80" s="269"/>
    </row>
    <row r="81" spans="1:15" ht="22.5" customHeight="1" thickBot="1" x14ac:dyDescent="0.25">
      <c r="B81" s="114" t="s">
        <v>97</v>
      </c>
      <c r="C81" s="41"/>
      <c r="D81" s="46"/>
      <c r="E81" s="109"/>
      <c r="F81" s="46"/>
      <c r="G81" s="41" t="s">
        <v>208</v>
      </c>
      <c r="H81" s="45" t="s">
        <v>209</v>
      </c>
      <c r="I81" s="41" t="s">
        <v>208</v>
      </c>
      <c r="J81" s="57" t="s">
        <v>208</v>
      </c>
      <c r="K81" s="57"/>
      <c r="L81" s="57"/>
      <c r="M81" s="57"/>
      <c r="N81" s="57"/>
      <c r="O81" s="270"/>
    </row>
    <row r="82" spans="1:15" ht="25" customHeight="1" thickBot="1" x14ac:dyDescent="0.25">
      <c r="B82" s="112" t="s">
        <v>44</v>
      </c>
      <c r="C82" s="107">
        <v>4</v>
      </c>
      <c r="D82" s="107">
        <v>4</v>
      </c>
      <c r="E82" s="107">
        <v>4</v>
      </c>
      <c r="F82" s="107">
        <v>4</v>
      </c>
      <c r="G82" s="107">
        <v>4</v>
      </c>
      <c r="H82" s="107">
        <v>4</v>
      </c>
      <c r="I82" s="107">
        <v>4</v>
      </c>
      <c r="J82" s="107">
        <v>4</v>
      </c>
      <c r="K82" s="107" t="s">
        <v>160</v>
      </c>
      <c r="L82" s="107" t="s">
        <v>160</v>
      </c>
      <c r="M82" s="107" t="s">
        <v>160</v>
      </c>
      <c r="N82" s="107" t="s">
        <v>160</v>
      </c>
      <c r="O82" s="268" t="s">
        <v>166</v>
      </c>
    </row>
    <row r="83" spans="1:15" ht="25" customHeight="1" x14ac:dyDescent="0.2">
      <c r="B83" s="114" t="s">
        <v>96</v>
      </c>
      <c r="C83" s="41" t="s">
        <v>207</v>
      </c>
      <c r="D83" s="41" t="s">
        <v>207</v>
      </c>
      <c r="E83" s="41" t="s">
        <v>207</v>
      </c>
      <c r="F83" s="41" t="s">
        <v>207</v>
      </c>
      <c r="G83" s="41"/>
      <c r="H83" s="45"/>
      <c r="I83" s="41"/>
      <c r="J83" s="57"/>
      <c r="K83" s="57"/>
      <c r="L83" s="57"/>
      <c r="M83" s="57"/>
      <c r="N83" s="57"/>
      <c r="O83" s="269"/>
    </row>
    <row r="84" spans="1:15" ht="25" customHeight="1" x14ac:dyDescent="0.2">
      <c r="B84" s="114" t="s">
        <v>95</v>
      </c>
      <c r="C84" s="41"/>
      <c r="D84" s="46"/>
      <c r="E84" s="109"/>
      <c r="F84" s="46"/>
      <c r="G84" s="109"/>
      <c r="H84" s="46"/>
      <c r="I84" s="109"/>
      <c r="J84" s="57"/>
      <c r="K84" s="57"/>
      <c r="L84" s="57"/>
      <c r="M84" s="57"/>
      <c r="N84" s="57"/>
      <c r="O84" s="269"/>
    </row>
    <row r="85" spans="1:15" ht="25" customHeight="1" thickBot="1" x14ac:dyDescent="0.25">
      <c r="B85" s="114" t="s">
        <v>97</v>
      </c>
      <c r="C85" s="41"/>
      <c r="D85" s="46"/>
      <c r="E85" s="109"/>
      <c r="F85" s="46"/>
      <c r="G85" s="41" t="s">
        <v>208</v>
      </c>
      <c r="H85" s="45" t="s">
        <v>209</v>
      </c>
      <c r="I85" s="41" t="s">
        <v>208</v>
      </c>
      <c r="J85" s="57" t="s">
        <v>208</v>
      </c>
      <c r="K85" s="57"/>
      <c r="L85" s="57"/>
      <c r="M85" s="57"/>
      <c r="N85" s="57"/>
      <c r="O85" s="270"/>
    </row>
    <row r="86" spans="1:15" ht="24.5" customHeight="1" thickBot="1" x14ac:dyDescent="0.25">
      <c r="B86" s="112" t="s">
        <v>110</v>
      </c>
      <c r="C86" s="107">
        <v>0</v>
      </c>
      <c r="D86" s="107">
        <v>4</v>
      </c>
      <c r="E86" s="107">
        <v>0</v>
      </c>
      <c r="F86" s="107">
        <v>4</v>
      </c>
      <c r="G86" s="107">
        <v>4</v>
      </c>
      <c r="H86" s="107">
        <v>4</v>
      </c>
      <c r="I86" s="107">
        <v>4</v>
      </c>
      <c r="J86" s="107">
        <v>0</v>
      </c>
      <c r="K86" s="107" t="s">
        <v>160</v>
      </c>
      <c r="L86" s="107" t="s">
        <v>160</v>
      </c>
      <c r="M86" s="107" t="s">
        <v>160</v>
      </c>
      <c r="N86" s="107" t="s">
        <v>160</v>
      </c>
      <c r="O86" s="268" t="s">
        <v>167</v>
      </c>
    </row>
    <row r="87" spans="1:15" ht="24.5" customHeight="1" x14ac:dyDescent="0.2">
      <c r="B87" s="79" t="s">
        <v>178</v>
      </c>
      <c r="C87" s="41"/>
      <c r="D87" s="46"/>
      <c r="E87" s="109"/>
      <c r="F87" s="46"/>
      <c r="G87" s="109" t="s">
        <v>291</v>
      </c>
      <c r="H87" s="46"/>
      <c r="I87" s="109" t="s">
        <v>312</v>
      </c>
      <c r="J87" s="57"/>
      <c r="K87" s="57"/>
      <c r="L87" s="57"/>
      <c r="M87" s="57"/>
      <c r="N87" s="57"/>
      <c r="O87" s="269"/>
    </row>
    <row r="88" spans="1:15" ht="24.5" customHeight="1" x14ac:dyDescent="0.2">
      <c r="B88" s="79" t="s">
        <v>102</v>
      </c>
      <c r="C88" s="41"/>
      <c r="D88" s="46"/>
      <c r="E88" s="109"/>
      <c r="F88" s="46" t="s">
        <v>280</v>
      </c>
      <c r="G88" s="109"/>
      <c r="H88" s="46"/>
      <c r="I88" s="109"/>
      <c r="J88" s="57"/>
      <c r="K88" s="57"/>
      <c r="L88" s="57"/>
      <c r="M88" s="57"/>
      <c r="N88" s="57"/>
      <c r="O88" s="269"/>
    </row>
    <row r="89" spans="1:15" ht="24.5" customHeight="1" thickBot="1" x14ac:dyDescent="0.25">
      <c r="B89" s="111" t="s">
        <v>101</v>
      </c>
      <c r="C89" s="41"/>
      <c r="D89" s="46" t="s">
        <v>262</v>
      </c>
      <c r="E89" s="109"/>
      <c r="F89" s="46"/>
      <c r="G89" s="109"/>
      <c r="H89" s="46"/>
      <c r="I89" s="109"/>
      <c r="J89" s="57"/>
      <c r="K89" s="57"/>
      <c r="L89" s="57"/>
      <c r="M89" s="57"/>
      <c r="N89" s="57"/>
      <c r="O89" s="270"/>
    </row>
    <row r="90" spans="1:15" ht="25" customHeight="1" thickBot="1" x14ac:dyDescent="0.25">
      <c r="B90" s="112" t="s">
        <v>45</v>
      </c>
      <c r="C90" s="107">
        <v>0</v>
      </c>
      <c r="D90" s="107">
        <v>0</v>
      </c>
      <c r="E90" s="107">
        <v>0</v>
      </c>
      <c r="F90" s="107">
        <v>0</v>
      </c>
      <c r="G90" s="107">
        <v>4</v>
      </c>
      <c r="H90" s="107">
        <v>4</v>
      </c>
      <c r="I90" s="107">
        <v>0</v>
      </c>
      <c r="J90" s="107">
        <v>0</v>
      </c>
      <c r="K90" s="107" t="s">
        <v>160</v>
      </c>
      <c r="L90" s="107" t="s">
        <v>160</v>
      </c>
      <c r="M90" s="107" t="s">
        <v>160</v>
      </c>
      <c r="N90" s="107" t="s">
        <v>160</v>
      </c>
      <c r="O90" s="268" t="s">
        <v>168</v>
      </c>
    </row>
    <row r="91" spans="1:15" ht="94.25" customHeight="1" thickBot="1" x14ac:dyDescent="0.25">
      <c r="B91" s="28" t="s">
        <v>155</v>
      </c>
      <c r="C91" s="41"/>
      <c r="D91" s="45"/>
      <c r="E91" s="41"/>
      <c r="F91" s="45"/>
      <c r="G91" s="77" t="s">
        <v>358</v>
      </c>
      <c r="H91" s="45" t="s">
        <v>356</v>
      </c>
      <c r="I91" s="41"/>
      <c r="J91" s="54"/>
      <c r="K91" s="54"/>
      <c r="L91" s="54"/>
      <c r="M91" s="54"/>
      <c r="N91" s="54"/>
      <c r="O91" s="270"/>
    </row>
    <row r="92" spans="1:15" ht="22" customHeight="1" thickBot="1" x14ac:dyDescent="0.25">
      <c r="B92" s="112" t="s">
        <v>46</v>
      </c>
      <c r="C92" s="107">
        <v>4</v>
      </c>
      <c r="D92" s="107">
        <v>4</v>
      </c>
      <c r="E92" s="107">
        <v>4</v>
      </c>
      <c r="F92" s="107">
        <v>4</v>
      </c>
      <c r="G92" s="107">
        <v>4</v>
      </c>
      <c r="H92" s="107">
        <v>4</v>
      </c>
      <c r="I92" s="107">
        <v>4</v>
      </c>
      <c r="J92" s="107">
        <v>4</v>
      </c>
      <c r="K92" s="107" t="s">
        <v>160</v>
      </c>
      <c r="L92" s="107" t="s">
        <v>160</v>
      </c>
      <c r="M92" s="107" t="s">
        <v>160</v>
      </c>
      <c r="N92" s="107" t="s">
        <v>160</v>
      </c>
      <c r="O92" s="268" t="s">
        <v>173</v>
      </c>
    </row>
    <row r="93" spans="1:15" s="76" customFormat="1" ht="136.75" customHeight="1" x14ac:dyDescent="0.2">
      <c r="A93" s="70"/>
      <c r="B93" s="115" t="s">
        <v>111</v>
      </c>
      <c r="C93" s="72" t="s">
        <v>248</v>
      </c>
      <c r="D93" s="72" t="s">
        <v>248</v>
      </c>
      <c r="E93" s="72" t="s">
        <v>248</v>
      </c>
      <c r="F93" s="72" t="s">
        <v>248</v>
      </c>
      <c r="G93" s="72" t="s">
        <v>248</v>
      </c>
      <c r="H93" s="72" t="s">
        <v>248</v>
      </c>
      <c r="I93" s="72" t="s">
        <v>248</v>
      </c>
      <c r="J93" s="72" t="s">
        <v>248</v>
      </c>
      <c r="K93" s="74"/>
      <c r="L93" s="74"/>
      <c r="M93" s="74"/>
      <c r="N93" s="74"/>
      <c r="O93" s="269"/>
    </row>
    <row r="94" spans="1:15" ht="73.5" customHeight="1" thickBot="1" x14ac:dyDescent="0.25">
      <c r="B94" s="116" t="s">
        <v>112</v>
      </c>
      <c r="C94" s="43"/>
      <c r="D94" s="117"/>
      <c r="E94" s="118"/>
      <c r="F94" s="117"/>
      <c r="G94" s="118"/>
      <c r="H94" s="117"/>
      <c r="I94" s="118"/>
      <c r="J94" s="119"/>
      <c r="K94" s="119"/>
      <c r="L94" s="119"/>
      <c r="M94" s="119"/>
      <c r="N94" s="119"/>
      <c r="O94" s="270"/>
    </row>
    <row r="96" spans="1:15" ht="24" x14ac:dyDescent="0.2">
      <c r="B96" s="120" t="s">
        <v>82</v>
      </c>
      <c r="C96" s="121" t="s">
        <v>83</v>
      </c>
      <c r="D96" s="121" t="s">
        <v>83</v>
      </c>
      <c r="E96" s="121" t="s">
        <v>83</v>
      </c>
      <c r="F96" s="121" t="s">
        <v>83</v>
      </c>
      <c r="G96" s="121" t="s">
        <v>83</v>
      </c>
      <c r="H96" s="121" t="s">
        <v>83</v>
      </c>
      <c r="I96" s="121" t="s">
        <v>83</v>
      </c>
      <c r="J96" s="121" t="s">
        <v>83</v>
      </c>
      <c r="K96" s="121" t="s">
        <v>83</v>
      </c>
      <c r="L96" s="121" t="s">
        <v>83</v>
      </c>
      <c r="M96" s="121" t="s">
        <v>83</v>
      </c>
      <c r="N96" s="121" t="s">
        <v>83</v>
      </c>
    </row>
    <row r="97" spans="2:14" ht="32" x14ac:dyDescent="0.2">
      <c r="B97" s="122" t="s">
        <v>86</v>
      </c>
      <c r="C97" s="123">
        <v>0</v>
      </c>
      <c r="D97" s="123">
        <v>0</v>
      </c>
      <c r="E97" s="123">
        <v>0</v>
      </c>
      <c r="F97" s="123">
        <v>0</v>
      </c>
      <c r="G97" s="123">
        <v>0</v>
      </c>
      <c r="H97" s="123">
        <v>0</v>
      </c>
      <c r="I97" s="123">
        <v>0</v>
      </c>
      <c r="J97" s="123">
        <v>0</v>
      </c>
      <c r="K97" s="123">
        <v>0</v>
      </c>
      <c r="L97" s="123">
        <v>0</v>
      </c>
      <c r="M97" s="123">
        <v>0</v>
      </c>
      <c r="N97" s="123">
        <v>0</v>
      </c>
    </row>
    <row r="98" spans="2:14" ht="48" x14ac:dyDescent="0.2">
      <c r="B98" s="124" t="s">
        <v>87</v>
      </c>
      <c r="C98" s="123">
        <v>1</v>
      </c>
      <c r="D98" s="123">
        <v>1</v>
      </c>
      <c r="E98" s="123">
        <v>1</v>
      </c>
      <c r="F98" s="123">
        <v>1</v>
      </c>
      <c r="G98" s="123">
        <v>1</v>
      </c>
      <c r="H98" s="123">
        <v>1</v>
      </c>
      <c r="I98" s="123">
        <v>1</v>
      </c>
      <c r="J98" s="123">
        <v>1</v>
      </c>
      <c r="K98" s="123">
        <v>0</v>
      </c>
      <c r="L98" s="123">
        <v>0</v>
      </c>
      <c r="M98" s="123">
        <v>0</v>
      </c>
      <c r="N98" s="123">
        <v>0</v>
      </c>
    </row>
    <row r="99" spans="2:14" ht="48" x14ac:dyDescent="0.2">
      <c r="B99" s="125" t="s">
        <v>88</v>
      </c>
      <c r="C99" s="123">
        <v>0</v>
      </c>
      <c r="D99" s="123">
        <v>0</v>
      </c>
      <c r="E99" s="123">
        <v>0</v>
      </c>
      <c r="F99" s="123">
        <v>0</v>
      </c>
      <c r="G99" s="123">
        <v>0</v>
      </c>
      <c r="H99" s="123">
        <v>0</v>
      </c>
      <c r="I99" s="123">
        <v>0</v>
      </c>
      <c r="J99" s="123">
        <v>0</v>
      </c>
      <c r="K99" s="123">
        <v>0</v>
      </c>
      <c r="L99" s="123">
        <v>0</v>
      </c>
      <c r="M99" s="123">
        <v>0</v>
      </c>
      <c r="N99" s="123">
        <v>0</v>
      </c>
    </row>
    <row r="100" spans="2:14" ht="32" x14ac:dyDescent="0.2">
      <c r="B100" s="126" t="s">
        <v>84</v>
      </c>
      <c r="C100" s="123">
        <v>0</v>
      </c>
      <c r="D100" s="123">
        <v>0</v>
      </c>
      <c r="E100" s="123">
        <v>0</v>
      </c>
      <c r="F100" s="123">
        <v>0</v>
      </c>
      <c r="G100" s="123">
        <v>0</v>
      </c>
      <c r="H100" s="123">
        <v>0</v>
      </c>
      <c r="I100" s="123">
        <v>0</v>
      </c>
      <c r="J100" s="123">
        <v>0</v>
      </c>
      <c r="K100" s="123">
        <v>0</v>
      </c>
      <c r="L100" s="123">
        <v>0</v>
      </c>
      <c r="M100" s="123">
        <v>0</v>
      </c>
      <c r="N100" s="123">
        <v>0</v>
      </c>
    </row>
    <row r="101" spans="2:14" ht="22.75" customHeight="1" x14ac:dyDescent="0.2">
      <c r="B101" s="127" t="s">
        <v>85</v>
      </c>
      <c r="C101" s="123">
        <v>0</v>
      </c>
      <c r="D101" s="123">
        <v>0</v>
      </c>
      <c r="E101" s="123">
        <v>0</v>
      </c>
      <c r="F101" s="123">
        <v>0</v>
      </c>
      <c r="G101" s="123">
        <v>0</v>
      </c>
      <c r="H101" s="123">
        <v>0</v>
      </c>
      <c r="I101" s="123">
        <v>0</v>
      </c>
      <c r="J101" s="123">
        <v>0</v>
      </c>
      <c r="K101" s="123">
        <v>0</v>
      </c>
      <c r="L101" s="123">
        <v>0</v>
      </c>
      <c r="M101" s="123">
        <v>0</v>
      </c>
      <c r="N101" s="123">
        <v>0</v>
      </c>
    </row>
    <row r="102" spans="2:14" ht="23.5" customHeight="1" x14ac:dyDescent="0.2">
      <c r="B102" s="128" t="s">
        <v>169</v>
      </c>
      <c r="C102" s="123">
        <v>0</v>
      </c>
      <c r="D102" s="123">
        <v>0</v>
      </c>
      <c r="E102" s="123">
        <v>0</v>
      </c>
      <c r="F102" s="123">
        <v>0</v>
      </c>
      <c r="G102" s="123">
        <v>0</v>
      </c>
      <c r="H102" s="123">
        <v>0</v>
      </c>
      <c r="I102" s="123">
        <v>0</v>
      </c>
      <c r="J102" s="123">
        <v>0</v>
      </c>
      <c r="K102" s="123">
        <v>0</v>
      </c>
      <c r="L102" s="123">
        <v>0</v>
      </c>
      <c r="M102" s="123">
        <v>0</v>
      </c>
      <c r="N102" s="123">
        <v>0</v>
      </c>
    </row>
  </sheetData>
  <mergeCells count="12">
    <mergeCell ref="O24:O26"/>
    <mergeCell ref="O66:O69"/>
    <mergeCell ref="O70:O73"/>
    <mergeCell ref="O74:O77"/>
    <mergeCell ref="O62:O63"/>
    <mergeCell ref="O60:O61"/>
    <mergeCell ref="O34:O37"/>
    <mergeCell ref="O78:O81"/>
    <mergeCell ref="O82:O85"/>
    <mergeCell ref="O86:O89"/>
    <mergeCell ref="O90:O91"/>
    <mergeCell ref="O92:O94"/>
  </mergeCells>
  <phoneticPr fontId="21" type="noConversion"/>
  <pageMargins left="0.45" right="0.45" top="0.5" bottom="0.5" header="0.3" footer="0.3"/>
  <pageSetup paperSize="9" scale="41" orientation="landscape" r:id="rId1"/>
  <rowBreaks count="1" manualBreakCount="1">
    <brk id="63" min="1" max="1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1" sqref="I1"/>
    </sheetView>
  </sheetViews>
  <sheetFormatPr baseColWidth="10" defaultColWidth="8.83203125" defaultRowHeight="15" x14ac:dyDescent="0.2"/>
  <sheetData/>
  <phoneticPr fontId="2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1"/>
  <sheetViews>
    <sheetView workbookViewId="0">
      <selection activeCell="A5" sqref="A5"/>
    </sheetView>
  </sheetViews>
  <sheetFormatPr baseColWidth="10" defaultColWidth="8.83203125" defaultRowHeight="15" x14ac:dyDescent="0.2"/>
  <sheetData>
    <row r="1" spans="1:1" ht="18" x14ac:dyDescent="0.2">
      <c r="A1" s="17" t="s">
        <v>57</v>
      </c>
    </row>
    <row r="2" spans="1:1" ht="17" x14ac:dyDescent="0.2">
      <c r="A2" s="15" t="s">
        <v>58</v>
      </c>
    </row>
    <row r="3" spans="1:1" ht="17" x14ac:dyDescent="0.2">
      <c r="A3" s="14" t="s">
        <v>59</v>
      </c>
    </row>
    <row r="4" spans="1:1" ht="17" x14ac:dyDescent="0.2">
      <c r="A4" s="16" t="s">
        <v>60</v>
      </c>
    </row>
    <row r="5" spans="1:1" ht="17" x14ac:dyDescent="0.2">
      <c r="A5" s="14" t="s">
        <v>61</v>
      </c>
    </row>
    <row r="6" spans="1:1" ht="17" x14ac:dyDescent="0.2">
      <c r="A6" s="16" t="s">
        <v>75</v>
      </c>
    </row>
    <row r="7" spans="1:1" ht="17" x14ac:dyDescent="0.2">
      <c r="A7" s="16" t="s">
        <v>76</v>
      </c>
    </row>
    <row r="8" spans="1:1" ht="17" x14ac:dyDescent="0.2">
      <c r="A8" s="16" t="s">
        <v>62</v>
      </c>
    </row>
    <row r="9" spans="1:1" ht="17" x14ac:dyDescent="0.2">
      <c r="A9" s="14" t="s">
        <v>63</v>
      </c>
    </row>
    <row r="10" spans="1:1" ht="17" x14ac:dyDescent="0.2">
      <c r="A10" s="16" t="s">
        <v>77</v>
      </c>
    </row>
    <row r="11" spans="1:1" ht="17" x14ac:dyDescent="0.2">
      <c r="A11" s="16" t="s">
        <v>64</v>
      </c>
    </row>
    <row r="12" spans="1:1" ht="17" x14ac:dyDescent="0.2">
      <c r="A12" s="14" t="s">
        <v>65</v>
      </c>
    </row>
    <row r="13" spans="1:1" ht="17" x14ac:dyDescent="0.2">
      <c r="A13" s="16" t="s">
        <v>66</v>
      </c>
    </row>
    <row r="14" spans="1:1" ht="17" x14ac:dyDescent="0.2">
      <c r="A14" s="16" t="s">
        <v>67</v>
      </c>
    </row>
    <row r="15" spans="1:1" ht="17" x14ac:dyDescent="0.2">
      <c r="A15" s="16" t="s">
        <v>68</v>
      </c>
    </row>
    <row r="16" spans="1:1" ht="17" x14ac:dyDescent="0.2">
      <c r="A16" s="16" t="s">
        <v>69</v>
      </c>
    </row>
    <row r="17" spans="1:1" ht="17" x14ac:dyDescent="0.2">
      <c r="A17" s="14" t="s">
        <v>70</v>
      </c>
    </row>
    <row r="18" spans="1:1" ht="17" x14ac:dyDescent="0.2">
      <c r="A18" s="16" t="s">
        <v>71</v>
      </c>
    </row>
    <row r="19" spans="1:1" ht="17" x14ac:dyDescent="0.2">
      <c r="A19" s="14" t="s">
        <v>72</v>
      </c>
    </row>
    <row r="20" spans="1:1" ht="17" x14ac:dyDescent="0.2">
      <c r="A20" s="16" t="s">
        <v>73</v>
      </c>
    </row>
    <row r="21" spans="1:1" ht="17" x14ac:dyDescent="0.2">
      <c r="A21" s="16" t="s">
        <v>74</v>
      </c>
    </row>
  </sheetData>
  <phoneticPr fontId="2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sheetPr>
  <dimension ref="A1:D45"/>
  <sheetViews>
    <sheetView topLeftCell="A13" workbookViewId="0">
      <selection activeCell="F32" sqref="F32"/>
    </sheetView>
  </sheetViews>
  <sheetFormatPr baseColWidth="10" defaultRowHeight="15" x14ac:dyDescent="0.2"/>
  <cols>
    <col min="1" max="1" width="15.33203125" style="130" customWidth="1"/>
    <col min="2" max="2" width="53.5" style="130" customWidth="1"/>
    <col min="3" max="3" width="10.83203125" style="130"/>
    <col min="4" max="4" width="20.1640625" style="130" bestFit="1" customWidth="1"/>
    <col min="5" max="16384" width="10.83203125" style="130"/>
  </cols>
  <sheetData>
    <row r="1" spans="1:4" x14ac:dyDescent="0.2">
      <c r="A1" s="130" t="s">
        <v>359</v>
      </c>
    </row>
    <row r="2" spans="1:4" ht="19" x14ac:dyDescent="0.3">
      <c r="B2" s="131" t="s">
        <v>360</v>
      </c>
      <c r="C2" s="132">
        <v>0.15</v>
      </c>
    </row>
    <row r="3" spans="1:4" ht="19" x14ac:dyDescent="0.3">
      <c r="B3" s="131" t="s">
        <v>43</v>
      </c>
      <c r="C3" s="132">
        <v>0.15</v>
      </c>
    </row>
    <row r="4" spans="1:4" ht="19" x14ac:dyDescent="0.3">
      <c r="B4" s="131" t="s">
        <v>361</v>
      </c>
      <c r="C4" s="132">
        <v>0.2</v>
      </c>
    </row>
    <row r="5" spans="1:4" ht="19" x14ac:dyDescent="0.3">
      <c r="B5" s="131" t="s">
        <v>362</v>
      </c>
      <c r="C5" s="132">
        <v>0.1</v>
      </c>
    </row>
    <row r="6" spans="1:4" ht="19" x14ac:dyDescent="0.3">
      <c r="B6" s="131" t="s">
        <v>44</v>
      </c>
      <c r="C6" s="132">
        <v>0.1</v>
      </c>
    </row>
    <row r="7" spans="1:4" ht="19" x14ac:dyDescent="0.3">
      <c r="B7" s="131" t="s">
        <v>110</v>
      </c>
      <c r="C7" s="132">
        <v>0.1</v>
      </c>
    </row>
    <row r="8" spans="1:4" ht="19" x14ac:dyDescent="0.3">
      <c r="B8" s="131" t="s">
        <v>45</v>
      </c>
      <c r="C8" s="132">
        <v>0.1</v>
      </c>
    </row>
    <row r="9" spans="1:4" ht="19" x14ac:dyDescent="0.3">
      <c r="B9" s="131" t="s">
        <v>46</v>
      </c>
      <c r="C9" s="132">
        <v>0.1</v>
      </c>
    </row>
    <row r="10" spans="1:4" ht="19" x14ac:dyDescent="0.3">
      <c r="B10" s="131" t="s">
        <v>363</v>
      </c>
      <c r="C10" s="132">
        <v>1</v>
      </c>
    </row>
    <row r="13" spans="1:4" ht="22" x14ac:dyDescent="0.35">
      <c r="A13" s="133" t="s">
        <v>364</v>
      </c>
      <c r="B13" s="134" t="s">
        <v>365</v>
      </c>
      <c r="C13" s="134" t="s">
        <v>366</v>
      </c>
      <c r="D13" s="134" t="s">
        <v>367</v>
      </c>
    </row>
    <row r="14" spans="1:4" ht="19" x14ac:dyDescent="0.3">
      <c r="B14" s="135" t="s">
        <v>368</v>
      </c>
      <c r="C14" s="136"/>
      <c r="D14" s="137" t="s">
        <v>369</v>
      </c>
    </row>
    <row r="15" spans="1:4" ht="19" x14ac:dyDescent="0.3">
      <c r="B15" s="138">
        <f>SUM(C16:C20)</f>
        <v>0.2</v>
      </c>
      <c r="C15" s="139"/>
      <c r="D15" s="137"/>
    </row>
    <row r="16" spans="1:4" ht="19" x14ac:dyDescent="0.3">
      <c r="B16" s="131" t="s">
        <v>370</v>
      </c>
      <c r="C16" s="132">
        <v>0.02</v>
      </c>
      <c r="D16" s="140">
        <f>C16/B15</f>
        <v>9.9999999999999992E-2</v>
      </c>
    </row>
    <row r="17" spans="2:4" ht="19" x14ac:dyDescent="0.3">
      <c r="B17" s="131" t="s">
        <v>371</v>
      </c>
      <c r="C17" s="132">
        <v>0.02</v>
      </c>
      <c r="D17" s="140">
        <f>C17/B15</f>
        <v>9.9999999999999992E-2</v>
      </c>
    </row>
    <row r="18" spans="2:4" ht="19" x14ac:dyDescent="0.3">
      <c r="B18" s="131" t="s">
        <v>372</v>
      </c>
      <c r="C18" s="132">
        <v>0.02</v>
      </c>
      <c r="D18" s="140">
        <f>C18/B15</f>
        <v>9.9999999999999992E-2</v>
      </c>
    </row>
    <row r="19" spans="2:4" ht="19" x14ac:dyDescent="0.3">
      <c r="B19" s="139" t="s">
        <v>13</v>
      </c>
      <c r="C19" s="141">
        <v>0.04</v>
      </c>
      <c r="D19" s="140">
        <f>C19/B15</f>
        <v>0.19999999999999998</v>
      </c>
    </row>
    <row r="20" spans="2:4" ht="19" x14ac:dyDescent="0.3">
      <c r="B20" s="131" t="s">
        <v>373</v>
      </c>
      <c r="C20" s="132">
        <v>0.1</v>
      </c>
      <c r="D20" s="140">
        <f>C20/B15</f>
        <v>0.5</v>
      </c>
    </row>
    <row r="21" spans="2:4" ht="19" x14ac:dyDescent="0.3">
      <c r="B21" s="135" t="s">
        <v>374</v>
      </c>
      <c r="C21" s="136"/>
      <c r="D21" s="140"/>
    </row>
    <row r="22" spans="2:4" ht="15" customHeight="1" x14ac:dyDescent="0.3">
      <c r="B22" s="138">
        <f>SUM(C23:C28)</f>
        <v>0.1</v>
      </c>
      <c r="C22" s="139"/>
      <c r="D22" s="140"/>
    </row>
    <row r="23" spans="2:4" ht="19" x14ac:dyDescent="0.3">
      <c r="B23" s="139" t="s">
        <v>13</v>
      </c>
      <c r="C23" s="141">
        <v>0.02</v>
      </c>
      <c r="D23" s="140">
        <f>C23/B22</f>
        <v>0.19999999999999998</v>
      </c>
    </row>
    <row r="24" spans="2:4" ht="19" x14ac:dyDescent="0.3">
      <c r="B24" s="131" t="s">
        <v>375</v>
      </c>
      <c r="C24" s="142">
        <v>1.4999999999999999E-2</v>
      </c>
      <c r="D24" s="140">
        <f>C24/B22</f>
        <v>0.15</v>
      </c>
    </row>
    <row r="25" spans="2:4" ht="19" x14ac:dyDescent="0.3">
      <c r="B25" s="131" t="s">
        <v>376</v>
      </c>
      <c r="C25" s="142">
        <v>1.4999999999999999E-2</v>
      </c>
      <c r="D25" s="140">
        <f>C25/B22</f>
        <v>0.15</v>
      </c>
    </row>
    <row r="26" spans="2:4" ht="19" x14ac:dyDescent="0.3">
      <c r="B26" s="131" t="s">
        <v>377</v>
      </c>
      <c r="C26" s="142">
        <v>1.4999999999999999E-2</v>
      </c>
      <c r="D26" s="140">
        <f>C26/B22</f>
        <v>0.15</v>
      </c>
    </row>
    <row r="27" spans="2:4" ht="19" x14ac:dyDescent="0.3">
      <c r="B27" s="131" t="s">
        <v>378</v>
      </c>
      <c r="C27" s="142">
        <v>1.4999999999999999E-2</v>
      </c>
      <c r="D27" s="140">
        <f>C27/B22</f>
        <v>0.15</v>
      </c>
    </row>
    <row r="28" spans="2:4" ht="19" x14ac:dyDescent="0.3">
      <c r="B28" s="131" t="s">
        <v>379</v>
      </c>
      <c r="C28" s="132">
        <v>0.02</v>
      </c>
      <c r="D28" s="140">
        <f>C28/B22</f>
        <v>0.19999999999999998</v>
      </c>
    </row>
    <row r="29" spans="2:4" ht="19" x14ac:dyDescent="0.3">
      <c r="B29" s="135" t="s">
        <v>380</v>
      </c>
      <c r="C29" s="136"/>
      <c r="D29" s="140"/>
    </row>
    <row r="30" spans="2:4" ht="15" customHeight="1" x14ac:dyDescent="0.3">
      <c r="B30" s="138">
        <f>SUM(C31:C38)</f>
        <v>0.39999999999999997</v>
      </c>
      <c r="C30" s="139"/>
      <c r="D30" s="140"/>
    </row>
    <row r="31" spans="2:4" ht="19" x14ac:dyDescent="0.3">
      <c r="B31" s="139" t="s">
        <v>18</v>
      </c>
      <c r="C31" s="141">
        <v>0.04</v>
      </c>
      <c r="D31" s="140">
        <f>C31/B30</f>
        <v>0.1</v>
      </c>
    </row>
    <row r="32" spans="2:4" ht="19" x14ac:dyDescent="0.3">
      <c r="B32" s="131" t="s">
        <v>381</v>
      </c>
      <c r="C32" s="132">
        <v>0.04</v>
      </c>
      <c r="D32" s="140">
        <f>C32/B30</f>
        <v>0.1</v>
      </c>
    </row>
    <row r="33" spans="2:4" ht="19" x14ac:dyDescent="0.3">
      <c r="B33" s="131" t="s">
        <v>382</v>
      </c>
      <c r="C33" s="132">
        <v>0.04</v>
      </c>
      <c r="D33" s="140">
        <f>C33/B30</f>
        <v>0.1</v>
      </c>
    </row>
    <row r="34" spans="2:4" ht="19" x14ac:dyDescent="0.3">
      <c r="B34" s="131" t="s">
        <v>383</v>
      </c>
      <c r="C34" s="132">
        <v>0.04</v>
      </c>
      <c r="D34" s="140">
        <f>C34/B30</f>
        <v>0.1</v>
      </c>
    </row>
    <row r="35" spans="2:4" ht="19" x14ac:dyDescent="0.3">
      <c r="B35" s="131" t="s">
        <v>22</v>
      </c>
      <c r="C35" s="132">
        <v>0.04</v>
      </c>
      <c r="D35" s="140">
        <f>C35/B30</f>
        <v>0.1</v>
      </c>
    </row>
    <row r="36" spans="2:4" ht="19" x14ac:dyDescent="0.3">
      <c r="B36" s="131" t="s">
        <v>23</v>
      </c>
      <c r="C36" s="132">
        <v>0.04</v>
      </c>
      <c r="D36" s="140">
        <f>C36/B30</f>
        <v>0.1</v>
      </c>
    </row>
    <row r="37" spans="2:4" ht="19" x14ac:dyDescent="0.3">
      <c r="B37" s="131" t="s">
        <v>384</v>
      </c>
      <c r="C37" s="132">
        <v>0.12</v>
      </c>
      <c r="D37" s="140">
        <f>C37/B30</f>
        <v>0.3</v>
      </c>
    </row>
    <row r="38" spans="2:4" ht="19" x14ac:dyDescent="0.3">
      <c r="B38" s="131" t="s">
        <v>25</v>
      </c>
      <c r="C38" s="132">
        <v>0.04</v>
      </c>
      <c r="D38" s="140">
        <f>C38/B30</f>
        <v>0.1</v>
      </c>
    </row>
    <row r="39" spans="2:4" ht="19" x14ac:dyDescent="0.3">
      <c r="B39" s="135" t="s">
        <v>385</v>
      </c>
      <c r="C39" s="136"/>
      <c r="D39" s="140"/>
    </row>
    <row r="40" spans="2:4" ht="15" customHeight="1" x14ac:dyDescent="0.3">
      <c r="B40" s="138">
        <f>SUM(C41:C44)</f>
        <v>0.3</v>
      </c>
      <c r="C40" s="139"/>
      <c r="D40" s="140"/>
    </row>
    <row r="41" spans="2:4" ht="19" x14ac:dyDescent="0.3">
      <c r="B41" s="139" t="s">
        <v>386</v>
      </c>
      <c r="C41" s="141">
        <v>0.08</v>
      </c>
      <c r="D41" s="140">
        <f>C41/B40</f>
        <v>0.26666666666666666</v>
      </c>
    </row>
    <row r="42" spans="2:4" ht="19" x14ac:dyDescent="0.3">
      <c r="B42" s="131" t="s">
        <v>27</v>
      </c>
      <c r="C42" s="132">
        <v>0.08</v>
      </c>
      <c r="D42" s="140">
        <f>C42/B40</f>
        <v>0.26666666666666666</v>
      </c>
    </row>
    <row r="43" spans="2:4" ht="19" x14ac:dyDescent="0.3">
      <c r="B43" s="131" t="s">
        <v>387</v>
      </c>
      <c r="C43" s="132">
        <v>0.08</v>
      </c>
      <c r="D43" s="140">
        <f>C43/B40</f>
        <v>0.26666666666666666</v>
      </c>
    </row>
    <row r="44" spans="2:4" ht="19" x14ac:dyDescent="0.3">
      <c r="B44" s="131" t="s">
        <v>388</v>
      </c>
      <c r="C44" s="132">
        <v>0.06</v>
      </c>
      <c r="D44" s="140">
        <f>C44/B40</f>
        <v>0.2</v>
      </c>
    </row>
    <row r="45" spans="2:4" ht="19" x14ac:dyDescent="0.3">
      <c r="B45" s="135" t="s">
        <v>363</v>
      </c>
      <c r="C45" s="132">
        <f>SUM(C16:C44)</f>
        <v>0.99999999999999978</v>
      </c>
      <c r="D45" s="143"/>
    </row>
  </sheetData>
  <phoneticPr fontId="52" type="noConversion"/>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J88"/>
  <sheetViews>
    <sheetView topLeftCell="A26" zoomScale="134" zoomScaleNormal="134" zoomScaleSheetLayoutView="196" zoomScalePageLayoutView="134" workbookViewId="0">
      <selection activeCell="C47" sqref="C47:D47"/>
    </sheetView>
  </sheetViews>
  <sheetFormatPr baseColWidth="10" defaultColWidth="8.83203125" defaultRowHeight="15" x14ac:dyDescent="0.2"/>
  <cols>
    <col min="1" max="1" width="2.6640625" style="130" customWidth="1"/>
    <col min="2" max="2" width="8.1640625" style="130" customWidth="1"/>
    <col min="3" max="3" width="7" style="130" customWidth="1"/>
    <col min="4" max="4" width="9.83203125" style="130" customWidth="1"/>
    <col min="5" max="5" width="7.1640625" style="130" customWidth="1"/>
    <col min="6" max="6" width="8.83203125" style="130"/>
    <col min="7" max="7" width="8.6640625" style="130" customWidth="1"/>
    <col min="8" max="8" width="8.1640625" style="130" customWidth="1"/>
    <col min="9" max="9" width="5.5" style="166" customWidth="1"/>
    <col min="10" max="10" width="2.6640625" style="130" customWidth="1"/>
    <col min="11" max="11" width="1.5" style="130" customWidth="1"/>
    <col min="12" max="16384" width="8.83203125" style="130"/>
  </cols>
  <sheetData>
    <row r="1" spans="1:10" x14ac:dyDescent="0.2">
      <c r="A1" s="144"/>
      <c r="B1" s="144"/>
      <c r="C1" s="144"/>
      <c r="D1" s="144"/>
      <c r="E1" s="144"/>
      <c r="F1" s="144"/>
      <c r="G1" s="144"/>
      <c r="H1" s="144"/>
      <c r="I1" s="145"/>
      <c r="J1" s="144"/>
    </row>
    <row r="2" spans="1:10" x14ac:dyDescent="0.2">
      <c r="A2" s="144"/>
      <c r="B2" s="144"/>
      <c r="C2" s="144"/>
      <c r="D2" s="144"/>
      <c r="E2" s="144"/>
      <c r="F2" s="144"/>
      <c r="G2" s="144"/>
      <c r="H2" s="144"/>
      <c r="I2" s="145"/>
      <c r="J2" s="144"/>
    </row>
    <row r="3" spans="1:10" x14ac:dyDescent="0.2">
      <c r="A3" s="144"/>
      <c r="B3" s="144"/>
      <c r="C3" s="144"/>
      <c r="D3" s="144"/>
      <c r="E3" s="144"/>
      <c r="F3" s="144"/>
      <c r="G3" s="144"/>
      <c r="H3" s="144"/>
      <c r="I3" s="145"/>
      <c r="J3" s="144"/>
    </row>
    <row r="4" spans="1:10" x14ac:dyDescent="0.2">
      <c r="A4" s="144"/>
      <c r="B4" s="144"/>
      <c r="C4" s="144"/>
      <c r="D4" s="144"/>
      <c r="E4" s="144"/>
      <c r="F4" s="144"/>
      <c r="G4" s="144"/>
      <c r="H4" s="144"/>
      <c r="I4" s="145"/>
      <c r="J4" s="144"/>
    </row>
    <row r="5" spans="1:10" x14ac:dyDescent="0.2">
      <c r="A5" s="144"/>
      <c r="B5" s="144"/>
      <c r="C5" s="144"/>
      <c r="D5" s="144"/>
      <c r="E5" s="144"/>
      <c r="F5" s="144"/>
      <c r="G5" s="144"/>
      <c r="H5" s="144"/>
      <c r="I5" s="145"/>
      <c r="J5" s="144"/>
    </row>
    <row r="6" spans="1:10" x14ac:dyDescent="0.2">
      <c r="A6" s="144"/>
      <c r="B6" s="144"/>
      <c r="C6" s="144"/>
      <c r="D6" s="144"/>
      <c r="E6" s="144"/>
      <c r="F6" s="144"/>
      <c r="G6" s="144"/>
      <c r="H6" s="144"/>
      <c r="I6" s="145"/>
      <c r="J6" s="144"/>
    </row>
    <row r="7" spans="1:10" x14ac:dyDescent="0.2">
      <c r="A7" s="144"/>
      <c r="B7" s="144"/>
      <c r="C7" s="144"/>
      <c r="D7" s="144"/>
      <c r="E7" s="144"/>
      <c r="F7" s="144"/>
      <c r="G7" s="144"/>
      <c r="H7" s="144"/>
      <c r="I7" s="145"/>
      <c r="J7" s="144"/>
    </row>
    <row r="8" spans="1:10" ht="15" customHeight="1" x14ac:dyDescent="0.2">
      <c r="A8" s="144"/>
      <c r="B8" s="144"/>
      <c r="C8" s="144"/>
      <c r="D8" s="144"/>
      <c r="E8" s="144"/>
      <c r="F8" s="144"/>
      <c r="G8" s="144"/>
      <c r="H8" s="144"/>
      <c r="I8" s="145"/>
      <c r="J8" s="144"/>
    </row>
    <row r="9" spans="1:10" ht="42" customHeight="1" x14ac:dyDescent="0.2">
      <c r="B9" s="272" t="s">
        <v>389</v>
      </c>
      <c r="C9" s="272"/>
      <c r="D9" s="272"/>
      <c r="E9" s="272"/>
      <c r="F9" s="272"/>
      <c r="G9" s="272"/>
      <c r="H9" s="272"/>
      <c r="I9" s="272"/>
      <c r="J9" s="146"/>
    </row>
    <row r="10" spans="1:10" ht="15" customHeight="1" x14ac:dyDescent="0.2">
      <c r="A10" s="146"/>
      <c r="B10" s="146"/>
      <c r="C10" s="146"/>
      <c r="D10" s="146"/>
      <c r="E10" s="146"/>
      <c r="F10" s="146"/>
      <c r="G10" s="146"/>
      <c r="H10" s="146"/>
      <c r="I10" s="147"/>
      <c r="J10" s="146"/>
    </row>
    <row r="11" spans="1:10" ht="15" customHeight="1" x14ac:dyDescent="0.2">
      <c r="A11" s="146"/>
      <c r="B11" s="146"/>
      <c r="C11" s="146"/>
      <c r="D11" s="146"/>
      <c r="E11" s="146"/>
      <c r="F11" s="146"/>
      <c r="G11" s="146"/>
      <c r="H11" s="146"/>
      <c r="I11" s="147"/>
      <c r="J11" s="146"/>
    </row>
    <row r="12" spans="1:10" ht="9.75" customHeight="1" x14ac:dyDescent="0.2">
      <c r="A12" s="144"/>
      <c r="B12" s="144"/>
      <c r="C12" s="144"/>
      <c r="D12" s="144"/>
      <c r="E12" s="144"/>
      <c r="F12" s="144"/>
      <c r="G12" s="144"/>
      <c r="H12" s="144"/>
      <c r="I12" s="145"/>
      <c r="J12" s="144"/>
    </row>
    <row r="13" spans="1:10" hidden="1" x14ac:dyDescent="0.2">
      <c r="A13" s="144"/>
      <c r="B13" s="144"/>
      <c r="C13" s="144"/>
      <c r="D13" s="144"/>
      <c r="E13" s="144"/>
      <c r="F13" s="144"/>
      <c r="G13" s="144"/>
      <c r="H13" s="144"/>
      <c r="I13" s="145"/>
      <c r="J13" s="144"/>
    </row>
    <row r="14" spans="1:10" ht="34.5" customHeight="1" x14ac:dyDescent="0.2">
      <c r="A14" s="144"/>
      <c r="B14" s="273" t="s">
        <v>390</v>
      </c>
      <c r="C14" s="273"/>
      <c r="D14" s="273"/>
      <c r="E14" s="273"/>
      <c r="F14" s="273"/>
      <c r="G14" s="273"/>
      <c r="H14" s="273"/>
      <c r="I14" s="273"/>
      <c r="J14" s="144"/>
    </row>
    <row r="15" spans="1:10" x14ac:dyDescent="0.2">
      <c r="A15" s="144"/>
      <c r="B15" s="144"/>
      <c r="C15" s="144"/>
      <c r="D15" s="144"/>
      <c r="E15" s="144"/>
      <c r="F15" s="144"/>
      <c r="G15" s="144"/>
      <c r="H15" s="144"/>
      <c r="I15" s="145"/>
      <c r="J15" s="144"/>
    </row>
    <row r="16" spans="1:10" x14ac:dyDescent="0.2">
      <c r="A16" s="144"/>
      <c r="B16" s="144"/>
      <c r="C16" s="144"/>
      <c r="D16" s="144"/>
      <c r="E16" s="144"/>
      <c r="F16" s="144"/>
      <c r="G16" s="144"/>
      <c r="H16" s="144"/>
      <c r="I16" s="145"/>
      <c r="J16" s="144"/>
    </row>
    <row r="17" spans="1:10" ht="37" x14ac:dyDescent="0.45">
      <c r="B17" s="274" t="s">
        <v>391</v>
      </c>
      <c r="C17" s="274"/>
      <c r="D17" s="274"/>
      <c r="E17" s="274"/>
      <c r="F17" s="274"/>
      <c r="G17" s="274"/>
      <c r="H17" s="274"/>
      <c r="I17" s="274"/>
      <c r="J17" s="148"/>
    </row>
    <row r="18" spans="1:10" x14ac:dyDescent="0.2">
      <c r="A18" s="144"/>
      <c r="B18" s="144"/>
      <c r="C18" s="144"/>
      <c r="D18" s="144"/>
      <c r="E18" s="144"/>
      <c r="F18" s="144"/>
      <c r="G18" s="144"/>
      <c r="H18" s="144"/>
      <c r="I18" s="145"/>
      <c r="J18" s="144"/>
    </row>
    <row r="19" spans="1:10" x14ac:dyDescent="0.2">
      <c r="A19" s="144"/>
      <c r="B19" s="144"/>
      <c r="C19" s="144"/>
      <c r="D19" s="144"/>
      <c r="E19" s="144"/>
      <c r="F19" s="144"/>
      <c r="G19" s="144"/>
      <c r="H19" s="144"/>
      <c r="I19" s="145"/>
      <c r="J19" s="144"/>
    </row>
    <row r="20" spans="1:10" ht="21" x14ac:dyDescent="0.2">
      <c r="A20" s="149"/>
      <c r="B20" s="149"/>
      <c r="C20" s="149"/>
      <c r="D20" s="149"/>
      <c r="E20" s="149"/>
      <c r="F20" s="149"/>
      <c r="G20" s="149"/>
      <c r="H20" s="149"/>
      <c r="I20" s="149"/>
      <c r="J20" s="149"/>
    </row>
    <row r="21" spans="1:10" x14ac:dyDescent="0.2">
      <c r="A21" s="144"/>
      <c r="B21" s="144"/>
      <c r="C21" s="144"/>
      <c r="D21" s="144"/>
      <c r="E21" s="144"/>
      <c r="F21" s="144"/>
      <c r="G21" s="144"/>
      <c r="H21" s="144"/>
      <c r="I21" s="145"/>
      <c r="J21" s="144"/>
    </row>
    <row r="22" spans="1:10" x14ac:dyDescent="0.2">
      <c r="A22" s="144"/>
      <c r="B22" s="144"/>
      <c r="C22" s="144"/>
      <c r="D22" s="144"/>
      <c r="E22" s="144"/>
      <c r="F22" s="144"/>
      <c r="G22" s="144"/>
      <c r="H22" s="144"/>
      <c r="I22" s="145"/>
      <c r="J22" s="144"/>
    </row>
    <row r="23" spans="1:10" x14ac:dyDescent="0.2">
      <c r="A23" s="144"/>
      <c r="B23" s="144"/>
      <c r="C23" s="144"/>
      <c r="D23" s="144"/>
      <c r="E23" s="144"/>
      <c r="F23" s="144"/>
      <c r="G23" s="144"/>
      <c r="H23" s="144"/>
      <c r="I23" s="145"/>
      <c r="J23" s="144"/>
    </row>
    <row r="24" spans="1:10" x14ac:dyDescent="0.2">
      <c r="A24" s="144"/>
      <c r="B24" s="144"/>
      <c r="C24" s="144"/>
      <c r="D24" s="144"/>
      <c r="E24" s="144"/>
      <c r="F24" s="144"/>
      <c r="G24" s="144"/>
      <c r="H24" s="144"/>
      <c r="I24" s="145"/>
      <c r="J24" s="144"/>
    </row>
    <row r="25" spans="1:10" x14ac:dyDescent="0.2">
      <c r="A25" s="144"/>
      <c r="B25" s="144"/>
      <c r="C25" s="144"/>
      <c r="D25" s="144"/>
      <c r="E25" s="144"/>
      <c r="F25" s="144"/>
      <c r="G25" s="144"/>
      <c r="H25" s="144"/>
      <c r="I25" s="145"/>
      <c r="J25" s="144"/>
    </row>
    <row r="26" spans="1:10" x14ac:dyDescent="0.2">
      <c r="A26" s="144"/>
      <c r="B26" s="144"/>
      <c r="C26" s="144"/>
      <c r="D26" s="144"/>
      <c r="E26" s="144"/>
      <c r="F26" s="144"/>
      <c r="G26" s="144"/>
      <c r="H26" s="144"/>
      <c r="I26" s="145"/>
      <c r="J26" s="144"/>
    </row>
    <row r="27" spans="1:10" x14ac:dyDescent="0.2">
      <c r="A27" s="144"/>
      <c r="B27" s="144"/>
      <c r="C27" s="144"/>
      <c r="D27" s="144"/>
      <c r="E27" s="144"/>
      <c r="F27" s="144"/>
      <c r="G27" s="144"/>
      <c r="H27" s="144"/>
      <c r="I27" s="145"/>
      <c r="J27" s="144"/>
    </row>
    <row r="28" spans="1:10" x14ac:dyDescent="0.2">
      <c r="A28" s="144"/>
      <c r="B28" s="144"/>
      <c r="C28" s="144"/>
      <c r="D28" s="144"/>
      <c r="E28" s="144"/>
      <c r="F28" s="144"/>
      <c r="G28" s="144"/>
      <c r="H28" s="144"/>
      <c r="I28" s="145"/>
      <c r="J28" s="144"/>
    </row>
    <row r="29" spans="1:10" x14ac:dyDescent="0.2">
      <c r="A29" s="144"/>
      <c r="B29" s="144"/>
      <c r="C29" s="144"/>
      <c r="D29" s="144"/>
      <c r="E29" s="144"/>
      <c r="F29" s="144"/>
      <c r="G29" s="144"/>
      <c r="H29" s="144"/>
      <c r="I29" s="145"/>
      <c r="J29" s="144"/>
    </row>
    <row r="30" spans="1:10" ht="26" x14ac:dyDescent="0.2">
      <c r="A30" s="150"/>
      <c r="B30" s="151"/>
      <c r="C30" s="151"/>
      <c r="D30" s="275" t="s">
        <v>392</v>
      </c>
      <c r="E30" s="275"/>
      <c r="F30" s="276">
        <f ca="1">TODAY()</f>
        <v>42809</v>
      </c>
      <c r="G30" s="276"/>
      <c r="H30" s="151"/>
      <c r="I30" s="152"/>
      <c r="J30" s="151"/>
    </row>
    <row r="31" spans="1:10" ht="32" customHeight="1" x14ac:dyDescent="0.2">
      <c r="A31" s="150"/>
      <c r="B31" s="150"/>
      <c r="C31" s="150"/>
      <c r="D31" s="275" t="s">
        <v>393</v>
      </c>
      <c r="E31" s="275"/>
      <c r="F31" s="277" t="str">
        <f ca="1">INDIRECT("访谈内容!c3") &amp; ""</f>
        <v>张路</v>
      </c>
      <c r="G31" s="277"/>
      <c r="H31" s="150"/>
      <c r="I31" s="153"/>
      <c r="J31" s="150"/>
    </row>
    <row r="32" spans="1:10" ht="37.5" customHeight="1" x14ac:dyDescent="0.2">
      <c r="A32" s="150"/>
      <c r="B32" s="150"/>
      <c r="C32" s="150"/>
      <c r="D32" s="275" t="s">
        <v>394</v>
      </c>
      <c r="E32" s="275"/>
      <c r="F32" s="277" t="s">
        <v>395</v>
      </c>
      <c r="G32" s="277"/>
      <c r="H32" s="150"/>
      <c r="I32" s="153"/>
      <c r="J32" s="150"/>
    </row>
    <row r="33" spans="1:10" ht="32" customHeight="1" x14ac:dyDescent="0.2">
      <c r="A33" s="150"/>
      <c r="B33" s="150"/>
      <c r="C33" s="150"/>
      <c r="D33" s="275" t="s">
        <v>396</v>
      </c>
      <c r="E33" s="275"/>
      <c r="F33" s="277" t="str">
        <f ca="1">INDIRECT("访谈内容!c4") &amp; ""</f>
        <v>7503</v>
      </c>
      <c r="G33" s="277"/>
      <c r="H33" s="150"/>
      <c r="I33" s="153"/>
      <c r="J33" s="150"/>
    </row>
    <row r="34" spans="1:10" x14ac:dyDescent="0.2">
      <c r="A34" s="144"/>
      <c r="B34" s="144"/>
      <c r="C34" s="144"/>
      <c r="D34" s="144"/>
      <c r="E34" s="144"/>
      <c r="F34" s="144"/>
      <c r="G34" s="144"/>
      <c r="H34" s="144"/>
      <c r="I34" s="145"/>
      <c r="J34" s="144"/>
    </row>
    <row r="35" spans="1:10" x14ac:dyDescent="0.2">
      <c r="A35" s="144"/>
      <c r="B35" s="144"/>
      <c r="C35" s="144"/>
      <c r="D35" s="144"/>
      <c r="E35" s="144"/>
      <c r="F35" s="144"/>
      <c r="G35" s="144"/>
      <c r="H35" s="144"/>
      <c r="I35" s="145"/>
      <c r="J35" s="144"/>
    </row>
    <row r="36" spans="1:10" x14ac:dyDescent="0.2">
      <c r="A36" s="144"/>
      <c r="B36" s="144"/>
      <c r="C36" s="144"/>
      <c r="D36" s="144"/>
      <c r="E36" s="144"/>
      <c r="F36" s="144"/>
      <c r="G36" s="144"/>
      <c r="H36" s="144"/>
      <c r="I36" s="145"/>
      <c r="J36" s="144"/>
    </row>
    <row r="37" spans="1:10" x14ac:dyDescent="0.2">
      <c r="A37" s="144"/>
      <c r="B37" s="144"/>
      <c r="C37" s="144"/>
      <c r="D37" s="144"/>
      <c r="E37" s="144"/>
      <c r="F37" s="144"/>
      <c r="G37" s="144"/>
      <c r="H37" s="144"/>
      <c r="I37" s="145"/>
      <c r="J37" s="144"/>
    </row>
    <row r="38" spans="1:10" x14ac:dyDescent="0.2">
      <c r="A38" s="144"/>
      <c r="B38" s="144"/>
      <c r="C38" s="144"/>
      <c r="D38" s="144"/>
      <c r="E38" s="144"/>
      <c r="F38" s="144"/>
      <c r="G38" s="144"/>
      <c r="H38" s="144"/>
      <c r="I38" s="145"/>
      <c r="J38" s="144"/>
    </row>
    <row r="39" spans="1:10" ht="16" x14ac:dyDescent="0.2">
      <c r="B39" s="154" t="s">
        <v>397</v>
      </c>
      <c r="C39" s="154" t="str">
        <f ca="1">F31</f>
        <v>张路</v>
      </c>
      <c r="D39" s="155"/>
      <c r="E39" s="155"/>
      <c r="G39" s="278" t="s">
        <v>398</v>
      </c>
      <c r="H39" s="279"/>
      <c r="I39" s="280"/>
    </row>
    <row r="40" spans="1:10" x14ac:dyDescent="0.2">
      <c r="B40" s="154" t="s">
        <v>399</v>
      </c>
      <c r="C40" s="154" t="str">
        <f ca="1">F33</f>
        <v>7503</v>
      </c>
      <c r="D40" s="154"/>
      <c r="E40" s="155"/>
      <c r="G40" s="156" t="s">
        <v>400</v>
      </c>
      <c r="H40" s="157" t="s">
        <v>401</v>
      </c>
      <c r="I40" s="158">
        <f ca="1">I76</f>
        <v>1.8499999999999999</v>
      </c>
    </row>
    <row r="41" spans="1:10" x14ac:dyDescent="0.2">
      <c r="B41" s="154" t="s">
        <v>402</v>
      </c>
      <c r="C41" s="159" t="str">
        <f ca="1">INDIRECT("拜访记录!C5") &amp; ""</f>
        <v>02/21/2017</v>
      </c>
      <c r="D41" s="159"/>
      <c r="E41" s="154"/>
      <c r="G41" s="156" t="s">
        <v>403</v>
      </c>
      <c r="H41" s="157" t="s">
        <v>404</v>
      </c>
      <c r="I41" s="158">
        <f ca="1">I84</f>
        <v>3.55</v>
      </c>
    </row>
    <row r="42" spans="1:10" x14ac:dyDescent="0.2">
      <c r="G42" s="156" t="s">
        <v>39</v>
      </c>
      <c r="H42" s="157" t="s">
        <v>405</v>
      </c>
      <c r="I42" s="158">
        <f ca="1">I59</f>
        <v>5.2000000000000011</v>
      </c>
    </row>
    <row r="43" spans="1:10" x14ac:dyDescent="0.2">
      <c r="B43" s="160"/>
      <c r="C43" s="160"/>
      <c r="D43" s="160"/>
      <c r="E43" s="160"/>
      <c r="G43" s="161" t="s">
        <v>406</v>
      </c>
      <c r="H43" s="162" t="s">
        <v>407</v>
      </c>
      <c r="I43" s="163">
        <f ca="1">SUM(I40:I42)</f>
        <v>10.600000000000001</v>
      </c>
    </row>
    <row r="44" spans="1:10" ht="16" customHeight="1" x14ac:dyDescent="0.2">
      <c r="B44" s="164" t="s">
        <v>408</v>
      </c>
      <c r="C44" s="165"/>
      <c r="D44" s="165"/>
      <c r="E44" s="165"/>
      <c r="F44" s="165"/>
    </row>
    <row r="45" spans="1:10" s="155" customFormat="1" ht="16" customHeight="1" x14ac:dyDescent="0.2">
      <c r="B45" s="167"/>
      <c r="C45" s="167" t="s">
        <v>409</v>
      </c>
      <c r="D45" s="167"/>
      <c r="E45" s="167" t="s">
        <v>410</v>
      </c>
      <c r="F45" s="167" t="s">
        <v>411</v>
      </c>
      <c r="G45" s="167" t="s">
        <v>412</v>
      </c>
      <c r="H45" s="167"/>
      <c r="I45" s="168"/>
    </row>
    <row r="46" spans="1:10" ht="16" customHeight="1" x14ac:dyDescent="0.2">
      <c r="B46" s="130">
        <f ca="1">IF(ISBLANK(INDIRECT("拜访记录!c10")), "", 1)</f>
        <v>1</v>
      </c>
      <c r="C46" s="271" t="str">
        <f ca="1">INDIRECT("拜访记录!C10")  &amp; ""</f>
        <v>中山市小榄人民医院</v>
      </c>
      <c r="D46" s="271"/>
      <c r="E46" s="169" t="str">
        <f ca="1">INDIRECT("拜访记录!C11")  &amp; ""</f>
        <v>欧淑华</v>
      </c>
      <c r="F46" s="169" t="str">
        <f ca="1">INDIRECT("拜访记录!C13")  &amp; ""</f>
        <v>感染科</v>
      </c>
      <c r="G46" s="169" t="str">
        <f ca="1">INDIRECT("拜访记录!C12")  &amp; ""</f>
        <v>9:28-9：36</v>
      </c>
    </row>
    <row r="47" spans="1:10" ht="16" customHeight="1" x14ac:dyDescent="0.2">
      <c r="B47" s="130">
        <f ca="1">IF(ISBLANK(INDIRECT("拜访记录!d10")), "", 2)</f>
        <v>2</v>
      </c>
      <c r="C47" s="271" t="str">
        <f ca="1">INDIRECT("拜访记录!D10")  &amp; ""</f>
        <v>中山市小榄人民医院</v>
      </c>
      <c r="D47" s="271"/>
      <c r="E47" s="169" t="str">
        <f ca="1">INDIRECT("拜访记录!D11")  &amp; ""</f>
        <v>陈根贤</v>
      </c>
      <c r="F47" s="169" t="str">
        <f ca="1">INDIRECT("拜访记录!D13")  &amp; ""</f>
        <v>感染科</v>
      </c>
      <c r="G47" s="169" t="str">
        <f ca="1">INDIRECT("拜访记录!D12")  &amp; ""</f>
        <v>9:47-9:55</v>
      </c>
    </row>
    <row r="48" spans="1:10" ht="16" customHeight="1" x14ac:dyDescent="0.2">
      <c r="B48" s="130">
        <f ca="1">IF(ISBLANK(INDIRECT("拜访记录!e10")), "", 3)</f>
        <v>3</v>
      </c>
      <c r="C48" s="271" t="str">
        <f ca="1">INDIRECT("拜访记录!E10")  &amp; ""</f>
        <v>中山市小榄人民医院</v>
      </c>
      <c r="D48" s="271"/>
      <c r="E48" s="169" t="str">
        <f ca="1">INDIRECT("拜访记录!E11")  &amp; ""</f>
        <v>程家喜</v>
      </c>
      <c r="F48" s="169" t="str">
        <f ca="1">INDIRECT("拜访记录!E13")  &amp; ""</f>
        <v>感染科</v>
      </c>
      <c r="G48" s="169" t="str">
        <f ca="1">INDIRECT("拜访记录!E12")  &amp; ""</f>
        <v>10:09-10:26</v>
      </c>
    </row>
    <row r="49" spans="2:9" ht="16" customHeight="1" x14ac:dyDescent="0.2">
      <c r="B49" s="130">
        <f ca="1">IF(ISBLANK(INDIRECT("拜访记录!f10")), "", 4)</f>
        <v>4</v>
      </c>
      <c r="C49" s="271" t="str">
        <f ca="1">INDIRECT("拜访记录!F10")  &amp; ""</f>
        <v>中山市小榄人民医院</v>
      </c>
      <c r="D49" s="271"/>
      <c r="E49" s="169" t="str">
        <f ca="1">INDIRECT("拜访记录!F11")  &amp; ""</f>
        <v>项前</v>
      </c>
      <c r="F49" s="169" t="str">
        <f ca="1">INDIRECT("拜访记录!F13")  &amp; ""</f>
        <v>感染科</v>
      </c>
      <c r="G49" s="169" t="str">
        <f ca="1">INDIRECT("拜访记录!F12")  &amp; ""</f>
        <v>10:35-10:53</v>
      </c>
    </row>
    <row r="50" spans="2:9" ht="16" customHeight="1" x14ac:dyDescent="0.2">
      <c r="B50" s="130">
        <f ca="1">IF(ISBLANK(INDIRECT("拜访记录!g10")), "", 5)</f>
        <v>5</v>
      </c>
      <c r="C50" s="271" t="str">
        <f ca="1">INDIRECT("拜访记录!G10")  &amp; ""</f>
        <v>中山市小榄人民医院</v>
      </c>
      <c r="D50" s="271"/>
      <c r="E50" s="169" t="str">
        <f ca="1">INDIRECT("拜访记录!G11")  &amp; ""</f>
        <v>戴小华</v>
      </c>
      <c r="F50" s="169" t="str">
        <f ca="1">INDIRECT("拜访记录!G13")  &amp; ""</f>
        <v>消化科</v>
      </c>
      <c r="G50" s="169" t="str">
        <f ca="1">INDIRECT("拜访记录!G12")  &amp; ""</f>
        <v>11:02-11:16</v>
      </c>
    </row>
    <row r="51" spans="2:9" ht="16" customHeight="1" x14ac:dyDescent="0.2">
      <c r="B51" s="130">
        <f ca="1">IF(ISBLANK(INDIRECT("拜访记录!h10")), "", 6)</f>
        <v>6</v>
      </c>
      <c r="C51" s="271" t="str">
        <f ca="1">INDIRECT("拜访记录!H10")  &amp; ""</f>
        <v>中山市陈星海医院</v>
      </c>
      <c r="D51" s="271"/>
      <c r="E51" s="169" t="str">
        <f ca="1">INDIRECT("拜访记录!H11")  &amp; ""</f>
        <v>唐富英</v>
      </c>
      <c r="F51" s="169" t="str">
        <f ca="1">INDIRECT("拜访记录!H13")  &amp; ""</f>
        <v>消化科</v>
      </c>
      <c r="G51" s="169" t="str">
        <f ca="1">INDIRECT("拜访记录!H12")  &amp; ""</f>
        <v>15:05-15:20</v>
      </c>
    </row>
    <row r="52" spans="2:9" ht="16" customHeight="1" x14ac:dyDescent="0.2">
      <c r="B52" s="130">
        <f ca="1">IF(ISBLANK(INDIRECT("拜访记录!i10")), "", 7)</f>
        <v>7</v>
      </c>
      <c r="C52" s="271" t="str">
        <f ca="1">INDIRECT("拜访记录!i10")  &amp; ""</f>
        <v>中山市陈星海医院</v>
      </c>
      <c r="D52" s="271"/>
      <c r="E52" s="169" t="str">
        <f ca="1">INDIRECT("拜访记录!i11")  &amp; ""</f>
        <v>付超明</v>
      </c>
      <c r="F52" s="169" t="str">
        <f ca="1">INDIRECT("拜访记录!i13")  &amp; ""</f>
        <v>消化科</v>
      </c>
      <c r="G52" s="169" t="str">
        <f ca="1">INDIRECT("拜访记录!i12")  &amp; ""</f>
        <v>16:30-16:43</v>
      </c>
    </row>
    <row r="53" spans="2:9" ht="16" customHeight="1" x14ac:dyDescent="0.2">
      <c r="B53" s="130">
        <f ca="1">IF(ISBLANK(INDIRECT("拜访记录!j10")), "", 8)</f>
        <v>8</v>
      </c>
      <c r="C53" s="271" t="str">
        <f ca="1">INDIRECT("拜访记录!j10")  &amp; ""</f>
        <v>中山市陈星海医院</v>
      </c>
      <c r="D53" s="271"/>
      <c r="E53" s="169" t="str">
        <f ca="1">INDIRECT("拜访记录!j11")  &amp; ""</f>
        <v>谢宏民</v>
      </c>
      <c r="F53" s="169" t="str">
        <f ca="1">INDIRECT("拜访记录!j13")  &amp; ""</f>
        <v>消化科</v>
      </c>
      <c r="G53" s="169" t="str">
        <f ca="1">INDIRECT("拜访记录!j12")  &amp; ""</f>
        <v>17:30-17:45</v>
      </c>
      <c r="I53" s="170"/>
    </row>
    <row r="54" spans="2:9" ht="16" customHeight="1" x14ac:dyDescent="0.2">
      <c r="B54" s="130" t="str">
        <f ca="1">IF(ISBLANK(INDIRECT("拜访记录!k10")), "", 9)</f>
        <v/>
      </c>
      <c r="C54" s="271" t="str">
        <f ca="1">INDIRECT("拜访记录!k10")  &amp; ""</f>
        <v/>
      </c>
      <c r="D54" s="271"/>
      <c r="E54" s="169" t="str">
        <f ca="1">INDIRECT("拜访记录!k11")  &amp; ""</f>
        <v/>
      </c>
      <c r="F54" s="169" t="str">
        <f ca="1">INDIRECT("拜访记录!k13")  &amp; ""</f>
        <v/>
      </c>
      <c r="G54" s="169" t="str">
        <f ca="1">INDIRECT("拜访记录!k12")  &amp; ""</f>
        <v/>
      </c>
      <c r="I54" s="170"/>
    </row>
    <row r="55" spans="2:9" ht="16" customHeight="1" x14ac:dyDescent="0.2">
      <c r="B55" s="130" t="str">
        <f ca="1">IF(ISBLANK(INDIRECT("拜访记录!l10")), "", 10)</f>
        <v/>
      </c>
      <c r="C55" s="271" t="str">
        <f ca="1">INDIRECT("拜访记录!l10")  &amp; ""</f>
        <v/>
      </c>
      <c r="D55" s="271"/>
      <c r="E55" s="169" t="str">
        <f ca="1">INDIRECT("拜访记录!l11")  &amp; ""</f>
        <v/>
      </c>
      <c r="F55" s="169" t="str">
        <f ca="1">INDIRECT("拜访记录!l13")  &amp; ""</f>
        <v/>
      </c>
      <c r="G55" s="169" t="str">
        <f ca="1">INDIRECT("拜访记录!l12")  &amp; ""</f>
        <v/>
      </c>
      <c r="I55" s="170"/>
    </row>
    <row r="56" spans="2:9" ht="16" customHeight="1" x14ac:dyDescent="0.2">
      <c r="B56" s="130" t="str">
        <f ca="1">IF(ISBLANK(INDIRECT("拜访记录!m10")), "", 11)</f>
        <v/>
      </c>
      <c r="C56" s="271" t="str">
        <f ca="1">INDIRECT("拜访记录!m10")  &amp; ""</f>
        <v/>
      </c>
      <c r="D56" s="271" t="str">
        <f ca="1">INDIRECT("拜访记录!m11")  &amp; ""</f>
        <v/>
      </c>
      <c r="E56" s="169" t="str">
        <f ca="1">INDIRECT("拜访记录!m13")  &amp; ""</f>
        <v/>
      </c>
      <c r="F56" s="169" t="str">
        <f ca="1">INDIRECT("拜访记录!m12")  &amp; ""</f>
        <v/>
      </c>
      <c r="G56" s="171"/>
      <c r="I56" s="170"/>
    </row>
    <row r="57" spans="2:9" ht="16" customHeight="1" x14ac:dyDescent="0.2">
      <c r="B57" s="172" t="str">
        <f ca="1">IF(ISBLANK(INDIRECT("拜访记录!n10")), "", 12)</f>
        <v/>
      </c>
      <c r="C57" s="282" t="str">
        <f ca="1">INDIRECT("拜访记录!n10")  &amp; ""</f>
        <v/>
      </c>
      <c r="D57" s="282" t="str">
        <f ca="1">INDIRECT("拜访记录!n11")  &amp; ""</f>
        <v/>
      </c>
      <c r="E57" s="173" t="str">
        <f ca="1">INDIRECT("拜访记录!n13")  &amp; ""</f>
        <v/>
      </c>
      <c r="F57" s="173" t="str">
        <f ca="1">INDIRECT("拜访记录!n12")  &amp; ""</f>
        <v/>
      </c>
      <c r="G57" s="174"/>
      <c r="H57" s="174"/>
      <c r="I57" s="175"/>
    </row>
    <row r="58" spans="2:9" ht="16" customHeight="1" x14ac:dyDescent="0.2">
      <c r="G58" s="171"/>
      <c r="H58" s="144"/>
      <c r="I58" s="170"/>
    </row>
    <row r="59" spans="2:9" ht="20" customHeight="1" x14ac:dyDescent="0.2">
      <c r="B59" s="164" t="s">
        <v>39</v>
      </c>
      <c r="C59" s="164"/>
      <c r="D59" s="281" t="s">
        <v>413</v>
      </c>
      <c r="E59" s="281"/>
      <c r="F59" s="281"/>
      <c r="G59" s="281"/>
      <c r="H59" s="281"/>
      <c r="I59" s="176">
        <f ca="1">E60*INDIRECT("权重!B15") + E69*INDIRECT("权重!B22")+I60*INDIRECT("权重!B30")+I69*INDIRECT("权重!B40")</f>
        <v>5.2000000000000011</v>
      </c>
    </row>
    <row r="60" spans="2:9" ht="18" customHeight="1" x14ac:dyDescent="0.2">
      <c r="B60" s="283" t="s">
        <v>414</v>
      </c>
      <c r="C60" s="283"/>
      <c r="D60" s="177" t="s">
        <v>415</v>
      </c>
      <c r="E60" s="178">
        <f ca="1">E61 * INDIRECT("权重!D16") + E62 *  INDIRECT("权重!D17") + E63 *  INDIRECT("权重!D18") + E64 *  INDIRECT("权重!D19") + E65 *  INDIRECT("权重!D20")</f>
        <v>6</v>
      </c>
      <c r="F60" s="284" t="s">
        <v>416</v>
      </c>
      <c r="G60" s="285"/>
      <c r="H60" s="179" t="s">
        <v>415</v>
      </c>
      <c r="I60" s="180">
        <f ca="1">I61 *  INDIRECT("权重!D31") + I62 *  INDIRECT("权重!D32") + I63 *  INDIRECT("权重!D33") + I64 *  INDIRECT("权重!D34") + I65 * INDIRECT("权重!D35") + I66 *  INDIRECT("权重!D36") +I67 * INDIRECT("权重!D37")+ I68 *  INDIRECT("权重!D38")</f>
        <v>4.8000000000000007</v>
      </c>
    </row>
    <row r="61" spans="2:9" ht="28" customHeight="1" x14ac:dyDescent="0.2">
      <c r="B61" s="286" t="s">
        <v>417</v>
      </c>
      <c r="C61" s="286"/>
      <c r="D61" s="286"/>
      <c r="E61" s="181">
        <f ca="1">AVERAGE(INDIRECT("拜访记录!C16:n16"))</f>
        <v>6</v>
      </c>
      <c r="F61" s="287" t="s">
        <v>18</v>
      </c>
      <c r="G61" s="288"/>
      <c r="H61" s="288"/>
      <c r="I61" s="182">
        <f ca="1">AVERAGE(INDIRECT("拜访记录!C41:n41"))</f>
        <v>3.75</v>
      </c>
    </row>
    <row r="62" spans="2:9" ht="18" customHeight="1" x14ac:dyDescent="0.2">
      <c r="B62" s="289" t="s">
        <v>418</v>
      </c>
      <c r="C62" s="289"/>
      <c r="D62" s="289"/>
      <c r="E62" s="183">
        <f ca="1">AVERAGE(INDIRECT("拜访记录!C18:n18"))</f>
        <v>6</v>
      </c>
      <c r="F62" s="290" t="s">
        <v>381</v>
      </c>
      <c r="G62" s="290"/>
      <c r="H62" s="290"/>
      <c r="I62" s="184">
        <f ca="1">AVERAGE(INDIRECT("拜访记录!C43:n43"))</f>
        <v>6</v>
      </c>
    </row>
    <row r="63" spans="2:9" ht="27" customHeight="1" x14ac:dyDescent="0.2">
      <c r="B63" s="291" t="s">
        <v>419</v>
      </c>
      <c r="C63" s="291"/>
      <c r="D63" s="291"/>
      <c r="E63" s="185">
        <f ca="1">AVERAGE(INDIRECT("拜访记录!C20:n20"))</f>
        <v>6</v>
      </c>
      <c r="F63" s="292" t="s">
        <v>420</v>
      </c>
      <c r="G63" s="292"/>
      <c r="H63" s="292"/>
      <c r="I63" s="184">
        <f ca="1">AVERAGE(INDIRECT("拜访记录!C45:n45"))</f>
        <v>3.75</v>
      </c>
    </row>
    <row r="64" spans="2:9" ht="32.25" customHeight="1" x14ac:dyDescent="0.2">
      <c r="B64" s="289" t="s">
        <v>421</v>
      </c>
      <c r="C64" s="289"/>
      <c r="D64" s="289"/>
      <c r="E64" s="183">
        <f ca="1">AVERAGE(INDIRECT("拜访记录!C23:n23"))</f>
        <v>6</v>
      </c>
      <c r="F64" s="293" t="s">
        <v>422</v>
      </c>
      <c r="G64" s="294"/>
      <c r="H64" s="295"/>
      <c r="I64" s="184">
        <f ca="1">AVERAGE(INDIRECT("拜访记录!C47:n47"))</f>
        <v>3.75</v>
      </c>
    </row>
    <row r="65" spans="2:9" ht="18" customHeight="1" x14ac:dyDescent="0.2">
      <c r="B65" s="296" t="s">
        <v>423</v>
      </c>
      <c r="C65" s="296"/>
      <c r="D65" s="296"/>
      <c r="E65" s="183">
        <f ca="1">AVERAGE(INDIRECT("拜访记录!C27:n27"))</f>
        <v>6</v>
      </c>
      <c r="F65" s="297" t="s">
        <v>424</v>
      </c>
      <c r="G65" s="294"/>
      <c r="H65" s="295"/>
      <c r="I65" s="186">
        <f ca="1">AVERAGE(INDIRECT("拜访记录!C49:n49"))</f>
        <v>6</v>
      </c>
    </row>
    <row r="66" spans="2:9" ht="18" customHeight="1" x14ac:dyDescent="0.2">
      <c r="B66" s="289"/>
      <c r="C66" s="289"/>
      <c r="D66" s="289"/>
      <c r="E66" s="187"/>
      <c r="F66" s="297" t="s">
        <v>425</v>
      </c>
      <c r="G66" s="294"/>
      <c r="H66" s="295"/>
      <c r="I66" s="184">
        <f ca="1">AVERAGE(INDIRECT("拜访记录!C51:n51"))</f>
        <v>3</v>
      </c>
    </row>
    <row r="67" spans="2:9" ht="26" customHeight="1" x14ac:dyDescent="0.2">
      <c r="B67" s="291"/>
      <c r="C67" s="291"/>
      <c r="D67" s="291"/>
      <c r="E67" s="188"/>
      <c r="F67" s="293" t="s">
        <v>426</v>
      </c>
      <c r="G67" s="298"/>
      <c r="H67" s="299"/>
      <c r="I67" s="186">
        <f ca="1">AVERAGE(INDIRECT("拜访记录!C53:n53"))</f>
        <v>5.25</v>
      </c>
    </row>
    <row r="68" spans="2:9" ht="18" customHeight="1" x14ac:dyDescent="0.2">
      <c r="B68" s="300"/>
      <c r="C68" s="300"/>
      <c r="D68" s="300"/>
      <c r="E68" s="189"/>
      <c r="F68" s="301" t="s">
        <v>427</v>
      </c>
      <c r="G68" s="302"/>
      <c r="H68" s="303"/>
      <c r="I68" s="190">
        <f ca="1">AVERAGE(INDIRECT("拜访记录!C55:n55"))</f>
        <v>6</v>
      </c>
    </row>
    <row r="69" spans="2:9" ht="18" customHeight="1" x14ac:dyDescent="0.2">
      <c r="B69" s="307" t="s">
        <v>428</v>
      </c>
      <c r="C69" s="307"/>
      <c r="D69" s="191" t="s">
        <v>415</v>
      </c>
      <c r="E69" s="192">
        <f ca="1">E70 * INDIRECT("权重!D23") + E71*INDIRECT("权重!D24") + E72*SUM(INDIRECT("权重!d25:d28"))</f>
        <v>5.9999999999999991</v>
      </c>
      <c r="F69" s="308" t="s">
        <v>429</v>
      </c>
      <c r="G69" s="308"/>
      <c r="H69" s="193" t="s">
        <v>415</v>
      </c>
      <c r="I69" s="194">
        <f ca="1">I70*(INDIRECT("权重!D41")  + INDIRECT("权重!D43") ) + I71*(INDIRECT("权重!D41")  + INDIRECT("权重!D43") )+ I72*INDIRECT("权重!D42") + I73*INDIRECT("权重!D44")</f>
        <v>4.9333333333333336</v>
      </c>
    </row>
    <row r="70" spans="2:9" x14ac:dyDescent="0.2">
      <c r="B70" s="288" t="s">
        <v>430</v>
      </c>
      <c r="C70" s="288"/>
      <c r="D70" s="288"/>
      <c r="E70" s="182">
        <f ca="1">AVERAGE(INDIRECT("拜访记录!C31:n31"))</f>
        <v>6</v>
      </c>
      <c r="F70" s="309" t="s">
        <v>431</v>
      </c>
      <c r="G70" s="310"/>
      <c r="H70" s="310"/>
      <c r="I70" s="195">
        <f ca="1">AVERAGE(IF(INDIRECT("拜访记录!C59") = 6, 6,0), IF(INDIRECT("拜访记录!d59")=6, 6,0), IF(INDIRECT("拜访记录!e59")=6, 6,0), IF(INDIRECT("拜访记录!f59")=6, 6,0),IF(INDIRECT("拜访记录!g59")=6, 6,0), IF(INDIRECT("拜访记录!h59")=6, 6,0), IF(INDIRECT("拜访记录!i59")=6,6,0), IF(INDIRECT("拜访记录!j59")=6, 6,0), IF(INDIRECT("拜访记录!k59")=6, 6,0), IF(INDIRECT("拜访记录!l59")=6, 6,0), IF(INDIRECT("拜访记录!m59")=6, 6,0), IF(INDIRECT("拜访记录!n59")=6, 6,0))</f>
        <v>4</v>
      </c>
    </row>
    <row r="71" spans="2:9" ht="28" customHeight="1" x14ac:dyDescent="0.2">
      <c r="B71" s="304" t="s">
        <v>432</v>
      </c>
      <c r="C71" s="290"/>
      <c r="D71" s="290"/>
      <c r="E71" s="196">
        <f ca="1">AVERAGE(INDIRECT("拜访记录!C33:n33"))</f>
        <v>6</v>
      </c>
      <c r="F71" s="311" t="s">
        <v>433</v>
      </c>
      <c r="G71" s="312"/>
      <c r="H71" s="312"/>
      <c r="I71" s="186">
        <f ca="1">AVERAGE(IF(INDIRECT("拜访记录!C59")=3, 3,0), IF(INDIRECT("拜访记录!d59")=3, 3,0), IF(INDIRECT("拜访记录!e59")=3, 3,0), IF(INDIRECT("拜访记录!f59")=3, 3,0), IF(INDIRECT("拜访记录!g59")=3, 3,0), IF(INDIRECT("拜访记录!h59")=3, 3,0), IF(INDIRECT("拜访记录!i59")=3, 3,0), IF(INDIRECT("拜访记录!g59")=3, 3,0), IF(INDIRECT("拜访记录!k59")=3, 3,0), IF(INDIRECT("拜访记录!l59")=3, 3,0), IF(INDIRECT("拜访记录!m59")=3, 3,0), IF(INDIRECT("拜访记录!n59")=3, 3,0))</f>
        <v>0</v>
      </c>
    </row>
    <row r="72" spans="2:9" ht="28" customHeight="1" x14ac:dyDescent="0.2">
      <c r="B72" s="304" t="s">
        <v>434</v>
      </c>
      <c r="C72" s="304"/>
      <c r="D72" s="304"/>
      <c r="E72" s="197">
        <f ca="1" xml:space="preserve"> AVERAGE(INDIRECT("拜访记录!C38:N38"))</f>
        <v>6</v>
      </c>
      <c r="F72" s="305" t="s">
        <v>435</v>
      </c>
      <c r="G72" s="304"/>
      <c r="H72" s="304"/>
      <c r="I72" s="184">
        <f ca="1">AVERAGE(INDIRECT("拜访记录!C61:n61"))</f>
        <v>6</v>
      </c>
    </row>
    <row r="73" spans="2:9" x14ac:dyDescent="0.2">
      <c r="B73" s="300"/>
      <c r="C73" s="300"/>
      <c r="D73" s="300"/>
      <c r="E73" s="198"/>
      <c r="F73" s="199" t="s">
        <v>436</v>
      </c>
      <c r="G73" s="200"/>
      <c r="H73" s="200"/>
      <c r="I73" s="190">
        <f ca="1">AVERAGE(INDIRECT("拜访记录!C63:n63"))</f>
        <v>6</v>
      </c>
    </row>
    <row r="74" spans="2:9" ht="18" customHeight="1" x14ac:dyDescent="0.2">
      <c r="B74" s="201" t="s">
        <v>437</v>
      </c>
      <c r="C74" s="202"/>
      <c r="D74" s="202"/>
      <c r="E74" s="203"/>
      <c r="F74" s="202"/>
      <c r="G74" s="202"/>
      <c r="H74" s="202"/>
      <c r="I74" s="204"/>
    </row>
    <row r="75" spans="2:9" ht="18" customHeight="1" x14ac:dyDescent="0.2">
      <c r="B75" s="205"/>
      <c r="C75" s="206"/>
      <c r="D75" s="206"/>
      <c r="E75" s="203"/>
      <c r="F75" s="206"/>
      <c r="G75" s="206"/>
      <c r="H75" s="206"/>
      <c r="I75" s="204"/>
    </row>
    <row r="76" spans="2:9" ht="20" customHeight="1" x14ac:dyDescent="0.2">
      <c r="B76" s="207" t="s">
        <v>400</v>
      </c>
      <c r="C76" s="208"/>
      <c r="D76" s="209"/>
      <c r="E76" s="166"/>
      <c r="F76" s="208"/>
      <c r="G76" s="208"/>
      <c r="H76" s="210" t="s">
        <v>438</v>
      </c>
      <c r="I76" s="211">
        <f ca="1">E77*INDIRECT("权重!C2")+E78*INDIRECT("权重!C3") + E79 * INDIRECT("权重!C4") + E80 * INDIRECT("权重!C6") + I77 * INDIRECT("权重!C5") + I78 *INDIRECT("权重!C7") + I79 *INDIRECT("权重!C8") +I80 * INDIRECT("权重!C9")</f>
        <v>1.8499999999999999</v>
      </c>
    </row>
    <row r="77" spans="2:9" ht="20" customHeight="1" x14ac:dyDescent="0.2">
      <c r="B77" s="212" t="s">
        <v>439</v>
      </c>
      <c r="C77" s="213"/>
      <c r="D77" s="213"/>
      <c r="E77" s="214">
        <f ca="1">INDIRECT("访谈内容!g9")</f>
        <v>2</v>
      </c>
      <c r="F77" s="215" t="s">
        <v>44</v>
      </c>
      <c r="G77" s="213"/>
      <c r="H77" s="213"/>
      <c r="I77" s="216">
        <f ca="1">INDIRECT("访谈内容!g25")</f>
        <v>2</v>
      </c>
    </row>
    <row r="78" spans="2:9" ht="20" customHeight="1" x14ac:dyDescent="0.2">
      <c r="B78" s="217" t="s">
        <v>440</v>
      </c>
      <c r="C78" s="217"/>
      <c r="D78" s="217"/>
      <c r="E78" s="197">
        <f ca="1">INDIRECT("访谈内容!g13")</f>
        <v>1</v>
      </c>
      <c r="F78" s="217" t="s">
        <v>110</v>
      </c>
      <c r="G78" s="217"/>
      <c r="H78" s="217"/>
      <c r="I78" s="186">
        <f ca="1">INDIRECT("访谈内容!g30")</f>
        <v>2</v>
      </c>
    </row>
    <row r="79" spans="2:9" ht="20" customHeight="1" x14ac:dyDescent="0.2">
      <c r="B79" s="212" t="s">
        <v>361</v>
      </c>
      <c r="C79" s="212"/>
      <c r="D79" s="212"/>
      <c r="E79" s="218">
        <f ca="1">INDIRECT("访谈内容!g17")</f>
        <v>2</v>
      </c>
      <c r="F79" s="212" t="s">
        <v>441</v>
      </c>
      <c r="G79" s="212"/>
      <c r="H79" s="212"/>
      <c r="I79" s="219">
        <f ca="1">INDIRECT("访谈内容!g34")</f>
        <v>2</v>
      </c>
    </row>
    <row r="80" spans="2:9" ht="20" customHeight="1" x14ac:dyDescent="0.2">
      <c r="B80" s="220" t="s">
        <v>362</v>
      </c>
      <c r="C80" s="220"/>
      <c r="D80" s="220"/>
      <c r="E80" s="221">
        <f ca="1">INDIRECT("访谈内容!g21")</f>
        <v>2</v>
      </c>
      <c r="F80" s="220" t="s">
        <v>442</v>
      </c>
      <c r="G80" s="220"/>
      <c r="H80" s="220"/>
      <c r="I80" s="222">
        <f ca="1">INDIRECT("访谈内容!g40")</f>
        <v>2</v>
      </c>
    </row>
    <row r="81" spans="2:9" x14ac:dyDescent="0.2">
      <c r="E81" s="166"/>
    </row>
    <row r="82" spans="2:9" x14ac:dyDescent="0.2">
      <c r="E82" s="166"/>
    </row>
    <row r="83" spans="2:9" x14ac:dyDescent="0.2">
      <c r="E83" s="166"/>
    </row>
    <row r="84" spans="2:9" ht="19" x14ac:dyDescent="0.2">
      <c r="B84" s="306" t="s">
        <v>403</v>
      </c>
      <c r="C84" s="306"/>
      <c r="D84" s="223"/>
      <c r="E84" s="224"/>
      <c r="F84" s="172"/>
      <c r="G84" s="172"/>
      <c r="H84" s="210" t="s">
        <v>438</v>
      </c>
      <c r="I84" s="225">
        <f ca="1">E85*INDIRECT("权重!C2") + E86*INDIRECT("权重!C3") + E87*INDIRECT("权重!C4") + E88*INDIRECT("权重!C5")+I85*INDIRECT("权重!C6")+I86*INDIRECT("权重!C7")+I87*INDIRECT("权重!C8")+I88*INDIRECT("权重!C9")</f>
        <v>3.55</v>
      </c>
    </row>
    <row r="85" spans="2:9" ht="22" customHeight="1" x14ac:dyDescent="0.2">
      <c r="B85" s="226" t="s">
        <v>439</v>
      </c>
      <c r="C85" s="226"/>
      <c r="D85" s="226"/>
      <c r="E85" s="227">
        <f ca="1">AVERAGE(INDIRECT("拜访记录!C66:n66"))</f>
        <v>4</v>
      </c>
      <c r="F85" s="226" t="s">
        <v>44</v>
      </c>
      <c r="G85" s="226"/>
      <c r="H85" s="226"/>
      <c r="I85" s="228">
        <f ca="1">AVERAGE(INDIRECT("拜访记录!C82:n82"))</f>
        <v>4</v>
      </c>
    </row>
    <row r="86" spans="2:9" ht="20" customHeight="1" x14ac:dyDescent="0.2">
      <c r="B86" s="217" t="s">
        <v>440</v>
      </c>
      <c r="C86" s="217"/>
      <c r="D86" s="217"/>
      <c r="E86" s="197">
        <f ca="1">AVERAGE(INDIRECT("拜访记录!C70:n70"))</f>
        <v>4</v>
      </c>
      <c r="F86" s="217" t="s">
        <v>110</v>
      </c>
      <c r="G86" s="217"/>
      <c r="H86" s="217"/>
      <c r="I86" s="186">
        <f ca="1">AVERAGE(INDIRECT("拜访记录!C86:n86"))</f>
        <v>2.5</v>
      </c>
    </row>
    <row r="87" spans="2:9" ht="20" customHeight="1" x14ac:dyDescent="0.2">
      <c r="B87" s="212" t="s">
        <v>361</v>
      </c>
      <c r="C87" s="212"/>
      <c r="D87" s="212"/>
      <c r="E87" s="218">
        <f ca="1">AVERAGE(INDIRECT("拜访记录!C74:n74"))</f>
        <v>4</v>
      </c>
      <c r="F87" s="212" t="s">
        <v>441</v>
      </c>
      <c r="G87" s="212"/>
      <c r="H87" s="212"/>
      <c r="I87" s="219">
        <f ca="1">AVERAGE(INDIRECT("拜访记录!C90:n90"))</f>
        <v>1</v>
      </c>
    </row>
    <row r="88" spans="2:9" ht="20" customHeight="1" x14ac:dyDescent="0.2">
      <c r="B88" s="220" t="s">
        <v>362</v>
      </c>
      <c r="C88" s="220"/>
      <c r="D88" s="220"/>
      <c r="E88" s="221">
        <f ca="1">AVERAGE(INDIRECT("拜访记录!C78:n78"))</f>
        <v>4</v>
      </c>
      <c r="F88" s="220" t="s">
        <v>442</v>
      </c>
      <c r="G88" s="220"/>
      <c r="H88" s="220"/>
      <c r="I88" s="222">
        <f ca="1">AVERAGE(INDIRECT("拜访记录!C92:n92"))</f>
        <v>4</v>
      </c>
    </row>
  </sheetData>
  <mergeCells count="53">
    <mergeCell ref="B72:D72"/>
    <mergeCell ref="F72:H72"/>
    <mergeCell ref="B73:D73"/>
    <mergeCell ref="B84:C84"/>
    <mergeCell ref="B69:C69"/>
    <mergeCell ref="F69:G69"/>
    <mergeCell ref="B70:D70"/>
    <mergeCell ref="F70:H70"/>
    <mergeCell ref="B71:D71"/>
    <mergeCell ref="F71:H71"/>
    <mergeCell ref="B66:D66"/>
    <mergeCell ref="F66:H66"/>
    <mergeCell ref="B67:D67"/>
    <mergeCell ref="F67:H67"/>
    <mergeCell ref="B68:D68"/>
    <mergeCell ref="F68:H68"/>
    <mergeCell ref="B63:D63"/>
    <mergeCell ref="F63:H63"/>
    <mergeCell ref="B64:D64"/>
    <mergeCell ref="F64:H64"/>
    <mergeCell ref="B65:D65"/>
    <mergeCell ref="F65:H65"/>
    <mergeCell ref="B60:C60"/>
    <mergeCell ref="F60:G60"/>
    <mergeCell ref="B61:D61"/>
    <mergeCell ref="F61:H61"/>
    <mergeCell ref="B62:D62"/>
    <mergeCell ref="F62:H62"/>
    <mergeCell ref="D59:H59"/>
    <mergeCell ref="C47:D47"/>
    <mergeCell ref="C48:D48"/>
    <mergeCell ref="C49:D49"/>
    <mergeCell ref="C50:D50"/>
    <mergeCell ref="C51:D51"/>
    <mergeCell ref="C52:D52"/>
    <mergeCell ref="C53:D53"/>
    <mergeCell ref="C54:D54"/>
    <mergeCell ref="C55:D55"/>
    <mergeCell ref="C56:D56"/>
    <mergeCell ref="C57:D57"/>
    <mergeCell ref="C46:D46"/>
    <mergeCell ref="B9:I9"/>
    <mergeCell ref="B14:I14"/>
    <mergeCell ref="B17:I17"/>
    <mergeCell ref="D30:E30"/>
    <mergeCell ref="F30:G30"/>
    <mergeCell ref="D31:E31"/>
    <mergeCell ref="F31:G31"/>
    <mergeCell ref="D32:E32"/>
    <mergeCell ref="F32:G32"/>
    <mergeCell ref="D33:E33"/>
    <mergeCell ref="F33:G33"/>
    <mergeCell ref="G39:I39"/>
  </mergeCells>
  <phoneticPr fontId="52" type="noConversion"/>
  <pageMargins left="1.1968503937007875" right="0.8" top="1" bottom="1" header="0.5" footer="0.5"/>
  <pageSetup paperSize="9" orientation="portrait" horizontalDpi="4294967295" verticalDpi="4294967295" r:id="rId1"/>
  <headerFooter differentFirst="1">
    <oddFooter>第 &amp;P 页，共 &amp;N 页</oddFooter>
  </headerFooter>
  <rowBreaks count="1" manualBreakCount="1">
    <brk id="75" max="16383" man="1"/>
  </rowBreaks>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访谈内容</vt:lpstr>
      <vt:lpstr>拜访记录</vt:lpstr>
      <vt:lpstr>SOAP方法</vt:lpstr>
      <vt:lpstr>SMART定义</vt:lpstr>
      <vt:lpstr>权重</vt:lpstr>
      <vt:lpstr>病毒rep (2)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2016-12-28T08:30:40Z</dcterms:created>
  <dc:creator>Brian Zhang</dc:creator>
  <cp:lastModifiedBy>Bing Ran</cp:lastModifiedBy>
  <cp:lastPrinted>2017-02-26T13:04:19Z</cp:lastPrinted>
  <dcterms:modified xsi:type="dcterms:W3CDTF">2017-03-15T06:40:14Z</dcterms:modified>
</cp:coreProperties>
</file>