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915"/>
  <workbookPr checkCompatibility="1"/>
  <mc:AlternateContent xmlns:mc="http://schemas.openxmlformats.org/markup-compatibility/2006">
    <mc:Choice Requires="x15">
      <x15ac:absPath xmlns:x15ac="http://schemas.microsoft.com/office/spreadsheetml/2010/11/ac" url="/Users/bran/Documents/projects/auditreports/"/>
    </mc:Choice>
  </mc:AlternateContent>
  <bookViews>
    <workbookView xWindow="0" yWindow="460" windowWidth="25600" windowHeight="15460" activeTab="5"/>
  </bookViews>
  <sheets>
    <sheet name="访谈内容" sheetId="1" r:id="rId1"/>
    <sheet name="拜访记录" sheetId="2" r:id="rId2"/>
    <sheet name="SOAP方法" sheetId="3" r:id="rId3"/>
    <sheet name="SMART定义" sheetId="4" r:id="rId4"/>
    <sheet name="权重" sheetId="9" r:id="rId5"/>
    <sheet name="病毒rep (2)" sheetId="10" r:id="rId6"/>
  </sheets>
  <externalReferences>
    <externalReference r:id="rId7"/>
  </externalReferences>
  <definedNames>
    <definedName name="拜访记录分值">[1]拜访记录!$G$2:$G$4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72" i="10" l="1"/>
  <c r="J71" i="10"/>
  <c r="J89" i="10"/>
  <c r="E89" i="10"/>
  <c r="J88" i="10"/>
  <c r="E88" i="10"/>
  <c r="J87" i="10"/>
  <c r="E87" i="10"/>
  <c r="J86" i="10"/>
  <c r="E86" i="10"/>
  <c r="J85" i="10"/>
  <c r="J81" i="10"/>
  <c r="E81" i="10"/>
  <c r="J80" i="10"/>
  <c r="E80" i="10"/>
  <c r="J79" i="10"/>
  <c r="E79" i="10"/>
  <c r="J78" i="10"/>
  <c r="E78" i="10"/>
  <c r="J77" i="10"/>
  <c r="J74" i="10"/>
  <c r="J73" i="10"/>
  <c r="E73" i="10"/>
  <c r="E72" i="10"/>
  <c r="E71" i="10"/>
  <c r="B40" i="9"/>
  <c r="D41" i="9"/>
  <c r="D43" i="9"/>
  <c r="D42" i="9"/>
  <c r="D44" i="9"/>
  <c r="J70" i="10"/>
  <c r="B22" i="9"/>
  <c r="D23" i="9"/>
  <c r="D24" i="9"/>
  <c r="D25" i="9"/>
  <c r="D26" i="9"/>
  <c r="D27" i="9"/>
  <c r="D28" i="9"/>
  <c r="E70" i="10"/>
  <c r="J69" i="10"/>
  <c r="J68" i="10"/>
  <c r="J67" i="10"/>
  <c r="J66" i="10"/>
  <c r="E66" i="10"/>
  <c r="J65" i="10"/>
  <c r="E65" i="10"/>
  <c r="J64" i="10"/>
  <c r="E64" i="10"/>
  <c r="J63" i="10"/>
  <c r="E63" i="10"/>
  <c r="J62" i="10"/>
  <c r="E62" i="10"/>
  <c r="B30" i="9"/>
  <c r="D31" i="9"/>
  <c r="D32" i="9"/>
  <c r="D33" i="9"/>
  <c r="D34" i="9"/>
  <c r="D35" i="9"/>
  <c r="D36" i="9"/>
  <c r="D37" i="9"/>
  <c r="D38" i="9"/>
  <c r="J61" i="10"/>
  <c r="B15" i="9"/>
  <c r="D16" i="9"/>
  <c r="D17" i="9"/>
  <c r="D18" i="9"/>
  <c r="D19" i="9"/>
  <c r="D20" i="9"/>
  <c r="E61" i="10"/>
  <c r="J60" i="10"/>
  <c r="I58" i="10"/>
  <c r="H58" i="10"/>
  <c r="G58" i="10"/>
  <c r="D58" i="10"/>
  <c r="C58" i="10"/>
  <c r="B58" i="10"/>
  <c r="I57" i="10"/>
  <c r="H57" i="10"/>
  <c r="G57" i="10"/>
  <c r="D57" i="10"/>
  <c r="C57" i="10"/>
  <c r="B57" i="10"/>
  <c r="I56" i="10"/>
  <c r="H56" i="10"/>
  <c r="G56" i="10"/>
  <c r="C56" i="10"/>
  <c r="B56" i="10"/>
  <c r="I55" i="10"/>
  <c r="H55" i="10"/>
  <c r="G55" i="10"/>
  <c r="C55" i="10"/>
  <c r="B55" i="10"/>
  <c r="I54" i="10"/>
  <c r="H54" i="10"/>
  <c r="G54" i="10"/>
  <c r="C54" i="10"/>
  <c r="B54" i="10"/>
  <c r="I53" i="10"/>
  <c r="H53" i="10"/>
  <c r="G53" i="10"/>
  <c r="C53" i="10"/>
  <c r="B53" i="10"/>
  <c r="I52" i="10"/>
  <c r="H52" i="10"/>
  <c r="G52" i="10"/>
  <c r="C52" i="10"/>
  <c r="B52" i="10"/>
  <c r="I51" i="10"/>
  <c r="H51" i="10"/>
  <c r="G51" i="10"/>
  <c r="C51" i="10"/>
  <c r="B51" i="10"/>
  <c r="I50" i="10"/>
  <c r="H50" i="10"/>
  <c r="G50" i="10"/>
  <c r="C50" i="10"/>
  <c r="B50" i="10"/>
  <c r="I49" i="10"/>
  <c r="H49" i="10"/>
  <c r="G49" i="10"/>
  <c r="C49" i="10"/>
  <c r="B49" i="10"/>
  <c r="I48" i="10"/>
  <c r="H48" i="10"/>
  <c r="G48" i="10"/>
  <c r="C48" i="10"/>
  <c r="B48" i="10"/>
  <c r="I47" i="10"/>
  <c r="H47" i="10"/>
  <c r="G47" i="10"/>
  <c r="C47" i="10"/>
  <c r="B47" i="10"/>
  <c r="J41" i="10"/>
  <c r="J42" i="10"/>
  <c r="J43" i="10"/>
  <c r="J44" i="10"/>
  <c r="C42" i="10"/>
  <c r="G33" i="10"/>
  <c r="C41" i="10"/>
  <c r="G31" i="10"/>
  <c r="C40" i="10"/>
  <c r="G30" i="10"/>
  <c r="I57" i="9"/>
  <c r="H57" i="9"/>
  <c r="G57" i="9"/>
  <c r="I56" i="9"/>
  <c r="H56" i="9"/>
  <c r="G56" i="9"/>
  <c r="C45" i="9"/>
</calcChain>
</file>

<file path=xl/sharedStrings.xml><?xml version="1.0" encoding="utf-8"?>
<sst xmlns="http://schemas.openxmlformats.org/spreadsheetml/2006/main" count="593" uniqueCount="332">
  <si>
    <t>STEM 顾问名字</t>
  </si>
  <si>
    <t>黄靖娱</t>
  </si>
  <si>
    <t>代表名字</t>
  </si>
  <si>
    <t>黄颖欣</t>
  </si>
  <si>
    <t>代表编码</t>
  </si>
  <si>
    <t>访谈日期</t>
  </si>
  <si>
    <t>02/23/2017</t>
  </si>
  <si>
    <t>访谈内容</t>
  </si>
  <si>
    <r>
      <rPr>
        <sz val="11"/>
        <color indexed="8"/>
        <rFont val="等线"/>
      </rPr>
      <t>评分选择</t>
    </r>
    <r>
      <rPr>
        <b/>
        <sz val="11"/>
        <color indexed="8"/>
        <rFont val="等线"/>
        <charset val="134"/>
      </rPr>
      <t xml:space="preserve"> 0</t>
    </r>
    <r>
      <rPr>
        <sz val="11"/>
        <color indexed="8"/>
        <rFont val="等线"/>
      </rPr>
      <t xml:space="preserve"> 或</t>
    </r>
    <r>
      <rPr>
        <b/>
        <sz val="11"/>
        <color indexed="8"/>
        <rFont val="等线"/>
        <charset val="134"/>
      </rPr>
      <t xml:space="preserve"> 1</t>
    </r>
    <r>
      <rPr>
        <sz val="11"/>
        <color indexed="8"/>
        <rFont val="等线"/>
      </rPr>
      <t xml:space="preserve"> 或 </t>
    </r>
    <r>
      <rPr>
        <b/>
        <sz val="11"/>
        <color indexed="8"/>
        <rFont val="等线"/>
        <charset val="134"/>
      </rPr>
      <t>2</t>
    </r>
  </si>
  <si>
    <t>评分方式</t>
  </si>
  <si>
    <t>请问目前您所负责的产品市场策略有哪些？</t>
  </si>
  <si>
    <t>3 个策略都完整无误提到 = 2   2个策略完整无误提到 = 1 1个策略完整无误提到 = 1 0个策略提到 = 0</t>
  </si>
  <si>
    <t>1. 延长博路定患者DOT</t>
  </si>
  <si>
    <r>
      <rPr>
        <sz val="11"/>
        <color indexed="8"/>
        <rFont val="等线"/>
      </rPr>
      <t xml:space="preserve">1. </t>
    </r>
    <r>
      <rPr>
        <sz val="11"/>
        <color indexed="8"/>
        <rFont val="宋体"/>
        <family val="3"/>
        <charset val="134"/>
      </rPr>
      <t>延长博路定患者</t>
    </r>
    <r>
      <rPr>
        <sz val="11"/>
        <color indexed="8"/>
        <rFont val="等线"/>
      </rPr>
      <t xml:space="preserve">DOT   2. </t>
    </r>
    <r>
      <rPr>
        <sz val="11"/>
        <color indexed="8"/>
        <rFont val="宋体"/>
        <family val="3"/>
        <charset val="134"/>
      </rPr>
      <t>细分优势人群。</t>
    </r>
    <r>
      <rPr>
        <sz val="11"/>
        <color indexed="8"/>
        <rFont val="等线"/>
      </rPr>
      <t xml:space="preserve">3. </t>
    </r>
    <r>
      <rPr>
        <sz val="11"/>
        <color indexed="8"/>
        <rFont val="宋体"/>
        <family val="3"/>
        <charset val="134"/>
      </rPr>
      <t>拓展消化科与肝胆外科</t>
    </r>
  </si>
  <si>
    <t>2. 锁定新患者，细分优势人群</t>
  </si>
  <si>
    <t>3. 拓展消化科与肝胆外科</t>
  </si>
  <si>
    <t>该产品的目标患者有哪些？</t>
  </si>
  <si>
    <t>3种患者类型包括优势人群里的3个类型都提到 = 2                    3种患者类型部分提到的 = 1                    3种患者类型都没有提到的 = 0</t>
  </si>
  <si>
    <t>正在使用博路定患者</t>
  </si>
  <si>
    <r>
      <rPr>
        <sz val="11"/>
        <color indexed="8"/>
        <rFont val="宋体"/>
        <family val="3"/>
        <charset val="134"/>
      </rPr>
      <t>优势人群</t>
    </r>
    <r>
      <rPr>
        <sz val="11"/>
        <color indexed="8"/>
        <rFont val="等线"/>
      </rPr>
      <t xml:space="preserve"> -                                                                                                                                                 i. </t>
    </r>
    <r>
      <rPr>
        <sz val="11"/>
        <color indexed="8"/>
        <rFont val="宋体"/>
        <family val="3"/>
        <charset val="134"/>
      </rPr>
      <t xml:space="preserve">中老年患者
</t>
    </r>
    <r>
      <rPr>
        <sz val="11"/>
        <color indexed="8"/>
        <rFont val="等线"/>
      </rPr>
      <t xml:space="preserve">ii. </t>
    </r>
    <r>
      <rPr>
        <sz val="11"/>
        <color indexed="8"/>
        <rFont val="宋体"/>
        <family val="3"/>
        <charset val="134"/>
      </rPr>
      <t xml:space="preserve">高病毒载量的患者
</t>
    </r>
    <r>
      <rPr>
        <sz val="11"/>
        <color indexed="8"/>
        <rFont val="等线"/>
      </rPr>
      <t>iii. DNA</t>
    </r>
    <r>
      <rPr>
        <sz val="11"/>
        <color indexed="8"/>
        <rFont val="宋体"/>
        <family val="3"/>
        <charset val="134"/>
      </rPr>
      <t>阳性、进展性肝纤维化</t>
    </r>
    <r>
      <rPr>
        <sz val="11"/>
        <color indexed="8"/>
        <rFont val="等线"/>
      </rPr>
      <t>/</t>
    </r>
    <r>
      <rPr>
        <sz val="11"/>
        <color indexed="8"/>
        <rFont val="宋体"/>
        <family val="3"/>
        <charset val="134"/>
      </rPr>
      <t>肝硬化患者</t>
    </r>
  </si>
  <si>
    <t>新患者</t>
  </si>
  <si>
    <t>优势人群 -                                                                                                                                                 i. 中老年患者
ii. 高病毒载量的患者
iii. DNA阳性、进展性肝纤维化/肝硬化患者</t>
  </si>
  <si>
    <t>该产品的关键信息有哪些？</t>
  </si>
  <si>
    <t>3 个关键信息都有提到 = 2    2个关键信息提到 = 1 1个关键信息提到 = 1  0个关键信息提到 = 0</t>
  </si>
  <si>
    <t>博路定强效持续抑制病毒，能逆转肝纤维化、延缓肝脏相关疾病进展。</t>
  </si>
  <si>
    <r>
      <rPr>
        <sz val="11"/>
        <color indexed="8"/>
        <rFont val="等线"/>
      </rPr>
      <t>1.</t>
    </r>
    <r>
      <rPr>
        <sz val="11"/>
        <color indexed="8"/>
        <rFont val="宋体"/>
        <family val="3"/>
        <charset val="134"/>
      </rPr>
      <t>临床实际用药和指南用药有出入，把差距缩小，尽量按指南要求使用。</t>
    </r>
    <r>
      <rPr>
        <sz val="11"/>
        <color indexed="8"/>
        <rFont val="等线"/>
      </rPr>
      <t>2.</t>
    </r>
    <r>
      <rPr>
        <sz val="11"/>
        <color indexed="8"/>
        <rFont val="宋体"/>
        <family val="3"/>
        <charset val="134"/>
      </rPr>
      <t>慢乙肝抗病毒治疗需要长期用药，博路定是国内外各大指南的一线推荐药物。</t>
    </r>
    <r>
      <rPr>
        <sz val="11"/>
        <color indexed="8"/>
        <rFont val="等线"/>
      </rPr>
      <t>3</t>
    </r>
    <r>
      <rPr>
        <sz val="11"/>
        <color indexed="8"/>
        <rFont val="宋体"/>
        <family val="3"/>
        <charset val="134"/>
      </rPr>
      <t>短期治疗，不管是高病毒载量还是低病毒载量，绝大部分都能够获得病毒学应答。</t>
    </r>
    <r>
      <rPr>
        <sz val="11"/>
        <color indexed="8"/>
        <rFont val="等线"/>
      </rPr>
      <t>4.6</t>
    </r>
    <r>
      <rPr>
        <sz val="11"/>
        <color indexed="8"/>
        <rFont val="宋体"/>
        <family val="3"/>
        <charset val="134"/>
      </rPr>
      <t>年的耐药率只有</t>
    </r>
    <r>
      <rPr>
        <sz val="11"/>
        <color indexed="8"/>
        <rFont val="等线"/>
      </rPr>
      <t>1.2% 5.</t>
    </r>
    <r>
      <rPr>
        <sz val="11"/>
        <color indexed="8"/>
        <rFont val="宋体"/>
        <family val="3"/>
        <charset val="134"/>
      </rPr>
      <t>长期治疗，</t>
    </r>
    <r>
      <rPr>
        <sz val="11"/>
        <color indexed="8"/>
        <rFont val="等线"/>
      </rPr>
      <t>100</t>
    </r>
    <r>
      <rPr>
        <sz val="11"/>
        <color indexed="8"/>
        <rFont val="宋体"/>
        <family val="3"/>
        <charset val="134"/>
      </rPr>
      <t>％患者都能获得组织学改善。</t>
    </r>
    <r>
      <rPr>
        <sz val="11"/>
        <color indexed="8"/>
        <rFont val="等线"/>
      </rPr>
      <t>6.5</t>
    </r>
    <r>
      <rPr>
        <sz val="11"/>
        <color indexed="8"/>
        <rFont val="宋体"/>
        <family val="3"/>
        <charset val="134"/>
      </rPr>
      <t>年的病毒学不可测率高达</t>
    </r>
    <r>
      <rPr>
        <sz val="11"/>
        <color indexed="8"/>
        <rFont val="等线"/>
      </rPr>
      <t>97%</t>
    </r>
    <r>
      <rPr>
        <sz val="11"/>
        <color indexed="8"/>
        <rFont val="宋体"/>
        <family val="3"/>
        <charset val="134"/>
      </rPr>
      <t>。</t>
    </r>
  </si>
  <si>
    <t>博路定长期使用安全性良好，确保患者能有更好的治疗依从性，从而保证临床持续获益。</t>
  </si>
  <si>
    <t>博路定在中国有超过十年临床经验，有以080/EVOLVE研究为代表的真实世界数据支持,是指南推荐的初治一线治疗药物。</t>
  </si>
  <si>
    <t>目前所覆盖的科室有哪些？</t>
  </si>
  <si>
    <t>提到3个目标科室里任何一个 = 2 没有提到3个目标科室的其中一个 = 0</t>
  </si>
  <si>
    <t>肝病科</t>
  </si>
  <si>
    <t>感染科，肝脏外科。</t>
  </si>
  <si>
    <t>感染科</t>
  </si>
  <si>
    <t>消化科/肝胆外科</t>
  </si>
  <si>
    <t>目前业务比例是如何分配的？</t>
  </si>
  <si>
    <t>请按照代表回答的百分比来填写，总共是100%</t>
  </si>
  <si>
    <t>感染科85%</t>
  </si>
  <si>
    <t>中医科，肾内和风湿科5%</t>
  </si>
  <si>
    <t>肝胆外科10%</t>
  </si>
  <si>
    <t>总和100%</t>
  </si>
  <si>
    <t>目前主要竞争产品是哪一个？</t>
  </si>
  <si>
    <t>提到3个竞争产品其中任何一个 = 2 没有提到3个竞争产品的其中一个 = 0</t>
  </si>
  <si>
    <t>非指南一线推荐的药物 (LAM/LDT/ADV)</t>
  </si>
  <si>
    <t>天丁(马来酸恩替卡韦片)    韦瑞德TDF</t>
  </si>
  <si>
    <t>替诺福韦（TDF）</t>
  </si>
  <si>
    <t>恩替卡韦仿制品</t>
  </si>
  <si>
    <t>针对TDF，目前客户的反对意见有哪些？</t>
  </si>
  <si>
    <t xml:space="preserve">提到任何一个反对意见 = 2 没有提到举例的反对意见 = 0 </t>
  </si>
  <si>
    <r>
      <rPr>
        <sz val="11"/>
        <color indexed="8"/>
        <rFont val="Arial"/>
        <family val="2"/>
      </rPr>
      <t>1.</t>
    </r>
    <r>
      <rPr>
        <sz val="7"/>
        <color indexed="8"/>
        <rFont val="Arial"/>
        <family val="2"/>
      </rPr>
      <t>  </t>
    </r>
    <r>
      <rPr>
        <sz val="11"/>
        <color indexed="8"/>
        <rFont val="Arial"/>
        <family val="2"/>
      </rPr>
      <t>TDF是新一代核苷类抗病毒治疗药物，优于ETV</t>
    </r>
  </si>
  <si>
    <r>
      <rPr>
        <sz val="11"/>
        <color indexed="8"/>
        <rFont val="Arial"/>
        <family val="2"/>
      </rPr>
      <t>2.</t>
    </r>
    <r>
      <rPr>
        <sz val="7"/>
        <color indexed="8"/>
        <rFont val="Arial"/>
        <family val="2"/>
      </rPr>
      <t>  </t>
    </r>
    <r>
      <rPr>
        <sz val="11"/>
        <color indexed="8"/>
        <rFont val="Arial"/>
        <family val="2"/>
      </rPr>
      <t>ETV治疗24周应答不佳应换用TDF</t>
    </r>
  </si>
  <si>
    <r>
      <rPr>
        <sz val="11"/>
        <color indexed="8"/>
        <rFont val="Arial"/>
        <family val="2"/>
      </rPr>
      <t>3.</t>
    </r>
    <r>
      <rPr>
        <sz val="7"/>
        <color indexed="8"/>
        <rFont val="Arial"/>
        <family val="2"/>
      </rPr>
      <t>  </t>
    </r>
    <r>
      <rPr>
        <sz val="11"/>
        <color indexed="8"/>
        <rFont val="Arial"/>
        <family val="2"/>
      </rPr>
      <t>TDF肾脏安全性优于ADV</t>
    </r>
  </si>
  <si>
    <t>4. ADV/TDF治疗期间, eGFR 评估的患者肾功能 并无显著影响</t>
  </si>
  <si>
    <t>5. 价格</t>
  </si>
  <si>
    <t>公司要求使用的推广资料有哪些？</t>
  </si>
  <si>
    <t>完整无误的讲解了策略1和策略3的推广资料信息 = 2  完整无误的讲解了其中一个策略的推广资料信息 = 1       2个策略的推广信息都没有提到 = 0</t>
  </si>
  <si>
    <t xml:space="preserve">针对策略1，肝病感染科4套EDA
• 慢乙肝抗病毒治疗--关注e抗原转换 还是 持续抑制病毒？
• 慢乙肝起始抗病毒治疗--选择恩替卡韦单药方案还是阿德福韦酯联合拉米夫定方案？
• 慢乙肝抗病毒治疗--认识耐药危害，正确选择初治抗病毒药物
• 慢乙肝持续抗病毒治疗的长期获益
</t>
  </si>
  <si>
    <t>1.慢乙肝抗病毒治疗中，核肝(酸)类似物的肾脏安全性 2慢乙肝持续抗病毒治疗的长期获益.3. 快速转阴 4.初始联合 5 e抗原血清学转换 6.长期抗病毒治疗的结局 7.探索原研和仿制品的差异 8.慢乙肝抗病毒治疗应该关注替代指标还是临床硬终点</t>
  </si>
  <si>
    <t>策略2暂时没有EDA</t>
  </si>
  <si>
    <t>针对策略3，消化科2套EDA                                                                 • 慢乙肝防治指南的临床实践-抗病毒治疗相关问题
• 慢乙肝抗病毒治疗的临床获益-代偿期肝硬化慢乙肝患者抗病毒治疗的临床获益</t>
  </si>
  <si>
    <t>拜访日期</t>
  </si>
  <si>
    <t>拜访记录</t>
  </si>
  <si>
    <t>拜访 1</t>
  </si>
  <si>
    <t>拜访 2</t>
  </si>
  <si>
    <t>拜访 9</t>
  </si>
  <si>
    <t>拜访 10</t>
  </si>
  <si>
    <t>拜访 11</t>
  </si>
  <si>
    <t>拜访 12</t>
  </si>
  <si>
    <t>备注</t>
  </si>
  <si>
    <t>Integrate Precise Planning 整合规划</t>
  </si>
  <si>
    <t>0，3，6</t>
  </si>
  <si>
    <t>以下评分选择 0 或 3 或 6</t>
  </si>
  <si>
    <t>医院名称</t>
  </si>
  <si>
    <t>中山大学附属第三医院</t>
  </si>
  <si>
    <t>填写医院名称</t>
  </si>
  <si>
    <t>医生姓名</t>
  </si>
  <si>
    <t>李慧</t>
  </si>
  <si>
    <t>林登娜</t>
  </si>
  <si>
    <t>填写拜访医生姓名</t>
  </si>
  <si>
    <t>拜访时间 (几点到几点)</t>
  </si>
  <si>
    <t>10:22~10:28</t>
  </si>
  <si>
    <t>11:00-11:05</t>
  </si>
  <si>
    <t>拜访的开始到结束花了多少时间</t>
  </si>
  <si>
    <t>拜访科室</t>
  </si>
  <si>
    <t>肝脏外科</t>
  </si>
  <si>
    <t>肝胆外科</t>
  </si>
  <si>
    <t>填写所拜访的科室</t>
  </si>
  <si>
    <t>此次拜访的目的是什么？</t>
  </si>
  <si>
    <t>让他认识抗病毒治疗对组织学改善的获益</t>
  </si>
  <si>
    <t>让她认识抗病毒治疗对组织学改善的获益</t>
  </si>
  <si>
    <t>填写代表告诉你的回答</t>
  </si>
  <si>
    <t>对于此次拜访您打算怎么做？</t>
  </si>
  <si>
    <t>通过亚太肝病年会来切入</t>
  </si>
  <si>
    <t>填写代表的回答 (评分依据)</t>
  </si>
  <si>
    <t>评分</t>
  </si>
  <si>
    <t>填写分数</t>
  </si>
  <si>
    <t>代表有清晰的告诉你打算怎么做 = 6</t>
  </si>
  <si>
    <t>此次拜访打算展示什么？</t>
  </si>
  <si>
    <r>
      <rPr>
        <sz val="11"/>
        <color indexed="8"/>
        <rFont val="等线"/>
      </rPr>
      <t>IPAD</t>
    </r>
    <r>
      <rPr>
        <sz val="11"/>
        <color indexed="8"/>
        <rFont val="宋体"/>
        <family val="3"/>
        <charset val="134"/>
      </rPr>
      <t>展示：持续治疗使纤维化和肝硬化患者</t>
    </r>
    <r>
      <rPr>
        <sz val="11"/>
        <color indexed="8"/>
        <rFont val="等线"/>
      </rPr>
      <t>100%</t>
    </r>
    <r>
      <rPr>
        <sz val="11"/>
        <color indexed="8"/>
        <rFont val="宋体"/>
        <family val="3"/>
        <charset val="134"/>
      </rPr>
      <t>获得纤维化改善</t>
    </r>
  </si>
  <si>
    <r>
      <rPr>
        <sz val="11"/>
        <color indexed="8"/>
        <rFont val="等线"/>
      </rPr>
      <t>IPAD</t>
    </r>
    <r>
      <rPr>
        <sz val="11"/>
        <color indexed="8"/>
        <rFont val="宋体"/>
        <family val="3"/>
        <charset val="134"/>
      </rPr>
      <t>展示：</t>
    </r>
    <r>
      <rPr>
        <sz val="11"/>
        <color indexed="8"/>
        <rFont val="等线"/>
      </rPr>
      <t>ETV</t>
    </r>
    <r>
      <rPr>
        <sz val="11"/>
        <color indexed="8"/>
        <rFont val="宋体"/>
        <family val="3"/>
        <charset val="134"/>
      </rPr>
      <t>持续治疗带来更高的组织学改善</t>
    </r>
  </si>
  <si>
    <t>代表有清晰的告诉你打算展示什么 = 6</t>
  </si>
  <si>
    <t>此次拜访想发现什么？</t>
  </si>
  <si>
    <t>看外科是否有类似病人</t>
  </si>
  <si>
    <r>
      <rPr>
        <sz val="11"/>
        <color indexed="8"/>
        <rFont val="宋体"/>
        <family val="3"/>
        <charset val="134"/>
      </rPr>
      <t>现在接触的患者使用</t>
    </r>
    <r>
      <rPr>
        <sz val="11"/>
        <color indexed="8"/>
        <rFont val="等线"/>
      </rPr>
      <t>ETV</t>
    </r>
    <r>
      <rPr>
        <sz val="11"/>
        <color indexed="8"/>
        <rFont val="宋体"/>
        <family val="3"/>
        <charset val="134"/>
      </rPr>
      <t>、</t>
    </r>
    <r>
      <rPr>
        <sz val="11"/>
        <color indexed="8"/>
        <rFont val="等线"/>
      </rPr>
      <t>LAM</t>
    </r>
    <r>
      <rPr>
        <sz val="11"/>
        <color indexed="8"/>
        <rFont val="宋体"/>
        <family val="3"/>
        <charset val="134"/>
      </rPr>
      <t>、</t>
    </r>
    <r>
      <rPr>
        <sz val="11"/>
        <color indexed="8"/>
        <rFont val="等线"/>
      </rPr>
      <t xml:space="preserve"> ADV</t>
    </r>
    <r>
      <rPr>
        <sz val="11"/>
        <color indexed="8"/>
        <rFont val="宋体"/>
        <family val="3"/>
        <charset val="134"/>
      </rPr>
      <t>，哪种更多？</t>
    </r>
  </si>
  <si>
    <t>代表有清晰的告诉你打算发现什么 = 6</t>
  </si>
  <si>
    <t>请单独填写以下内容</t>
  </si>
  <si>
    <t>此次拜访是否延续了之前的拜访</t>
  </si>
  <si>
    <t>填写评分依据</t>
  </si>
  <si>
    <t>有延续之前的拜访 = 6</t>
  </si>
  <si>
    <t>此次拜访目标是否 SMART？ (all SMART Elements)</t>
  </si>
  <si>
    <t>填写评分依据，选择代表的拜访目标涵盖了SMART几项</t>
  </si>
  <si>
    <t>此次拜访目标是否 SMART ? (3-4 SMART Elements)</t>
  </si>
  <si>
    <t>此次拜访目标是否 SMART ? (1-2 SMART Elements)</t>
  </si>
  <si>
    <t>5项SMART都有 = 6                    部分有 = 3                   一个都没有 = 0</t>
  </si>
  <si>
    <t>代表和医生的对话场景</t>
  </si>
  <si>
    <t>请填写代表和医生之间的对话，使用以下格式                               医生:                                                    代表:                                           医生:                                           代表</t>
  </si>
  <si>
    <t>Capture Attention 吸引注意</t>
  </si>
  <si>
    <t>是否和客户提到此次拜访是延续之前的拜访</t>
  </si>
  <si>
    <t>和客户开场时代表是否提到之前的拜访？</t>
  </si>
  <si>
    <t>有明确提到之前的拜访 = 6</t>
  </si>
  <si>
    <t>拜访中是否与客户说明目的并与整合规划中的目标相连</t>
  </si>
  <si>
    <t>与客户分享拜访目的时是否和之前告诉你拜访目的一致？</t>
  </si>
  <si>
    <t>完整 = 6                                           部分 = 3                                                   没有 = 0</t>
  </si>
  <si>
    <t>是否采用讲述患者故事的方法与客户进行互动</t>
  </si>
  <si>
    <t>是否采用其中一个方式来和客户进行互动？</t>
  </si>
  <si>
    <t xml:space="preserve">是否采用SOAP的方法与客户进行互动 </t>
  </si>
  <si>
    <t>是否提出产品特征/优势来与客户进行互动</t>
  </si>
  <si>
    <t>是否利用提问来与客户进行互动</t>
  </si>
  <si>
    <t xml:space="preserve">使用了一种互动方式 = 6 </t>
  </si>
  <si>
    <t>Generate Value  创造价值</t>
  </si>
  <si>
    <t>使用提问来了解客户目前对相关疾病的治疗方案</t>
  </si>
  <si>
    <t>是否发生</t>
  </si>
  <si>
    <t>有 = 6    没有 = 0</t>
  </si>
  <si>
    <t>询问客户对该疾病的治疗目标</t>
  </si>
  <si>
    <t>通过提问来了解客户目前对于BMS产品的使用</t>
  </si>
  <si>
    <t xml:space="preserve">通过提问方式来了解客户选择治疗方案的考虑因素 </t>
  </si>
  <si>
    <t>提供专注于患者的解决方案</t>
  </si>
  <si>
    <t>处理客户的反对意见</t>
  </si>
  <si>
    <t>利用产品关键信息来区分BMS产品和竞争产品</t>
  </si>
  <si>
    <t>是否引发和客户相互讨论或学术辩论</t>
  </si>
  <si>
    <t>Achieve Agreement  达成共识</t>
  </si>
  <si>
    <t>客户是否认同或者同意了代表所沟通的信息</t>
  </si>
  <si>
    <t>客户是否会考虑代表所提出的BMS产品的治疗价值</t>
  </si>
  <si>
    <t>客户的反应是否会考虑代表所沟通的信息</t>
  </si>
  <si>
    <t xml:space="preserve">同意 = 6      考虑 = 3     没有 = 0 </t>
  </si>
  <si>
    <t>基于与客户达成共识后，代表是否提出行动计划</t>
  </si>
  <si>
    <t xml:space="preserve">客户接受代表提出的行动计划 = 6 代表提出行动计划客户不接受 = 3                                  没有提出行动计划 = 0 </t>
  </si>
  <si>
    <t>代表是否邀请客户参加BMS的学习平台</t>
  </si>
  <si>
    <t>有邀请客户接受 = 6    有邀请但客户不接受 = 3 没有邀请 = 0</t>
  </si>
  <si>
    <t>执行分析</t>
  </si>
  <si>
    <t>0，2，4</t>
  </si>
  <si>
    <t>通过记录的代表和医生对话内容中可以发现此次拜访符合哪一选项</t>
  </si>
  <si>
    <t xml:space="preserve">市场战略 </t>
  </si>
  <si>
    <t>符合策略内容其中任何一个 = 4          拜访内容和举例的策略无关 = 0</t>
  </si>
  <si>
    <t>延长博路定患者DOT</t>
  </si>
  <si>
    <t>锁定新患者，细分优势人群</t>
  </si>
  <si>
    <t>拓展消化科与肝胆外科</t>
  </si>
  <si>
    <t>肝胆外科的客户</t>
  </si>
  <si>
    <t>目标患者类型</t>
  </si>
  <si>
    <t>拜访中有提到任何一个患者类型 = 4                             没有提到任何一个患者类型 = 0</t>
  </si>
  <si>
    <t>优势人群</t>
  </si>
  <si>
    <t xml:space="preserve">关键信息传递 </t>
  </si>
  <si>
    <t>拜访中有提到任何一个关键信息 = 4                           没有提到任何一个关键信息 = 0</t>
  </si>
  <si>
    <t>业务类型</t>
  </si>
  <si>
    <t>此次拜访的目标患者类型属于哪个科室的？                    属于其中一个目标科室的 = 4     不属于任何目标科室的 = 0</t>
  </si>
  <si>
    <t>目标客户</t>
  </si>
  <si>
    <t>此次拜访的目标客户是哪个科室的？     属于其中一个目标科室的 = 4     不属于任何目标科室的 = 0</t>
  </si>
  <si>
    <t>竞争产品</t>
  </si>
  <si>
    <t xml:space="preserve">此次拜访有没有提到竞争产品？   提到的竞争产品是其中一个的 = 4 没有提到任何举例的竞争产品 = 0 </t>
  </si>
  <si>
    <t>反对意见处理</t>
  </si>
  <si>
    <t xml:space="preserve">客户是否提出其中一个反对意见？                                                           有 = 4                                                        没有 = 0 </t>
  </si>
  <si>
    <t>推广资料使用</t>
  </si>
  <si>
    <t>代表使用ipad与客户讲解相关针对性的任何一个信息 = 4                                                                                                              没有使用ipad讲解任何信息 = 0</t>
  </si>
  <si>
    <t>消化科2套EDA                                                                                           • 慢乙肝防治指南的临床实践-抗病毒治疗相关问题
• 慢乙肝抗病毒治疗的临床获益-代偿期肝硬化慢乙肝患者抗病毒治疗的临床获益</t>
  </si>
  <si>
    <t>拜访的结果是什么？</t>
  </si>
  <si>
    <t>在下面适用的地方把0改为1</t>
  </si>
  <si>
    <t>优秀且客户有明确行动的
（你听到清晰的行动即同意改变行为）</t>
  </si>
  <si>
    <t>优秀但没有明确行动 （你听到客户说，他们会改变行为但没有提及明确的行动）</t>
  </si>
  <si>
    <t>试图互动性
(至少传递了1条信息而且客户问过好的问题，（双向互动）但客户没有同意改变行为)</t>
  </si>
  <si>
    <t>试图讲述
（产品信息被传递但没有同意改变行为）</t>
  </si>
  <si>
    <t>事务型（没有销售内容）</t>
  </si>
  <si>
    <t>程序型（品牌提醒，没有任何销售信息）</t>
  </si>
  <si>
    <t>A-SMART原则</t>
  </si>
  <si>
    <r>
      <rPr>
        <sz val="10"/>
        <color indexed="8"/>
        <rFont val="Arial"/>
        <family val="2"/>
      </rPr>
      <t>•</t>
    </r>
    <r>
      <rPr>
        <sz val="7"/>
        <color indexed="8"/>
        <rFont val="Times New Roman"/>
        <family val="1"/>
      </rPr>
      <t xml:space="preserve">          </t>
    </r>
    <r>
      <rPr>
        <sz val="10"/>
        <color indexed="8"/>
        <rFont val="Microsoft YaHei"/>
        <charset val="134"/>
      </rPr>
      <t>一个有效的拜访目标还必须遵循A-SMART原则，A-SMART原则可能在座很多人都曾经听说过，它是几个单词首字母的缩写，即：</t>
    </r>
  </si>
  <si>
    <r>
      <rPr>
        <sz val="10"/>
        <color indexed="8"/>
        <rFont val="Microsoft YaHei"/>
        <charset val="134"/>
      </rPr>
      <t>-</t>
    </r>
    <r>
      <rPr>
        <sz val="7"/>
        <color indexed="8"/>
        <rFont val="Times New Roman"/>
        <family val="1"/>
      </rPr>
      <t xml:space="preserve">        </t>
    </r>
    <r>
      <rPr>
        <b/>
        <sz val="10"/>
        <color indexed="8"/>
        <rFont val="Microsoft YaHei"/>
        <charset val="134"/>
      </rPr>
      <t>A</t>
    </r>
    <r>
      <rPr>
        <sz val="10"/>
        <color indexed="8"/>
        <rFont val="Microsoft YaHei"/>
        <charset val="134"/>
      </rPr>
      <t>ligned — 一致的</t>
    </r>
  </si>
  <si>
    <t>✓▪ 应当与公司内其他相关同事的努力方向相一致。并且，每一次的拜访目标应当与整个跨部门和跨治疗领域客户计划保持一致。</t>
  </si>
  <si>
    <r>
      <rPr>
        <sz val="10"/>
        <color indexed="8"/>
        <rFont val="Microsoft YaHei"/>
        <charset val="134"/>
      </rPr>
      <t>-</t>
    </r>
    <r>
      <rPr>
        <sz val="7"/>
        <color indexed="8"/>
        <rFont val="Times New Roman"/>
        <family val="1"/>
      </rPr>
      <t xml:space="preserve">        </t>
    </r>
    <r>
      <rPr>
        <b/>
        <sz val="10"/>
        <color indexed="8"/>
        <rFont val="Microsoft YaHei"/>
        <charset val="134"/>
      </rPr>
      <t>S</t>
    </r>
    <r>
      <rPr>
        <sz val="10"/>
        <color indexed="8"/>
        <rFont val="Microsoft YaHei"/>
        <charset val="134"/>
      </rPr>
      <t>pecific — 具体的</t>
    </r>
  </si>
  <si>
    <t>✓▪ 要用具体、明确的语言清晰地说明你希望得到、传递、销售或改善什么，是要被清晰定义的，而不是模棱两可。</t>
  </si>
  <si>
    <t>✓▪ 比如，目标是“我要成功”，“成功”的定义在每个人心中都是不一样的，因此不够具体。</t>
  </si>
  <si>
    <t>✓▪ 再比如，“我要减肥”这个目标，“减肥”的定义就是体重减轻，所以就具体性而言，是具体的。</t>
  </si>
  <si>
    <r>
      <rPr>
        <sz val="10"/>
        <color indexed="8"/>
        <rFont val="Microsoft YaHei"/>
        <charset val="134"/>
      </rPr>
      <t>-</t>
    </r>
    <r>
      <rPr>
        <sz val="7"/>
        <color indexed="8"/>
        <rFont val="Times New Roman"/>
        <family val="1"/>
      </rPr>
      <t xml:space="preserve">        </t>
    </r>
    <r>
      <rPr>
        <b/>
        <sz val="10"/>
        <color indexed="8"/>
        <rFont val="Microsoft YaHei"/>
        <charset val="134"/>
      </rPr>
      <t>M</t>
    </r>
    <r>
      <rPr>
        <sz val="10"/>
        <color indexed="8"/>
        <rFont val="Microsoft YaHei"/>
        <charset val="134"/>
      </rPr>
      <t>easurable — 可衡量的</t>
    </r>
  </si>
  <si>
    <t>✓▪ 能够被定性或定量地衡量评估，比如通过一组明确的数据或产生某些行为。</t>
  </si>
  <si>
    <t>✓▪ 比如，我如何知道已经达成了自己的减肥目标呢？如果说“我要减肥100斤”，这个100斤就是衡量的标准。</t>
  </si>
  <si>
    <r>
      <rPr>
        <sz val="10"/>
        <color indexed="8"/>
        <rFont val="Microsoft YaHei"/>
        <charset val="134"/>
      </rPr>
      <t>-</t>
    </r>
    <r>
      <rPr>
        <sz val="7"/>
        <color indexed="8"/>
        <rFont val="Times New Roman"/>
        <family val="1"/>
      </rPr>
      <t xml:space="preserve">        </t>
    </r>
    <r>
      <rPr>
        <b/>
        <sz val="10"/>
        <color indexed="8"/>
        <rFont val="Microsoft YaHei"/>
        <charset val="134"/>
      </rPr>
      <t>A</t>
    </r>
    <r>
      <rPr>
        <sz val="10"/>
        <color indexed="8"/>
        <rFont val="Microsoft YaHei"/>
        <charset val="134"/>
      </rPr>
      <t>ttainable — 可实现的/有挑战的</t>
    </r>
  </si>
  <si>
    <t>✓▪ 对于销售而言，我们设定的目标应当是现实可行的；同时，是需要我们付出一定努力才能实现的，是有挑战的，换句话说是“需要跳起来才够得着的”。</t>
  </si>
  <si>
    <t>✓▪ 比如，有客户已经在高病毒载量的核苷初治患者处方博路定了，而设的目标仍是“选择在高病毒载量的核苷初治患者处方博路定”，那么这种目标就不是有挑战的。</t>
  </si>
  <si>
    <t xml:space="preserve">✓▪ 那如果有另外一个客户，他以往在♏抗原阳性，病毒载量较低的患者处方素比伏，现在我们的目标设为让其“在♏抗原阳性，病毒载量较低的患者处方博路定”，是否是有挑战的呢？没错，针对这个客户，这个目标就具有挑战性了。 </t>
  </si>
  <si>
    <t>✓▪ 是否挑战，是需要看具体情形的，比如，同样在两周内减肥5公斤，对于一个原本50公斤重的人来说，会是很挑战的一件事，但对于一个体重150公斤的人来说，可能就不是那么挑战了。</t>
  </si>
  <si>
    <r>
      <rPr>
        <sz val="10"/>
        <color indexed="8"/>
        <rFont val="Microsoft YaHei"/>
        <charset val="134"/>
      </rPr>
      <t>-</t>
    </r>
    <r>
      <rPr>
        <sz val="7"/>
        <color indexed="8"/>
        <rFont val="Times New Roman"/>
        <family val="1"/>
      </rPr>
      <t xml:space="preserve">        </t>
    </r>
    <r>
      <rPr>
        <b/>
        <sz val="10"/>
        <color indexed="8"/>
        <rFont val="Microsoft YaHei"/>
        <charset val="134"/>
      </rPr>
      <t>R</t>
    </r>
    <r>
      <rPr>
        <sz val="10"/>
        <color indexed="8"/>
        <rFont val="Microsoft YaHei"/>
        <charset val="134"/>
      </rPr>
      <t>elevant — 相关的</t>
    </r>
  </si>
  <si>
    <t>✓▪ 每一次的拜访目标应当与公司目标的达成持续关联，这就是上面我们所说的♓■♍❒♏❍♏■⧫♋● ⬧♒♓♐⧫的目标，每个小目标的方向都是朝着大目标的，在不断完成小目标的同时，也是在推进大目标的达成。</t>
  </si>
  <si>
    <r>
      <rPr>
        <sz val="10"/>
        <color indexed="8"/>
        <rFont val="Microsoft YaHei"/>
        <charset val="134"/>
      </rPr>
      <t>-</t>
    </r>
    <r>
      <rPr>
        <sz val="7"/>
        <color indexed="8"/>
        <rFont val="Times New Roman"/>
        <family val="1"/>
      </rPr>
      <t xml:space="preserve">        </t>
    </r>
    <r>
      <rPr>
        <b/>
        <sz val="10"/>
        <color indexed="8"/>
        <rFont val="Microsoft YaHei"/>
        <charset val="134"/>
      </rPr>
      <t>T</t>
    </r>
    <r>
      <rPr>
        <sz val="10"/>
        <color indexed="8"/>
        <rFont val="Microsoft YaHei"/>
        <charset val="134"/>
      </rPr>
      <t>ime-bound — 有时限的</t>
    </r>
  </si>
  <si>
    <t>✓▪ 应当有时间限制，否则将难以检查或考核时间节点。</t>
  </si>
  <si>
    <t>✓▪ 比如，我要“在一周内，体重减轻5公斤”。这个“一周内”就是一个时限。</t>
  </si>
  <si>
    <r>
      <rPr>
        <sz val="11"/>
        <color indexed="8"/>
        <rFont val="宋体"/>
        <family val="3"/>
        <charset val="134"/>
      </rPr>
      <t>肝病，感染科</t>
    </r>
    <r>
      <rPr>
        <sz val="11"/>
        <color indexed="8"/>
        <rFont val="等线"/>
      </rPr>
      <t>4</t>
    </r>
    <r>
      <rPr>
        <sz val="11"/>
        <color indexed="8"/>
        <rFont val="宋体"/>
        <family val="3"/>
        <charset val="134"/>
      </rPr>
      <t>套</t>
    </r>
    <r>
      <rPr>
        <sz val="11"/>
        <color indexed="8"/>
        <rFont val="等线"/>
      </rPr>
      <t xml:space="preserve">EDA
• </t>
    </r>
    <r>
      <rPr>
        <sz val="11"/>
        <color indexed="8"/>
        <rFont val="宋体"/>
        <family val="3"/>
        <charset val="134"/>
      </rPr>
      <t>慢乙肝抗病毒治疗</t>
    </r>
    <r>
      <rPr>
        <sz val="11"/>
        <color indexed="8"/>
        <rFont val="等线"/>
      </rPr>
      <t>--</t>
    </r>
    <r>
      <rPr>
        <sz val="11"/>
        <color indexed="8"/>
        <rFont val="宋体"/>
        <family val="3"/>
        <charset val="134"/>
      </rPr>
      <t>关注</t>
    </r>
    <r>
      <rPr>
        <sz val="11"/>
        <color indexed="8"/>
        <rFont val="等线"/>
      </rPr>
      <t>e</t>
    </r>
    <r>
      <rPr>
        <sz val="11"/>
        <color indexed="8"/>
        <rFont val="宋体"/>
        <family val="3"/>
        <charset val="134"/>
      </rPr>
      <t>抗原转换</t>
    </r>
    <r>
      <rPr>
        <sz val="11"/>
        <color indexed="8"/>
        <rFont val="等线"/>
      </rPr>
      <t xml:space="preserve"> </t>
    </r>
    <r>
      <rPr>
        <sz val="11"/>
        <color indexed="8"/>
        <rFont val="宋体"/>
        <family val="3"/>
        <charset val="134"/>
      </rPr>
      <t>还是</t>
    </r>
    <r>
      <rPr>
        <sz val="11"/>
        <color indexed="8"/>
        <rFont val="等线"/>
      </rPr>
      <t xml:space="preserve"> </t>
    </r>
    <r>
      <rPr>
        <sz val="11"/>
        <color indexed="8"/>
        <rFont val="宋体"/>
        <family val="3"/>
        <charset val="134"/>
      </rPr>
      <t xml:space="preserve">持续抑制病毒？
</t>
    </r>
    <r>
      <rPr>
        <sz val="11"/>
        <color indexed="8"/>
        <rFont val="等线"/>
      </rPr>
      <t xml:space="preserve">• </t>
    </r>
    <r>
      <rPr>
        <sz val="11"/>
        <color indexed="8"/>
        <rFont val="宋体"/>
        <family val="3"/>
        <charset val="134"/>
      </rPr>
      <t>慢乙肝起始抗病毒治疗</t>
    </r>
    <r>
      <rPr>
        <sz val="11"/>
        <color indexed="8"/>
        <rFont val="等线"/>
      </rPr>
      <t>--</t>
    </r>
    <r>
      <rPr>
        <sz val="11"/>
        <color indexed="8"/>
        <rFont val="宋体"/>
        <family val="3"/>
        <charset val="134"/>
      </rPr>
      <t xml:space="preserve">选择恩替卡韦单药方案还是阿德福韦酯联合拉米夫定方案？
</t>
    </r>
    <r>
      <rPr>
        <sz val="11"/>
        <color indexed="8"/>
        <rFont val="等线"/>
      </rPr>
      <t xml:space="preserve">• </t>
    </r>
    <r>
      <rPr>
        <sz val="11"/>
        <color indexed="8"/>
        <rFont val="宋体"/>
        <family val="3"/>
        <charset val="134"/>
      </rPr>
      <t>慢乙肝抗病毒治疗</t>
    </r>
    <r>
      <rPr>
        <sz val="11"/>
        <color indexed="8"/>
        <rFont val="等线"/>
      </rPr>
      <t>--</t>
    </r>
    <r>
      <rPr>
        <sz val="11"/>
        <color indexed="8"/>
        <rFont val="宋体"/>
        <family val="3"/>
        <charset val="134"/>
      </rPr>
      <t xml:space="preserve">认识耐药危害，正确选择初治抗病毒药物
</t>
    </r>
    <r>
      <rPr>
        <sz val="11"/>
        <color indexed="8"/>
        <rFont val="等线"/>
      </rPr>
      <t xml:space="preserve">• </t>
    </r>
    <r>
      <rPr>
        <sz val="11"/>
        <color indexed="8"/>
        <rFont val="宋体"/>
        <family val="3"/>
        <charset val="134"/>
      </rPr>
      <t>慢乙肝持续抗病毒治疗的长期获益</t>
    </r>
    <phoneticPr fontId="23" type="noConversion"/>
  </si>
  <si>
    <t>消化科/肝胆外科</t>
    <phoneticPr fontId="23" type="noConversion"/>
  </si>
  <si>
    <t>代表：上周开了肝病的年会有一些新的信息，领导让我们每个人去给医生传递一下。这是博路定的一个三期临床，一个六年的研究。纳入了57例患者比较重的肝脏纤维化的患者。其中有96%的患者组织学能够明显的改善，纤维化改善有88%。结果显示，恩替卡韦有一个比较好的优势。</t>
  </si>
  <si>
    <t>那您说经济的问题主要是考虑什么因素呢？是换成仿制品吗？</t>
  </si>
  <si>
    <t>医生:不会了，但是同时还要看经济的情况。代表:这样啊，但如果像恩替卡韦这种优势比较明显，对于长期治疗的患者.……医生说:一般初治的病人都会使用恩替卡韦。代表:一般用恩替卡韦都很少换别的吧。医生说对。代表:换药的话，你也会担心耐药的问题。那您说经济的问题主要是考虑什么因素呢？是换成仿制品吗？医生:不是，是用拉米夫定和福韦酯联用。不过一般都会建议用恩替卡韦的。代表:今年省标下来估计博路定都会降价。而且现在医保的病人报销比例也很高嘛，有机会的话你可以留意一下。</t>
  </si>
  <si>
    <t>医生:不会了，但是同时还要看经济的情况。代表:这样啊，但如果像恩替卡韦这种优势比较明显，对于长期治疗的患者.……医生说:一般初治的病人都会使用恩替卡韦。代表:一般用恩替卡韦都很少换别的吧。医生说对。代表:换药的话，你也会担心耐药的问题。那您说经济的问题主要是考虑什么因素呢？是换成仿制品吗？医生:不是，是用拉米夫定和福韦酯联用。不过一般都会建议用恩替卡韦的。代表:今年省标下来估计博路定都会降价。而且现在医保的病人报销比例也很高嘛，有机会的话你可以留意一下。医生表示同意并点头。</t>
  </si>
  <si>
    <t>拉米夫定和福韦酯</t>
  </si>
  <si>
    <r>
      <t>1.  TDF</t>
    </r>
    <r>
      <rPr>
        <sz val="11"/>
        <color indexed="8"/>
        <rFont val="宋体"/>
        <family val="3"/>
        <charset val="134"/>
      </rPr>
      <t>是新一代核苷类抗病毒治疗药物，优于</t>
    </r>
    <r>
      <rPr>
        <sz val="11"/>
        <color indexed="8"/>
        <rFont val="等线"/>
      </rPr>
      <t>ETV               2.  ETV</t>
    </r>
    <r>
      <rPr>
        <sz val="11"/>
        <color indexed="8"/>
        <rFont val="宋体"/>
        <family val="3"/>
        <charset val="134"/>
      </rPr>
      <t>治疗</t>
    </r>
    <r>
      <rPr>
        <sz val="11"/>
        <color indexed="8"/>
        <rFont val="等线"/>
      </rPr>
      <t>24</t>
    </r>
    <r>
      <rPr>
        <sz val="11"/>
        <color indexed="8"/>
        <rFont val="宋体"/>
        <family val="3"/>
        <charset val="134"/>
      </rPr>
      <t>周应答不佳应换用</t>
    </r>
    <r>
      <rPr>
        <sz val="11"/>
        <color indexed="8"/>
        <rFont val="等线"/>
      </rPr>
      <t>TDF                                          3.  TDF</t>
    </r>
    <r>
      <rPr>
        <sz val="11"/>
        <color indexed="8"/>
        <rFont val="宋体"/>
        <family val="3"/>
        <charset val="134"/>
      </rPr>
      <t>肾脏安全性优于</t>
    </r>
    <r>
      <rPr>
        <sz val="11"/>
        <color indexed="8"/>
        <rFont val="等线"/>
      </rPr>
      <t>ADV                                                                 4.  ADV/TDF</t>
    </r>
    <r>
      <rPr>
        <sz val="11"/>
        <color indexed="8"/>
        <rFont val="宋体"/>
        <family val="3"/>
        <charset val="134"/>
      </rPr>
      <t>治疗期间</t>
    </r>
    <r>
      <rPr>
        <sz val="11"/>
        <color indexed="8"/>
        <rFont val="等线"/>
      </rPr>
      <t>, eGFR</t>
    </r>
    <r>
      <rPr>
        <sz val="11"/>
        <color indexed="8"/>
        <rFont val="宋体"/>
        <family val="3"/>
        <charset val="134"/>
      </rPr>
      <t>评估的患者肾功能并无显著影响</t>
    </r>
    <r>
      <rPr>
        <sz val="11"/>
        <color indexed="8"/>
        <rFont val="等线"/>
      </rPr>
      <t xml:space="preserve">                                                5.  </t>
    </r>
    <r>
      <rPr>
        <sz val="11"/>
        <color indexed="8"/>
        <rFont val="宋体"/>
        <family val="3"/>
        <charset val="134"/>
      </rPr>
      <t>价格</t>
    </r>
    <phoneticPr fontId="23" type="noConversion"/>
  </si>
  <si>
    <t>代表：刚开会的肝病年会，会议上也提到肝病治疗的内容，我们这边有一个内容就是持续治疗使进展期纤维化患者纤维化改善，因为外科的病人病情比较重，所以希望分享一下这个研究。这是我们博路定治疗6年的研究。这个研究最后得出10例患者进入亚组，因为要做3次肝穿，所以样本量比较少。那经过治疗6年时间，不管什么情况，都有改善。您看这边大部分都是10-14的，最后都有下降到4左右。</t>
  </si>
  <si>
    <t>代表：那这种患者会用博路定吗？</t>
  </si>
  <si>
    <t>医生：有没有研究替米夫定的？代表：替米夫定是有数据，它的eGFr是有改善的。医生：好像替米夫定有肾保护作用是吧？你们有没有替米夫定和你们恩替卡韦的对比？代表：有。有数据显示替米夫定的数据会高一点，但没有统计学差异。（寻找IPAD资料）医生：你下次发给我吧。代表：（找到资料）替米夫定的e抗原相对高一点，但没有统计学差异。eGFR我没有找到，回去找一下，但我记得结果虽然是高，但也是没有统计学差异的。我回去再发给你看。</t>
  </si>
  <si>
    <r>
      <rPr>
        <sz val="11"/>
        <color indexed="8"/>
        <rFont val="宋体"/>
        <family val="3"/>
        <charset val="134"/>
      </rPr>
      <t>非指南一线推荐的药物</t>
    </r>
    <r>
      <rPr>
        <sz val="11"/>
        <color indexed="8"/>
        <rFont val="等线"/>
      </rPr>
      <t xml:space="preserve"> (LAM/LDT/ADV)</t>
    </r>
    <phoneticPr fontId="23" type="noConversion"/>
  </si>
  <si>
    <t>LDT</t>
  </si>
  <si>
    <t>代表：上周开了肝病的年会有一些新的信息，领导让我们每个人去给医生传递一下。这是博路定的一个三期临床，一个六年的研究。纳入了57例患者比较重的肝脏纤维化的患者。其中有96%的患者组织学能够明显的改善，纤维化改善有88%。结果显示，恩替卡韦有一个比较好的优势。医生点头。代表:师姐像您现在跟门诊的时候，遇到这一类的患者是否会使用，另外两种药物呢？医生:不会了，但是同时还要看经济的情况。代表:这样啊，但如果像恩替卡韦这种优势比较明显，对于长期治疗的患者.……医生说:一般初治的病人都会使用恩替卡韦。代表:一般用恩替卡韦都很少换别的吧。医生说对。代表:换药的话，你也会担心耐药的问题。那您说经济的问题主要是考虑什么因素呢？是换成仿制品吗？医生:不是，是用拉米夫定和福韦酯联用。不过一般都会建议用恩替卡韦的。代表:今年省标下来估计博路定都会降价。而且现在医保的病人报销比例也很高嘛，有机会的话你可以留意一下。医生表示同意并点头。代表:不打扰你时间了，再见。</t>
  </si>
  <si>
    <t>代表:我们3月16号有一场会议,是跟杭州那边两个医院一起搞的。那个时候你应该有空吧？医生:现在还不知道班表，等班表出来才知道。</t>
  </si>
  <si>
    <r>
      <t>1.</t>
    </r>
    <r>
      <rPr>
        <sz val="11"/>
        <color indexed="8"/>
        <rFont val="宋体"/>
        <family val="3"/>
        <charset val="134"/>
      </rPr>
      <t>价格</t>
    </r>
    <r>
      <rPr>
        <sz val="11"/>
        <color indexed="8"/>
        <rFont val="等线"/>
      </rPr>
      <t xml:space="preserve"> 2.</t>
    </r>
    <r>
      <rPr>
        <sz val="11"/>
        <color indexed="8"/>
        <rFont val="宋体"/>
        <family val="3"/>
        <charset val="134"/>
      </rPr>
      <t>孕妇可以用</t>
    </r>
    <r>
      <rPr>
        <sz val="11"/>
        <color indexed="8"/>
        <rFont val="等线"/>
      </rPr>
      <t xml:space="preserve"> 3.TDF</t>
    </r>
    <r>
      <rPr>
        <sz val="11"/>
        <color indexed="8"/>
        <rFont val="宋体"/>
        <family val="3"/>
        <charset val="134"/>
      </rPr>
      <t>最新的研究比博路定多</t>
    </r>
    <r>
      <rPr>
        <sz val="11"/>
        <color indexed="8"/>
        <rFont val="等线"/>
      </rPr>
      <t xml:space="preserve"> </t>
    </r>
    <phoneticPr fontId="23" type="noConversion"/>
  </si>
  <si>
    <r>
      <rPr>
        <sz val="11"/>
        <color indexed="8"/>
        <rFont val="宋体"/>
        <family val="3"/>
        <charset val="134"/>
      </rPr>
      <t>代表：刚开会的肝病年会，会议上也提到肝病治疗的内容，我们这边有一个内容就是持续治疗使进展期纤维化患者纤维化改善，因为外科的病人病情比较重，所以希望分享一下这个研究。这是我们博路定治疗</t>
    </r>
    <r>
      <rPr>
        <sz val="11"/>
        <color indexed="8"/>
        <rFont val="等线"/>
      </rPr>
      <t>6</t>
    </r>
    <r>
      <rPr>
        <sz val="11"/>
        <color indexed="8"/>
        <rFont val="宋体"/>
        <family val="3"/>
        <charset val="134"/>
      </rPr>
      <t>年的研究。这个研究最后得出</t>
    </r>
    <r>
      <rPr>
        <sz val="11"/>
        <color indexed="8"/>
        <rFont val="等线"/>
      </rPr>
      <t>10</t>
    </r>
    <r>
      <rPr>
        <sz val="11"/>
        <color indexed="8"/>
        <rFont val="宋体"/>
        <family val="3"/>
        <charset val="134"/>
      </rPr>
      <t>例患者进入亚组，因为要做</t>
    </r>
    <r>
      <rPr>
        <sz val="11"/>
        <color indexed="8"/>
        <rFont val="等线"/>
      </rPr>
      <t>3</t>
    </r>
    <r>
      <rPr>
        <sz val="11"/>
        <color indexed="8"/>
        <rFont val="宋体"/>
        <family val="3"/>
        <charset val="134"/>
      </rPr>
      <t>次肝穿，所以样本量比较少。那经过治疗</t>
    </r>
    <r>
      <rPr>
        <sz val="11"/>
        <color indexed="8"/>
        <rFont val="等线"/>
      </rPr>
      <t>6</t>
    </r>
    <r>
      <rPr>
        <sz val="11"/>
        <color indexed="8"/>
        <rFont val="宋体"/>
        <family val="3"/>
        <charset val="134"/>
      </rPr>
      <t>年时间，不管什么情况，都有改善。您看这边大部分都是</t>
    </r>
    <r>
      <rPr>
        <sz val="11"/>
        <color indexed="8"/>
        <rFont val="等线"/>
      </rPr>
      <t>10-14</t>
    </r>
    <r>
      <rPr>
        <sz val="11"/>
        <color indexed="8"/>
        <rFont val="宋体"/>
        <family val="3"/>
        <charset val="134"/>
      </rPr>
      <t>的，最后都有下降到</t>
    </r>
    <r>
      <rPr>
        <sz val="11"/>
        <color indexed="8"/>
        <rFont val="等线"/>
      </rPr>
      <t>4</t>
    </r>
    <r>
      <rPr>
        <sz val="11"/>
        <color indexed="8"/>
        <rFont val="宋体"/>
        <family val="3"/>
        <charset val="134"/>
      </rPr>
      <t>左右。想问一下我们科室有没有这方面的病人？医生：博路定吗？代表：不只博路定，其他的比较重的病人。医生：肝移植的病人很多最后肝衰竭。代表：那这种患者会用博路定吗？医生：重肝的肯定用博路定。代表：有用其他药物吗？例如天丁。医生：天丁是移植术后，最少一个月，才会考虑。因为那时候血液里的病毒清除得比较多。患者换了新肝，肝脏的储备功能也减少了，所以会考虑应用国产的。因为更便宜。代表：那您用了这么久，有没有观察到一下不良的反应啊？医生：博路定吗</t>
    </r>
    <r>
      <rPr>
        <sz val="11"/>
        <color indexed="8"/>
        <rFont val="等线"/>
      </rPr>
      <t>?</t>
    </r>
    <r>
      <rPr>
        <sz val="11"/>
        <color indexed="8"/>
        <rFont val="宋体"/>
        <family val="3"/>
        <charset val="134"/>
      </rPr>
      <t>代表：是天丁。博路定都用了</t>
    </r>
    <r>
      <rPr>
        <sz val="11"/>
        <color indexed="8"/>
        <rFont val="等线"/>
      </rPr>
      <t>11</t>
    </r>
    <r>
      <rPr>
        <sz val="11"/>
        <color indexed="8"/>
        <rFont val="宋体"/>
        <family val="3"/>
        <charset val="134"/>
      </rPr>
      <t>年了。医生：好像也没有哦。代表：还是要长期观察。医生：我们样本量少，可能病人也不多。代表：我们有个专门的材料是跟天丁相比的。因为天丁有马来酸，所以对肾损有存在的风险。医生：有没有研究替米夫定的？代表：替米夫定是有数据，它的</t>
    </r>
    <r>
      <rPr>
        <sz val="11"/>
        <color indexed="8"/>
        <rFont val="等线"/>
      </rPr>
      <t>eGFr</t>
    </r>
    <r>
      <rPr>
        <sz val="11"/>
        <color indexed="8"/>
        <rFont val="宋体"/>
        <family val="3"/>
        <charset val="134"/>
      </rPr>
      <t>是有改善的。医生：好像替米夫定有肾保护作用是吧？你们有没有替米夫定和你们恩替卡韦的对比？代表：有。有数据显示替米夫定的数据会高一点，但没有统计学差异。（寻找</t>
    </r>
    <r>
      <rPr>
        <sz val="11"/>
        <color indexed="8"/>
        <rFont val="等线"/>
      </rPr>
      <t>IPAD</t>
    </r>
    <r>
      <rPr>
        <sz val="11"/>
        <color indexed="8"/>
        <rFont val="宋体"/>
        <family val="3"/>
        <charset val="134"/>
      </rPr>
      <t>资料）医生：你下次发给我吧。代表：（找到资料）替米夫定的</t>
    </r>
    <r>
      <rPr>
        <sz val="11"/>
        <color indexed="8"/>
        <rFont val="等线"/>
      </rPr>
      <t>e</t>
    </r>
    <r>
      <rPr>
        <sz val="11"/>
        <color indexed="8"/>
        <rFont val="宋体"/>
        <family val="3"/>
        <charset val="134"/>
      </rPr>
      <t>抗原相对高一点，但没有统计学差异。</t>
    </r>
    <r>
      <rPr>
        <sz val="11"/>
        <color indexed="8"/>
        <rFont val="等线"/>
      </rPr>
      <t>eGFR</t>
    </r>
    <r>
      <rPr>
        <sz val="11"/>
        <color indexed="8"/>
        <rFont val="宋体"/>
        <family val="3"/>
        <charset val="134"/>
      </rPr>
      <t>我没有找到，回去找一下，但我记得结果虽然是高，但也是没有统计学差异的。我回去再发给你看。谢谢！先走了，再见！医生：再见。</t>
    </r>
    <phoneticPr fontId="23" type="noConversion"/>
  </si>
  <si>
    <t>代表：刚开会的肝病年会，会议上也提到肝病治疗的内容，我们这边有一个内容就是持续治疗使进展期纤维化患者纤维化改善</t>
    <phoneticPr fontId="23" type="noConversion"/>
  </si>
  <si>
    <t>因为外科的病人病情比较重，所以希望分享一下这个研究。这是我们博路定治疗6年的研究。这个研究最后得出10例患者进入亚组，因为要做3次肝穿，所以样本量比较少。那经过治疗6年时间，不管什么情况，都有改善。您看这边大部分都是10-14的，最后都有下降到4左右。</t>
  </si>
  <si>
    <t>代表：那这种患者会用博路定吗？医生：重肝的肯定用博路定。代表：有用其他药物吗？例如天丁。医生：天丁是移植术后，最少一个月，才会考虑。因为那时候血液里的病毒清除得比较多。患者换了新肝，肝脏的储备功能也减少了，所以会考虑应用国产的。因为更便宜。</t>
  </si>
  <si>
    <t>代表：那这种患者会用博路定吗？</t>
    <phoneticPr fontId="23" type="noConversion"/>
  </si>
  <si>
    <t>想问一下我们科室有没有这方面的病人？医生：博路定吗？代表：不只博路定，其他的比较重的病人。医生：肝移植的病人很多最后肝衰竭。代表：那这种患者会用博路定吗？医生：重肝的肯定用博路定。代表：有用其他药物吗？例如天丁。医生：天丁是移植术后，最少一个月，才会考虑。因为那时候血液里的病毒清除得比较多。患者换了新肝，肝脏的储备功能也减少了，所以会考虑应用国产的。因为更便宜。代表：那您用了这么久，有没有观察到一下不良的反应啊？医生：博路定吗?代表：是天丁。博路定都用了11年了。医生：好像也没有哦。代表：还是要长期观察。医生：我们样本量少，可能病人也不多。代表：我们有个专门的材料是跟天丁相比的。因为天丁有马来酸，所以对肾损有存在的风险。医生：有没有研究替米夫定的？代表：替米夫定是有数据，它的eGFr是有改善的。医生：好像替米夫定有肾保护作用是吧？你们有没有替米夫定和你们恩替卡韦的对比？代表：有。有数据显示替米夫定的数据会高一点，但没有统计学差异。（寻找IPAD资料）医生：你下次发给我吧。代表：（找到资料）替米夫定的e抗原相对高一点，但没有统计学差异。eGFR我没有找到，回去找一下，但我记得结果虽然是高，但也是没有统计学差异的。我回去再发给你看。</t>
    <phoneticPr fontId="23" type="noConversion"/>
  </si>
  <si>
    <r>
      <rPr>
        <sz val="11"/>
        <color indexed="8"/>
        <rFont val="宋体"/>
        <family val="3"/>
        <charset val="134"/>
      </rPr>
      <t>代表：那这种患者会用博路定吗？医生：重肝的肯定用博路定。代表：有用其他药物吗？例如天丁。医生：天丁是移植术后，最少一个月，才会考虑。因为那时候血液里的病毒清除得比较多。患者换了新肝，肝脏的储备功能也减少了，所以会考虑应用国产的。因为更便宜。医生：好像替米夫定有肾保护作用是吧？你们有没有替米夫定和你们恩替卡韦的对比？代表：有。有数据显示替米夫定的数据会高一点，但没有统计学差异。（寻找</t>
    </r>
    <r>
      <rPr>
        <sz val="11"/>
        <color indexed="8"/>
        <rFont val="等线"/>
      </rPr>
      <t>IPAD</t>
    </r>
    <r>
      <rPr>
        <sz val="11"/>
        <color indexed="8"/>
        <rFont val="宋体"/>
        <family val="3"/>
        <charset val="134"/>
      </rPr>
      <t>资料）医生：你下次发给我吧。代表：（找到资料）替米夫定的</t>
    </r>
    <r>
      <rPr>
        <sz val="11"/>
        <color indexed="8"/>
        <rFont val="等线"/>
      </rPr>
      <t>e</t>
    </r>
    <r>
      <rPr>
        <sz val="11"/>
        <color indexed="8"/>
        <rFont val="宋体"/>
        <family val="3"/>
        <charset val="134"/>
      </rPr>
      <t>抗原相对高一点，但没有统计学差异。</t>
    </r>
    <r>
      <rPr>
        <sz val="11"/>
        <color indexed="8"/>
        <rFont val="等线"/>
      </rPr>
      <t>eGFR</t>
    </r>
    <r>
      <rPr>
        <sz val="11"/>
        <color indexed="8"/>
        <rFont val="宋体"/>
        <family val="3"/>
        <charset val="134"/>
      </rPr>
      <t>我没有找到，回去找一下，但我记得结果虽然是高，但也是没有统计学差异的。我回去再发给你看。</t>
    </r>
    <phoneticPr fontId="23" type="noConversion"/>
  </si>
  <si>
    <r>
      <t>(</t>
    </r>
    <r>
      <rPr>
        <sz val="11"/>
        <color indexed="8"/>
        <rFont val="宋体"/>
        <family val="3"/>
        <charset val="134"/>
      </rPr>
      <t>出示</t>
    </r>
    <r>
      <rPr>
        <sz val="11"/>
        <color indexed="8"/>
        <rFont val="等线"/>
      </rPr>
      <t>IPAD)</t>
    </r>
    <r>
      <rPr>
        <sz val="11"/>
        <color indexed="8"/>
        <rFont val="宋体"/>
        <family val="3"/>
        <charset val="134"/>
      </rPr>
      <t>慢乙肝持续抗病毒治疗的长期获益</t>
    </r>
    <phoneticPr fontId="23" type="noConversion"/>
  </si>
  <si>
    <t>代表:今年省标下来估计博路定都会降价。而且现在医保的病人报销比例也很高嘛，有机会的话你可以留意一下。医生表示同意并点头。</t>
  </si>
  <si>
    <t>代表:换药的话，你也会担心耐药的问题。那您说经济的问题主要是考虑什么因素呢？是换成仿制品吗？医生:不是，是用拉米夫定和福韦酯联用。不过一般都会建议用恩替卡韦的。代表:今年省标下来估计博路定都会降价。而且现在医保的病人报销比例也很高嘛，有机会的话你可以留意一下。医生表示同意并点头。</t>
  </si>
  <si>
    <t>品牌市场战略</t>
  </si>
  <si>
    <t>关键信息</t>
  </si>
  <si>
    <t>区域内患者分布</t>
  </si>
  <si>
    <t>总计</t>
  </si>
  <si>
    <t>标准</t>
  </si>
  <si>
    <t>权重</t>
  </si>
  <si>
    <t>得分</t>
  </si>
  <si>
    <t>整合规划</t>
  </si>
  <si>
    <t>对于此次拜访您打算怎么做</t>
  </si>
  <si>
    <t>此次拜访打算展示什么</t>
  </si>
  <si>
    <t>此次拜访想发现什么</t>
  </si>
  <si>
    <r>
      <t>此次拜访目标是否</t>
    </r>
    <r>
      <rPr>
        <sz val="12"/>
        <color rgb="FF272727"/>
        <rFont val="Arial"/>
      </rPr>
      <t xml:space="preserve"> SMART</t>
    </r>
  </si>
  <si>
    <t>吸引注意</t>
  </si>
  <si>
    <t>拜访中是否与客户提到之前所设想的对于此次拜访的目标？</t>
  </si>
  <si>
    <t>是否采用讲述故事的方法与客户进行互动</t>
  </si>
  <si>
    <r>
      <t>是否采用</t>
    </r>
    <r>
      <rPr>
        <sz val="12"/>
        <color rgb="FF272727"/>
        <rFont val="Arial"/>
      </rPr>
      <t>SOAP</t>
    </r>
    <r>
      <rPr>
        <sz val="12"/>
        <color rgb="FF272727"/>
        <rFont val="PingFang SC"/>
        <family val="3"/>
        <charset val="134"/>
      </rPr>
      <t>的方法与客户进行互动</t>
    </r>
    <r>
      <rPr>
        <sz val="12"/>
        <color rgb="FF272727"/>
        <rFont val="Arial"/>
      </rPr>
      <t> </t>
    </r>
  </si>
  <si>
    <t>是否利用提问来跟进与客户的互动</t>
  </si>
  <si>
    <t>创造价值</t>
  </si>
  <si>
    <t>询问客户对该疾病种的治疗目标</t>
  </si>
  <si>
    <r>
      <t>使用提问来了解客户目前对于</t>
    </r>
    <r>
      <rPr>
        <sz val="12"/>
        <color rgb="FF272727"/>
        <rFont val="Arial"/>
      </rPr>
      <t>BMS</t>
    </r>
    <r>
      <rPr>
        <sz val="12"/>
        <color rgb="FF272727"/>
        <rFont val="PingFang SC"/>
        <family val="3"/>
        <charset val="134"/>
      </rPr>
      <t>产品的使用</t>
    </r>
  </si>
  <si>
    <r>
      <t>通过提问方式来了解客户选择治疗方案的考虑因素</t>
    </r>
    <r>
      <rPr>
        <sz val="12"/>
        <color rgb="FF272727"/>
        <rFont val="Arial"/>
      </rPr>
      <t> </t>
    </r>
  </si>
  <si>
    <r>
      <t>利用产品关键信息来区分</t>
    </r>
    <r>
      <rPr>
        <sz val="12"/>
        <color rgb="FF272727"/>
        <rFont val="Arial"/>
      </rPr>
      <t>BMS</t>
    </r>
    <r>
      <rPr>
        <sz val="12"/>
        <color rgb="FF272727"/>
        <rFont val="PingFang SC"/>
        <family val="3"/>
        <charset val="134"/>
      </rPr>
      <t>产品和竞争产品</t>
    </r>
  </si>
  <si>
    <t>达成共识</t>
  </si>
  <si>
    <r>
      <t>代表是否就</t>
    </r>
    <r>
      <rPr>
        <sz val="12"/>
        <color rgb="FF272727"/>
        <rFont val="Arial"/>
      </rPr>
      <t>BMS</t>
    </r>
    <r>
      <rPr>
        <sz val="12"/>
        <color rgb="FF272727"/>
        <rFont val="PingFang SC"/>
        <family val="3"/>
        <charset val="134"/>
      </rPr>
      <t>产品的治疗价值与客户达成共识</t>
    </r>
  </si>
  <si>
    <r>
      <t>客户是否会考虑代表所提出的</t>
    </r>
    <r>
      <rPr>
        <sz val="12"/>
        <color rgb="FF272727"/>
        <rFont val="Arial"/>
      </rPr>
      <t>BMS</t>
    </r>
    <r>
      <rPr>
        <sz val="12"/>
        <color rgb="FF272727"/>
        <rFont val="PingFang SC"/>
        <family val="3"/>
        <charset val="134"/>
      </rPr>
      <t>产品的治疗价值</t>
    </r>
  </si>
  <si>
    <r>
      <t>代表是否邀请了客户参加</t>
    </r>
    <r>
      <rPr>
        <sz val="12"/>
        <color rgb="FF272727"/>
        <rFont val="Arial"/>
      </rPr>
      <t>BMS</t>
    </r>
    <r>
      <rPr>
        <sz val="12"/>
        <color rgb="FF272727"/>
        <rFont val="PingFang SC"/>
        <family val="3"/>
        <charset val="134"/>
      </rPr>
      <t>学术交流的机会</t>
    </r>
  </si>
  <si>
    <t>代表REP版</t>
  </si>
  <si>
    <t>(满分2分)</t>
  </si>
  <si>
    <t>(满分4分)</t>
  </si>
  <si>
    <t>(满分6分)</t>
  </si>
  <si>
    <t>(满分12分)</t>
  </si>
  <si>
    <t>客户名单</t>
  </si>
  <si>
    <t>医院</t>
  </si>
  <si>
    <t>医生</t>
  </si>
  <si>
    <t>科室</t>
  </si>
  <si>
    <t>加权平均分</t>
  </si>
  <si>
    <t>访谈和执行</t>
    <rPh sb="0" eb="1">
      <t>fang tan</t>
    </rPh>
    <rPh sb="2" eb="3">
      <t>he zhi xing</t>
    </rPh>
    <phoneticPr fontId="24" type="noConversion"/>
  </si>
  <si>
    <t>拜访</t>
    <rPh sb="0" eb="1">
      <t>bai fang</t>
    </rPh>
    <phoneticPr fontId="24" type="noConversion"/>
  </si>
  <si>
    <t>组内权重</t>
    <rPh sb="0" eb="1">
      <t>zu nei</t>
    </rPh>
    <rPh sb="2" eb="3">
      <t>quan zhong</t>
    </rPh>
    <phoneticPr fontId="24" type="noConversion"/>
  </si>
  <si>
    <t>是否利用大胆陈述来与客户进行互动（产品特征优势宣讲）</t>
    <rPh sb="17" eb="18">
      <t>chan pin</t>
    </rPh>
    <rPh sb="19" eb="20">
      <t>te zheng</t>
    </rPh>
    <rPh sb="21" eb="22">
      <t>you shi</t>
    </rPh>
    <rPh sb="23" eb="24">
      <t>xuan jiang</t>
    </rPh>
    <phoneticPr fontId="24" type="noConversion"/>
  </si>
  <si>
    <t>代表拜访报告</t>
    <phoneticPr fontId="24" type="noConversion"/>
  </si>
  <si>
    <t>（机密）</t>
    <phoneticPr fontId="24" type="noConversion"/>
  </si>
  <si>
    <t>报告时间:</t>
  </si>
  <si>
    <t>姓名:</t>
  </si>
  <si>
    <t>部门:</t>
  </si>
  <si>
    <t>Virology</t>
    <phoneticPr fontId="24" type="noConversion"/>
  </si>
  <si>
    <t>区域编码:</t>
  </si>
  <si>
    <t>代表姓名:</t>
    <rPh sb="2" eb="3">
      <t>xing ming</t>
    </rPh>
    <phoneticPr fontId="24" type="noConversion"/>
  </si>
  <si>
    <t>代表拜访报告总得分</t>
    <phoneticPr fontId="24" type="noConversion"/>
  </si>
  <si>
    <t>区域编号:</t>
    <phoneticPr fontId="24" type="noConversion"/>
  </si>
  <si>
    <t>访谈内容</t>
    <phoneticPr fontId="24" type="noConversion"/>
  </si>
  <si>
    <t>评估日期:</t>
    <phoneticPr fontId="24" type="noConversion"/>
  </si>
  <si>
    <t>执行分析</t>
    <phoneticPr fontId="24" type="noConversion"/>
  </si>
  <si>
    <t>总得分</t>
    <phoneticPr fontId="24" type="noConversion"/>
  </si>
  <si>
    <t>拜访时间</t>
    <phoneticPr fontId="24" type="noConversion"/>
  </si>
  <si>
    <t>1. 整合规划</t>
  </si>
  <si>
    <t xml:space="preserve"> (权重20%)</t>
  </si>
  <si>
    <t>3. 创造价值</t>
  </si>
  <si>
    <t xml:space="preserve"> (权重40%)</t>
  </si>
  <si>
    <t>此次拜访您打算怎么做 (2%)</t>
  </si>
  <si>
    <t>(10%)</t>
  </si>
  <si>
    <t>使用提问来了解客户目前对相关疾病的治疗方案 (4%)</t>
  </si>
  <si>
    <t>此次拜访打算展示什么 (2%)</t>
  </si>
  <si>
    <t>询问客户对该疾病种的治疗目标 (4%)</t>
  </si>
  <si>
    <t>此次拜访想发现什么 (2%)</t>
  </si>
  <si>
    <t>使用提问来了解客户目前对于BMS产品的使用 (4%)</t>
  </si>
  <si>
    <t>此次拜访是否延续了之前的拜访 (2%)</t>
  </si>
  <si>
    <t>通过提问方式来了解客户选择治疗方案的考虑因素 (4%)</t>
  </si>
  <si>
    <t>此次拜访目标是否 SMART (10%)</t>
  </si>
  <si>
    <t>(50%)</t>
  </si>
  <si>
    <t>提供专注于患者的解决方案 (4%)</t>
  </si>
  <si>
    <t>处理客户的反对意见 (4%)</t>
  </si>
  <si>
    <t>利用产品关键信息来区分BMS产品和竞争产品 (12%)</t>
  </si>
  <si>
    <t>(30%)</t>
  </si>
  <si>
    <t>引发和客户相互讨论或学术辩论 (4%)</t>
  </si>
  <si>
    <t>2. 吸引注意</t>
  </si>
  <si>
    <t xml:space="preserve"> (权重10%)</t>
  </si>
  <si>
    <t>4. 达成共识</t>
  </si>
  <si>
    <t xml:space="preserve"> (权重30%)</t>
  </si>
  <si>
    <t>此次拜访是否延续之前的拜访 (2%)</t>
  </si>
  <si>
    <t>(20%)</t>
  </si>
  <si>
    <t>就BMS产品的治疗价值与客户达成共识 (16%)*</t>
  </si>
  <si>
    <t>(53.4%)</t>
  </si>
  <si>
    <t>拜访中是否与客户提到之前所设想的对于此次拜访的目标 (1.5%)</t>
  </si>
  <si>
    <t>(15%)</t>
  </si>
  <si>
    <t>客户会考虑代表提出的BMS产品使用价值 (16%)*</t>
  </si>
  <si>
    <t>使用多种互动方式(讲述故事, SOAP方法, 大胆陈述， 提问) (6.5%)</t>
  </si>
  <si>
    <t>(65%)</t>
  </si>
  <si>
    <t>基于与客户达成共识后, 代表提出行动计划 (8%)</t>
  </si>
  <si>
    <t>(26.7%)</t>
  </si>
  <si>
    <t>代表邀请客户参加BMS的学习平台 (6%)</t>
  </si>
  <si>
    <t>*这两项在拜访时属于二选一，两项加在一起的权重是16%。</t>
  </si>
  <si>
    <t>品牌市场策略 (15%)</t>
  </si>
  <si>
    <t>目标客户 (10%)</t>
  </si>
  <si>
    <t>目标患者类型 (15%)</t>
  </si>
  <si>
    <t>竞争产品 (10%)</t>
  </si>
  <si>
    <t>关键信息 (20%)</t>
  </si>
  <si>
    <t>反对意见处理 (10%)</t>
  </si>
  <si>
    <t>区域内患者分布 (10%)</t>
  </si>
  <si>
    <t>推广资料使用 (10%)</t>
  </si>
  <si>
    <r>
      <rPr>
        <sz val="11"/>
        <color indexed="8"/>
        <rFont val="宋体"/>
        <family val="3"/>
        <charset val="134"/>
      </rPr>
      <t>代表：上周开了肝病的年会有一些新的信息，领导让我们每个人去给医生传递一下。这是博路定的一个三期临床，一个六年的研究。纳入了</t>
    </r>
    <r>
      <rPr>
        <sz val="11"/>
        <color indexed="8"/>
        <rFont val="等线"/>
      </rPr>
      <t>57</t>
    </r>
    <r>
      <rPr>
        <sz val="11"/>
        <color indexed="8"/>
        <rFont val="宋体"/>
        <family val="3"/>
        <charset val="134"/>
      </rPr>
      <t>例患者比较重的肝脏纤维化的患者。其中有</t>
    </r>
    <r>
      <rPr>
        <sz val="11"/>
        <color indexed="8"/>
        <rFont val="等线"/>
      </rPr>
      <t>96%</t>
    </r>
    <r>
      <rPr>
        <sz val="11"/>
        <color indexed="8"/>
        <rFont val="宋体"/>
        <family val="3"/>
        <charset val="134"/>
      </rPr>
      <t>的患者组织学能够明显的改善，纤维化改善有</t>
    </r>
    <r>
      <rPr>
        <sz val="11"/>
        <color indexed="8"/>
        <rFont val="等线"/>
      </rPr>
      <t>88%</t>
    </r>
    <r>
      <rPr>
        <sz val="11"/>
        <color indexed="8"/>
        <rFont val="宋体"/>
        <family val="3"/>
        <charset val="134"/>
      </rPr>
      <t>。结果显示，恩替卡韦有一个比较好的优势。</t>
    </r>
  </si>
  <si>
    <t>代表:师姐像您现在在，跟门诊的时候，遇到这一类的患者是否会使用，另外两种药物呢？</t>
    <phoneticPr fontId="23" type="noConversion"/>
  </si>
  <si>
    <t>医生:不会了，但是同时还要看经济的情况。代表:这样啊，但如果像恩替卡韦这种优势比较明显，对于长期治疗的患者.……医生说:一般初治的病人都会使用恩替卡韦。代表:一般用恩替卡韦都很少换别的吧。医生说对。代表:换药的话，你也会担心耐药的问题。那您说经济的问题主要是考虑什么因素呢？是换成仿制品吗？医生:不是，是用拉米夫定和福韦酯联用。不过一般都会建议用恩替卡韦的。代表:今年省标下来估计博路定都会降价。而且现在医保的病人报销比例也很高嘛，有机会的话你可以留意一下。</t>
    <phoneticPr fontId="23" type="noConversion"/>
  </si>
  <si>
    <r>
      <t>(</t>
    </r>
    <r>
      <rPr>
        <sz val="11"/>
        <color indexed="8"/>
        <rFont val="宋体"/>
        <family val="3"/>
        <charset val="134"/>
      </rPr>
      <t>出示</t>
    </r>
    <r>
      <rPr>
        <sz val="11"/>
        <color indexed="8"/>
        <rFont val="等线"/>
      </rPr>
      <t>IPAD)</t>
    </r>
    <r>
      <rPr>
        <sz val="11"/>
        <color indexed="8"/>
        <rFont val="宋体"/>
        <family val="3"/>
        <charset val="134"/>
      </rPr>
      <t>慢乙肝持续抗病毒治疗的长期获益</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</si>
</sst>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年&quot;m&quot;月&quot;d&quot;日&quot;;@"/>
    <numFmt numFmtId="165" formatCode="0.00_ "/>
  </numFmts>
  <fonts count="54" x14ac:knownFonts="1">
    <font>
      <sz val="11"/>
      <color indexed="8"/>
      <name val="等线"/>
    </font>
    <font>
      <sz val="12"/>
      <color theme="1"/>
      <name val="Helvetica"/>
      <family val="2"/>
      <scheme val="minor"/>
    </font>
    <font>
      <sz val="12"/>
      <color indexed="8"/>
      <name val="等线"/>
      <charset val="134"/>
    </font>
    <font>
      <b/>
      <sz val="18"/>
      <color indexed="8"/>
      <name val="等线"/>
      <charset val="134"/>
    </font>
    <font>
      <b/>
      <sz val="11"/>
      <color indexed="8"/>
      <name val="等线"/>
      <charset val="134"/>
    </font>
    <font>
      <b/>
      <sz val="12"/>
      <color indexed="8"/>
      <name val="等线"/>
      <charset val="134"/>
    </font>
    <font>
      <sz val="11"/>
      <color indexed="8"/>
      <name val="宋体"/>
      <family val="3"/>
      <charset val="134"/>
    </font>
    <font>
      <sz val="11"/>
      <color indexed="8"/>
      <name val="Microsoft YaHei"/>
      <charset val="134"/>
    </font>
    <font>
      <sz val="11"/>
      <color indexed="8"/>
      <name val="Arial"/>
      <family val="2"/>
    </font>
    <font>
      <sz val="7"/>
      <color indexed="8"/>
      <name val="Arial"/>
      <family val="2"/>
    </font>
    <font>
      <sz val="18"/>
      <color indexed="8"/>
      <name val="等线"/>
      <charset val="134"/>
    </font>
    <font>
      <b/>
      <i/>
      <sz val="11"/>
      <color indexed="8"/>
      <name val="等线"/>
      <charset val="134"/>
    </font>
    <font>
      <sz val="10"/>
      <color indexed="8"/>
      <name val="等线"/>
      <charset val="134"/>
    </font>
    <font>
      <b/>
      <sz val="14"/>
      <color indexed="9"/>
      <name val="Arial"/>
      <family val="2"/>
    </font>
    <font>
      <sz val="9"/>
      <color indexed="9"/>
      <name val="等线"/>
      <charset val="134"/>
    </font>
    <font>
      <sz val="12"/>
      <color indexed="9"/>
      <name val="Arial"/>
      <family val="2"/>
    </font>
    <font>
      <sz val="9"/>
      <color indexed="8"/>
      <name val="等线"/>
      <charset val="134"/>
    </font>
    <font>
      <b/>
      <sz val="12"/>
      <color indexed="8"/>
      <name val="Microsoft YaHei"/>
      <charset val="134"/>
    </font>
    <font>
      <sz val="10"/>
      <color indexed="8"/>
      <name val="Arial"/>
      <family val="2"/>
    </font>
    <font>
      <sz val="7"/>
      <color indexed="8"/>
      <name val="Times New Roman"/>
      <family val="1"/>
    </font>
    <font>
      <sz val="10"/>
      <color indexed="8"/>
      <name val="Microsoft YaHei"/>
      <charset val="134"/>
    </font>
    <font>
      <b/>
      <sz val="10"/>
      <color indexed="8"/>
      <name val="Microsoft YaHei"/>
      <charset val="134"/>
    </font>
    <font>
      <sz val="10"/>
      <color indexed="8"/>
      <name val="Wingdings"/>
      <charset val="2"/>
    </font>
    <font>
      <sz val="9"/>
      <name val="宋体"/>
      <family val="3"/>
      <charset val="134"/>
    </font>
    <font>
      <sz val="11"/>
      <color theme="1"/>
      <name val="Helvetica"/>
      <family val="2"/>
      <scheme val="minor"/>
    </font>
    <font>
      <sz val="12"/>
      <color rgb="FF272727"/>
      <name val="PingFang SC"/>
      <family val="3"/>
      <charset val="134"/>
    </font>
    <font>
      <sz val="12"/>
      <color rgb="FF272727"/>
      <name val="Arial"/>
    </font>
    <font>
      <b/>
      <sz val="14"/>
      <name val="PingFang SC"/>
      <family val="3"/>
      <charset val="134"/>
    </font>
    <font>
      <b/>
      <sz val="14"/>
      <color rgb="FFFFFFFF"/>
      <name val="PingFang SC"/>
      <family val="3"/>
      <charset val="134"/>
    </font>
    <font>
      <b/>
      <sz val="12"/>
      <color rgb="FF272727"/>
      <name val="PingFang SC"/>
      <family val="3"/>
      <charset val="134"/>
    </font>
    <font>
      <sz val="10"/>
      <color rgb="FF272727"/>
      <name val="PingFang SC"/>
      <family val="3"/>
      <charset val="134"/>
    </font>
    <font>
      <b/>
      <sz val="12"/>
      <color rgb="FF272727"/>
      <name val="Arial"/>
    </font>
    <font>
      <sz val="10"/>
      <color rgb="FF272727"/>
      <name val="Arial"/>
    </font>
    <font>
      <sz val="10"/>
      <name val="Arial"/>
      <family val="2"/>
    </font>
    <font>
      <sz val="28"/>
      <color theme="1"/>
      <name val="Helvetica"/>
      <family val="2"/>
      <scheme val="minor"/>
    </font>
    <font>
      <sz val="18"/>
      <color theme="1"/>
      <name val="Helvetica"/>
      <family val="2"/>
      <scheme val="minor"/>
    </font>
    <font>
      <sz val="16"/>
      <color theme="1"/>
      <name val="Helvetica"/>
      <family val="2"/>
      <scheme val="minor"/>
    </font>
    <font>
      <sz val="20"/>
      <color theme="1"/>
      <name val="Helvetica"/>
      <family val="2"/>
      <scheme val="minor"/>
    </font>
    <font>
      <sz val="14"/>
      <color theme="1"/>
      <name val="Helvetica"/>
      <family val="3"/>
      <charset val="134"/>
      <scheme val="minor"/>
    </font>
    <font>
      <sz val="10"/>
      <color theme="1"/>
      <name val="Helvetica"/>
      <family val="2"/>
      <scheme val="minor"/>
    </font>
    <font>
      <sz val="8"/>
      <color theme="2" tint="-0.499984740745262"/>
      <name val="Heiti TC Light"/>
    </font>
    <font>
      <sz val="10"/>
      <color rgb="FFFF0000"/>
      <name val="Helvetica"/>
      <family val="3"/>
      <charset val="134"/>
      <scheme val="minor"/>
    </font>
    <font>
      <b/>
      <sz val="14"/>
      <color rgb="FFC00000"/>
      <name val="Helvetica"/>
      <family val="3"/>
      <charset val="134"/>
      <scheme val="minor"/>
    </font>
    <font>
      <sz val="9"/>
      <color theme="1"/>
      <name val="Helvetica"/>
      <family val="2"/>
      <scheme val="minor"/>
    </font>
    <font>
      <sz val="11"/>
      <color rgb="FFFF0000"/>
      <name val="Helvetica"/>
      <family val="3"/>
      <charset val="134"/>
      <scheme val="minor"/>
    </font>
    <font>
      <sz val="9"/>
      <color theme="1"/>
      <name val="Heiti TC Light"/>
    </font>
    <font>
      <sz val="8"/>
      <color theme="1"/>
      <name val="Helvetica"/>
      <family val="2"/>
      <scheme val="minor"/>
    </font>
    <font>
      <sz val="8"/>
      <color theme="2" tint="-0.499984740745262"/>
      <name val="Helvetica"/>
      <family val="2"/>
      <scheme val="minor"/>
    </font>
    <font>
      <sz val="8"/>
      <name val="Helvetica"/>
      <family val="2"/>
      <scheme val="minor"/>
    </font>
    <font>
      <sz val="8"/>
      <name val="等线"/>
      <charset val="134"/>
    </font>
    <font>
      <sz val="11"/>
      <color indexed="8"/>
      <name val="等线"/>
    </font>
    <font>
      <sz val="11"/>
      <color theme="1"/>
      <name val="Heiti TC Light"/>
    </font>
    <font>
      <sz val="8"/>
      <color theme="1"/>
      <name val="Heiti TC Light"/>
    </font>
    <font>
      <i/>
      <sz val="8"/>
      <color theme="1"/>
      <name val="Heiti TC Light"/>
    </font>
  </fonts>
  <fills count="2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8"/>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FD78"/>
        <bgColor indexed="64"/>
      </patternFill>
    </fill>
  </fills>
  <borders count="94">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medium">
        <color indexed="8"/>
      </right>
      <top style="medium">
        <color indexed="8"/>
      </top>
      <bottom style="thin">
        <color indexed="10"/>
      </bottom>
      <diagonal/>
    </border>
    <border>
      <left style="medium">
        <color indexed="8"/>
      </left>
      <right style="thin">
        <color indexed="10"/>
      </right>
      <top style="thin">
        <color indexed="10"/>
      </top>
      <bottom style="thin">
        <color indexed="10"/>
      </bottom>
      <diagonal/>
    </border>
    <border>
      <left style="medium">
        <color indexed="8"/>
      </left>
      <right style="medium">
        <color indexed="8"/>
      </right>
      <top style="thin">
        <color indexed="10"/>
      </top>
      <bottom style="thin">
        <color indexed="10"/>
      </bottom>
      <diagonal/>
    </border>
    <border>
      <left style="medium">
        <color indexed="8"/>
      </left>
      <right style="medium">
        <color indexed="8"/>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style="medium">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style="thin">
        <color indexed="10"/>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thin">
        <color indexed="10"/>
      </left>
      <right style="medium">
        <color indexed="8"/>
      </right>
      <top style="medium">
        <color indexed="8"/>
      </top>
      <bottom style="medium">
        <color indexed="8"/>
      </bottom>
      <diagonal/>
    </border>
    <border>
      <left style="medium">
        <color indexed="8"/>
      </left>
      <right style="medium">
        <color indexed="8"/>
      </right>
      <top style="thin">
        <color indexed="10"/>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10"/>
      </top>
      <bottom/>
      <diagonal/>
    </border>
    <border>
      <left style="medium">
        <color indexed="8"/>
      </left>
      <right style="medium">
        <color indexed="8"/>
      </right>
      <top/>
      <bottom style="thin">
        <color indexed="10"/>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10"/>
      </left>
      <right/>
      <top style="thin">
        <color indexed="10"/>
      </top>
      <bottom style="thin">
        <color indexed="10"/>
      </bottom>
      <diagonal/>
    </border>
    <border>
      <left/>
      <right style="thin">
        <color indexed="10"/>
      </right>
      <top style="medium">
        <color indexed="8"/>
      </top>
      <bottom style="medium">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style="medium">
        <color indexed="8"/>
      </right>
      <top style="thin">
        <color indexed="10"/>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diagonal/>
    </border>
    <border>
      <left/>
      <right/>
      <top style="thin">
        <color auto="1"/>
      </top>
      <bottom style="dashed">
        <color theme="2" tint="-0.24994659260841701"/>
      </bottom>
      <diagonal/>
    </border>
    <border>
      <left/>
      <right/>
      <top style="dashed">
        <color theme="2" tint="-0.24994659260841701"/>
      </top>
      <bottom style="dashed">
        <color theme="2" tint="-0.24994659260841701"/>
      </bottom>
      <diagonal/>
    </border>
    <border>
      <left/>
      <right/>
      <top style="dashed">
        <color theme="2" tint="-0.24994659260841701"/>
      </top>
      <bottom/>
      <diagonal/>
    </border>
    <border>
      <left style="dashed">
        <color theme="2" tint="-0.249977111117893"/>
      </left>
      <right style="dashed">
        <color theme="2" tint="-0.249977111117893"/>
      </right>
      <top style="dashed">
        <color theme="2" tint="-0.249977111117893"/>
      </top>
      <bottom style="dashed">
        <color theme="2" tint="-0.249977111117893"/>
      </bottom>
      <diagonal/>
    </border>
    <border>
      <left style="dashed">
        <color theme="2" tint="-0.249977111117893"/>
      </left>
      <right/>
      <top style="dashed">
        <color theme="2" tint="-0.249977111117893"/>
      </top>
      <bottom style="dashed">
        <color theme="2" tint="-0.249977111117893"/>
      </bottom>
      <diagonal/>
    </border>
    <border>
      <left style="dashed">
        <color theme="2" tint="-0.249977111117893"/>
      </left>
      <right style="dashed">
        <color theme="2" tint="-0.249977111117893"/>
      </right>
      <top style="dashed">
        <color theme="2" tint="-0.249977111117893"/>
      </top>
      <bottom style="thin">
        <color auto="1"/>
      </bottom>
      <diagonal/>
    </border>
    <border>
      <left style="dashed">
        <color theme="2" tint="-0.249977111117893"/>
      </left>
      <right/>
      <top style="dashed">
        <color theme="2" tint="-0.249977111117893"/>
      </top>
      <bottom style="thin">
        <color auto="1"/>
      </bottom>
      <diagonal/>
    </border>
    <border>
      <left/>
      <right style="thin">
        <color auto="1"/>
      </right>
      <top/>
      <bottom style="thin">
        <color auto="1"/>
      </bottom>
      <diagonal/>
    </border>
    <border>
      <left/>
      <right/>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top/>
      <bottom style="dashed">
        <color theme="2" tint="0.39997558519241921"/>
      </bottom>
      <diagonal/>
    </border>
    <border>
      <left/>
      <right/>
      <top style="thin">
        <color theme="2" tint="-0.499984740745262"/>
      </top>
      <bottom style="dashed">
        <color theme="2" tint="0.39997558519241921"/>
      </bottom>
      <diagonal/>
    </border>
    <border>
      <left/>
      <right style="thin">
        <color theme="2" tint="-0.499984740745262"/>
      </right>
      <top/>
      <bottom/>
      <diagonal/>
    </border>
    <border>
      <left/>
      <right/>
      <top style="thin">
        <color auto="1"/>
      </top>
      <bottom style="dashed">
        <color theme="2" tint="0.39997558519241921"/>
      </bottom>
      <diagonal/>
    </border>
    <border>
      <left/>
      <right/>
      <top style="dashed">
        <color theme="2" tint="0.39997558519241921"/>
      </top>
      <bottom style="dashed">
        <color theme="2" tint="0.39997558519241921"/>
      </bottom>
      <diagonal/>
    </border>
    <border>
      <left/>
      <right style="thin">
        <color theme="2" tint="-0.499984740745262"/>
      </right>
      <top style="dashed">
        <color theme="2" tint="0.39997558519241921"/>
      </top>
      <bottom style="dashed">
        <color theme="2" tint="0.39997558519241921"/>
      </bottom>
      <diagonal/>
    </border>
    <border>
      <left/>
      <right/>
      <top/>
      <bottom style="dashed">
        <color theme="2" tint="-0.24994659260841701"/>
      </bottom>
      <diagonal/>
    </border>
    <border>
      <left style="thin">
        <color theme="2" tint="-0.499984740745262"/>
      </left>
      <right style="dashed">
        <color theme="2" tint="-0.249977111117893"/>
      </right>
      <top style="dashed">
        <color theme="2" tint="0.39997558519241921"/>
      </top>
      <bottom style="dashed">
        <color theme="2" tint="0.39997558519241921"/>
      </bottom>
      <diagonal/>
    </border>
    <border>
      <left style="dashed">
        <color theme="2" tint="-0.249977111117893"/>
      </left>
      <right style="dashed">
        <color theme="2" tint="-0.249977111117893"/>
      </right>
      <top style="dashed">
        <color theme="2" tint="0.39997558519241921"/>
      </top>
      <bottom style="dashed">
        <color theme="2" tint="0.39997558519241921"/>
      </bottom>
      <diagonal/>
    </border>
    <border>
      <left style="dashed">
        <color theme="2" tint="-0.249977111117893"/>
      </left>
      <right/>
      <top style="dashed">
        <color theme="2" tint="0.39997558519241921"/>
      </top>
      <bottom style="dashed">
        <color theme="2" tint="0.39997558519241921"/>
      </bottom>
      <diagonal/>
    </border>
    <border>
      <left/>
      <right style="dashed">
        <color theme="2" tint="-0.249977111117893"/>
      </right>
      <top/>
      <bottom style="dashed">
        <color theme="2" tint="-0.249977111117893"/>
      </bottom>
      <diagonal/>
    </border>
    <border>
      <left style="dashed">
        <color theme="2" tint="-0.249977111117893"/>
      </left>
      <right style="dashed">
        <color theme="2" tint="-0.249977111117893"/>
      </right>
      <top/>
      <bottom style="dashed">
        <color theme="2" tint="-0.249977111117893"/>
      </bottom>
      <diagonal/>
    </border>
    <border>
      <left style="dashed">
        <color theme="2" tint="-0.249977111117893"/>
      </left>
      <right/>
      <top/>
      <bottom style="dashed">
        <color theme="2" tint="-0.249977111117893"/>
      </bottom>
      <diagonal/>
    </border>
    <border>
      <left/>
      <right style="dashed">
        <color theme="2" tint="-0.249977111117893"/>
      </right>
      <top style="dashed">
        <color theme="2" tint="-0.249977111117893"/>
      </top>
      <bottom style="dashed">
        <color theme="2" tint="-0.249977111117893"/>
      </bottom>
      <diagonal/>
    </border>
    <border>
      <left/>
      <right style="thin">
        <color theme="2" tint="-0.499984740745262"/>
      </right>
      <top/>
      <bottom style="thin">
        <color theme="2" tint="-0.749992370372631"/>
      </bottom>
      <diagonal/>
    </border>
    <border>
      <left/>
      <right style="dashed">
        <color theme="2" tint="-0.249977111117893"/>
      </right>
      <top style="dashed">
        <color theme="2" tint="-0.249977111117893"/>
      </top>
      <bottom style="thin">
        <color auto="1"/>
      </bottom>
      <diagonal/>
    </border>
    <border>
      <left/>
      <right/>
      <top style="thin">
        <color auto="1"/>
      </top>
      <bottom style="thin">
        <color theme="2" tint="-0.499984740745262"/>
      </bottom>
      <diagonal/>
    </border>
    <border>
      <left/>
      <right style="thin">
        <color theme="2" tint="-0.749992370372631"/>
      </right>
      <top style="thin">
        <color theme="2" tint="-0.749992370372631"/>
      </top>
      <bottom style="thin">
        <color theme="2" tint="-0.749992370372631"/>
      </bottom>
      <diagonal/>
    </border>
    <border>
      <left/>
      <right style="thin">
        <color auto="1"/>
      </right>
      <top/>
      <bottom style="dashed">
        <color theme="2" tint="0.39997558519241921"/>
      </bottom>
      <diagonal/>
    </border>
    <border>
      <left/>
      <right style="thin">
        <color theme="2" tint="0.39997558519241921"/>
      </right>
      <top style="thin">
        <color auto="1"/>
      </top>
      <bottom style="thin">
        <color auto="1"/>
      </bottom>
      <diagonal/>
    </border>
    <border>
      <left/>
      <right style="thin">
        <color theme="2" tint="0.39997558519241921"/>
      </right>
      <top/>
      <bottom/>
      <diagonal/>
    </border>
    <border>
      <left/>
      <right style="thin">
        <color theme="2" tint="-0.499984740745262"/>
      </right>
      <top style="thin">
        <color auto="1"/>
      </top>
      <bottom style="thin">
        <color auto="1"/>
      </bottom>
      <diagonal/>
    </border>
    <border>
      <left/>
      <right style="thin">
        <color theme="2" tint="0.39997558519241921"/>
      </right>
      <top/>
      <bottom style="thin">
        <color auto="1"/>
      </bottom>
      <diagonal/>
    </border>
  </borders>
  <cellStyleXfs count="5">
    <xf numFmtId="0" fontId="0" fillId="0" borderId="0" applyNumberFormat="0" applyFill="0" applyBorder="0" applyProtection="0"/>
    <xf numFmtId="0" fontId="24" fillId="0" borderId="24"/>
    <xf numFmtId="0" fontId="33" fillId="0" borderId="24"/>
    <xf numFmtId="0" fontId="50" fillId="0" borderId="24" applyNumberFormat="0" applyFill="0" applyBorder="0" applyProtection="0"/>
    <xf numFmtId="0" fontId="50" fillId="0" borderId="24" applyNumberFormat="0" applyFill="0" applyBorder="0" applyProtection="0"/>
  </cellStyleXfs>
  <cellXfs count="411">
    <xf numFmtId="0" fontId="0" fillId="0" borderId="0" xfId="0" applyFont="1" applyAlignment="1"/>
    <xf numFmtId="0" fontId="0" fillId="0" borderId="0" xfId="0" applyNumberFormat="1" applyFont="1" applyAlignment="1"/>
    <xf numFmtId="0" fontId="0" fillId="2" borderId="1" xfId="0" applyNumberFormat="1" applyFont="1" applyFill="1" applyBorder="1" applyAlignment="1">
      <alignment vertical="center"/>
    </xf>
    <xf numFmtId="0" fontId="0" fillId="2" borderId="2" xfId="0" applyNumberFormat="1" applyFont="1" applyFill="1" applyBorder="1" applyAlignment="1">
      <alignment wrapText="1"/>
    </xf>
    <xf numFmtId="0" fontId="0" fillId="2" borderId="2" xfId="0" applyNumberFormat="1" applyFont="1" applyFill="1" applyBorder="1" applyAlignment="1">
      <alignment vertical="center"/>
    </xf>
    <xf numFmtId="0" fontId="0" fillId="2" borderId="1" xfId="0" applyNumberFormat="1" applyFont="1" applyFill="1" applyBorder="1" applyAlignment="1"/>
    <xf numFmtId="0" fontId="0" fillId="2" borderId="1" xfId="0" applyNumberFormat="1" applyFont="1" applyFill="1" applyBorder="1" applyAlignment="1">
      <alignment vertical="center" wrapText="1"/>
    </xf>
    <xf numFmtId="0" fontId="0" fillId="2" borderId="3" xfId="0" applyNumberFormat="1" applyFont="1" applyFill="1" applyBorder="1" applyAlignment="1">
      <alignment vertical="center"/>
    </xf>
    <xf numFmtId="49" fontId="2" fillId="2" borderId="4" xfId="0" applyNumberFormat="1" applyFont="1" applyFill="1" applyBorder="1" applyAlignment="1">
      <alignment horizontal="center" vertical="center" wrapText="1"/>
    </xf>
    <xf numFmtId="0" fontId="0" fillId="2" borderId="5" xfId="0" applyNumberFormat="1" applyFont="1" applyFill="1" applyBorder="1" applyAlignment="1"/>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0" fillId="2" borderId="8" xfId="0" applyNumberFormat="1" applyFont="1" applyFill="1" applyBorder="1" applyAlignment="1">
      <alignment vertical="center"/>
    </xf>
    <xf numFmtId="0" fontId="0" fillId="2" borderId="2" xfId="0" applyNumberFormat="1" applyFont="1" applyFill="1" applyBorder="1" applyAlignment="1"/>
    <xf numFmtId="0" fontId="0" fillId="2" borderId="2" xfId="0" applyNumberFormat="1" applyFont="1" applyFill="1" applyBorder="1" applyAlignment="1">
      <alignment vertical="center" wrapText="1"/>
    </xf>
    <xf numFmtId="49" fontId="0" fillId="2" borderId="12" xfId="0" applyNumberFormat="1" applyFont="1" applyFill="1" applyBorder="1" applyAlignment="1">
      <alignment horizontal="center" vertical="center"/>
    </xf>
    <xf numFmtId="49" fontId="0" fillId="2" borderId="12" xfId="0" applyNumberFormat="1" applyFont="1" applyFill="1" applyBorder="1" applyAlignment="1">
      <alignment vertical="center" wrapText="1"/>
    </xf>
    <xf numFmtId="49" fontId="5" fillId="2" borderId="12" xfId="0" applyNumberFormat="1" applyFont="1" applyFill="1" applyBorder="1" applyAlignment="1">
      <alignment horizontal="center" vertical="center" wrapText="1"/>
    </xf>
    <xf numFmtId="0" fontId="0" fillId="2" borderId="12" xfId="0" applyNumberFormat="1" applyFont="1" applyFill="1" applyBorder="1" applyAlignment="1">
      <alignment horizontal="center" vertical="center"/>
    </xf>
    <xf numFmtId="49" fontId="0" fillId="2" borderId="4" xfId="0" applyNumberFormat="1" applyFont="1" applyFill="1" applyBorder="1" applyAlignment="1">
      <alignment vertical="center" wrapText="1"/>
    </xf>
    <xf numFmtId="49" fontId="0" fillId="2" borderId="4" xfId="0" applyNumberFormat="1" applyFont="1" applyFill="1" applyBorder="1" applyAlignment="1">
      <alignment horizontal="center" vertical="center" wrapText="1"/>
    </xf>
    <xf numFmtId="49" fontId="0" fillId="2" borderId="6" xfId="0" applyNumberFormat="1" applyFont="1" applyFill="1" applyBorder="1" applyAlignment="1">
      <alignment horizontal="center" vertical="center" wrapText="1"/>
    </xf>
    <xf numFmtId="0" fontId="0" fillId="4" borderId="16" xfId="0" applyNumberFormat="1" applyFont="1" applyFill="1" applyBorder="1" applyAlignment="1">
      <alignment horizontal="center" vertical="center"/>
    </xf>
    <xf numFmtId="49" fontId="0" fillId="2" borderId="7"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0" fontId="0" fillId="4" borderId="12" xfId="0" applyNumberFormat="1" applyFont="1" applyFill="1" applyBorder="1" applyAlignment="1">
      <alignment horizontal="center" vertical="center"/>
    </xf>
    <xf numFmtId="0" fontId="0" fillId="4" borderId="12" xfId="0" applyNumberFormat="1" applyFont="1" applyFill="1" applyBorder="1" applyAlignment="1">
      <alignment vertical="center"/>
    </xf>
    <xf numFmtId="49" fontId="7" fillId="2" borderId="4" xfId="0" applyNumberFormat="1" applyFont="1" applyFill="1" applyBorder="1" applyAlignment="1">
      <alignment horizontal="center" vertical="center" wrapText="1"/>
    </xf>
    <xf numFmtId="49" fontId="7" fillId="2" borderId="6" xfId="0" applyNumberFormat="1" applyFont="1" applyFill="1" applyBorder="1" applyAlignment="1">
      <alignment horizontal="center" vertical="center" wrapText="1"/>
    </xf>
    <xf numFmtId="49" fontId="4" fillId="2" borderId="7" xfId="0" applyNumberFormat="1" applyFont="1" applyFill="1" applyBorder="1" applyAlignment="1">
      <alignment horizontal="right" vertical="center" wrapText="1"/>
    </xf>
    <xf numFmtId="49" fontId="8" fillId="2" borderId="4" xfId="0" applyNumberFormat="1" applyFont="1" applyFill="1" applyBorder="1" applyAlignment="1">
      <alignment horizontal="left" vertical="center" wrapText="1"/>
    </xf>
    <xf numFmtId="49" fontId="8" fillId="2" borderId="6" xfId="0" applyNumberFormat="1" applyFont="1" applyFill="1" applyBorder="1" applyAlignment="1">
      <alignment horizontal="left" vertical="center" wrapText="1"/>
    </xf>
    <xf numFmtId="49" fontId="8" fillId="2" borderId="7" xfId="0" applyNumberFormat="1" applyFont="1" applyFill="1" applyBorder="1" applyAlignment="1">
      <alignment horizontal="left" vertical="center" wrapText="1"/>
    </xf>
    <xf numFmtId="49" fontId="0" fillId="2" borderId="4" xfId="0" applyNumberFormat="1" applyFont="1" applyFill="1" applyBorder="1" applyAlignment="1">
      <alignment horizontal="left" vertical="center" wrapText="1"/>
    </xf>
    <xf numFmtId="49" fontId="0" fillId="2" borderId="7" xfId="0" applyNumberFormat="1" applyFont="1" applyFill="1" applyBorder="1" applyAlignment="1">
      <alignment horizontal="left" vertical="center" wrapText="1"/>
    </xf>
    <xf numFmtId="0" fontId="0" fillId="2" borderId="8" xfId="0" applyNumberFormat="1" applyFont="1" applyFill="1" applyBorder="1" applyAlignment="1">
      <alignment wrapText="1"/>
    </xf>
    <xf numFmtId="0" fontId="0" fillId="2" borderId="8" xfId="0" applyNumberFormat="1" applyFont="1" applyFill="1" applyBorder="1" applyAlignment="1"/>
    <xf numFmtId="0" fontId="0" fillId="2" borderId="8" xfId="0" applyNumberFormat="1" applyFont="1" applyFill="1" applyBorder="1" applyAlignment="1">
      <alignment vertical="center" wrapText="1"/>
    </xf>
    <xf numFmtId="0" fontId="0" fillId="0" borderId="0" xfId="0" applyNumberFormat="1" applyFont="1" applyAlignment="1"/>
    <xf numFmtId="49" fontId="10" fillId="5" borderId="12" xfId="0" applyNumberFormat="1" applyFont="1" applyFill="1" applyBorder="1" applyAlignment="1">
      <alignment horizontal="center" vertical="center" wrapText="1"/>
    </xf>
    <xf numFmtId="49" fontId="0" fillId="5" borderId="12" xfId="0" applyNumberFormat="1" applyFont="1" applyFill="1" applyBorder="1" applyAlignment="1">
      <alignment horizontal="center" vertical="center"/>
    </xf>
    <xf numFmtId="49" fontId="11" fillId="5" borderId="12" xfId="0" applyNumberFormat="1" applyFont="1" applyFill="1" applyBorder="1" applyAlignment="1">
      <alignment horizontal="center" vertical="center"/>
    </xf>
    <xf numFmtId="49" fontId="4" fillId="6" borderId="12" xfId="0" applyNumberFormat="1" applyFont="1" applyFill="1" applyBorder="1" applyAlignment="1">
      <alignment horizontal="center" vertical="center" wrapText="1"/>
    </xf>
    <xf numFmtId="49" fontId="0" fillId="6" borderId="12"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wrapText="1"/>
    </xf>
    <xf numFmtId="0" fontId="0" fillId="2" borderId="4" xfId="0" applyNumberFormat="1" applyFont="1" applyFill="1" applyBorder="1" applyAlignment="1">
      <alignment horizontal="center" vertical="center"/>
    </xf>
    <xf numFmtId="49" fontId="4" fillId="2" borderId="32" xfId="0" applyNumberFormat="1" applyFont="1" applyFill="1" applyBorder="1" applyAlignment="1">
      <alignment horizontal="center" vertical="center" wrapText="1"/>
    </xf>
    <xf numFmtId="0" fontId="0" fillId="2" borderId="6" xfId="0" applyNumberFormat="1" applyFont="1" applyFill="1" applyBorder="1" applyAlignment="1">
      <alignment horizontal="center" vertical="center"/>
    </xf>
    <xf numFmtId="49" fontId="12" fillId="2" borderId="33" xfId="0" applyNumberFormat="1" applyFont="1" applyFill="1" applyBorder="1" applyAlignment="1">
      <alignment horizontal="right" vertical="center" wrapText="1"/>
    </xf>
    <xf numFmtId="0" fontId="0" fillId="2" borderId="6" xfId="0" applyNumberFormat="1" applyFont="1" applyFill="1" applyBorder="1" applyAlignment="1"/>
    <xf numFmtId="49" fontId="0" fillId="2" borderId="6" xfId="0" applyNumberFormat="1" applyFont="1" applyFill="1" applyBorder="1" applyAlignment="1">
      <alignment vertical="center" wrapText="1"/>
    </xf>
    <xf numFmtId="0" fontId="0" fillId="2" borderId="34" xfId="0" applyNumberFormat="1" applyFont="1" applyFill="1" applyBorder="1" applyAlignment="1"/>
    <xf numFmtId="49" fontId="12" fillId="6" borderId="33" xfId="0" applyNumberFormat="1" applyFont="1" applyFill="1" applyBorder="1" applyAlignment="1">
      <alignment horizontal="right" vertical="center" wrapText="1"/>
    </xf>
    <xf numFmtId="49" fontId="0" fillId="6" borderId="16" xfId="0" applyNumberFormat="1" applyFont="1" applyFill="1" applyBorder="1" applyAlignment="1">
      <alignment horizontal="center" vertical="center"/>
    </xf>
    <xf numFmtId="49" fontId="0" fillId="2" borderId="7" xfId="0" applyNumberFormat="1" applyFont="1" applyFill="1" applyBorder="1" applyAlignment="1">
      <alignment vertical="center" wrapText="1"/>
    </xf>
    <xf numFmtId="0" fontId="0" fillId="2" borderId="16" xfId="0" applyNumberFormat="1" applyFont="1" applyFill="1" applyBorder="1" applyAlignment="1">
      <alignment horizontal="center" vertical="center"/>
    </xf>
    <xf numFmtId="49" fontId="12" fillId="6" borderId="36" xfId="0" applyNumberFormat="1" applyFont="1" applyFill="1" applyBorder="1" applyAlignment="1">
      <alignment horizontal="right" vertical="center" wrapText="1"/>
    </xf>
    <xf numFmtId="49" fontId="4" fillId="2" borderId="37" xfId="0" applyNumberFormat="1" applyFont="1" applyFill="1" applyBorder="1" applyAlignment="1">
      <alignment horizontal="center" vertical="center" wrapText="1"/>
    </xf>
    <xf numFmtId="0" fontId="4" fillId="2" borderId="3" xfId="0" applyNumberFormat="1" applyFont="1" applyFill="1" applyBorder="1" applyAlignment="1">
      <alignment horizontal="center" vertical="center"/>
    </xf>
    <xf numFmtId="0" fontId="0" fillId="2" borderId="35" xfId="0" applyNumberFormat="1" applyFont="1" applyFill="1" applyBorder="1" applyAlignment="1">
      <alignment horizontal="center" vertical="center"/>
    </xf>
    <xf numFmtId="0" fontId="0" fillId="2" borderId="34" xfId="0" applyNumberFormat="1" applyFont="1" applyFill="1" applyBorder="1" applyAlignment="1">
      <alignment horizontal="center" vertical="center"/>
    </xf>
    <xf numFmtId="49" fontId="12" fillId="2" borderId="12" xfId="0" applyNumberFormat="1" applyFont="1" applyFill="1" applyBorder="1" applyAlignment="1">
      <alignment horizontal="center" vertical="center" wrapText="1"/>
    </xf>
    <xf numFmtId="0" fontId="0" fillId="2" borderId="19" xfId="0" applyNumberFormat="1" applyFont="1" applyFill="1" applyBorder="1" applyAlignment="1">
      <alignment horizontal="center" vertical="center"/>
    </xf>
    <xf numFmtId="49" fontId="4" fillId="7" borderId="12" xfId="0" applyNumberFormat="1" applyFont="1" applyFill="1" applyBorder="1" applyAlignment="1">
      <alignment horizontal="center" vertical="center" wrapText="1"/>
    </xf>
    <xf numFmtId="49" fontId="0" fillId="7" borderId="12" xfId="0" applyNumberFormat="1" applyFont="1" applyFill="1" applyBorder="1" applyAlignment="1">
      <alignment horizontal="center" vertical="center"/>
    </xf>
    <xf numFmtId="49" fontId="12" fillId="2" borderId="37" xfId="0" applyNumberFormat="1" applyFont="1" applyFill="1" applyBorder="1" applyAlignment="1">
      <alignment horizontal="right" vertical="center" wrapText="1"/>
    </xf>
    <xf numFmtId="0" fontId="0" fillId="2" borderId="15" xfId="0" applyNumberFormat="1" applyFont="1" applyFill="1" applyBorder="1" applyAlignment="1">
      <alignment horizontal="center" vertical="center"/>
    </xf>
    <xf numFmtId="49" fontId="12" fillId="8" borderId="33" xfId="0" applyNumberFormat="1" applyFont="1" applyFill="1" applyBorder="1" applyAlignment="1">
      <alignment horizontal="right" vertical="center" wrapText="1"/>
    </xf>
    <xf numFmtId="49" fontId="0" fillId="8" borderId="16" xfId="0" applyNumberFormat="1" applyFont="1" applyFill="1" applyBorder="1" applyAlignment="1">
      <alignment horizontal="center" vertical="center"/>
    </xf>
    <xf numFmtId="49" fontId="12" fillId="8" borderId="36" xfId="0" applyNumberFormat="1" applyFont="1" applyFill="1" applyBorder="1" applyAlignment="1">
      <alignment horizontal="right" vertical="center" wrapText="1"/>
    </xf>
    <xf numFmtId="49" fontId="0" fillId="8" borderId="19" xfId="0" applyNumberFormat="1" applyFont="1" applyFill="1" applyBorder="1" applyAlignment="1">
      <alignment horizontal="center" vertical="center"/>
    </xf>
    <xf numFmtId="49" fontId="4" fillId="9" borderId="12" xfId="0" applyNumberFormat="1" applyFont="1" applyFill="1" applyBorder="1" applyAlignment="1">
      <alignment horizontal="center" vertical="center" wrapText="1"/>
    </xf>
    <xf numFmtId="49" fontId="0" fillId="9" borderId="12" xfId="0" applyNumberFormat="1" applyFont="1" applyFill="1" applyBorder="1" applyAlignment="1">
      <alignment horizontal="center" vertical="center"/>
    </xf>
    <xf numFmtId="49" fontId="12" fillId="10" borderId="33" xfId="0" applyNumberFormat="1" applyFont="1" applyFill="1" applyBorder="1" applyAlignment="1">
      <alignment horizontal="right" vertical="center" wrapText="1"/>
    </xf>
    <xf numFmtId="49" fontId="0" fillId="10" borderId="16" xfId="0" applyNumberFormat="1" applyFont="1" applyFill="1" applyBorder="1" applyAlignment="1">
      <alignment horizontal="center" vertical="center"/>
    </xf>
    <xf numFmtId="49" fontId="12" fillId="10" borderId="36" xfId="0" applyNumberFormat="1" applyFont="1" applyFill="1" applyBorder="1" applyAlignment="1">
      <alignment horizontal="right" vertical="center" wrapText="1"/>
    </xf>
    <xf numFmtId="49" fontId="0" fillId="10" borderId="19" xfId="0" applyNumberFormat="1" applyFont="1" applyFill="1" applyBorder="1" applyAlignment="1">
      <alignment horizontal="center" vertical="center"/>
    </xf>
    <xf numFmtId="49" fontId="4" fillId="11" borderId="12" xfId="0" applyNumberFormat="1" applyFont="1" applyFill="1" applyBorder="1" applyAlignment="1">
      <alignment horizontal="center" vertical="center" wrapText="1"/>
    </xf>
    <xf numFmtId="49" fontId="0" fillId="11" borderId="12" xfId="0" applyNumberFormat="1" applyFont="1" applyFill="1" applyBorder="1" applyAlignment="1">
      <alignment horizontal="center" vertical="center"/>
    </xf>
    <xf numFmtId="49" fontId="12" fillId="12" borderId="33" xfId="0" applyNumberFormat="1" applyFont="1" applyFill="1" applyBorder="1" applyAlignment="1">
      <alignment horizontal="right" vertical="center" wrapText="1"/>
    </xf>
    <xf numFmtId="49" fontId="0" fillId="12" borderId="16" xfId="0" applyNumberFormat="1" applyFont="1" applyFill="1" applyBorder="1" applyAlignment="1">
      <alignment horizontal="center" vertical="center"/>
    </xf>
    <xf numFmtId="49" fontId="12" fillId="12" borderId="36" xfId="0" applyNumberFormat="1" applyFont="1" applyFill="1" applyBorder="1" applyAlignment="1">
      <alignment horizontal="right" vertical="center" wrapText="1"/>
    </xf>
    <xf numFmtId="49" fontId="0" fillId="12" borderId="19" xfId="0" applyNumberFormat="1" applyFont="1" applyFill="1" applyBorder="1" applyAlignment="1">
      <alignment horizontal="center" vertical="center"/>
    </xf>
    <xf numFmtId="0" fontId="0" fillId="2" borderId="38" xfId="0" applyNumberFormat="1" applyFont="1" applyFill="1" applyBorder="1" applyAlignment="1">
      <alignment vertical="center"/>
    </xf>
    <xf numFmtId="0" fontId="12" fillId="2" borderId="39" xfId="0" applyNumberFormat="1" applyFont="1" applyFill="1" applyBorder="1" applyAlignment="1">
      <alignment horizontal="right" vertical="center" wrapText="1"/>
    </xf>
    <xf numFmtId="0" fontId="0" fillId="2" borderId="30" xfId="0" applyNumberFormat="1" applyFont="1" applyFill="1" applyBorder="1" applyAlignment="1"/>
    <xf numFmtId="0" fontId="0" fillId="2" borderId="30" xfId="0" applyNumberFormat="1" applyFont="1" applyFill="1" applyBorder="1" applyAlignment="1">
      <alignment vertical="center" wrapText="1"/>
    </xf>
    <xf numFmtId="49" fontId="10" fillId="3" borderId="12" xfId="0" applyNumberFormat="1" applyFont="1" applyFill="1" applyBorder="1" applyAlignment="1">
      <alignment horizontal="center" vertical="center" wrapText="1"/>
    </xf>
    <xf numFmtId="49" fontId="0" fillId="3" borderId="12" xfId="0" applyNumberFormat="1" applyFont="1" applyFill="1" applyBorder="1" applyAlignment="1">
      <alignment horizontal="center" vertical="center"/>
    </xf>
    <xf numFmtId="49" fontId="4" fillId="3" borderId="12" xfId="0" applyNumberFormat="1" applyFont="1" applyFill="1" applyBorder="1" applyAlignment="1">
      <alignment horizontal="center" vertical="center" wrapText="1"/>
    </xf>
    <xf numFmtId="49" fontId="0" fillId="3" borderId="15" xfId="0" applyNumberFormat="1" applyFont="1" applyFill="1" applyBorder="1" applyAlignment="1">
      <alignment horizontal="center" vertical="center"/>
    </xf>
    <xf numFmtId="0" fontId="0" fillId="2" borderId="35" xfId="0" applyNumberFormat="1" applyFont="1" applyFill="1" applyBorder="1" applyAlignment="1"/>
    <xf numFmtId="49" fontId="0" fillId="3" borderId="16" xfId="0" applyNumberFormat="1" applyFont="1" applyFill="1" applyBorder="1" applyAlignment="1">
      <alignment horizontal="center" vertical="center"/>
    </xf>
    <xf numFmtId="49" fontId="7" fillId="2" borderId="7" xfId="0" applyNumberFormat="1" applyFont="1" applyFill="1" applyBorder="1" applyAlignment="1">
      <alignment horizontal="center" vertical="center" wrapText="1"/>
    </xf>
    <xf numFmtId="0" fontId="0" fillId="2" borderId="6" xfId="0" applyNumberFormat="1" applyFont="1" applyFill="1" applyBorder="1" applyAlignment="1">
      <alignment horizontal="center" vertical="center" wrapText="1"/>
    </xf>
    <xf numFmtId="49" fontId="0" fillId="2" borderId="36" xfId="0" applyNumberFormat="1" applyFont="1" applyFill="1" applyBorder="1" applyAlignment="1">
      <alignment horizontal="center" vertical="center" wrapText="1"/>
    </xf>
    <xf numFmtId="0" fontId="0" fillId="2" borderId="7" xfId="0" applyNumberFormat="1" applyFont="1" applyFill="1" applyBorder="1" applyAlignment="1"/>
    <xf numFmtId="0" fontId="0" fillId="2" borderId="40" xfId="0" applyNumberFormat="1" applyFont="1" applyFill="1" applyBorder="1" applyAlignment="1">
      <alignment wrapText="1"/>
    </xf>
    <xf numFmtId="0" fontId="0" fillId="2" borderId="40" xfId="0" applyNumberFormat="1" applyFont="1" applyFill="1" applyBorder="1" applyAlignment="1"/>
    <xf numFmtId="0" fontId="0" fillId="2" borderId="41" xfId="0" applyNumberFormat="1" applyFont="1" applyFill="1" applyBorder="1" applyAlignment="1">
      <alignment vertical="center"/>
    </xf>
    <xf numFmtId="49" fontId="13" fillId="13" borderId="42" xfId="0" applyNumberFormat="1" applyFont="1" applyFill="1" applyBorder="1" applyAlignment="1">
      <alignment horizontal="center" vertical="center" wrapText="1"/>
    </xf>
    <xf numFmtId="49" fontId="14" fillId="13" borderId="42" xfId="0" applyNumberFormat="1" applyFont="1" applyFill="1" applyBorder="1" applyAlignment="1">
      <alignment horizontal="center" vertical="center" wrapText="1"/>
    </xf>
    <xf numFmtId="0" fontId="0" fillId="2" borderId="43" xfId="0" applyNumberFormat="1" applyFont="1" applyFill="1" applyBorder="1" applyAlignment="1">
      <alignment vertical="center" wrapText="1"/>
    </xf>
    <xf numFmtId="49" fontId="15" fillId="14" borderId="42" xfId="0" applyNumberFormat="1" applyFont="1" applyFill="1" applyBorder="1" applyAlignment="1">
      <alignment horizontal="right" vertical="center" wrapText="1"/>
    </xf>
    <xf numFmtId="0" fontId="16" fillId="2" borderId="42" xfId="0" applyNumberFormat="1" applyFont="1" applyFill="1" applyBorder="1" applyAlignment="1">
      <alignment horizontal="center" vertical="center" wrapText="1"/>
    </xf>
    <xf numFmtId="49" fontId="15" fillId="15" borderId="42" xfId="0" applyNumberFormat="1" applyFont="1" applyFill="1" applyBorder="1" applyAlignment="1">
      <alignment horizontal="right" vertical="center" wrapText="1"/>
    </xf>
    <xf numFmtId="49" fontId="15" fillId="16" borderId="42" xfId="0" applyNumberFormat="1" applyFont="1" applyFill="1" applyBorder="1" applyAlignment="1">
      <alignment horizontal="right" vertical="center" wrapText="1"/>
    </xf>
    <xf numFmtId="49" fontId="15" fillId="17" borderId="42" xfId="0" applyNumberFormat="1" applyFont="1" applyFill="1" applyBorder="1" applyAlignment="1">
      <alignment horizontal="right" vertical="center" wrapText="1"/>
    </xf>
    <xf numFmtId="49" fontId="15" fillId="18" borderId="42" xfId="0" applyNumberFormat="1" applyFont="1" applyFill="1" applyBorder="1" applyAlignment="1">
      <alignment horizontal="right" vertical="center" wrapText="1"/>
    </xf>
    <xf numFmtId="49" fontId="15" fillId="19" borderId="42" xfId="0" applyNumberFormat="1" applyFont="1" applyFill="1" applyBorder="1" applyAlignment="1">
      <alignment horizontal="right" vertical="center" wrapText="1"/>
    </xf>
    <xf numFmtId="0" fontId="0" fillId="0" borderId="0" xfId="0" applyNumberFormat="1" applyFont="1" applyAlignment="1"/>
    <xf numFmtId="0" fontId="0" fillId="0" borderId="44" xfId="0" applyFont="1" applyBorder="1" applyAlignment="1"/>
    <xf numFmtId="0" fontId="0" fillId="0" borderId="45" xfId="0" applyFont="1" applyBorder="1" applyAlignment="1"/>
    <xf numFmtId="0" fontId="0" fillId="0" borderId="46" xfId="0" applyFont="1" applyBorder="1" applyAlignment="1"/>
    <xf numFmtId="0" fontId="0" fillId="0" borderId="47" xfId="0" applyFont="1" applyBorder="1" applyAlignment="1"/>
    <xf numFmtId="0" fontId="0" fillId="0" borderId="24" xfId="0" applyFont="1" applyBorder="1" applyAlignment="1"/>
    <xf numFmtId="0" fontId="0" fillId="0" borderId="48" xfId="0" applyFont="1" applyBorder="1" applyAlignment="1"/>
    <xf numFmtId="0" fontId="0" fillId="0" borderId="49" xfId="0" applyFont="1" applyBorder="1" applyAlignment="1"/>
    <xf numFmtId="0" fontId="0" fillId="0" borderId="50" xfId="0" applyFont="1" applyBorder="1" applyAlignment="1"/>
    <xf numFmtId="0" fontId="0" fillId="0" borderId="51" xfId="0" applyFont="1" applyBorder="1" applyAlignment="1"/>
    <xf numFmtId="0" fontId="0" fillId="0" borderId="0" xfId="0" applyNumberFormat="1" applyFont="1" applyAlignment="1"/>
    <xf numFmtId="49" fontId="17" fillId="2" borderId="1" xfId="0" applyNumberFormat="1" applyFont="1" applyFill="1" applyBorder="1" applyAlignment="1">
      <alignment horizontal="left" vertical="center"/>
    </xf>
    <xf numFmtId="49" fontId="18" fillId="2" borderId="1" xfId="0" applyNumberFormat="1" applyFont="1" applyFill="1" applyBorder="1" applyAlignment="1">
      <alignment horizontal="left" vertical="center"/>
    </xf>
    <xf numFmtId="49" fontId="20" fillId="2" borderId="1" xfId="0" applyNumberFormat="1" applyFont="1" applyFill="1" applyBorder="1" applyAlignment="1">
      <alignment horizontal="left" vertical="center"/>
    </xf>
    <xf numFmtId="49" fontId="22" fillId="2" borderId="1" xfId="0" applyNumberFormat="1" applyFont="1" applyFill="1" applyBorder="1" applyAlignment="1">
      <alignment horizontal="left" vertical="center"/>
    </xf>
    <xf numFmtId="0" fontId="0" fillId="2" borderId="6" xfId="0" applyNumberFormat="1" applyFont="1" applyFill="1" applyBorder="1" applyAlignment="1">
      <alignment horizontal="center" vertical="center" wrapText="1"/>
    </xf>
    <xf numFmtId="49" fontId="0" fillId="2" borderId="37" xfId="0" applyNumberFormat="1" applyFill="1" applyBorder="1" applyAlignment="1">
      <alignment horizontal="center" vertical="center" wrapText="1"/>
    </xf>
    <xf numFmtId="0" fontId="0" fillId="2" borderId="15" xfId="0" applyNumberFormat="1" applyFont="1" applyFill="1" applyBorder="1" applyAlignment="1">
      <alignment horizontal="center" vertical="center" wrapText="1"/>
    </xf>
    <xf numFmtId="0" fontId="0" fillId="2" borderId="34" xfId="0" applyNumberFormat="1" applyFont="1" applyFill="1" applyBorder="1" applyAlignment="1">
      <alignment horizontal="center" vertical="center" wrapText="1"/>
    </xf>
    <xf numFmtId="0" fontId="0" fillId="2" borderId="1" xfId="0" applyNumberFormat="1" applyFont="1" applyFill="1" applyBorder="1" applyAlignment="1">
      <alignment wrapText="1"/>
    </xf>
    <xf numFmtId="49" fontId="0" fillId="5" borderId="12" xfId="0" applyNumberFormat="1" applyFont="1" applyFill="1" applyBorder="1" applyAlignment="1">
      <alignment horizontal="center" vertical="center" wrapText="1"/>
    </xf>
    <xf numFmtId="49" fontId="0" fillId="6" borderId="12" xfId="0" applyNumberFormat="1" applyFont="1" applyFill="1" applyBorder="1" applyAlignment="1">
      <alignment horizontal="center" vertical="center" wrapText="1"/>
    </xf>
    <xf numFmtId="0" fontId="0" fillId="4" borderId="16" xfId="0" applyNumberFormat="1" applyFont="1" applyFill="1" applyBorder="1" applyAlignment="1">
      <alignment horizontal="center" vertical="center" wrapText="1"/>
    </xf>
    <xf numFmtId="0" fontId="0" fillId="2" borderId="16" xfId="0" applyNumberFormat="1" applyFont="1" applyFill="1" applyBorder="1" applyAlignment="1">
      <alignment horizontal="center" vertical="center" wrapText="1"/>
    </xf>
    <xf numFmtId="0" fontId="0" fillId="2" borderId="35" xfId="0" applyNumberFormat="1" applyFont="1" applyFill="1" applyBorder="1" applyAlignment="1">
      <alignment horizontal="center" vertical="center" wrapText="1"/>
    </xf>
    <xf numFmtId="49" fontId="0" fillId="7" borderId="12" xfId="0" applyNumberFormat="1" applyFont="1" applyFill="1" applyBorder="1" applyAlignment="1">
      <alignment horizontal="center" vertical="center" wrapText="1"/>
    </xf>
    <xf numFmtId="49" fontId="0" fillId="8" borderId="16" xfId="0" applyNumberFormat="1" applyFont="1" applyFill="1" applyBorder="1" applyAlignment="1">
      <alignment horizontal="center" vertical="center" wrapText="1"/>
    </xf>
    <xf numFmtId="49" fontId="0" fillId="8" borderId="19" xfId="0" applyNumberFormat="1" applyFont="1" applyFill="1" applyBorder="1" applyAlignment="1">
      <alignment horizontal="center" vertical="center" wrapText="1"/>
    </xf>
    <xf numFmtId="49" fontId="0" fillId="9" borderId="12" xfId="0" applyNumberFormat="1" applyFont="1" applyFill="1" applyBorder="1" applyAlignment="1">
      <alignment horizontal="center" vertical="center" wrapText="1"/>
    </xf>
    <xf numFmtId="49" fontId="0" fillId="10" borderId="16" xfId="0" applyNumberFormat="1" applyFont="1" applyFill="1" applyBorder="1" applyAlignment="1">
      <alignment horizontal="center" vertical="center" wrapText="1"/>
    </xf>
    <xf numFmtId="49" fontId="0" fillId="10" borderId="19" xfId="0" applyNumberFormat="1" applyFont="1" applyFill="1" applyBorder="1" applyAlignment="1">
      <alignment horizontal="center" vertical="center" wrapText="1"/>
    </xf>
    <xf numFmtId="49" fontId="0" fillId="11" borderId="12" xfId="0" applyNumberFormat="1" applyFont="1" applyFill="1" applyBorder="1" applyAlignment="1">
      <alignment horizontal="center" vertical="center" wrapText="1"/>
    </xf>
    <xf numFmtId="0" fontId="0" fillId="2" borderId="4" xfId="0" applyNumberFormat="1" applyFont="1" applyFill="1" applyBorder="1" applyAlignment="1">
      <alignment horizontal="center" vertical="center" wrapText="1"/>
    </xf>
    <xf numFmtId="49" fontId="0" fillId="12" borderId="16" xfId="0" applyNumberFormat="1" applyFont="1" applyFill="1" applyBorder="1" applyAlignment="1">
      <alignment horizontal="center" vertical="center" wrapText="1"/>
    </xf>
    <xf numFmtId="49" fontId="0" fillId="12" borderId="19" xfId="0" applyNumberFormat="1" applyFont="1" applyFill="1" applyBorder="1" applyAlignment="1">
      <alignment horizontal="center" vertical="center" wrapText="1"/>
    </xf>
    <xf numFmtId="0" fontId="0" fillId="2" borderId="30" xfId="0" applyNumberFormat="1" applyFont="1" applyFill="1" applyBorder="1" applyAlignment="1">
      <alignment horizontal="center" vertical="center" wrapText="1"/>
    </xf>
    <xf numFmtId="49" fontId="0" fillId="3" borderId="12" xfId="0" applyNumberFormat="1" applyFont="1" applyFill="1" applyBorder="1" applyAlignment="1">
      <alignment horizontal="center" vertical="center" wrapText="1"/>
    </xf>
    <xf numFmtId="49" fontId="0" fillId="3" borderId="15" xfId="0" applyNumberFormat="1" applyFont="1" applyFill="1" applyBorder="1" applyAlignment="1">
      <alignment horizontal="center" vertical="center" wrapText="1"/>
    </xf>
    <xf numFmtId="0" fontId="0" fillId="2" borderId="35" xfId="0" applyNumberFormat="1" applyFont="1" applyFill="1" applyBorder="1" applyAlignment="1">
      <alignment wrapText="1"/>
    </xf>
    <xf numFmtId="0" fontId="0" fillId="2" borderId="6" xfId="0" applyNumberFormat="1" applyFont="1" applyFill="1" applyBorder="1" applyAlignment="1">
      <alignment wrapText="1"/>
    </xf>
    <xf numFmtId="0" fontId="0" fillId="2" borderId="34" xfId="0" applyNumberFormat="1" applyFont="1" applyFill="1" applyBorder="1" applyAlignment="1">
      <alignment wrapText="1"/>
    </xf>
    <xf numFmtId="49" fontId="0" fillId="3" borderId="16" xfId="0" applyNumberFormat="1" applyFont="1" applyFill="1" applyBorder="1" applyAlignment="1">
      <alignment horizontal="center" vertical="center" wrapText="1"/>
    </xf>
    <xf numFmtId="0" fontId="0" fillId="2" borderId="7" xfId="0" applyNumberFormat="1" applyFont="1" applyFill="1" applyBorder="1" applyAlignment="1">
      <alignment wrapText="1"/>
    </xf>
    <xf numFmtId="0" fontId="0" fillId="0" borderId="0" xfId="0" applyNumberFormat="1" applyFont="1" applyAlignment="1">
      <alignment wrapText="1"/>
    </xf>
    <xf numFmtId="49" fontId="0" fillId="6" borderId="16" xfId="0" applyNumberFormat="1" applyFont="1" applyFill="1" applyBorder="1" applyAlignment="1">
      <alignment horizontal="center" vertical="center" wrapText="1"/>
    </xf>
    <xf numFmtId="0" fontId="0" fillId="2" borderId="19" xfId="0" applyNumberFormat="1" applyFont="1" applyFill="1" applyBorder="1" applyAlignment="1">
      <alignment horizontal="center" vertical="center" wrapText="1"/>
    </xf>
    <xf numFmtId="0" fontId="0" fillId="2" borderId="30" xfId="0" applyNumberFormat="1" applyFont="1" applyFill="1" applyBorder="1" applyAlignment="1">
      <alignment wrapText="1"/>
    </xf>
    <xf numFmtId="0" fontId="0" fillId="2" borderId="52" xfId="0" applyNumberFormat="1" applyFont="1" applyFill="1" applyBorder="1" applyAlignment="1">
      <alignment wrapText="1"/>
    </xf>
    <xf numFmtId="0" fontId="0" fillId="2" borderId="1" xfId="0" applyNumberFormat="1" applyFont="1" applyFill="1" applyBorder="1" applyAlignment="1">
      <alignment horizontal="center" vertical="center" wrapText="1"/>
    </xf>
    <xf numFmtId="0" fontId="0" fillId="2" borderId="2" xfId="0" applyNumberFormat="1" applyFont="1" applyFill="1" applyBorder="1" applyAlignment="1">
      <alignment horizontal="center" vertical="center" wrapText="1"/>
    </xf>
    <xf numFmtId="0" fontId="0" fillId="2" borderId="52" xfId="0" applyNumberFormat="1" applyFont="1" applyFill="1" applyBorder="1" applyAlignment="1">
      <alignment horizontal="center" vertical="center" wrapText="1"/>
    </xf>
    <xf numFmtId="0" fontId="0" fillId="2" borderId="7" xfId="0" applyNumberFormat="1" applyFont="1" applyFill="1" applyBorder="1" applyAlignment="1">
      <alignment horizontal="center" vertical="center" wrapText="1"/>
    </xf>
    <xf numFmtId="0" fontId="0" fillId="2" borderId="40" xfId="0" applyNumberFormat="1" applyFont="1" applyFill="1" applyBorder="1" applyAlignment="1">
      <alignment horizontal="center" vertical="center" wrapText="1"/>
    </xf>
    <xf numFmtId="0" fontId="0" fillId="0" borderId="0" xfId="0" applyNumberFormat="1" applyFont="1" applyAlignment="1">
      <alignment horizontal="center" vertical="center" wrapText="1"/>
    </xf>
    <xf numFmtId="0" fontId="6" fillId="2" borderId="34" xfId="0" applyNumberFormat="1" applyFont="1" applyFill="1" applyBorder="1" applyAlignment="1">
      <alignment horizontal="center" vertical="center" wrapText="1"/>
    </xf>
    <xf numFmtId="0" fontId="0" fillId="2" borderId="6" xfId="0" applyNumberFormat="1" applyFont="1" applyFill="1" applyBorder="1" applyAlignment="1">
      <alignment horizontal="center" vertical="center" wrapText="1"/>
    </xf>
    <xf numFmtId="49" fontId="0" fillId="2" borderId="12" xfId="0" applyNumberFormat="1" applyFill="1" applyBorder="1" applyAlignment="1">
      <alignment horizontal="left" vertical="center" wrapText="1"/>
    </xf>
    <xf numFmtId="49" fontId="0" fillId="2" borderId="4" xfId="0" applyNumberFormat="1" applyFill="1" applyBorder="1" applyAlignment="1">
      <alignment horizontal="center" vertical="center" wrapText="1"/>
    </xf>
    <xf numFmtId="0" fontId="0" fillId="6" borderId="16" xfId="0" applyNumberFormat="1" applyFont="1" applyFill="1" applyBorder="1" applyAlignment="1">
      <alignment horizontal="center" vertical="center" wrapText="1"/>
    </xf>
    <xf numFmtId="0" fontId="0" fillId="8" borderId="19" xfId="0" applyNumberFormat="1" applyFont="1" applyFill="1" applyBorder="1" applyAlignment="1">
      <alignment horizontal="center" vertical="center" wrapText="1"/>
    </xf>
    <xf numFmtId="0" fontId="0" fillId="10" borderId="16" xfId="0" applyNumberFormat="1" applyFont="1" applyFill="1" applyBorder="1" applyAlignment="1">
      <alignment horizontal="center" vertical="center" wrapText="1"/>
    </xf>
    <xf numFmtId="0" fontId="0" fillId="3" borderId="16" xfId="0" applyNumberFormat="1" applyFont="1" applyFill="1" applyBorder="1" applyAlignment="1">
      <alignment horizontal="center" vertical="center" wrapText="1"/>
    </xf>
    <xf numFmtId="0" fontId="0" fillId="3" borderId="16" xfId="0" applyNumberFormat="1" applyFill="1" applyBorder="1" applyAlignment="1">
      <alignment horizontal="center" vertical="center" wrapText="1"/>
    </xf>
    <xf numFmtId="0" fontId="0" fillId="3" borderId="15" xfId="0" applyNumberFormat="1" applyFill="1" applyBorder="1" applyAlignment="1">
      <alignment horizontal="center" vertical="center" wrapText="1"/>
    </xf>
    <xf numFmtId="0" fontId="0" fillId="3" borderId="15" xfId="0" applyNumberFormat="1" applyFont="1" applyFill="1" applyBorder="1" applyAlignment="1">
      <alignment horizontal="center" vertical="center" wrapText="1"/>
    </xf>
    <xf numFmtId="0" fontId="0" fillId="12" borderId="19" xfId="0" applyNumberFormat="1" applyFont="1" applyFill="1" applyBorder="1" applyAlignment="1">
      <alignment horizontal="center" vertical="center" wrapText="1"/>
    </xf>
    <xf numFmtId="0" fontId="0" fillId="12" borderId="16" xfId="0" applyNumberFormat="1" applyFont="1" applyFill="1" applyBorder="1" applyAlignment="1">
      <alignment horizontal="center" vertical="center" wrapText="1"/>
    </xf>
    <xf numFmtId="0" fontId="0" fillId="12" borderId="16" xfId="0" applyNumberFormat="1" applyFill="1" applyBorder="1" applyAlignment="1">
      <alignment horizontal="center" vertical="center" wrapText="1"/>
    </xf>
    <xf numFmtId="0" fontId="0" fillId="10" borderId="19" xfId="0" applyNumberFormat="1" applyFont="1" applyFill="1" applyBorder="1" applyAlignment="1">
      <alignment horizontal="center" vertical="center" wrapText="1"/>
    </xf>
    <xf numFmtId="0" fontId="0" fillId="8" borderId="16" xfId="0" applyNumberFormat="1" applyFont="1" applyFill="1" applyBorder="1" applyAlignment="1">
      <alignment horizontal="center" vertical="center" wrapText="1"/>
    </xf>
    <xf numFmtId="49" fontId="0" fillId="2" borderId="4" xfId="0" applyNumberFormat="1" applyFont="1" applyFill="1" applyBorder="1" applyAlignment="1">
      <alignment horizontal="center" vertical="center"/>
    </xf>
    <xf numFmtId="49" fontId="0" fillId="2" borderId="6" xfId="0" applyNumberFormat="1" applyFont="1" applyFill="1" applyBorder="1" applyAlignment="1">
      <alignment horizontal="center" vertical="center"/>
    </xf>
    <xf numFmtId="49" fontId="0" fillId="2" borderId="7" xfId="0" applyNumberFormat="1" applyFont="1" applyFill="1" applyBorder="1" applyAlignment="1">
      <alignment horizontal="center" vertical="center"/>
    </xf>
    <xf numFmtId="0" fontId="0" fillId="2" borderId="6" xfId="0" applyNumberFormat="1" applyFill="1" applyBorder="1" applyAlignment="1">
      <alignment horizontal="center" vertical="center" wrapText="1"/>
    </xf>
    <xf numFmtId="0" fontId="0" fillId="2" borderId="35" xfId="0" applyNumberFormat="1" applyFill="1" applyBorder="1" applyAlignment="1">
      <alignment horizontal="center" vertical="center" wrapText="1"/>
    </xf>
    <xf numFmtId="49" fontId="0" fillId="6" borderId="16" xfId="0" applyNumberFormat="1" applyFill="1" applyBorder="1" applyAlignment="1">
      <alignment horizontal="center" vertical="center" wrapText="1"/>
    </xf>
    <xf numFmtId="0" fontId="0" fillId="6" borderId="16" xfId="0" applyNumberFormat="1" applyFill="1" applyBorder="1" applyAlignment="1">
      <alignment horizontal="center" vertical="center" wrapText="1"/>
    </xf>
    <xf numFmtId="0" fontId="24" fillId="0" borderId="24" xfId="1"/>
    <xf numFmtId="0" fontId="25" fillId="0" borderId="24" xfId="1" applyFont="1"/>
    <xf numFmtId="9" fontId="26" fillId="0" borderId="24" xfId="1" applyNumberFormat="1" applyFont="1"/>
    <xf numFmtId="0" fontId="27" fillId="0" borderId="24" xfId="1" applyFont="1" applyFill="1"/>
    <xf numFmtId="0" fontId="28" fillId="0" borderId="24" xfId="1" applyFont="1"/>
    <xf numFmtId="0" fontId="29" fillId="0" borderId="24" xfId="1" applyFont="1"/>
    <xf numFmtId="0" fontId="30" fillId="0" borderId="24" xfId="1" applyFont="1"/>
    <xf numFmtId="9" fontId="31" fillId="0" borderId="24" xfId="1" applyNumberFormat="1" applyFont="1"/>
    <xf numFmtId="0" fontId="25" fillId="0" borderId="24" xfId="1" applyFont="1" applyAlignment="1"/>
    <xf numFmtId="9" fontId="26" fillId="0" borderId="24" xfId="1" applyNumberFormat="1" applyFont="1" applyAlignment="1"/>
    <xf numFmtId="10" fontId="26" fillId="0" borderId="24" xfId="1" applyNumberFormat="1" applyFont="1"/>
    <xf numFmtId="0" fontId="32" fillId="0" borderId="24" xfId="1" applyFont="1"/>
    <xf numFmtId="10" fontId="24" fillId="0" borderId="24" xfId="1" applyNumberFormat="1"/>
    <xf numFmtId="0" fontId="24" fillId="0" borderId="24" xfId="1" applyBorder="1"/>
    <xf numFmtId="2" fontId="24" fillId="0" borderId="24" xfId="1" applyNumberFormat="1" applyBorder="1"/>
    <xf numFmtId="0" fontId="34" fillId="0" borderId="24" xfId="1" applyFont="1" applyBorder="1" applyAlignment="1">
      <alignment vertical="center"/>
    </xf>
    <xf numFmtId="2" fontId="34" fillId="0" borderId="24" xfId="1" applyNumberFormat="1" applyFont="1" applyBorder="1" applyAlignment="1">
      <alignment vertical="center"/>
    </xf>
    <xf numFmtId="0" fontId="36" fillId="0" borderId="24" xfId="1" applyFont="1" applyBorder="1" applyAlignment="1">
      <alignment horizontal="center" vertical="center"/>
    </xf>
    <xf numFmtId="0" fontId="37" fillId="0" borderId="24" xfId="1" applyFont="1" applyBorder="1" applyAlignment="1">
      <alignment horizontal="center" vertical="center"/>
    </xf>
    <xf numFmtId="2" fontId="37" fillId="0" borderId="24" xfId="1" applyNumberFormat="1" applyFont="1" applyBorder="1" applyAlignment="1">
      <alignment horizontal="center" vertical="center"/>
    </xf>
    <xf numFmtId="2" fontId="36" fillId="0" borderId="24" xfId="1" applyNumberFormat="1" applyFont="1" applyBorder="1" applyAlignment="1">
      <alignment horizontal="center" vertical="center"/>
    </xf>
    <xf numFmtId="0" fontId="39" fillId="0" borderId="24" xfId="1" applyFont="1" applyAlignment="1">
      <alignment vertical="center"/>
    </xf>
    <xf numFmtId="0" fontId="39" fillId="0" borderId="24" xfId="1" applyFont="1"/>
    <xf numFmtId="0" fontId="39" fillId="0" borderId="56" xfId="1" applyFont="1" applyBorder="1"/>
    <xf numFmtId="0" fontId="40" fillId="0" borderId="24" xfId="1" applyFont="1" applyBorder="1" applyAlignment="1">
      <alignment horizontal="left" vertical="center"/>
    </xf>
    <xf numFmtId="165" fontId="39" fillId="0" borderId="57" xfId="1" applyNumberFormat="1" applyFont="1" applyBorder="1" applyAlignment="1">
      <alignment horizontal="right"/>
    </xf>
    <xf numFmtId="164" fontId="39" fillId="0" borderId="24" xfId="1" applyNumberFormat="1" applyFont="1" applyAlignment="1">
      <alignment horizontal="left" vertical="center"/>
    </xf>
    <xf numFmtId="0" fontId="24" fillId="0" borderId="24" xfId="1" applyAlignment="1">
      <alignment horizontal="right"/>
    </xf>
    <xf numFmtId="0" fontId="41" fillId="0" borderId="53" xfId="1" applyFont="1" applyBorder="1"/>
    <xf numFmtId="0" fontId="40" fillId="0" borderId="54" xfId="1" applyFont="1" applyBorder="1" applyAlignment="1">
      <alignment horizontal="left" vertical="center"/>
    </xf>
    <xf numFmtId="165" fontId="41" fillId="0" borderId="55" xfId="1" applyNumberFormat="1" applyFont="1" applyBorder="1" applyAlignment="1">
      <alignment horizontal="right"/>
    </xf>
    <xf numFmtId="0" fontId="42" fillId="0" borderId="24" xfId="1" applyFont="1" applyAlignment="1">
      <alignment horizontal="left" vertical="center"/>
    </xf>
    <xf numFmtId="0" fontId="38" fillId="0" borderId="24" xfId="1" applyFont="1" applyAlignment="1">
      <alignment horizontal="left" vertical="center"/>
    </xf>
    <xf numFmtId="2" fontId="24" fillId="0" borderId="24" xfId="1" applyNumberFormat="1"/>
    <xf numFmtId="0" fontId="39" fillId="0" borderId="54" xfId="1" applyFont="1" applyBorder="1" applyAlignment="1">
      <alignment horizontal="left" vertical="center"/>
    </xf>
    <xf numFmtId="2" fontId="39" fillId="0" borderId="54" xfId="1" applyNumberFormat="1" applyFont="1" applyBorder="1" applyAlignment="1">
      <alignment horizontal="left" vertical="center"/>
    </xf>
    <xf numFmtId="0" fontId="43" fillId="0" borderId="24" xfId="1" applyNumberFormat="1" applyFont="1" applyBorder="1" applyAlignment="1">
      <alignment vertical="center"/>
    </xf>
    <xf numFmtId="2" fontId="43" fillId="0" borderId="24" xfId="1" applyNumberFormat="1" applyFont="1" applyBorder="1" applyAlignment="1">
      <alignment vertical="center"/>
    </xf>
    <xf numFmtId="0" fontId="43" fillId="0" borderId="24" xfId="1" applyFont="1" applyBorder="1" applyAlignment="1">
      <alignment vertical="center"/>
    </xf>
    <xf numFmtId="0" fontId="24" fillId="0" borderId="58" xfId="1" applyBorder="1"/>
    <xf numFmtId="0" fontId="43" fillId="0" borderId="58" xfId="1" applyNumberFormat="1" applyFont="1" applyBorder="1" applyAlignment="1">
      <alignment vertical="center"/>
    </xf>
    <xf numFmtId="2" fontId="43" fillId="0" borderId="58" xfId="1" applyNumberFormat="1" applyFont="1" applyBorder="1" applyAlignment="1">
      <alignment vertical="center"/>
    </xf>
    <xf numFmtId="2" fontId="24" fillId="21" borderId="59" xfId="1" applyNumberFormat="1" applyFill="1" applyBorder="1" applyAlignment="1">
      <alignment horizontal="center" vertical="center"/>
    </xf>
    <xf numFmtId="2" fontId="46" fillId="0" borderId="24" xfId="1" applyNumberFormat="1" applyFont="1" applyBorder="1" applyAlignment="1">
      <alignment horizontal="center" vertical="center"/>
    </xf>
    <xf numFmtId="2" fontId="24" fillId="24" borderId="54" xfId="1" applyNumberFormat="1" applyFill="1" applyBorder="1" applyAlignment="1">
      <alignment horizontal="center" vertical="center"/>
    </xf>
    <xf numFmtId="0" fontId="46" fillId="0" borderId="59" xfId="1" applyFont="1" applyBorder="1" applyAlignment="1">
      <alignment vertical="center"/>
    </xf>
    <xf numFmtId="2" fontId="46" fillId="0" borderId="24" xfId="1" applyNumberFormat="1" applyFont="1" applyBorder="1"/>
    <xf numFmtId="2" fontId="46" fillId="0" borderId="24" xfId="1" applyNumberFormat="1" applyFont="1" applyBorder="1" applyAlignment="1">
      <alignment horizontal="right" vertical="center"/>
    </xf>
    <xf numFmtId="0" fontId="47" fillId="0" borderId="24" xfId="1" applyFont="1" applyBorder="1" applyAlignment="1">
      <alignment vertical="center"/>
    </xf>
    <xf numFmtId="0" fontId="46" fillId="0" borderId="24" xfId="1" applyFont="1" applyBorder="1" applyAlignment="1">
      <alignment vertical="center"/>
    </xf>
    <xf numFmtId="0" fontId="42" fillId="0" borderId="24" xfId="1" applyFont="1" applyAlignment="1">
      <alignment horizontal="center" vertical="center"/>
    </xf>
    <xf numFmtId="0" fontId="24" fillId="0" borderId="24" xfId="1" applyAlignment="1">
      <alignment horizontal="center" vertical="center"/>
    </xf>
    <xf numFmtId="0" fontId="46" fillId="0" borderId="24" xfId="1" applyFont="1"/>
    <xf numFmtId="0" fontId="45" fillId="0" borderId="58" xfId="1" applyFont="1" applyBorder="1" applyAlignment="1">
      <alignment horizontal="right" vertical="center"/>
    </xf>
    <xf numFmtId="0" fontId="46" fillId="0" borderId="54" xfId="1" applyFont="1" applyFill="1" applyBorder="1" applyAlignment="1">
      <alignment horizontal="left" vertical="center"/>
    </xf>
    <xf numFmtId="0" fontId="48" fillId="0" borderId="54" xfId="1" applyFont="1" applyFill="1" applyBorder="1" applyAlignment="1">
      <alignment horizontal="left" vertical="center"/>
    </xf>
    <xf numFmtId="2" fontId="48" fillId="0" borderId="54" xfId="1" applyNumberFormat="1" applyFont="1" applyFill="1" applyBorder="1" applyAlignment="1">
      <alignment horizontal="center" vertical="center"/>
    </xf>
    <xf numFmtId="2" fontId="46" fillId="0" borderId="54" xfId="1" applyNumberFormat="1" applyFont="1" applyFill="1" applyBorder="1" applyAlignment="1">
      <alignment horizontal="center" vertical="center"/>
    </xf>
    <xf numFmtId="0" fontId="46" fillId="0" borderId="58" xfId="1" applyFont="1" applyBorder="1" applyAlignment="1">
      <alignment horizontal="left" vertical="center"/>
    </xf>
    <xf numFmtId="2" fontId="46" fillId="0" borderId="58" xfId="1" applyNumberFormat="1" applyFont="1" applyBorder="1" applyAlignment="1">
      <alignment horizontal="center" vertical="center"/>
    </xf>
    <xf numFmtId="0" fontId="46" fillId="0" borderId="58" xfId="1" applyFont="1" applyBorder="1"/>
    <xf numFmtId="2" fontId="24" fillId="0" borderId="58" xfId="1" applyNumberFormat="1" applyBorder="1"/>
    <xf numFmtId="0" fontId="46" fillId="0" borderId="58" xfId="1" applyFont="1" applyFill="1" applyBorder="1" applyAlignment="1">
      <alignment horizontal="left" vertical="center"/>
    </xf>
    <xf numFmtId="2" fontId="46" fillId="0" borderId="58" xfId="1" applyNumberFormat="1" applyFont="1" applyFill="1" applyBorder="1" applyAlignment="1">
      <alignment horizontal="center" vertical="center"/>
    </xf>
    <xf numFmtId="0" fontId="34" fillId="0" borderId="24" xfId="1" applyFont="1" applyBorder="1" applyAlignment="1"/>
    <xf numFmtId="0" fontId="36" fillId="0" borderId="24" xfId="1" applyFont="1" applyBorder="1" applyAlignment="1">
      <alignment vertical="center"/>
    </xf>
    <xf numFmtId="0" fontId="46" fillId="0" borderId="24" xfId="1" applyFont="1" applyBorder="1" applyAlignment="1">
      <alignment horizontal="left" vertical="center"/>
    </xf>
    <xf numFmtId="0" fontId="24" fillId="0" borderId="24" xfId="1" applyAlignment="1"/>
    <xf numFmtId="0" fontId="1" fillId="0" borderId="24" xfId="1" applyFont="1" applyAlignment="1"/>
    <xf numFmtId="0" fontId="30" fillId="0" borderId="24" xfId="1" applyFont="1" applyAlignment="1"/>
    <xf numFmtId="0" fontId="29" fillId="0" borderId="24" xfId="1" applyFont="1" applyAlignment="1"/>
    <xf numFmtId="10" fontId="24" fillId="0" borderId="24" xfId="1" applyNumberFormat="1" applyAlignment="1"/>
    <xf numFmtId="0" fontId="1" fillId="0" borderId="24" xfId="1" applyFont="1"/>
    <xf numFmtId="0" fontId="35" fillId="0" borderId="24" xfId="1" applyFont="1" applyBorder="1" applyAlignment="1">
      <alignment vertical="center"/>
    </xf>
    <xf numFmtId="0" fontId="36" fillId="0" borderId="24" xfId="1" applyFont="1" applyBorder="1" applyAlignment="1"/>
    <xf numFmtId="0" fontId="24" fillId="0" borderId="68" xfId="1" applyBorder="1"/>
    <xf numFmtId="2" fontId="44" fillId="0" borderId="24" xfId="1" applyNumberFormat="1" applyFont="1" applyBorder="1" applyAlignment="1">
      <alignment horizontal="center" vertical="center"/>
    </xf>
    <xf numFmtId="2" fontId="24" fillId="20" borderId="69" xfId="1" applyNumberFormat="1" applyFill="1" applyBorder="1" applyAlignment="1">
      <alignment horizontal="center" vertical="center"/>
    </xf>
    <xf numFmtId="2" fontId="46" fillId="0" borderId="72" xfId="1" applyNumberFormat="1" applyFont="1" applyBorder="1" applyAlignment="1">
      <alignment horizontal="center" vertical="center"/>
    </xf>
    <xf numFmtId="2" fontId="46" fillId="0" borderId="74" xfId="1" applyNumberFormat="1" applyFont="1" applyBorder="1" applyAlignment="1">
      <alignment horizontal="center" vertical="center"/>
    </xf>
    <xf numFmtId="2" fontId="46" fillId="0" borderId="75" xfId="1" applyNumberFormat="1" applyFont="1" applyBorder="1" applyAlignment="1">
      <alignment horizontal="center" vertical="center"/>
    </xf>
    <xf numFmtId="2" fontId="46" fillId="0" borderId="75" xfId="1" applyNumberFormat="1" applyFont="1" applyBorder="1"/>
    <xf numFmtId="2" fontId="46" fillId="0" borderId="58" xfId="1" applyNumberFormat="1" applyFont="1" applyBorder="1"/>
    <xf numFmtId="2" fontId="24" fillId="22" borderId="59" xfId="1" applyNumberFormat="1" applyFill="1" applyBorder="1" applyAlignment="1">
      <alignment horizontal="center" vertical="center"/>
    </xf>
    <xf numFmtId="2" fontId="44" fillId="0" borderId="24" xfId="1" applyNumberFormat="1" applyFont="1" applyAlignment="1">
      <alignment horizontal="center" vertical="center"/>
    </xf>
    <xf numFmtId="0" fontId="48" fillId="0" borderId="90" xfId="1" applyFont="1" applyFill="1" applyBorder="1" applyAlignment="1">
      <alignment horizontal="left" vertical="center"/>
    </xf>
    <xf numFmtId="0" fontId="46" fillId="0" borderId="91" xfId="1" applyFont="1" applyBorder="1" applyAlignment="1">
      <alignment horizontal="left" vertical="center"/>
    </xf>
    <xf numFmtId="0" fontId="46" fillId="0" borderId="90" xfId="1" applyFont="1" applyFill="1" applyBorder="1" applyAlignment="1">
      <alignment horizontal="left" vertical="center"/>
    </xf>
    <xf numFmtId="0" fontId="46" fillId="0" borderId="92" xfId="1" applyFont="1" applyBorder="1" applyAlignment="1">
      <alignment horizontal="left" vertical="center"/>
    </xf>
    <xf numFmtId="2" fontId="44" fillId="0" borderId="58" xfId="1" applyNumberFormat="1" applyFont="1" applyBorder="1" applyAlignment="1">
      <alignment horizontal="center" vertical="center"/>
    </xf>
    <xf numFmtId="0" fontId="46" fillId="0" borderId="93" xfId="1" applyFont="1" applyBorder="1" applyAlignment="1">
      <alignment horizontal="left" vertical="center"/>
    </xf>
    <xf numFmtId="0" fontId="51" fillId="20" borderId="69" xfId="4" applyFont="1" applyFill="1" applyBorder="1" applyAlignment="1">
      <alignment vertical="center"/>
    </xf>
    <xf numFmtId="0" fontId="52" fillId="20" borderId="69" xfId="4" applyFont="1" applyFill="1" applyBorder="1" applyAlignment="1">
      <alignment vertical="center"/>
    </xf>
    <xf numFmtId="0" fontId="53" fillId="20" borderId="69" xfId="4" applyFont="1" applyFill="1" applyBorder="1" applyAlignment="1">
      <alignment horizontal="right" vertical="center"/>
    </xf>
    <xf numFmtId="2" fontId="1" fillId="20" borderId="70" xfId="4" applyNumberFormat="1" applyFont="1" applyFill="1" applyBorder="1" applyAlignment="1">
      <alignment horizontal="center" vertical="center"/>
    </xf>
    <xf numFmtId="0" fontId="51" fillId="21" borderId="54" xfId="4" applyFont="1" applyFill="1" applyBorder="1" applyAlignment="1">
      <alignment vertical="center"/>
    </xf>
    <xf numFmtId="0" fontId="52" fillId="21" borderId="54" xfId="4" applyFont="1" applyFill="1" applyBorder="1" applyAlignment="1">
      <alignment vertical="center"/>
    </xf>
    <xf numFmtId="0" fontId="53" fillId="21" borderId="59" xfId="4" applyFont="1" applyFill="1" applyBorder="1" applyAlignment="1">
      <alignment horizontal="right" vertical="center"/>
    </xf>
    <xf numFmtId="49" fontId="47" fillId="0" borderId="73" xfId="4" applyNumberFormat="1" applyFont="1" applyBorder="1" applyAlignment="1">
      <alignment horizontal="center" vertical="center"/>
    </xf>
    <xf numFmtId="49" fontId="47" fillId="0" borderId="74" xfId="4" applyNumberFormat="1" applyFont="1" applyBorder="1" applyAlignment="1">
      <alignment horizontal="left" vertical="center"/>
    </xf>
    <xf numFmtId="49" fontId="47" fillId="0" borderId="76" xfId="4" applyNumberFormat="1" applyFont="1" applyBorder="1" applyAlignment="1">
      <alignment horizontal="center" vertical="center"/>
    </xf>
    <xf numFmtId="49" fontId="47" fillId="0" borderId="75" xfId="4" applyNumberFormat="1" applyFont="1" applyBorder="1" applyAlignment="1">
      <alignment horizontal="left" vertical="center"/>
    </xf>
    <xf numFmtId="49" fontId="46" fillId="0" borderId="76" xfId="4" applyNumberFormat="1" applyFont="1" applyBorder="1" applyAlignment="1">
      <alignment horizontal="center" vertical="center"/>
    </xf>
    <xf numFmtId="49" fontId="46" fillId="0" borderId="85" xfId="4" applyNumberFormat="1" applyFont="1" applyBorder="1" applyAlignment="1">
      <alignment horizontal="center" vertical="center"/>
    </xf>
    <xf numFmtId="49" fontId="47" fillId="0" borderId="58" xfId="4" applyNumberFormat="1" applyFont="1" applyBorder="1" applyAlignment="1">
      <alignment horizontal="left" vertical="center"/>
    </xf>
    <xf numFmtId="0" fontId="51" fillId="22" borderId="87" xfId="4" applyFont="1" applyFill="1" applyBorder="1" applyAlignment="1">
      <alignment vertical="center"/>
    </xf>
    <xf numFmtId="0" fontId="52" fillId="22" borderId="87" xfId="4" applyFont="1" applyFill="1" applyBorder="1" applyAlignment="1">
      <alignment vertical="center"/>
    </xf>
    <xf numFmtId="0" fontId="53" fillId="22" borderId="87" xfId="4" applyFont="1" applyFill="1" applyBorder="1" applyAlignment="1">
      <alignment horizontal="right" vertical="center"/>
    </xf>
    <xf numFmtId="2" fontId="1" fillId="22" borderId="88" xfId="4" applyNumberFormat="1" applyFont="1" applyFill="1" applyBorder="1" applyAlignment="1">
      <alignment horizontal="center" vertical="center"/>
    </xf>
    <xf numFmtId="0" fontId="51" fillId="23" borderId="54" xfId="4" applyFont="1" applyFill="1" applyBorder="1" applyAlignment="1">
      <alignment vertical="center"/>
    </xf>
    <xf numFmtId="0" fontId="52" fillId="23" borderId="54" xfId="4" applyFont="1" applyFill="1" applyBorder="1" applyAlignment="1">
      <alignment vertical="center"/>
    </xf>
    <xf numFmtId="0" fontId="53" fillId="23" borderId="59" xfId="4" applyFont="1" applyFill="1" applyBorder="1" applyAlignment="1">
      <alignment horizontal="right" vertical="center"/>
    </xf>
    <xf numFmtId="2" fontId="1" fillId="24" borderId="58" xfId="4" applyNumberFormat="1" applyFont="1" applyFill="1" applyBorder="1" applyAlignment="1">
      <alignment horizontal="left" vertical="center"/>
    </xf>
    <xf numFmtId="49" fontId="47" fillId="0" borderId="89" xfId="4" applyNumberFormat="1" applyFont="1" applyBorder="1" applyAlignment="1">
      <alignment horizontal="center" vertical="center"/>
    </xf>
    <xf numFmtId="2" fontId="47" fillId="0" borderId="67" xfId="4" applyNumberFormat="1" applyFont="1" applyBorder="1" applyAlignment="1">
      <alignment horizontal="center" vertical="center"/>
    </xf>
    <xf numFmtId="0" fontId="40" fillId="0" borderId="24" xfId="4" applyFont="1" applyBorder="1" applyAlignment="1">
      <alignment horizontal="left" vertical="center"/>
    </xf>
    <xf numFmtId="0" fontId="47" fillId="0" borderId="24" xfId="4" applyFont="1" applyBorder="1" applyAlignment="1">
      <alignment vertical="center"/>
    </xf>
    <xf numFmtId="0" fontId="46" fillId="0" borderId="54" xfId="4" applyFont="1" applyFill="1" applyBorder="1" applyAlignment="1">
      <alignment horizontal="left" vertical="center"/>
    </xf>
    <xf numFmtId="0" fontId="48" fillId="0" borderId="54" xfId="4" applyFont="1" applyFill="1" applyBorder="1" applyAlignment="1">
      <alignment horizontal="left" vertical="center"/>
    </xf>
    <xf numFmtId="0" fontId="46" fillId="0" borderId="24" xfId="4" applyFont="1" applyBorder="1" applyAlignment="1">
      <alignment horizontal="left" vertical="center"/>
    </xf>
    <xf numFmtId="0" fontId="46" fillId="0" borderId="58" xfId="4" applyFont="1" applyBorder="1" applyAlignment="1">
      <alignment horizontal="left" vertical="center"/>
    </xf>
    <xf numFmtId="2" fontId="50" fillId="0" borderId="24" xfId="4" applyNumberFormat="1"/>
    <xf numFmtId="2" fontId="50" fillId="0" borderId="24" xfId="4" applyNumberFormat="1" applyBorder="1"/>
    <xf numFmtId="2" fontId="44" fillId="0" borderId="58" xfId="4" applyNumberFormat="1" applyFont="1" applyBorder="1" applyAlignment="1">
      <alignment horizontal="right" vertical="center"/>
    </xf>
    <xf numFmtId="0" fontId="46" fillId="0" borderId="58" xfId="4" applyFont="1" applyFill="1" applyBorder="1" applyAlignment="1">
      <alignment horizontal="left" vertical="center"/>
    </xf>
    <xf numFmtId="0" fontId="0" fillId="2" borderId="6" xfId="0" applyNumberFormat="1" applyFont="1" applyFill="1" applyBorder="1" applyAlignment="1">
      <alignment horizontal="center" vertical="center" wrapText="1"/>
    </xf>
    <xf numFmtId="49" fontId="3" fillId="3" borderId="9" xfId="0" applyNumberFormat="1" applyFont="1" applyFill="1" applyBorder="1" applyAlignment="1">
      <alignment horizontal="center" vertical="center"/>
    </xf>
    <xf numFmtId="0" fontId="3" fillId="3" borderId="10" xfId="0" applyNumberFormat="1" applyFont="1" applyFill="1" applyBorder="1" applyAlignment="1">
      <alignment horizontal="center" vertical="center"/>
    </xf>
    <xf numFmtId="0" fontId="3" fillId="3" borderId="11" xfId="0" applyNumberFormat="1" applyFont="1" applyFill="1" applyBorder="1" applyAlignment="1">
      <alignment horizontal="center" vertical="center"/>
    </xf>
    <xf numFmtId="49" fontId="0" fillId="2" borderId="4" xfId="0" applyNumberFormat="1" applyFont="1" applyFill="1" applyBorder="1" applyAlignment="1">
      <alignment vertical="center" wrapText="1"/>
    </xf>
    <xf numFmtId="0" fontId="0" fillId="2" borderId="6" xfId="0" applyNumberFormat="1" applyFont="1" applyFill="1" applyBorder="1" applyAlignment="1">
      <alignment vertical="center" wrapText="1"/>
    </xf>
    <xf numFmtId="0" fontId="0" fillId="2" borderId="7" xfId="0" applyNumberFormat="1" applyFont="1" applyFill="1" applyBorder="1" applyAlignment="1">
      <alignment vertical="center" wrapText="1"/>
    </xf>
    <xf numFmtId="49" fontId="0" fillId="2" borderId="13" xfId="0" applyNumberFormat="1" applyFill="1" applyBorder="1" applyAlignment="1">
      <alignment horizontal="left" vertical="center"/>
    </xf>
    <xf numFmtId="0" fontId="0" fillId="2" borderId="8" xfId="0" applyNumberFormat="1" applyFont="1" applyFill="1" applyBorder="1" applyAlignment="1">
      <alignment horizontal="left" vertical="center"/>
    </xf>
    <xf numFmtId="0" fontId="0" fillId="2" borderId="14" xfId="0" applyNumberFormat="1" applyFont="1" applyFill="1" applyBorder="1" applyAlignment="1">
      <alignment horizontal="left" vertical="center"/>
    </xf>
    <xf numFmtId="0" fontId="0" fillId="2" borderId="5" xfId="0" applyNumberFormat="1" applyFont="1" applyFill="1" applyBorder="1" applyAlignment="1">
      <alignment horizontal="left" vertical="center"/>
    </xf>
    <xf numFmtId="0" fontId="0" fillId="2" borderId="1" xfId="0" applyNumberFormat="1" applyFont="1" applyFill="1" applyBorder="1" applyAlignment="1">
      <alignment horizontal="left" vertical="center"/>
    </xf>
    <xf numFmtId="0" fontId="0" fillId="2" borderId="3" xfId="0" applyNumberFormat="1" applyFont="1" applyFill="1" applyBorder="1" applyAlignment="1">
      <alignment horizontal="left" vertical="center"/>
    </xf>
    <xf numFmtId="0" fontId="0" fillId="2" borderId="17" xfId="0" applyNumberFormat="1" applyFont="1" applyFill="1" applyBorder="1" applyAlignment="1">
      <alignment horizontal="left" vertical="center"/>
    </xf>
    <xf numFmtId="0" fontId="0" fillId="2" borderId="2" xfId="0" applyNumberFormat="1" applyFont="1" applyFill="1" applyBorder="1" applyAlignment="1">
      <alignment horizontal="left" vertical="center"/>
    </xf>
    <xf numFmtId="0" fontId="0" fillId="2" borderId="18" xfId="0" applyNumberFormat="1" applyFont="1" applyFill="1" applyBorder="1" applyAlignment="1">
      <alignment horizontal="left" vertical="center"/>
    </xf>
    <xf numFmtId="0" fontId="0" fillId="4" borderId="15" xfId="0" applyNumberFormat="1" applyFont="1" applyFill="1" applyBorder="1" applyAlignment="1">
      <alignment horizontal="center" vertical="center"/>
    </xf>
    <xf numFmtId="0" fontId="0" fillId="4" borderId="16" xfId="0" applyNumberFormat="1" applyFont="1" applyFill="1" applyBorder="1" applyAlignment="1">
      <alignment horizontal="center" vertical="center"/>
    </xf>
    <xf numFmtId="0" fontId="0" fillId="4" borderId="19" xfId="0" applyNumberFormat="1" applyFont="1" applyFill="1" applyBorder="1" applyAlignment="1">
      <alignment horizontal="center" vertical="center"/>
    </xf>
    <xf numFmtId="49" fontId="0" fillId="2" borderId="13" xfId="0" applyNumberFormat="1" applyFont="1" applyFill="1" applyBorder="1" applyAlignment="1">
      <alignment vertical="center"/>
    </xf>
    <xf numFmtId="0" fontId="0" fillId="2" borderId="8" xfId="0" applyNumberFormat="1" applyFont="1" applyFill="1" applyBorder="1" applyAlignment="1">
      <alignment vertical="center"/>
    </xf>
    <xf numFmtId="0" fontId="0" fillId="2" borderId="14" xfId="0" applyNumberFormat="1" applyFont="1" applyFill="1" applyBorder="1" applyAlignment="1">
      <alignment vertical="center"/>
    </xf>
    <xf numFmtId="0" fontId="0" fillId="2" borderId="5" xfId="0" applyNumberFormat="1" applyFont="1" applyFill="1" applyBorder="1" applyAlignment="1">
      <alignment vertical="center"/>
    </xf>
    <xf numFmtId="0" fontId="0" fillId="2" borderId="1" xfId="0" applyNumberFormat="1" applyFont="1" applyFill="1" applyBorder="1" applyAlignment="1">
      <alignment vertical="center"/>
    </xf>
    <xf numFmtId="0" fontId="0" fillId="2" borderId="3" xfId="0" applyNumberFormat="1" applyFont="1" applyFill="1" applyBorder="1" applyAlignment="1">
      <alignment vertical="center"/>
    </xf>
    <xf numFmtId="0" fontId="0" fillId="2" borderId="17" xfId="0" applyNumberFormat="1" applyFont="1" applyFill="1" applyBorder="1" applyAlignment="1">
      <alignment vertical="center"/>
    </xf>
    <xf numFmtId="0" fontId="0" fillId="2" borderId="2" xfId="0" applyNumberFormat="1" applyFont="1" applyFill="1" applyBorder="1" applyAlignment="1">
      <alignment vertical="center"/>
    </xf>
    <xf numFmtId="0" fontId="0" fillId="2" borderId="18" xfId="0" applyNumberFormat="1" applyFont="1" applyFill="1" applyBorder="1" applyAlignment="1">
      <alignment vertical="center"/>
    </xf>
    <xf numFmtId="49" fontId="0" fillId="2" borderId="20" xfId="0" applyNumberFormat="1" applyFont="1" applyFill="1" applyBorder="1" applyAlignment="1">
      <alignment vertical="center" wrapText="1"/>
    </xf>
    <xf numFmtId="0" fontId="0" fillId="2" borderId="21" xfId="0" applyNumberFormat="1" applyFont="1" applyFill="1" applyBorder="1" applyAlignment="1">
      <alignment vertical="center" wrapText="1"/>
    </xf>
    <xf numFmtId="0" fontId="0" fillId="2" borderId="22" xfId="0" applyNumberFormat="1" applyFont="1" applyFill="1" applyBorder="1" applyAlignment="1">
      <alignment vertical="center" wrapText="1"/>
    </xf>
    <xf numFmtId="0" fontId="0" fillId="2" borderId="23" xfId="0" applyNumberFormat="1" applyFont="1" applyFill="1" applyBorder="1" applyAlignment="1">
      <alignment vertical="center" wrapText="1"/>
    </xf>
    <xf numFmtId="0" fontId="0" fillId="2" borderId="24" xfId="0" applyNumberFormat="1" applyFont="1" applyFill="1" applyBorder="1" applyAlignment="1">
      <alignment vertical="center" wrapText="1"/>
    </xf>
    <xf numFmtId="0" fontId="0" fillId="2" borderId="25" xfId="0" applyNumberFormat="1" applyFont="1" applyFill="1" applyBorder="1" applyAlignment="1">
      <alignment vertical="center" wrapText="1"/>
    </xf>
    <xf numFmtId="0" fontId="0" fillId="2" borderId="26" xfId="0" applyNumberFormat="1" applyFont="1" applyFill="1" applyBorder="1" applyAlignment="1">
      <alignment vertical="center" wrapText="1"/>
    </xf>
    <xf numFmtId="0" fontId="0" fillId="2" borderId="27" xfId="0" applyNumberFormat="1" applyFont="1" applyFill="1" applyBorder="1" applyAlignment="1">
      <alignment vertical="center" wrapText="1"/>
    </xf>
    <xf numFmtId="0" fontId="0" fillId="2" borderId="28" xfId="0" applyNumberFormat="1" applyFont="1" applyFill="1" applyBorder="1" applyAlignment="1">
      <alignment vertical="center" wrapText="1"/>
    </xf>
    <xf numFmtId="0" fontId="0" fillId="3" borderId="9" xfId="0" applyNumberFormat="1" applyFont="1" applyFill="1" applyBorder="1" applyAlignment="1">
      <alignment horizontal="left" vertical="center"/>
    </xf>
    <xf numFmtId="0" fontId="0" fillId="3" borderId="10" xfId="0" applyNumberFormat="1" applyFont="1" applyFill="1" applyBorder="1" applyAlignment="1">
      <alignment horizontal="left" vertical="center"/>
    </xf>
    <xf numFmtId="0" fontId="0" fillId="3" borderId="11" xfId="0" applyNumberFormat="1" applyFont="1" applyFill="1" applyBorder="1" applyAlignment="1">
      <alignment horizontal="left" vertical="center"/>
    </xf>
    <xf numFmtId="49" fontId="0" fillId="2" borderId="29" xfId="0" applyNumberFormat="1" applyFont="1" applyFill="1" applyBorder="1" applyAlignment="1">
      <alignment horizontal="left" vertical="center"/>
    </xf>
    <xf numFmtId="0" fontId="0" fillId="2" borderId="30" xfId="0" applyNumberFormat="1" applyFont="1" applyFill="1" applyBorder="1" applyAlignment="1">
      <alignment horizontal="left" vertical="center"/>
    </xf>
    <xf numFmtId="0" fontId="0" fillId="2" borderId="31" xfId="0" applyNumberFormat="1" applyFont="1" applyFill="1" applyBorder="1" applyAlignment="1">
      <alignment horizontal="left" vertical="center"/>
    </xf>
    <xf numFmtId="9" fontId="4" fillId="2" borderId="29" xfId="0" applyNumberFormat="1" applyFont="1" applyFill="1" applyBorder="1" applyAlignment="1">
      <alignment horizontal="left" vertical="center"/>
    </xf>
    <xf numFmtId="0" fontId="4" fillId="2" borderId="30" xfId="0" applyNumberFormat="1" applyFont="1" applyFill="1" applyBorder="1" applyAlignment="1">
      <alignment horizontal="left" vertical="center"/>
    </xf>
    <xf numFmtId="0" fontId="4" fillId="2" borderId="31" xfId="0" applyNumberFormat="1" applyFont="1" applyFill="1" applyBorder="1" applyAlignment="1">
      <alignment horizontal="left" vertical="center"/>
    </xf>
    <xf numFmtId="0" fontId="0" fillId="3" borderId="9" xfId="0" applyNumberFormat="1" applyFont="1" applyFill="1" applyBorder="1" applyAlignment="1">
      <alignment vertical="center"/>
    </xf>
    <xf numFmtId="0" fontId="0" fillId="3" borderId="10" xfId="0" applyNumberFormat="1" applyFont="1" applyFill="1" applyBorder="1" applyAlignment="1">
      <alignment vertical="center"/>
    </xf>
    <xf numFmtId="0" fontId="0" fillId="3" borderId="11" xfId="0" applyNumberFormat="1" applyFont="1" applyFill="1" applyBorder="1" applyAlignment="1">
      <alignment vertical="center"/>
    </xf>
    <xf numFmtId="49" fontId="0" fillId="3" borderId="9" xfId="0" applyNumberFormat="1" applyFont="1" applyFill="1" applyBorder="1" applyAlignment="1">
      <alignment horizontal="left" vertical="center"/>
    </xf>
    <xf numFmtId="49" fontId="0" fillId="2" borderId="13" xfId="0" applyNumberFormat="1" applyFont="1" applyFill="1" applyBorder="1" applyAlignment="1">
      <alignment vertical="center" wrapText="1"/>
    </xf>
    <xf numFmtId="9" fontId="4" fillId="3" borderId="9" xfId="0" applyNumberFormat="1" applyFont="1" applyFill="1" applyBorder="1" applyAlignment="1">
      <alignment horizontal="left" vertical="center"/>
    </xf>
    <xf numFmtId="0" fontId="4" fillId="3" borderId="10" xfId="0" applyNumberFormat="1" applyFont="1" applyFill="1" applyBorder="1" applyAlignment="1">
      <alignment horizontal="left" vertical="center"/>
    </xf>
    <xf numFmtId="0" fontId="4" fillId="3" borderId="11" xfId="0" applyNumberFormat="1" applyFont="1" applyFill="1" applyBorder="1" applyAlignment="1">
      <alignment horizontal="left" vertical="center"/>
    </xf>
    <xf numFmtId="0" fontId="0" fillId="2" borderId="6" xfId="0" applyNumberFormat="1" applyFont="1" applyFill="1" applyBorder="1" applyAlignment="1">
      <alignment horizontal="center" vertical="center" wrapText="1"/>
    </xf>
    <xf numFmtId="0" fontId="25" fillId="0" borderId="24" xfId="1" applyFont="1" applyAlignment="1">
      <alignment horizontal="center"/>
    </xf>
    <xf numFmtId="0" fontId="42" fillId="0" borderId="58" xfId="1" applyFont="1" applyBorder="1" applyAlignment="1">
      <alignment horizontal="left" vertical="center"/>
    </xf>
    <xf numFmtId="0" fontId="46" fillId="0" borderId="75" xfId="1" applyFont="1" applyBorder="1" applyAlignment="1">
      <alignment horizontal="left" vertical="center"/>
    </xf>
    <xf numFmtId="0" fontId="40" fillId="0" borderId="84" xfId="4" applyFont="1" applyBorder="1" applyAlignment="1">
      <alignment horizontal="left" vertical="center" wrapText="1"/>
    </xf>
    <xf numFmtId="0" fontId="40" fillId="0" borderId="63" xfId="4" applyFont="1" applyBorder="1" applyAlignment="1">
      <alignment horizontal="left" vertical="center" wrapText="1"/>
    </xf>
    <xf numFmtId="0" fontId="40" fillId="0" borderId="64" xfId="4" applyFont="1" applyBorder="1" applyAlignment="1">
      <alignment horizontal="left" vertical="center" wrapText="1"/>
    </xf>
    <xf numFmtId="0" fontId="46" fillId="0" borderId="58" xfId="1" applyFont="1" applyBorder="1" applyAlignment="1">
      <alignment horizontal="left" vertical="center"/>
    </xf>
    <xf numFmtId="0" fontId="40" fillId="0" borderId="86" xfId="4" applyFont="1" applyBorder="1" applyAlignment="1">
      <alignment horizontal="left" vertical="center"/>
    </xf>
    <xf numFmtId="0" fontId="40" fillId="0" borderId="65" xfId="4" applyFont="1" applyBorder="1" applyAlignment="1">
      <alignment horizontal="left" vertical="center"/>
    </xf>
    <xf numFmtId="0" fontId="40" fillId="0" borderId="66" xfId="4" applyFont="1" applyBorder="1" applyAlignment="1">
      <alignment horizontal="left" vertical="center"/>
    </xf>
    <xf numFmtId="0" fontId="40" fillId="0" borderId="72" xfId="4" applyFont="1" applyBorder="1" applyAlignment="1">
      <alignment horizontal="left" vertical="center" wrapText="1"/>
    </xf>
    <xf numFmtId="0" fontId="40" fillId="0" borderId="59" xfId="4" applyFont="1" applyBorder="1" applyAlignment="1">
      <alignment horizontal="left" vertical="center" wrapText="1"/>
    </xf>
    <xf numFmtId="0" fontId="40" fillId="0" borderId="59" xfId="4" applyFont="1" applyBorder="1" applyAlignment="1">
      <alignment horizontal="left" vertical="center"/>
    </xf>
    <xf numFmtId="0" fontId="40" fillId="0" borderId="75" xfId="4" applyFont="1" applyBorder="1" applyAlignment="1">
      <alignment horizontal="left" vertical="center" wrapText="1"/>
    </xf>
    <xf numFmtId="0" fontId="40" fillId="0" borderId="75" xfId="4" applyFont="1" applyBorder="1" applyAlignment="1">
      <alignment horizontal="left" vertical="center"/>
    </xf>
    <xf numFmtId="0" fontId="40" fillId="0" borderId="58" xfId="4" applyFont="1" applyBorder="1" applyAlignment="1">
      <alignment horizontal="left" vertical="center"/>
    </xf>
    <xf numFmtId="0" fontId="40" fillId="0" borderId="77" xfId="4" applyFont="1" applyBorder="1" applyAlignment="1">
      <alignment horizontal="left" vertical="center"/>
    </xf>
    <xf numFmtId="0" fontId="40" fillId="0" borderId="78" xfId="4" applyFont="1" applyBorder="1" applyAlignment="1">
      <alignment horizontal="left" vertical="center" wrapText="1"/>
    </xf>
    <xf numFmtId="0" fontId="40" fillId="0" borderId="79" xfId="4" applyFont="1" applyBorder="1" applyAlignment="1">
      <alignment horizontal="left" vertical="center"/>
    </xf>
    <xf numFmtId="0" fontId="40" fillId="0" borderId="80" xfId="4" applyFont="1" applyBorder="1" applyAlignment="1">
      <alignment horizontal="left" vertical="center"/>
    </xf>
    <xf numFmtId="0" fontId="40" fillId="0" borderId="61" xfId="4" applyFont="1" applyBorder="1" applyAlignment="1">
      <alignment horizontal="left" vertical="center"/>
    </xf>
    <xf numFmtId="0" fontId="40" fillId="0" borderId="81" xfId="4" applyFont="1" applyBorder="1" applyAlignment="1">
      <alignment horizontal="left" vertical="center"/>
    </xf>
    <xf numFmtId="0" fontId="40" fillId="0" borderId="82" xfId="4" applyFont="1" applyBorder="1" applyAlignment="1">
      <alignment horizontal="left" vertical="center"/>
    </xf>
    <xf numFmtId="0" fontId="40" fillId="0" borderId="83" xfId="4" applyFont="1" applyBorder="1" applyAlignment="1">
      <alignment horizontal="left" vertical="center"/>
    </xf>
    <xf numFmtId="0" fontId="40" fillId="0" borderId="84" xfId="4" applyFont="1" applyBorder="1" applyAlignment="1">
      <alignment horizontal="left" vertical="center"/>
    </xf>
    <xf numFmtId="0" fontId="40" fillId="0" borderId="63" xfId="4" applyFont="1" applyBorder="1" applyAlignment="1">
      <alignment horizontal="left" vertical="center"/>
    </xf>
    <xf numFmtId="0" fontId="40" fillId="0" borderId="64" xfId="4" applyFont="1" applyBorder="1" applyAlignment="1">
      <alignment horizontal="left" vertical="center"/>
    </xf>
    <xf numFmtId="0" fontId="40" fillId="0" borderId="71" xfId="4" applyFont="1" applyBorder="1" applyAlignment="1">
      <alignment horizontal="left" vertical="center"/>
    </xf>
    <xf numFmtId="0" fontId="40" fillId="0" borderId="60" xfId="4" applyFont="1" applyBorder="1" applyAlignment="1">
      <alignment horizontal="left" vertical="center" wrapText="1"/>
    </xf>
    <xf numFmtId="0" fontId="40" fillId="0" borderId="62" xfId="4" applyFont="1" applyBorder="1" applyAlignment="1">
      <alignment horizontal="left" vertical="center" wrapText="1"/>
    </xf>
    <xf numFmtId="0" fontId="43" fillId="0" borderId="24" xfId="1" applyFont="1" applyBorder="1" applyAlignment="1">
      <alignment horizontal="right" vertical="center"/>
    </xf>
    <xf numFmtId="0" fontId="43" fillId="0" borderId="58" xfId="1" applyFont="1" applyBorder="1" applyAlignment="1">
      <alignment horizontal="right" vertical="center"/>
    </xf>
    <xf numFmtId="0" fontId="34" fillId="0" borderId="24" xfId="1" applyFont="1" applyBorder="1" applyAlignment="1">
      <alignment horizontal="center" vertical="center"/>
    </xf>
    <xf numFmtId="0" fontId="35" fillId="0" borderId="24" xfId="1" applyFont="1" applyBorder="1" applyAlignment="1">
      <alignment horizontal="center" vertical="center"/>
    </xf>
    <xf numFmtId="0" fontId="36" fillId="0" borderId="24" xfId="1" applyFont="1" applyBorder="1" applyAlignment="1">
      <alignment horizontal="center"/>
    </xf>
    <xf numFmtId="0" fontId="36" fillId="0" borderId="69" xfId="1" applyFont="1" applyBorder="1" applyAlignment="1">
      <alignment horizontal="right" vertical="center"/>
    </xf>
    <xf numFmtId="164" fontId="38" fillId="0" borderId="69" xfId="1" applyNumberFormat="1" applyFont="1" applyBorder="1" applyAlignment="1">
      <alignment horizontal="left" vertical="center"/>
    </xf>
    <xf numFmtId="0" fontId="36" fillId="0" borderId="69" xfId="1" applyFont="1" applyBorder="1" applyAlignment="1">
      <alignment horizontal="left" vertical="center"/>
    </xf>
    <xf numFmtId="0" fontId="36" fillId="0" borderId="68" xfId="1" applyFont="1" applyBorder="1" applyAlignment="1">
      <alignment horizontal="right" vertical="center"/>
    </xf>
    <xf numFmtId="0" fontId="36" fillId="0" borderId="68" xfId="1" applyFont="1" applyBorder="1" applyAlignment="1">
      <alignment horizontal="left" vertical="center"/>
    </xf>
    <xf numFmtId="0" fontId="1" fillId="0" borderId="53" xfId="1" applyFont="1" applyBorder="1" applyAlignment="1">
      <alignment horizontal="center"/>
    </xf>
    <xf numFmtId="0" fontId="1" fillId="0" borderId="54" xfId="1" applyFont="1" applyBorder="1" applyAlignment="1">
      <alignment horizontal="center"/>
    </xf>
    <xf numFmtId="0" fontId="1" fillId="0" borderId="55" xfId="1" applyFont="1" applyBorder="1" applyAlignment="1">
      <alignment horizontal="center"/>
    </xf>
  </cellXfs>
  <cellStyles count="5">
    <cellStyle name="Normal" xfId="0" builtinId="0"/>
    <cellStyle name="Normal 2" xfId="1"/>
    <cellStyle name="Normal 2 2 2" xfId="2"/>
    <cellStyle name="Normal 3" xfId="3"/>
    <cellStyle name="Normal 4" xfId="4"/>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2EEDA"/>
      <rgbColor rgb="FFDEEAF6"/>
      <rgbColor rgb="FFD9DCE1"/>
      <rgbColor rgb="FFFFE598"/>
      <rgbColor rgb="FFFFF2CB"/>
      <rgbColor rgb="FFF4B083"/>
      <rgbColor rgb="FFFBE4D5"/>
      <rgbColor rgb="FFB4C6E7"/>
      <rgbColor rgb="FFD9E2F3"/>
      <rgbColor rgb="FFFF0000"/>
      <rgbColor rgb="FF00B050"/>
      <rgbColor rgb="FF92D050"/>
      <rgbColor rgb="FFED7D31"/>
      <rgbColor rgb="FFFFC000"/>
      <rgbColor rgb="FF7030A0"/>
      <rgbColor rgb="FFC00000"/>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externalLinks/externalLink1.xml" Type="http://schemas.openxmlformats.org/officeDocument/2006/relationships/externalLink"/>
    <Relationship Id="rId8" Target="theme/theme1.xml" Type="http://schemas.openxmlformats.org/officeDocument/2006/relationships/theme"/>
    <Relationship Id="rId9" Target="styles.xml" Type="http://schemas.openxmlformats.org/officeDocument/2006/relationships/styles"/>
</Relationships>

</file>

<file path=xl/drawings/_rels/drawing1.xml.rels><?xml version="1.0" encoding="UTF-8" standalone="no"?>
<Relationships xmlns="http://schemas.openxmlformats.org/package/2006/relationships">
    <Relationship Id="rId1" Target="../media/image1.png" Type="http://schemas.openxmlformats.org/officeDocument/2006/relationships/image"/>
    <Relationship Id="rId2" Target="../media/image2.png" Type="http://schemas.openxmlformats.org/officeDocument/2006/relationships/image"/>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231140</xdr:colOff>
      <xdr:row>20</xdr:row>
      <xdr:rowOff>126998</xdr:rowOff>
    </xdr:to>
    <xdr:pic>
      <xdr:nvPicPr>
        <xdr:cNvPr id="2" name="image1.png" descr="cid:image001.png@01D26DCD.E3C57EA0"/>
        <xdr:cNvPicPr>
          <a:picLocks noChangeAspect="1"/>
        </xdr:cNvPicPr>
      </xdr:nvPicPr>
      <xdr:blipFill>
        <a:blip xmlns:r="http://schemas.openxmlformats.org/officeDocument/2006/relationships" r:embed="rId1">
          <a:extLst/>
        </a:blip>
        <a:stretch>
          <a:fillRect/>
        </a:stretch>
      </xdr:blipFill>
      <xdr:spPr>
        <a:xfrm>
          <a:off x="0" y="0"/>
          <a:ext cx="4803141" cy="3441699"/>
        </a:xfrm>
        <a:prstGeom prst="rect">
          <a:avLst/>
        </a:prstGeom>
        <a:ln w="12700" cap="flat">
          <a:noFill/>
          <a:miter lim="400000"/>
        </a:ln>
        <a:effectLst/>
      </xdr:spPr>
    </xdr:pic>
    <xdr:clientData/>
  </xdr:twoCellAnchor>
  <xdr:twoCellAnchor>
    <xdr:from>
      <xdr:col>7</xdr:col>
      <xdr:colOff>50800</xdr:colOff>
      <xdr:row>0</xdr:row>
      <xdr:rowOff>0</xdr:rowOff>
    </xdr:from>
    <xdr:to>
      <xdr:col>13</xdr:col>
      <xdr:colOff>281940</xdr:colOff>
      <xdr:row>20</xdr:row>
      <xdr:rowOff>126998</xdr:rowOff>
    </xdr:to>
    <xdr:pic>
      <xdr:nvPicPr>
        <xdr:cNvPr id="3" name="image2.png" descr="cid:image002.png@01D26DCD.E3C57EA0"/>
        <xdr:cNvPicPr>
          <a:picLocks noChangeAspect="1"/>
        </xdr:cNvPicPr>
      </xdr:nvPicPr>
      <xdr:blipFill>
        <a:blip xmlns:r="http://schemas.openxmlformats.org/officeDocument/2006/relationships" r:embed="rId2">
          <a:extLst/>
        </a:blip>
        <a:stretch>
          <a:fillRect/>
        </a:stretch>
      </xdr:blipFill>
      <xdr:spPr>
        <a:xfrm>
          <a:off x="5384800" y="0"/>
          <a:ext cx="4803141" cy="3441699"/>
        </a:xfrm>
        <a:prstGeom prst="rect">
          <a:avLst/>
        </a:prstGeom>
        <a:ln w="12700" cap="flat">
          <a:noFill/>
          <a:miter lim="400000"/>
        </a:ln>
        <a:effectLst/>
      </xdr:spPr>
    </xdr:pic>
    <xdr:clientData/>
  </xdr:twoCellAnchor>
</xdr:wsDr>
</file>

<file path=xl/externalLinks/_rels/externalLink1.xml.rels><?xml version="1.0" encoding="UTF-8" standalone="no"?>
<Relationships xmlns="http://schemas.openxmlformats.org/package/2006/relationships">
    <Relationship Id="rId1" Target="/Users/bran/Downloads/BMS%20China%20Virology%20Call%20Validation%20WB-2.xlsx" TargetMode="External" Type="http://schemas.openxmlformats.org/officeDocument/2006/relationships/externalLinkPath"/>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访谈内容"/>
      <sheetName val="拜访记录"/>
      <sheetName val="SOAP方法"/>
      <sheetName val="SMART定义"/>
      <sheetName val="病毒rep"/>
      <sheetName val="权重"/>
    </sheetNames>
    <sheetDataSet>
      <sheetData sheetId="0"/>
      <sheetData sheetId="1">
        <row r="2">
          <cell r="G2">
            <v>0</v>
          </cell>
        </row>
        <row r="3">
          <cell r="G3">
            <v>3</v>
          </cell>
        </row>
        <row r="4">
          <cell r="G4">
            <v>6</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no"?>
<Relationships xmlns="http://schemas.openxmlformats.org/package/2006/relationships">
    <Relationship Id="rId1" Target="../drawings/drawing1.xml" Type="http://schemas.openxmlformats.org/officeDocument/2006/relationships/drawing"/>
</Relationships>

</file>

<file path=xl/worksheets/_rels/sheet4.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6.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showGridLines="0" topLeftCell="A32" zoomScale="81" zoomScaleNormal="81" zoomScalePageLayoutView="81" workbookViewId="0">
      <selection activeCell="C5" sqref="C5"/>
    </sheetView>
  </sheetViews>
  <sheetFormatPr baseColWidth="10" defaultColWidth="18.1640625" defaultRowHeight="14.5" customHeight="1" x14ac:dyDescent="0.2"/>
  <cols>
    <col min="1" max="1" width="4.83203125" style="1" customWidth="1"/>
    <col min="2" max="2" width="50.5" style="1" customWidth="1"/>
    <col min="3" max="7" width="18.1640625" style="1" customWidth="1"/>
    <col min="8" max="8" width="27.83203125" style="1" customWidth="1"/>
    <col min="9" max="256" width="18.1640625" style="1" customWidth="1"/>
  </cols>
  <sheetData>
    <row r="1" spans="1:8" ht="15" customHeight="1" x14ac:dyDescent="0.2">
      <c r="A1" s="2"/>
      <c r="B1" s="3"/>
      <c r="C1" s="4"/>
      <c r="D1" s="5"/>
      <c r="E1" s="5"/>
      <c r="F1" s="5"/>
      <c r="G1" s="5"/>
      <c r="H1" s="6"/>
    </row>
    <row r="2" spans="1:8" ht="15.5" customHeight="1" x14ac:dyDescent="0.2">
      <c r="A2" s="7"/>
      <c r="B2" s="8" t="s">
        <v>0</v>
      </c>
      <c r="C2" s="181" t="s">
        <v>1</v>
      </c>
      <c r="D2" s="9"/>
      <c r="E2" s="5"/>
      <c r="F2" s="5"/>
      <c r="G2" s="5"/>
      <c r="H2" s="6"/>
    </row>
    <row r="3" spans="1:8" ht="15.5" customHeight="1" x14ac:dyDescent="0.2">
      <c r="A3" s="7"/>
      <c r="B3" s="10" t="s">
        <v>2</v>
      </c>
      <c r="C3" s="182" t="s">
        <v>3</v>
      </c>
      <c r="D3" s="9"/>
      <c r="E3" s="5"/>
      <c r="F3" s="5"/>
      <c r="G3" s="5"/>
      <c r="H3" s="6"/>
    </row>
    <row r="4" spans="1:8" ht="15.5" customHeight="1" x14ac:dyDescent="0.2">
      <c r="A4" s="7"/>
      <c r="B4" s="10" t="s">
        <v>4</v>
      </c>
      <c r="C4" s="48">
        <v>76030116</v>
      </c>
      <c r="D4" s="9"/>
      <c r="E4" s="5"/>
      <c r="F4" s="5"/>
      <c r="G4" s="5"/>
      <c r="H4" s="6"/>
    </row>
    <row r="5" spans="1:8" ht="16.25" customHeight="1" x14ac:dyDescent="0.2">
      <c r="A5" s="7"/>
      <c r="B5" s="11" t="s">
        <v>5</v>
      </c>
      <c r="C5" s="183" t="s">
        <v>6</v>
      </c>
      <c r="D5" s="9"/>
      <c r="E5" s="5"/>
      <c r="F5" s="5"/>
      <c r="G5" s="5"/>
      <c r="H5" s="6"/>
    </row>
    <row r="6" spans="1:8" ht="15.5" customHeight="1" x14ac:dyDescent="0.2">
      <c r="A6" s="2"/>
      <c r="B6" s="12"/>
      <c r="C6" s="13"/>
      <c r="D6" s="5"/>
      <c r="E6" s="5"/>
      <c r="F6" s="5"/>
      <c r="G6" s="5"/>
      <c r="H6" s="6"/>
    </row>
    <row r="7" spans="1:8" ht="15" customHeight="1" x14ac:dyDescent="0.2">
      <c r="A7" s="2"/>
      <c r="B7" s="3"/>
      <c r="C7" s="4"/>
      <c r="D7" s="14"/>
      <c r="E7" s="14"/>
      <c r="F7" s="14"/>
      <c r="G7" s="14"/>
      <c r="H7" s="15"/>
    </row>
    <row r="8" spans="1:8" ht="22.75" customHeight="1" x14ac:dyDescent="0.2">
      <c r="A8" s="7"/>
      <c r="B8" s="314" t="s">
        <v>7</v>
      </c>
      <c r="C8" s="315"/>
      <c r="D8" s="315"/>
      <c r="E8" s="315"/>
      <c r="F8" s="316"/>
      <c r="G8" s="16" t="s">
        <v>8</v>
      </c>
      <c r="H8" s="17" t="s">
        <v>9</v>
      </c>
    </row>
    <row r="9" spans="1:8" ht="23" customHeight="1" x14ac:dyDescent="0.2">
      <c r="A9" s="7">
        <v>1</v>
      </c>
      <c r="B9" s="18" t="s">
        <v>10</v>
      </c>
      <c r="C9" s="359"/>
      <c r="D9" s="360"/>
      <c r="E9" s="360"/>
      <c r="F9" s="361"/>
      <c r="G9" s="19">
        <v>2</v>
      </c>
      <c r="H9" s="317" t="s">
        <v>11</v>
      </c>
    </row>
    <row r="10" spans="1:8" ht="23" customHeight="1" x14ac:dyDescent="0.2">
      <c r="A10" s="7"/>
      <c r="B10" s="21" t="s">
        <v>12</v>
      </c>
      <c r="C10" s="332" t="s">
        <v>13</v>
      </c>
      <c r="D10" s="333"/>
      <c r="E10" s="333"/>
      <c r="F10" s="334"/>
      <c r="G10" s="329"/>
      <c r="H10" s="318"/>
    </row>
    <row r="11" spans="1:8" ht="23" customHeight="1" x14ac:dyDescent="0.2">
      <c r="A11" s="7"/>
      <c r="B11" s="22" t="s">
        <v>14</v>
      </c>
      <c r="C11" s="335"/>
      <c r="D11" s="336"/>
      <c r="E11" s="336"/>
      <c r="F11" s="337"/>
      <c r="G11" s="330"/>
      <c r="H11" s="318"/>
    </row>
    <row r="12" spans="1:8" ht="23" customHeight="1" x14ac:dyDescent="0.2">
      <c r="A12" s="7"/>
      <c r="B12" s="24" t="s">
        <v>15</v>
      </c>
      <c r="C12" s="338"/>
      <c r="D12" s="339"/>
      <c r="E12" s="339"/>
      <c r="F12" s="340"/>
      <c r="G12" s="331"/>
      <c r="H12" s="319"/>
    </row>
    <row r="13" spans="1:8" ht="23" customHeight="1" x14ac:dyDescent="0.2">
      <c r="A13" s="7">
        <v>2</v>
      </c>
      <c r="B13" s="25" t="s">
        <v>16</v>
      </c>
      <c r="C13" s="350"/>
      <c r="D13" s="351"/>
      <c r="E13" s="351"/>
      <c r="F13" s="352"/>
      <c r="G13" s="19">
        <v>1</v>
      </c>
      <c r="H13" s="317" t="s">
        <v>17</v>
      </c>
    </row>
    <row r="14" spans="1:8" ht="23" customHeight="1" x14ac:dyDescent="0.2">
      <c r="A14" s="7"/>
      <c r="B14" s="21" t="s">
        <v>18</v>
      </c>
      <c r="C14" s="363" t="s">
        <v>19</v>
      </c>
      <c r="D14" s="333"/>
      <c r="E14" s="333"/>
      <c r="F14" s="334"/>
      <c r="G14" s="329"/>
      <c r="H14" s="318"/>
    </row>
    <row r="15" spans="1:8" ht="23" customHeight="1" x14ac:dyDescent="0.2">
      <c r="A15" s="7"/>
      <c r="B15" s="22" t="s">
        <v>20</v>
      </c>
      <c r="C15" s="335"/>
      <c r="D15" s="336"/>
      <c r="E15" s="336"/>
      <c r="F15" s="337"/>
      <c r="G15" s="330"/>
      <c r="H15" s="318"/>
    </row>
    <row r="16" spans="1:8" ht="74" customHeight="1" x14ac:dyDescent="0.2">
      <c r="A16" s="7"/>
      <c r="B16" s="24" t="s">
        <v>21</v>
      </c>
      <c r="C16" s="338"/>
      <c r="D16" s="339"/>
      <c r="E16" s="339"/>
      <c r="F16" s="340"/>
      <c r="G16" s="331"/>
      <c r="H16" s="319"/>
    </row>
    <row r="17" spans="1:8" ht="23" customHeight="1" x14ac:dyDescent="0.2">
      <c r="A17" s="7">
        <v>3</v>
      </c>
      <c r="B17" s="25" t="s">
        <v>22</v>
      </c>
      <c r="C17" s="350"/>
      <c r="D17" s="351"/>
      <c r="E17" s="351"/>
      <c r="F17" s="352"/>
      <c r="G17" s="19">
        <v>1</v>
      </c>
      <c r="H17" s="317" t="s">
        <v>23</v>
      </c>
    </row>
    <row r="18" spans="1:8" ht="37.75" customHeight="1" x14ac:dyDescent="0.2">
      <c r="A18" s="7"/>
      <c r="B18" s="21" t="s">
        <v>24</v>
      </c>
      <c r="C18" s="341" t="s">
        <v>25</v>
      </c>
      <c r="D18" s="342"/>
      <c r="E18" s="342"/>
      <c r="F18" s="343"/>
      <c r="G18" s="329"/>
      <c r="H18" s="318"/>
    </row>
    <row r="19" spans="1:8" ht="43.5" customHeight="1" x14ac:dyDescent="0.2">
      <c r="A19" s="7"/>
      <c r="B19" s="22" t="s">
        <v>26</v>
      </c>
      <c r="C19" s="344"/>
      <c r="D19" s="345"/>
      <c r="E19" s="345"/>
      <c r="F19" s="346"/>
      <c r="G19" s="330"/>
      <c r="H19" s="318"/>
    </row>
    <row r="20" spans="1:8" ht="60.25" customHeight="1" x14ac:dyDescent="0.2">
      <c r="A20" s="7"/>
      <c r="B20" s="24" t="s">
        <v>27</v>
      </c>
      <c r="C20" s="347"/>
      <c r="D20" s="348"/>
      <c r="E20" s="348"/>
      <c r="F20" s="349"/>
      <c r="G20" s="331"/>
      <c r="H20" s="319"/>
    </row>
    <row r="21" spans="1:8" ht="23" customHeight="1" x14ac:dyDescent="0.2">
      <c r="A21" s="7">
        <v>4</v>
      </c>
      <c r="B21" s="25" t="s">
        <v>28</v>
      </c>
      <c r="C21" s="350"/>
      <c r="D21" s="351"/>
      <c r="E21" s="351"/>
      <c r="F21" s="352"/>
      <c r="G21" s="19">
        <v>2</v>
      </c>
      <c r="H21" s="317" t="s">
        <v>29</v>
      </c>
    </row>
    <row r="22" spans="1:8" ht="23" customHeight="1" x14ac:dyDescent="0.2">
      <c r="A22" s="7"/>
      <c r="B22" s="21" t="s">
        <v>30</v>
      </c>
      <c r="C22" s="332" t="s">
        <v>31</v>
      </c>
      <c r="D22" s="333"/>
      <c r="E22" s="333"/>
      <c r="F22" s="334"/>
      <c r="G22" s="26"/>
      <c r="H22" s="318"/>
    </row>
    <row r="23" spans="1:8" ht="23" customHeight="1" x14ac:dyDescent="0.2">
      <c r="A23" s="7"/>
      <c r="B23" s="22" t="s">
        <v>32</v>
      </c>
      <c r="C23" s="335"/>
      <c r="D23" s="336"/>
      <c r="E23" s="336"/>
      <c r="F23" s="337"/>
      <c r="G23" s="26"/>
      <c r="H23" s="318"/>
    </row>
    <row r="24" spans="1:8" ht="23" customHeight="1" x14ac:dyDescent="0.2">
      <c r="A24" s="7"/>
      <c r="B24" s="24" t="s">
        <v>33</v>
      </c>
      <c r="C24" s="338"/>
      <c r="D24" s="339"/>
      <c r="E24" s="339"/>
      <c r="F24" s="340"/>
      <c r="G24" s="27"/>
      <c r="H24" s="319"/>
    </row>
    <row r="25" spans="1:8" ht="23" customHeight="1" x14ac:dyDescent="0.2">
      <c r="A25" s="7">
        <v>5</v>
      </c>
      <c r="B25" s="25" t="s">
        <v>34</v>
      </c>
      <c r="C25" s="362" t="s">
        <v>35</v>
      </c>
      <c r="D25" s="351"/>
      <c r="E25" s="351"/>
      <c r="F25" s="352"/>
      <c r="G25" s="19">
        <v>2</v>
      </c>
      <c r="H25" s="317" t="s">
        <v>29</v>
      </c>
    </row>
    <row r="26" spans="1:8" ht="23" customHeight="1" x14ac:dyDescent="0.2">
      <c r="A26" s="7"/>
      <c r="B26" s="28" t="s">
        <v>32</v>
      </c>
      <c r="C26" s="353" t="s">
        <v>36</v>
      </c>
      <c r="D26" s="354"/>
      <c r="E26" s="354"/>
      <c r="F26" s="355"/>
      <c r="G26" s="329"/>
      <c r="H26" s="318"/>
    </row>
    <row r="27" spans="1:8" ht="23" customHeight="1" x14ac:dyDescent="0.2">
      <c r="A27" s="7"/>
      <c r="B27" s="29" t="s">
        <v>30</v>
      </c>
      <c r="C27" s="353" t="s">
        <v>37</v>
      </c>
      <c r="D27" s="354"/>
      <c r="E27" s="354"/>
      <c r="F27" s="355"/>
      <c r="G27" s="330"/>
      <c r="H27" s="318"/>
    </row>
    <row r="28" spans="1:8" ht="23" customHeight="1" x14ac:dyDescent="0.2">
      <c r="A28" s="7"/>
      <c r="B28" s="29" t="s">
        <v>33</v>
      </c>
      <c r="C28" s="353" t="s">
        <v>38</v>
      </c>
      <c r="D28" s="354"/>
      <c r="E28" s="354"/>
      <c r="F28" s="355"/>
      <c r="G28" s="330"/>
      <c r="H28" s="318"/>
    </row>
    <row r="29" spans="1:8" ht="23" customHeight="1" x14ac:dyDescent="0.2">
      <c r="A29" s="7"/>
      <c r="B29" s="30" t="s">
        <v>39</v>
      </c>
      <c r="C29" s="356">
        <v>1</v>
      </c>
      <c r="D29" s="357"/>
      <c r="E29" s="357"/>
      <c r="F29" s="358"/>
      <c r="G29" s="331"/>
      <c r="H29" s="319"/>
    </row>
    <row r="30" spans="1:8" ht="23" customHeight="1" x14ac:dyDescent="0.2">
      <c r="A30" s="7">
        <v>6</v>
      </c>
      <c r="B30" s="25" t="s">
        <v>40</v>
      </c>
      <c r="C30" s="364"/>
      <c r="D30" s="365"/>
      <c r="E30" s="365"/>
      <c r="F30" s="366"/>
      <c r="G30" s="19">
        <v>2</v>
      </c>
      <c r="H30" s="317" t="s">
        <v>41</v>
      </c>
    </row>
    <row r="31" spans="1:8" ht="23" customHeight="1" x14ac:dyDescent="0.2">
      <c r="A31" s="7"/>
      <c r="B31" s="21" t="s">
        <v>42</v>
      </c>
      <c r="C31" s="332" t="s">
        <v>43</v>
      </c>
      <c r="D31" s="333"/>
      <c r="E31" s="333"/>
      <c r="F31" s="334"/>
      <c r="G31" s="329"/>
      <c r="H31" s="318"/>
    </row>
    <row r="32" spans="1:8" ht="23" customHeight="1" x14ac:dyDescent="0.2">
      <c r="A32" s="7"/>
      <c r="B32" s="22" t="s">
        <v>44</v>
      </c>
      <c r="C32" s="335"/>
      <c r="D32" s="336"/>
      <c r="E32" s="336"/>
      <c r="F32" s="337"/>
      <c r="G32" s="330"/>
      <c r="H32" s="318"/>
    </row>
    <row r="33" spans="1:8" ht="23" customHeight="1" x14ac:dyDescent="0.2">
      <c r="A33" s="7"/>
      <c r="B33" s="24" t="s">
        <v>45</v>
      </c>
      <c r="C33" s="338"/>
      <c r="D33" s="339"/>
      <c r="E33" s="339"/>
      <c r="F33" s="340"/>
      <c r="G33" s="331"/>
      <c r="H33" s="319"/>
    </row>
    <row r="34" spans="1:8" ht="23" customHeight="1" x14ac:dyDescent="0.2">
      <c r="A34" s="7">
        <v>7</v>
      </c>
      <c r="B34" s="25" t="s">
        <v>46</v>
      </c>
      <c r="C34" s="350"/>
      <c r="D34" s="351"/>
      <c r="E34" s="351"/>
      <c r="F34" s="352"/>
      <c r="G34" s="19">
        <v>2</v>
      </c>
      <c r="H34" s="317" t="s">
        <v>47</v>
      </c>
    </row>
    <row r="35" spans="1:8" ht="23" customHeight="1" x14ac:dyDescent="0.2">
      <c r="A35" s="7"/>
      <c r="B35" s="31" t="s">
        <v>48</v>
      </c>
      <c r="C35" s="320" t="s">
        <v>217</v>
      </c>
      <c r="D35" s="321"/>
      <c r="E35" s="321"/>
      <c r="F35" s="322"/>
      <c r="G35" s="329"/>
      <c r="H35" s="318"/>
    </row>
    <row r="36" spans="1:8" ht="23" customHeight="1" x14ac:dyDescent="0.2">
      <c r="A36" s="7"/>
      <c r="B36" s="32" t="s">
        <v>49</v>
      </c>
      <c r="C36" s="323"/>
      <c r="D36" s="324"/>
      <c r="E36" s="324"/>
      <c r="F36" s="325"/>
      <c r="G36" s="330"/>
      <c r="H36" s="318"/>
    </row>
    <row r="37" spans="1:8" ht="23" customHeight="1" x14ac:dyDescent="0.2">
      <c r="A37" s="7"/>
      <c r="B37" s="32" t="s">
        <v>50</v>
      </c>
      <c r="C37" s="323"/>
      <c r="D37" s="324"/>
      <c r="E37" s="324"/>
      <c r="F37" s="325"/>
      <c r="G37" s="330"/>
      <c r="H37" s="318"/>
    </row>
    <row r="38" spans="1:8" ht="34.25" customHeight="1" x14ac:dyDescent="0.2">
      <c r="A38" s="7"/>
      <c r="B38" s="32" t="s">
        <v>51</v>
      </c>
      <c r="C38" s="323"/>
      <c r="D38" s="324"/>
      <c r="E38" s="324"/>
      <c r="F38" s="325"/>
      <c r="G38" s="330"/>
      <c r="H38" s="318"/>
    </row>
    <row r="39" spans="1:8" ht="26.5" customHeight="1" x14ac:dyDescent="0.2">
      <c r="A39" s="7"/>
      <c r="B39" s="33" t="s">
        <v>52</v>
      </c>
      <c r="C39" s="326"/>
      <c r="D39" s="327"/>
      <c r="E39" s="327"/>
      <c r="F39" s="328"/>
      <c r="G39" s="331"/>
      <c r="H39" s="319"/>
    </row>
    <row r="40" spans="1:8" ht="23" customHeight="1" x14ac:dyDescent="0.2">
      <c r="A40" s="7">
        <v>8</v>
      </c>
      <c r="B40" s="25" t="s">
        <v>53</v>
      </c>
      <c r="C40" s="350"/>
      <c r="D40" s="351"/>
      <c r="E40" s="351"/>
      <c r="F40" s="352"/>
      <c r="G40" s="19">
        <v>1</v>
      </c>
      <c r="H40" s="317" t="s">
        <v>54</v>
      </c>
    </row>
    <row r="41" spans="1:8" ht="139.25" customHeight="1" x14ac:dyDescent="0.2">
      <c r="A41" s="7"/>
      <c r="B41" s="34" t="s">
        <v>55</v>
      </c>
      <c r="C41" s="341" t="s">
        <v>56</v>
      </c>
      <c r="D41" s="342"/>
      <c r="E41" s="342"/>
      <c r="F41" s="343"/>
      <c r="G41" s="329"/>
      <c r="H41" s="318"/>
    </row>
    <row r="42" spans="1:8" ht="28" customHeight="1" x14ac:dyDescent="0.2">
      <c r="A42" s="7"/>
      <c r="B42" s="22" t="s">
        <v>57</v>
      </c>
      <c r="C42" s="344"/>
      <c r="D42" s="345"/>
      <c r="E42" s="345"/>
      <c r="F42" s="346"/>
      <c r="G42" s="330"/>
      <c r="H42" s="318"/>
    </row>
    <row r="43" spans="1:8" ht="63" customHeight="1" x14ac:dyDescent="0.2">
      <c r="A43" s="7"/>
      <c r="B43" s="35" t="s">
        <v>58</v>
      </c>
      <c r="C43" s="347"/>
      <c r="D43" s="348"/>
      <c r="E43" s="348"/>
      <c r="F43" s="349"/>
      <c r="G43" s="331"/>
      <c r="H43" s="319"/>
    </row>
    <row r="44" spans="1:8" ht="23" customHeight="1" x14ac:dyDescent="0.2">
      <c r="A44" s="2"/>
      <c r="B44" s="36"/>
      <c r="C44" s="13"/>
      <c r="D44" s="37"/>
      <c r="E44" s="37"/>
      <c r="F44" s="37"/>
      <c r="G44" s="37"/>
      <c r="H44" s="38"/>
    </row>
  </sheetData>
  <mergeCells count="35">
    <mergeCell ref="C40:F40"/>
    <mergeCell ref="C9:F9"/>
    <mergeCell ref="C28:F28"/>
    <mergeCell ref="C25:F25"/>
    <mergeCell ref="C27:F27"/>
    <mergeCell ref="C14:F16"/>
    <mergeCell ref="C22:F24"/>
    <mergeCell ref="C30:F30"/>
    <mergeCell ref="G10:G12"/>
    <mergeCell ref="C17:F17"/>
    <mergeCell ref="H9:H12"/>
    <mergeCell ref="C29:F29"/>
    <mergeCell ref="G14:G16"/>
    <mergeCell ref="G31:G33"/>
    <mergeCell ref="G35:G39"/>
    <mergeCell ref="H25:H29"/>
    <mergeCell ref="G26:G29"/>
    <mergeCell ref="C21:F21"/>
    <mergeCell ref="C26:F26"/>
    <mergeCell ref="B8:F8"/>
    <mergeCell ref="H30:H33"/>
    <mergeCell ref="C35:F39"/>
    <mergeCell ref="G41:G43"/>
    <mergeCell ref="C10:F12"/>
    <mergeCell ref="H13:H16"/>
    <mergeCell ref="H34:H39"/>
    <mergeCell ref="C31:F33"/>
    <mergeCell ref="H21:H24"/>
    <mergeCell ref="C41:F43"/>
    <mergeCell ref="C18:F20"/>
    <mergeCell ref="G18:G20"/>
    <mergeCell ref="C34:F34"/>
    <mergeCell ref="H17:H20"/>
    <mergeCell ref="C13:F13"/>
    <mergeCell ref="H40:H43"/>
  </mergeCells>
  <phoneticPr fontId="23" type="noConversion"/>
  <pageMargins left="0.45" right="0.45" top="0.5" bottom="0.5" header="0.3" footer="0.3"/>
  <pageSetup scale="41" orientation="landscape"/>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2"/>
  <sheetViews>
    <sheetView showGridLines="0" topLeftCell="A13" zoomScale="83" zoomScaleNormal="83" zoomScalePageLayoutView="83" workbookViewId="0">
      <selection activeCell="E49" sqref="E49"/>
    </sheetView>
  </sheetViews>
  <sheetFormatPr baseColWidth="10" defaultColWidth="18.1640625" defaultRowHeight="14.5" customHeight="1" x14ac:dyDescent="0.2"/>
  <cols>
    <col min="1" max="1" width="4.83203125" style="39" customWidth="1"/>
    <col min="2" max="2" width="50.5" style="39" customWidth="1"/>
    <col min="3" max="10" width="18.1640625" style="164" customWidth="1"/>
    <col min="11" max="11" width="18.1640625" style="154" customWidth="1"/>
    <col min="12" max="14" width="18.1640625" style="39" customWidth="1"/>
    <col min="15" max="15" width="26" style="39" customWidth="1"/>
    <col min="16" max="256" width="18.1640625" style="39" customWidth="1"/>
  </cols>
  <sheetData>
    <row r="1" spans="1:15" ht="15" customHeight="1" thickBot="1" x14ac:dyDescent="0.25">
      <c r="A1" s="2"/>
      <c r="B1" s="3"/>
      <c r="C1" s="159"/>
      <c r="D1" s="159"/>
      <c r="E1" s="159"/>
      <c r="F1" s="159"/>
      <c r="G1" s="159"/>
      <c r="H1" s="159"/>
      <c r="I1" s="159"/>
      <c r="J1" s="159"/>
      <c r="K1" s="130"/>
      <c r="L1" s="5"/>
      <c r="M1" s="5"/>
      <c r="N1" s="5"/>
      <c r="O1" s="6"/>
    </row>
    <row r="2" spans="1:15" ht="15.5" customHeight="1" x14ac:dyDescent="0.2">
      <c r="A2" s="7"/>
      <c r="B2" s="8" t="s">
        <v>0</v>
      </c>
      <c r="C2" s="159" t="s">
        <v>1</v>
      </c>
      <c r="D2" s="159"/>
      <c r="E2" s="159"/>
      <c r="F2" s="159"/>
      <c r="G2" s="159"/>
      <c r="H2" s="159"/>
      <c r="I2" s="159"/>
      <c r="J2" s="159"/>
      <c r="K2" s="130"/>
      <c r="L2" s="5"/>
      <c r="M2" s="5"/>
      <c r="N2" s="5"/>
      <c r="O2" s="6"/>
    </row>
    <row r="3" spans="1:15" ht="15.5" customHeight="1" x14ac:dyDescent="0.2">
      <c r="A3" s="7"/>
      <c r="B3" s="10" t="s">
        <v>2</v>
      </c>
      <c r="C3" s="159" t="s">
        <v>3</v>
      </c>
      <c r="D3" s="159"/>
      <c r="E3" s="159"/>
      <c r="F3" s="159"/>
      <c r="G3" s="159"/>
      <c r="H3" s="159"/>
      <c r="I3" s="159"/>
      <c r="J3" s="159"/>
      <c r="K3" s="130"/>
      <c r="L3" s="5"/>
      <c r="M3" s="5"/>
      <c r="N3" s="5"/>
      <c r="O3" s="6"/>
    </row>
    <row r="4" spans="1:15" ht="15.5" customHeight="1" x14ac:dyDescent="0.2">
      <c r="A4" s="7"/>
      <c r="B4" s="10" t="s">
        <v>4</v>
      </c>
      <c r="C4" s="159">
        <v>76030116</v>
      </c>
      <c r="D4" s="159"/>
      <c r="E4" s="159"/>
      <c r="F4" s="159"/>
      <c r="G4" s="159"/>
      <c r="H4" s="159"/>
      <c r="I4" s="159"/>
      <c r="J4" s="159"/>
      <c r="K4" s="130"/>
      <c r="L4" s="5"/>
      <c r="M4" s="5"/>
      <c r="N4" s="5"/>
      <c r="O4" s="6"/>
    </row>
    <row r="5" spans="1:15" ht="16.25" customHeight="1" thickBot="1" x14ac:dyDescent="0.25">
      <c r="A5" s="7"/>
      <c r="B5" s="11" t="s">
        <v>59</v>
      </c>
      <c r="C5" s="159" t="s">
        <v>6</v>
      </c>
      <c r="D5" s="159"/>
      <c r="E5" s="159"/>
      <c r="F5" s="159"/>
      <c r="G5" s="159"/>
      <c r="H5" s="159"/>
      <c r="I5" s="159"/>
      <c r="J5" s="159"/>
      <c r="K5" s="130"/>
      <c r="L5" s="5"/>
      <c r="M5" s="5"/>
      <c r="N5" s="5"/>
      <c r="O5" s="6"/>
    </row>
    <row r="6" spans="1:15" ht="15.5" customHeight="1" x14ac:dyDescent="0.2">
      <c r="A6" s="2"/>
      <c r="B6" s="12"/>
      <c r="C6" s="159"/>
      <c r="D6" s="159"/>
      <c r="E6" s="159"/>
      <c r="F6" s="159"/>
      <c r="G6" s="159"/>
      <c r="H6" s="159"/>
      <c r="I6" s="159"/>
      <c r="J6" s="159"/>
      <c r="K6" s="130"/>
      <c r="L6" s="5"/>
      <c r="M6" s="5"/>
      <c r="N6" s="5"/>
      <c r="O6" s="6"/>
    </row>
    <row r="7" spans="1:15" ht="23" customHeight="1" thickBot="1" x14ac:dyDescent="0.25">
      <c r="A7" s="2"/>
      <c r="B7" s="3"/>
      <c r="C7" s="160"/>
      <c r="D7" s="160"/>
      <c r="E7" s="160"/>
      <c r="F7" s="160"/>
      <c r="G7" s="160"/>
      <c r="H7" s="160"/>
      <c r="I7" s="160"/>
      <c r="J7" s="160"/>
      <c r="K7" s="3"/>
      <c r="L7" s="14"/>
      <c r="M7" s="14"/>
      <c r="N7" s="14"/>
      <c r="O7" s="15"/>
    </row>
    <row r="8" spans="1:15" ht="22.75" customHeight="1" thickBot="1" x14ac:dyDescent="0.25">
      <c r="A8" s="7"/>
      <c r="B8" s="40" t="s">
        <v>60</v>
      </c>
      <c r="C8" s="131" t="s">
        <v>61</v>
      </c>
      <c r="D8" s="131" t="s">
        <v>62</v>
      </c>
      <c r="E8" s="131"/>
      <c r="F8" s="131"/>
      <c r="G8" s="131"/>
      <c r="H8" s="131"/>
      <c r="I8" s="131"/>
      <c r="J8" s="131"/>
      <c r="K8" s="131" t="s">
        <v>63</v>
      </c>
      <c r="L8" s="41" t="s">
        <v>64</v>
      </c>
      <c r="M8" s="41" t="s">
        <v>65</v>
      </c>
      <c r="N8" s="41" t="s">
        <v>66</v>
      </c>
      <c r="O8" s="42" t="s">
        <v>67</v>
      </c>
    </row>
    <row r="9" spans="1:15" ht="26" customHeight="1" thickBot="1" x14ac:dyDescent="0.25">
      <c r="A9" s="7"/>
      <c r="B9" s="43" t="s">
        <v>68</v>
      </c>
      <c r="C9" s="132" t="s">
        <v>69</v>
      </c>
      <c r="D9" s="132" t="s">
        <v>69</v>
      </c>
      <c r="E9" s="132"/>
      <c r="F9" s="132"/>
      <c r="G9" s="132"/>
      <c r="H9" s="132"/>
      <c r="I9" s="132"/>
      <c r="J9" s="132"/>
      <c r="K9" s="132" t="s">
        <v>69</v>
      </c>
      <c r="L9" s="44" t="s">
        <v>69</v>
      </c>
      <c r="M9" s="44" t="s">
        <v>69</v>
      </c>
      <c r="N9" s="44" t="s">
        <v>69</v>
      </c>
      <c r="O9" s="17" t="s">
        <v>70</v>
      </c>
    </row>
    <row r="10" spans="1:15" ht="26" customHeight="1" thickBot="1" x14ac:dyDescent="0.25">
      <c r="A10" s="7"/>
      <c r="B10" s="45" t="s">
        <v>71</v>
      </c>
      <c r="C10" s="143" t="s">
        <v>72</v>
      </c>
      <c r="D10" s="143" t="s">
        <v>72</v>
      </c>
      <c r="E10" s="143"/>
      <c r="F10" s="143"/>
      <c r="G10" s="143"/>
      <c r="H10" s="143"/>
      <c r="I10" s="143"/>
      <c r="J10" s="143"/>
      <c r="K10" s="143"/>
      <c r="L10" s="46"/>
      <c r="M10" s="46"/>
      <c r="N10" s="46"/>
      <c r="O10" s="17" t="s">
        <v>73</v>
      </c>
    </row>
    <row r="11" spans="1:15" ht="26" customHeight="1" thickBot="1" x14ac:dyDescent="0.25">
      <c r="A11" s="7"/>
      <c r="B11" s="47" t="s">
        <v>74</v>
      </c>
      <c r="C11" s="166" t="s">
        <v>75</v>
      </c>
      <c r="D11" s="313" t="s">
        <v>76</v>
      </c>
      <c r="E11" s="126"/>
      <c r="F11" s="95"/>
      <c r="G11" s="95"/>
      <c r="H11" s="95"/>
      <c r="I11" s="95"/>
      <c r="J11" s="95"/>
      <c r="K11" s="95"/>
      <c r="L11" s="48"/>
      <c r="M11" s="48"/>
      <c r="N11" s="48"/>
      <c r="O11" s="17" t="s">
        <v>77</v>
      </c>
    </row>
    <row r="12" spans="1:15" ht="34.75" customHeight="1" thickBot="1" x14ac:dyDescent="0.25">
      <c r="A12" s="7"/>
      <c r="B12" s="49" t="s">
        <v>78</v>
      </c>
      <c r="C12" s="166" t="s">
        <v>79</v>
      </c>
      <c r="D12" s="313" t="s">
        <v>80</v>
      </c>
      <c r="E12" s="126"/>
      <c r="F12" s="95"/>
      <c r="G12" s="95"/>
      <c r="H12" s="95"/>
      <c r="I12" s="95"/>
      <c r="J12" s="95"/>
      <c r="K12" s="150"/>
      <c r="L12" s="50"/>
      <c r="M12" s="50"/>
      <c r="N12" s="50"/>
      <c r="O12" s="17" t="s">
        <v>81</v>
      </c>
    </row>
    <row r="13" spans="1:15" ht="20.5" customHeight="1" thickBot="1" x14ac:dyDescent="0.25">
      <c r="A13" s="7"/>
      <c r="B13" s="49" t="s">
        <v>82</v>
      </c>
      <c r="C13" s="166" t="s">
        <v>83</v>
      </c>
      <c r="D13" s="313" t="s">
        <v>32</v>
      </c>
      <c r="E13" s="126"/>
      <c r="F13" s="95"/>
      <c r="G13" s="95"/>
      <c r="H13" s="95"/>
      <c r="I13" s="95"/>
      <c r="J13" s="95"/>
      <c r="K13" s="150"/>
      <c r="L13" s="50"/>
      <c r="M13" s="50"/>
      <c r="N13" s="50"/>
      <c r="O13" s="17" t="s">
        <v>85</v>
      </c>
    </row>
    <row r="14" spans="1:15" ht="54.25" customHeight="1" thickBot="1" x14ac:dyDescent="0.25">
      <c r="A14" s="7"/>
      <c r="B14" s="49" t="s">
        <v>86</v>
      </c>
      <c r="C14" s="166" t="s">
        <v>87</v>
      </c>
      <c r="D14" s="313" t="s">
        <v>88</v>
      </c>
      <c r="E14" s="126"/>
      <c r="F14" s="95"/>
      <c r="G14" s="95"/>
      <c r="H14" s="95"/>
      <c r="I14" s="95"/>
      <c r="J14" s="95"/>
      <c r="K14" s="150"/>
      <c r="L14" s="50"/>
      <c r="M14" s="50"/>
      <c r="N14" s="50"/>
      <c r="O14" s="17" t="s">
        <v>89</v>
      </c>
    </row>
    <row r="15" spans="1:15" ht="27" customHeight="1" x14ac:dyDescent="0.2">
      <c r="A15" s="7"/>
      <c r="B15" s="49" t="s">
        <v>90</v>
      </c>
      <c r="C15" s="129" t="s">
        <v>91</v>
      </c>
      <c r="D15" s="129" t="s">
        <v>91</v>
      </c>
      <c r="E15" s="129"/>
      <c r="F15" s="129"/>
      <c r="G15" s="129"/>
      <c r="H15" s="129"/>
      <c r="I15" s="129"/>
      <c r="J15" s="129"/>
      <c r="K15" s="151"/>
      <c r="L15" s="52"/>
      <c r="M15" s="52"/>
      <c r="N15" s="52"/>
      <c r="O15" s="20" t="s">
        <v>92</v>
      </c>
    </row>
    <row r="16" spans="1:15" ht="37.75" customHeight="1" thickBot="1" x14ac:dyDescent="0.25">
      <c r="A16" s="7"/>
      <c r="B16" s="53" t="s">
        <v>93</v>
      </c>
      <c r="C16" s="187">
        <v>3</v>
      </c>
      <c r="D16" s="187">
        <v>3</v>
      </c>
      <c r="E16" s="187"/>
      <c r="F16" s="187"/>
      <c r="G16" s="187"/>
      <c r="H16" s="187"/>
      <c r="I16" s="155"/>
      <c r="J16" s="186"/>
      <c r="K16" s="155" t="s">
        <v>94</v>
      </c>
      <c r="L16" s="54" t="s">
        <v>94</v>
      </c>
      <c r="M16" s="54" t="s">
        <v>94</v>
      </c>
      <c r="N16" s="54" t="s">
        <v>94</v>
      </c>
      <c r="O16" s="55" t="s">
        <v>95</v>
      </c>
    </row>
    <row r="17" spans="1:15" ht="32.75" customHeight="1" x14ac:dyDescent="0.2">
      <c r="A17" s="7"/>
      <c r="B17" s="49" t="s">
        <v>96</v>
      </c>
      <c r="C17" s="134" t="s">
        <v>97</v>
      </c>
      <c r="D17" s="134" t="s">
        <v>98</v>
      </c>
      <c r="E17" s="134"/>
      <c r="F17" s="134"/>
      <c r="G17" s="134"/>
      <c r="H17" s="134"/>
      <c r="I17" s="134"/>
      <c r="J17" s="134"/>
      <c r="K17" s="134"/>
      <c r="L17" s="56"/>
      <c r="M17" s="56"/>
      <c r="N17" s="56"/>
      <c r="O17" s="20" t="s">
        <v>92</v>
      </c>
    </row>
    <row r="18" spans="1:15" ht="34.5" customHeight="1" thickBot="1" x14ac:dyDescent="0.25">
      <c r="A18" s="7"/>
      <c r="B18" s="53" t="s">
        <v>93</v>
      </c>
      <c r="C18" s="169">
        <v>6</v>
      </c>
      <c r="D18" s="169">
        <v>6</v>
      </c>
      <c r="E18" s="169"/>
      <c r="F18" s="169"/>
      <c r="G18" s="155"/>
      <c r="H18" s="155"/>
      <c r="I18" s="155"/>
      <c r="J18" s="155"/>
      <c r="K18" s="155" t="s">
        <v>94</v>
      </c>
      <c r="L18" s="54" t="s">
        <v>94</v>
      </c>
      <c r="M18" s="54" t="s">
        <v>94</v>
      </c>
      <c r="N18" s="54" t="s">
        <v>94</v>
      </c>
      <c r="O18" s="55" t="s">
        <v>99</v>
      </c>
    </row>
    <row r="19" spans="1:15" ht="34.25" customHeight="1" x14ac:dyDescent="0.2">
      <c r="A19" s="7"/>
      <c r="B19" s="49" t="s">
        <v>100</v>
      </c>
      <c r="C19" s="134" t="s">
        <v>101</v>
      </c>
      <c r="D19" s="134" t="s">
        <v>102</v>
      </c>
      <c r="E19" s="134"/>
      <c r="F19" s="134"/>
      <c r="G19" s="134"/>
      <c r="H19" s="134"/>
      <c r="I19" s="134"/>
      <c r="J19" s="134"/>
      <c r="K19" s="134"/>
      <c r="L19" s="56"/>
      <c r="M19" s="56"/>
      <c r="N19" s="56"/>
      <c r="O19" s="20" t="s">
        <v>92</v>
      </c>
    </row>
    <row r="20" spans="1:15" ht="29.5" customHeight="1" thickBot="1" x14ac:dyDescent="0.25">
      <c r="A20" s="7"/>
      <c r="B20" s="57" t="s">
        <v>93</v>
      </c>
      <c r="C20" s="169">
        <v>6</v>
      </c>
      <c r="D20" s="169">
        <v>6</v>
      </c>
      <c r="E20" s="169"/>
      <c r="F20" s="169"/>
      <c r="G20" s="155"/>
      <c r="H20" s="155"/>
      <c r="I20" s="155"/>
      <c r="J20" s="155"/>
      <c r="K20" s="155" t="s">
        <v>94</v>
      </c>
      <c r="L20" s="54" t="s">
        <v>94</v>
      </c>
      <c r="M20" s="54" t="s">
        <v>94</v>
      </c>
      <c r="N20" s="54" t="s">
        <v>94</v>
      </c>
      <c r="O20" s="55" t="s">
        <v>103</v>
      </c>
    </row>
    <row r="21" spans="1:15" ht="20.5" customHeight="1" thickBot="1" x14ac:dyDescent="0.25">
      <c r="A21" s="7"/>
      <c r="B21" s="58" t="s">
        <v>104</v>
      </c>
      <c r="C21" s="133"/>
      <c r="D21" s="133"/>
      <c r="E21" s="133"/>
      <c r="F21" s="133"/>
      <c r="G21" s="133"/>
      <c r="H21" s="133"/>
      <c r="I21" s="133"/>
      <c r="J21" s="133"/>
      <c r="K21" s="133"/>
      <c r="L21" s="23"/>
      <c r="M21" s="23"/>
      <c r="N21" s="23"/>
      <c r="O21" s="17" t="s">
        <v>70</v>
      </c>
    </row>
    <row r="22" spans="1:15" ht="32.75" customHeight="1" x14ac:dyDescent="0.2">
      <c r="A22" s="59"/>
      <c r="B22" s="49" t="s">
        <v>105</v>
      </c>
      <c r="C22" s="134"/>
      <c r="D22" s="134"/>
      <c r="E22" s="134"/>
      <c r="F22" s="134"/>
      <c r="G22" s="134"/>
      <c r="H22" s="134"/>
      <c r="I22" s="134"/>
      <c r="J22" s="134"/>
      <c r="K22" s="134"/>
      <c r="L22" s="56"/>
      <c r="M22" s="56"/>
      <c r="N22" s="56"/>
      <c r="O22" s="21" t="s">
        <v>106</v>
      </c>
    </row>
    <row r="23" spans="1:15" ht="32.75" customHeight="1" thickBot="1" x14ac:dyDescent="0.25">
      <c r="A23" s="7"/>
      <c r="B23" s="53" t="s">
        <v>93</v>
      </c>
      <c r="C23" s="155">
        <v>0</v>
      </c>
      <c r="D23" s="155">
        <v>0</v>
      </c>
      <c r="E23" s="155"/>
      <c r="F23" s="155"/>
      <c r="G23" s="155"/>
      <c r="H23" s="155"/>
      <c r="I23" s="155"/>
      <c r="J23" s="155"/>
      <c r="K23" s="155" t="s">
        <v>94</v>
      </c>
      <c r="L23" s="54" t="s">
        <v>94</v>
      </c>
      <c r="M23" s="54" t="s">
        <v>94</v>
      </c>
      <c r="N23" s="54" t="s">
        <v>94</v>
      </c>
      <c r="O23" s="55" t="s">
        <v>107</v>
      </c>
    </row>
    <row r="24" spans="1:15" ht="28.75" customHeight="1" x14ac:dyDescent="0.2">
      <c r="A24" s="7"/>
      <c r="B24" s="49" t="s">
        <v>108</v>
      </c>
      <c r="C24" s="135"/>
      <c r="D24" s="135"/>
      <c r="E24" s="135"/>
      <c r="F24" s="135"/>
      <c r="G24" s="135"/>
      <c r="H24" s="135"/>
      <c r="I24" s="135"/>
      <c r="J24" s="135"/>
      <c r="K24" s="135"/>
      <c r="L24" s="60"/>
      <c r="M24" s="60"/>
      <c r="N24" s="60"/>
      <c r="O24" s="317" t="s">
        <v>109</v>
      </c>
    </row>
    <row r="25" spans="1:15" ht="26.75" customHeight="1" x14ac:dyDescent="0.2">
      <c r="A25" s="7"/>
      <c r="B25" s="49" t="s">
        <v>110</v>
      </c>
      <c r="C25" s="166"/>
      <c r="D25" s="313"/>
      <c r="E25" s="126"/>
      <c r="F25" s="95"/>
      <c r="G25" s="95"/>
      <c r="H25" s="95"/>
      <c r="I25" s="95"/>
      <c r="J25" s="95"/>
      <c r="K25" s="95"/>
      <c r="L25" s="48"/>
      <c r="M25" s="48"/>
      <c r="N25" s="48"/>
      <c r="O25" s="318"/>
    </row>
    <row r="26" spans="1:15" ht="31.5" customHeight="1" x14ac:dyDescent="0.2">
      <c r="A26" s="7"/>
      <c r="B26" s="49" t="s">
        <v>111</v>
      </c>
      <c r="C26" s="129" t="s">
        <v>87</v>
      </c>
      <c r="D26" s="129" t="s">
        <v>88</v>
      </c>
      <c r="E26" s="129"/>
      <c r="F26" s="129"/>
      <c r="G26" s="129"/>
      <c r="H26" s="129"/>
      <c r="I26" s="129"/>
      <c r="J26" s="129"/>
      <c r="K26" s="129"/>
      <c r="L26" s="61"/>
      <c r="M26" s="61"/>
      <c r="N26" s="61"/>
      <c r="O26" s="318"/>
    </row>
    <row r="27" spans="1:15" ht="56.5" customHeight="1" thickBot="1" x14ac:dyDescent="0.25">
      <c r="A27" s="7"/>
      <c r="B27" s="57" t="s">
        <v>93</v>
      </c>
      <c r="C27" s="155">
        <v>0</v>
      </c>
      <c r="D27" s="155">
        <v>0</v>
      </c>
      <c r="E27" s="155"/>
      <c r="F27" s="155"/>
      <c r="G27" s="155"/>
      <c r="H27" s="155"/>
      <c r="I27" s="155"/>
      <c r="J27" s="155"/>
      <c r="K27" s="155" t="s">
        <v>94</v>
      </c>
      <c r="L27" s="54" t="s">
        <v>94</v>
      </c>
      <c r="M27" s="54" t="s">
        <v>94</v>
      </c>
      <c r="N27" s="54" t="s">
        <v>94</v>
      </c>
      <c r="O27" s="55" t="s">
        <v>112</v>
      </c>
    </row>
    <row r="28" spans="1:15" ht="260.5" customHeight="1" thickBot="1" x14ac:dyDescent="0.25">
      <c r="A28" s="7"/>
      <c r="B28" s="62" t="s">
        <v>113</v>
      </c>
      <c r="C28" s="156" t="s">
        <v>218</v>
      </c>
      <c r="D28" s="156" t="s">
        <v>215</v>
      </c>
      <c r="E28" s="156"/>
      <c r="F28" s="156"/>
      <c r="G28" s="156"/>
      <c r="H28" s="156"/>
      <c r="I28" s="156"/>
      <c r="J28" s="156"/>
      <c r="K28" s="156"/>
      <c r="L28" s="63"/>
      <c r="M28" s="63"/>
      <c r="N28" s="63"/>
      <c r="O28" s="17" t="s">
        <v>114</v>
      </c>
    </row>
    <row r="29" spans="1:15" ht="25.5" customHeight="1" thickBot="1" x14ac:dyDescent="0.25">
      <c r="A29" s="7"/>
      <c r="B29" s="64" t="s">
        <v>115</v>
      </c>
      <c r="C29" s="136" t="s">
        <v>69</v>
      </c>
      <c r="D29" s="136" t="s">
        <v>69</v>
      </c>
      <c r="E29" s="136"/>
      <c r="F29" s="136"/>
      <c r="G29" s="136"/>
      <c r="H29" s="136"/>
      <c r="I29" s="136"/>
      <c r="J29" s="136"/>
      <c r="K29" s="136" t="s">
        <v>69</v>
      </c>
      <c r="L29" s="65" t="s">
        <v>69</v>
      </c>
      <c r="M29" s="65" t="s">
        <v>69</v>
      </c>
      <c r="N29" s="65" t="s">
        <v>69</v>
      </c>
      <c r="O29" s="17" t="s">
        <v>70</v>
      </c>
    </row>
    <row r="30" spans="1:15" ht="35.5" customHeight="1" x14ac:dyDescent="0.2">
      <c r="A30" s="7"/>
      <c r="B30" s="66" t="s">
        <v>116</v>
      </c>
      <c r="C30" s="128"/>
      <c r="D30" s="128"/>
      <c r="E30" s="128"/>
      <c r="F30" s="128"/>
      <c r="G30" s="128"/>
      <c r="H30" s="128"/>
      <c r="I30" s="128"/>
      <c r="J30" s="128"/>
      <c r="K30" s="128"/>
      <c r="L30" s="67"/>
      <c r="M30" s="67"/>
      <c r="N30" s="67"/>
      <c r="O30" s="20" t="s">
        <v>117</v>
      </c>
    </row>
    <row r="31" spans="1:15" ht="31.5" customHeight="1" thickBot="1" x14ac:dyDescent="0.25">
      <c r="A31" s="7"/>
      <c r="B31" s="68" t="s">
        <v>93</v>
      </c>
      <c r="C31" s="137">
        <v>0</v>
      </c>
      <c r="D31" s="137">
        <v>0</v>
      </c>
      <c r="E31" s="137"/>
      <c r="F31" s="137"/>
      <c r="G31" s="137"/>
      <c r="H31" s="137"/>
      <c r="I31" s="137"/>
      <c r="J31" s="137"/>
      <c r="K31" s="137" t="s">
        <v>94</v>
      </c>
      <c r="L31" s="69" t="s">
        <v>94</v>
      </c>
      <c r="M31" s="69" t="s">
        <v>94</v>
      </c>
      <c r="N31" s="69" t="s">
        <v>94</v>
      </c>
      <c r="O31" s="55" t="s">
        <v>118</v>
      </c>
    </row>
    <row r="32" spans="1:15" ht="43.25" customHeight="1" x14ac:dyDescent="0.2">
      <c r="A32" s="7"/>
      <c r="B32" s="49" t="s">
        <v>119</v>
      </c>
      <c r="C32" s="134" t="s">
        <v>219</v>
      </c>
      <c r="D32" s="134" t="s">
        <v>204</v>
      </c>
      <c r="E32" s="134"/>
      <c r="F32" s="134"/>
      <c r="G32" s="134"/>
      <c r="H32" s="134"/>
      <c r="I32" s="134"/>
      <c r="J32" s="134"/>
      <c r="K32" s="134"/>
      <c r="L32" s="56"/>
      <c r="M32" s="56"/>
      <c r="N32" s="56"/>
      <c r="O32" s="20" t="s">
        <v>120</v>
      </c>
    </row>
    <row r="33" spans="1:15" ht="50.5" customHeight="1" thickBot="1" x14ac:dyDescent="0.25">
      <c r="A33" s="7"/>
      <c r="B33" s="68" t="s">
        <v>93</v>
      </c>
      <c r="C33" s="137">
        <v>6</v>
      </c>
      <c r="D33" s="137">
        <v>6</v>
      </c>
      <c r="E33" s="137"/>
      <c r="F33" s="180"/>
      <c r="G33" s="137"/>
      <c r="H33" s="137"/>
      <c r="I33" s="137"/>
      <c r="J33" s="137"/>
      <c r="K33" s="137" t="s">
        <v>94</v>
      </c>
      <c r="L33" s="69" t="s">
        <v>94</v>
      </c>
      <c r="M33" s="69" t="s">
        <v>94</v>
      </c>
      <c r="N33" s="69" t="s">
        <v>94</v>
      </c>
      <c r="O33" s="55" t="s">
        <v>121</v>
      </c>
    </row>
    <row r="34" spans="1:15" ht="21.5" customHeight="1" x14ac:dyDescent="0.2">
      <c r="A34" s="7"/>
      <c r="B34" s="49" t="s">
        <v>122</v>
      </c>
      <c r="C34" s="135"/>
      <c r="D34" s="135"/>
      <c r="E34" s="135"/>
      <c r="F34" s="135"/>
      <c r="G34" s="135"/>
      <c r="H34" s="135"/>
      <c r="I34" s="135"/>
      <c r="J34" s="135"/>
      <c r="K34" s="135"/>
      <c r="L34" s="60"/>
      <c r="M34" s="60"/>
      <c r="N34" s="60"/>
      <c r="O34" s="317" t="s">
        <v>123</v>
      </c>
    </row>
    <row r="35" spans="1:15" ht="20.5" customHeight="1" x14ac:dyDescent="0.2">
      <c r="A35" s="7"/>
      <c r="B35" s="49" t="s">
        <v>124</v>
      </c>
      <c r="C35" s="166"/>
      <c r="D35" s="313"/>
      <c r="E35" s="126"/>
      <c r="F35" s="95"/>
      <c r="G35" s="95"/>
      <c r="H35" s="95"/>
      <c r="I35" s="95"/>
      <c r="J35" s="95"/>
      <c r="K35" s="95"/>
      <c r="L35" s="48"/>
      <c r="M35" s="48"/>
      <c r="N35" s="48"/>
      <c r="O35" s="318"/>
    </row>
    <row r="36" spans="1:15" ht="18" customHeight="1" x14ac:dyDescent="0.2">
      <c r="A36" s="7"/>
      <c r="B36" s="49" t="s">
        <v>125</v>
      </c>
      <c r="C36" s="166" t="s">
        <v>220</v>
      </c>
      <c r="D36" s="184" t="s">
        <v>328</v>
      </c>
      <c r="E36" s="126"/>
      <c r="F36" s="95"/>
      <c r="G36" s="95"/>
      <c r="H36" s="95"/>
      <c r="I36" s="95"/>
      <c r="J36" s="95"/>
      <c r="K36" s="95"/>
      <c r="L36" s="48"/>
      <c r="M36" s="48"/>
      <c r="N36" s="48"/>
      <c r="O36" s="318"/>
    </row>
    <row r="37" spans="1:15" ht="24" customHeight="1" x14ac:dyDescent="0.2">
      <c r="A37" s="7"/>
      <c r="B37" s="49" t="s">
        <v>126</v>
      </c>
      <c r="C37" s="129"/>
      <c r="D37" s="129"/>
      <c r="E37" s="129"/>
      <c r="F37" s="129"/>
      <c r="G37" s="129"/>
      <c r="H37" s="129"/>
      <c r="I37" s="129"/>
      <c r="J37" s="129"/>
      <c r="K37" s="129"/>
      <c r="L37" s="61"/>
      <c r="M37" s="61"/>
      <c r="N37" s="61"/>
      <c r="O37" s="318"/>
    </row>
    <row r="38" spans="1:15" ht="26.5" customHeight="1" thickBot="1" x14ac:dyDescent="0.25">
      <c r="A38" s="7"/>
      <c r="B38" s="70" t="s">
        <v>93</v>
      </c>
      <c r="C38" s="170">
        <v>6</v>
      </c>
      <c r="D38" s="170">
        <v>6</v>
      </c>
      <c r="E38" s="170"/>
      <c r="F38" s="138"/>
      <c r="G38" s="138"/>
      <c r="H38" s="138"/>
      <c r="I38" s="138"/>
      <c r="J38" s="170"/>
      <c r="K38" s="138" t="s">
        <v>94</v>
      </c>
      <c r="L38" s="71" t="s">
        <v>94</v>
      </c>
      <c r="M38" s="71" t="s">
        <v>94</v>
      </c>
      <c r="N38" s="71" t="s">
        <v>94</v>
      </c>
      <c r="O38" s="55" t="s">
        <v>127</v>
      </c>
    </row>
    <row r="39" spans="1:15" ht="25.75" customHeight="1" thickBot="1" x14ac:dyDescent="0.25">
      <c r="A39" s="7"/>
      <c r="B39" s="72" t="s">
        <v>128</v>
      </c>
      <c r="C39" s="139" t="s">
        <v>69</v>
      </c>
      <c r="D39" s="139" t="s">
        <v>69</v>
      </c>
      <c r="E39" s="139"/>
      <c r="F39" s="139"/>
      <c r="G39" s="139"/>
      <c r="H39" s="139"/>
      <c r="I39" s="139"/>
      <c r="J39" s="139"/>
      <c r="K39" s="139" t="s">
        <v>69</v>
      </c>
      <c r="L39" s="73" t="s">
        <v>69</v>
      </c>
      <c r="M39" s="73" t="s">
        <v>69</v>
      </c>
      <c r="N39" s="73" t="s">
        <v>69</v>
      </c>
      <c r="O39" s="72" t="s">
        <v>70</v>
      </c>
    </row>
    <row r="40" spans="1:15" ht="22.5" customHeight="1" x14ac:dyDescent="0.2">
      <c r="A40" s="7"/>
      <c r="B40" s="66" t="s">
        <v>129</v>
      </c>
      <c r="C40" s="128" t="s">
        <v>222</v>
      </c>
      <c r="D40" s="128" t="s">
        <v>329</v>
      </c>
      <c r="E40" s="128"/>
      <c r="F40" s="128"/>
      <c r="G40" s="128"/>
      <c r="H40" s="128"/>
      <c r="I40" s="128"/>
      <c r="J40" s="128"/>
      <c r="K40" s="128"/>
      <c r="L40" s="67"/>
      <c r="M40" s="67"/>
      <c r="N40" s="67"/>
      <c r="O40" s="20" t="s">
        <v>130</v>
      </c>
    </row>
    <row r="41" spans="1:15" ht="22.5" customHeight="1" thickBot="1" x14ac:dyDescent="0.25">
      <c r="A41" s="7"/>
      <c r="B41" s="74" t="s">
        <v>93</v>
      </c>
      <c r="C41" s="171">
        <v>6</v>
      </c>
      <c r="D41" s="171">
        <v>6</v>
      </c>
      <c r="E41" s="171"/>
      <c r="F41" s="140"/>
      <c r="G41" s="140"/>
      <c r="H41" s="140"/>
      <c r="I41" s="140"/>
      <c r="J41" s="171"/>
      <c r="K41" s="140" t="s">
        <v>94</v>
      </c>
      <c r="L41" s="75" t="s">
        <v>94</v>
      </c>
      <c r="M41" s="75" t="s">
        <v>94</v>
      </c>
      <c r="N41" s="75" t="s">
        <v>94</v>
      </c>
      <c r="O41" s="55" t="s">
        <v>131</v>
      </c>
    </row>
    <row r="42" spans="1:15" ht="22.5" customHeight="1" x14ac:dyDescent="0.2">
      <c r="A42" s="7"/>
      <c r="B42" s="49" t="s">
        <v>132</v>
      </c>
      <c r="C42" s="134"/>
      <c r="D42" s="134" t="s">
        <v>205</v>
      </c>
      <c r="E42" s="134"/>
      <c r="F42" s="134"/>
      <c r="G42" s="134"/>
      <c r="H42" s="134"/>
      <c r="I42" s="134"/>
      <c r="J42" s="134"/>
      <c r="K42" s="134"/>
      <c r="L42" s="56"/>
      <c r="M42" s="56"/>
      <c r="N42" s="56"/>
      <c r="O42" s="20" t="s">
        <v>130</v>
      </c>
    </row>
    <row r="43" spans="1:15" ht="22.5" customHeight="1" thickBot="1" x14ac:dyDescent="0.25">
      <c r="A43" s="7"/>
      <c r="B43" s="74" t="s">
        <v>93</v>
      </c>
      <c r="C43" s="171">
        <v>0</v>
      </c>
      <c r="D43" s="171">
        <v>3</v>
      </c>
      <c r="E43" s="171"/>
      <c r="F43" s="140"/>
      <c r="G43" s="140"/>
      <c r="H43" s="140"/>
      <c r="I43" s="140"/>
      <c r="J43" s="171"/>
      <c r="K43" s="140" t="s">
        <v>94</v>
      </c>
      <c r="L43" s="75" t="s">
        <v>94</v>
      </c>
      <c r="M43" s="75" t="s">
        <v>94</v>
      </c>
      <c r="N43" s="75" t="s">
        <v>94</v>
      </c>
      <c r="O43" s="55" t="s">
        <v>131</v>
      </c>
    </row>
    <row r="44" spans="1:15" ht="22.5" customHeight="1" x14ac:dyDescent="0.2">
      <c r="A44" s="7"/>
      <c r="B44" s="49" t="s">
        <v>133</v>
      </c>
      <c r="C44" s="134" t="s">
        <v>211</v>
      </c>
      <c r="D44" s="134"/>
      <c r="E44" s="134"/>
      <c r="F44" s="134"/>
      <c r="G44" s="134"/>
      <c r="H44" s="134"/>
      <c r="I44" s="134"/>
      <c r="J44" s="134"/>
      <c r="K44" s="134"/>
      <c r="L44" s="56"/>
      <c r="M44" s="56"/>
      <c r="N44" s="56"/>
      <c r="O44" s="20" t="s">
        <v>130</v>
      </c>
    </row>
    <row r="45" spans="1:15" ht="22.5" customHeight="1" thickBot="1" x14ac:dyDescent="0.25">
      <c r="A45" s="7"/>
      <c r="B45" s="74" t="s">
        <v>93</v>
      </c>
      <c r="C45" s="171">
        <v>6</v>
      </c>
      <c r="D45" s="171">
        <v>0</v>
      </c>
      <c r="E45" s="171"/>
      <c r="F45" s="140"/>
      <c r="G45" s="140"/>
      <c r="H45" s="140"/>
      <c r="I45" s="140"/>
      <c r="J45" s="171"/>
      <c r="K45" s="140" t="s">
        <v>94</v>
      </c>
      <c r="L45" s="75" t="s">
        <v>94</v>
      </c>
      <c r="M45" s="75" t="s">
        <v>94</v>
      </c>
      <c r="N45" s="75" t="s">
        <v>94</v>
      </c>
      <c r="O45" s="55" t="s">
        <v>131</v>
      </c>
    </row>
    <row r="46" spans="1:15" ht="22.5" customHeight="1" x14ac:dyDescent="0.2">
      <c r="A46" s="7"/>
      <c r="B46" s="49" t="s">
        <v>134</v>
      </c>
      <c r="C46" s="134" t="s">
        <v>221</v>
      </c>
      <c r="D46" s="134" t="s">
        <v>205</v>
      </c>
      <c r="E46" s="134"/>
      <c r="F46" s="134"/>
      <c r="G46" s="134"/>
      <c r="H46" s="134"/>
      <c r="I46" s="134"/>
      <c r="J46" s="134"/>
      <c r="K46" s="134"/>
      <c r="L46" s="56"/>
      <c r="M46" s="56"/>
      <c r="N46" s="56"/>
      <c r="O46" s="20" t="s">
        <v>130</v>
      </c>
    </row>
    <row r="47" spans="1:15" ht="22.5" customHeight="1" thickBot="1" x14ac:dyDescent="0.25">
      <c r="A47" s="7"/>
      <c r="B47" s="74" t="s">
        <v>93</v>
      </c>
      <c r="C47" s="171">
        <v>3</v>
      </c>
      <c r="D47" s="171">
        <v>6</v>
      </c>
      <c r="E47" s="171"/>
      <c r="F47" s="140"/>
      <c r="G47" s="140"/>
      <c r="H47" s="140"/>
      <c r="I47" s="140"/>
      <c r="J47" s="171"/>
      <c r="K47" s="140" t="s">
        <v>94</v>
      </c>
      <c r="L47" s="75" t="s">
        <v>94</v>
      </c>
      <c r="M47" s="75" t="s">
        <v>94</v>
      </c>
      <c r="N47" s="75" t="s">
        <v>94</v>
      </c>
      <c r="O47" s="55" t="s">
        <v>131</v>
      </c>
    </row>
    <row r="48" spans="1:15" ht="22.5" customHeight="1" x14ac:dyDescent="0.2">
      <c r="A48" s="7"/>
      <c r="B48" s="49" t="s">
        <v>135</v>
      </c>
      <c r="C48" s="134" t="s">
        <v>221</v>
      </c>
      <c r="D48" s="134" t="s">
        <v>226</v>
      </c>
      <c r="E48" s="134"/>
      <c r="F48" s="134"/>
      <c r="G48" s="134"/>
      <c r="H48" s="134"/>
      <c r="I48" s="134"/>
      <c r="J48" s="134"/>
      <c r="K48" s="134"/>
      <c r="L48" s="56"/>
      <c r="M48" s="56"/>
      <c r="N48" s="56"/>
      <c r="O48" s="20" t="s">
        <v>130</v>
      </c>
    </row>
    <row r="49" spans="1:15" ht="22.5" customHeight="1" thickBot="1" x14ac:dyDescent="0.25">
      <c r="A49" s="7"/>
      <c r="B49" s="74" t="s">
        <v>93</v>
      </c>
      <c r="C49" s="171">
        <v>6</v>
      </c>
      <c r="D49" s="171">
        <v>6</v>
      </c>
      <c r="E49" s="171"/>
      <c r="F49" s="140"/>
      <c r="G49" s="140"/>
      <c r="H49" s="140"/>
      <c r="I49" s="140"/>
      <c r="J49" s="171"/>
      <c r="K49" s="140" t="s">
        <v>94</v>
      </c>
      <c r="L49" s="75" t="s">
        <v>94</v>
      </c>
      <c r="M49" s="75" t="s">
        <v>94</v>
      </c>
      <c r="N49" s="75" t="s">
        <v>94</v>
      </c>
      <c r="O49" s="55" t="s">
        <v>131</v>
      </c>
    </row>
    <row r="50" spans="1:15" ht="22.5" customHeight="1" x14ac:dyDescent="0.2">
      <c r="A50" s="7"/>
      <c r="B50" s="49" t="s">
        <v>136</v>
      </c>
      <c r="C50" s="134" t="s">
        <v>212</v>
      </c>
      <c r="D50" s="134" t="s">
        <v>206</v>
      </c>
      <c r="E50" s="134"/>
      <c r="F50" s="134"/>
      <c r="G50" s="134"/>
      <c r="H50" s="134"/>
      <c r="I50" s="134"/>
      <c r="J50" s="134"/>
      <c r="K50" s="134"/>
      <c r="L50" s="56"/>
      <c r="M50" s="56"/>
      <c r="N50" s="56"/>
      <c r="O50" s="20" t="s">
        <v>130</v>
      </c>
    </row>
    <row r="51" spans="1:15" ht="22.5" customHeight="1" thickBot="1" x14ac:dyDescent="0.25">
      <c r="A51" s="7"/>
      <c r="B51" s="74" t="s">
        <v>93</v>
      </c>
      <c r="C51" s="171">
        <v>0</v>
      </c>
      <c r="D51" s="171">
        <v>6</v>
      </c>
      <c r="E51" s="171"/>
      <c r="F51" s="171"/>
      <c r="G51" s="140"/>
      <c r="H51" s="140"/>
      <c r="I51" s="140"/>
      <c r="J51" s="171"/>
      <c r="K51" s="140" t="s">
        <v>94</v>
      </c>
      <c r="L51" s="75" t="s">
        <v>94</v>
      </c>
      <c r="M51" s="75" t="s">
        <v>94</v>
      </c>
      <c r="N51" s="75" t="s">
        <v>94</v>
      </c>
      <c r="O51" s="55" t="s">
        <v>131</v>
      </c>
    </row>
    <row r="52" spans="1:15" ht="22.5" customHeight="1" x14ac:dyDescent="0.2">
      <c r="A52" s="7"/>
      <c r="B52" s="49" t="s">
        <v>137</v>
      </c>
      <c r="C52" s="134" t="s">
        <v>210</v>
      </c>
      <c r="D52" s="134" t="s">
        <v>204</v>
      </c>
      <c r="E52" s="134"/>
      <c r="F52" s="134"/>
      <c r="G52" s="134"/>
      <c r="H52" s="134"/>
      <c r="I52" s="134"/>
      <c r="J52" s="134"/>
      <c r="K52" s="134"/>
      <c r="L52" s="56"/>
      <c r="M52" s="56"/>
      <c r="N52" s="56"/>
      <c r="O52" s="20" t="s">
        <v>130</v>
      </c>
    </row>
    <row r="53" spans="1:15" ht="22.5" customHeight="1" thickBot="1" x14ac:dyDescent="0.25">
      <c r="A53" s="7"/>
      <c r="B53" s="74" t="s">
        <v>93</v>
      </c>
      <c r="C53" s="171">
        <v>6</v>
      </c>
      <c r="D53" s="171">
        <v>6</v>
      </c>
      <c r="E53" s="171"/>
      <c r="F53" s="171"/>
      <c r="G53" s="140"/>
      <c r="H53" s="140"/>
      <c r="I53" s="140"/>
      <c r="J53" s="171"/>
      <c r="K53" s="140" t="s">
        <v>94</v>
      </c>
      <c r="L53" s="75" t="s">
        <v>94</v>
      </c>
      <c r="M53" s="75" t="s">
        <v>94</v>
      </c>
      <c r="N53" s="75" t="s">
        <v>94</v>
      </c>
      <c r="O53" s="55" t="s">
        <v>131</v>
      </c>
    </row>
    <row r="54" spans="1:15" ht="22.5" customHeight="1" x14ac:dyDescent="0.2">
      <c r="A54" s="7"/>
      <c r="B54" s="49" t="s">
        <v>138</v>
      </c>
      <c r="C54" s="134" t="s">
        <v>223</v>
      </c>
      <c r="D54" s="134" t="s">
        <v>330</v>
      </c>
      <c r="E54" s="134"/>
      <c r="F54" s="134"/>
      <c r="G54" s="134"/>
      <c r="H54" s="134"/>
      <c r="I54" s="134"/>
      <c r="J54" s="134"/>
      <c r="K54" s="134"/>
      <c r="L54" s="56"/>
      <c r="M54" s="56"/>
      <c r="N54" s="56"/>
      <c r="O54" s="20" t="s">
        <v>130</v>
      </c>
    </row>
    <row r="55" spans="1:15" ht="22.5" customHeight="1" thickBot="1" x14ac:dyDescent="0.25">
      <c r="A55" s="7"/>
      <c r="B55" s="76" t="s">
        <v>93</v>
      </c>
      <c r="C55" s="179">
        <v>3</v>
      </c>
      <c r="D55" s="179">
        <v>6</v>
      </c>
      <c r="E55" s="179"/>
      <c r="F55" s="179"/>
      <c r="G55" s="141"/>
      <c r="H55" s="141"/>
      <c r="I55" s="141"/>
      <c r="J55" s="179"/>
      <c r="K55" s="141" t="s">
        <v>94</v>
      </c>
      <c r="L55" s="77" t="s">
        <v>94</v>
      </c>
      <c r="M55" s="77" t="s">
        <v>94</v>
      </c>
      <c r="N55" s="77" t="s">
        <v>94</v>
      </c>
      <c r="O55" s="55" t="s">
        <v>131</v>
      </c>
    </row>
    <row r="56" spans="1:15" ht="25.5" customHeight="1" thickBot="1" x14ac:dyDescent="0.25">
      <c r="A56" s="7"/>
      <c r="B56" s="78" t="s">
        <v>139</v>
      </c>
      <c r="C56" s="142" t="s">
        <v>69</v>
      </c>
      <c r="D56" s="142" t="s">
        <v>69</v>
      </c>
      <c r="E56" s="142"/>
      <c r="F56" s="142"/>
      <c r="G56" s="142"/>
      <c r="H56" s="142"/>
      <c r="I56" s="142"/>
      <c r="J56" s="142"/>
      <c r="K56" s="142" t="s">
        <v>69</v>
      </c>
      <c r="L56" s="79" t="s">
        <v>69</v>
      </c>
      <c r="M56" s="79" t="s">
        <v>69</v>
      </c>
      <c r="N56" s="79" t="s">
        <v>69</v>
      </c>
      <c r="O56" s="17" t="s">
        <v>70</v>
      </c>
    </row>
    <row r="57" spans="1:15" ht="42.25" customHeight="1" x14ac:dyDescent="0.2">
      <c r="A57" s="7"/>
      <c r="B57" s="66" t="s">
        <v>140</v>
      </c>
      <c r="C57" s="143"/>
      <c r="D57" s="143"/>
      <c r="E57" s="143"/>
      <c r="F57" s="143"/>
      <c r="G57" s="143"/>
      <c r="H57" s="143"/>
      <c r="I57" s="143"/>
      <c r="J57" s="143"/>
      <c r="K57" s="143"/>
      <c r="L57" s="46"/>
      <c r="M57" s="46"/>
      <c r="N57" s="46"/>
      <c r="O57" s="20" t="s">
        <v>140</v>
      </c>
    </row>
    <row r="58" spans="1:15" ht="41.75" customHeight="1" x14ac:dyDescent="0.2">
      <c r="A58" s="7"/>
      <c r="B58" s="49" t="s">
        <v>141</v>
      </c>
      <c r="C58" s="129"/>
      <c r="D58" s="129" t="s">
        <v>207</v>
      </c>
      <c r="E58" s="129"/>
      <c r="F58" s="129"/>
      <c r="G58" s="129"/>
      <c r="H58" s="129"/>
      <c r="I58" s="129"/>
      <c r="J58" s="129"/>
      <c r="K58" s="129"/>
      <c r="L58" s="61"/>
      <c r="M58" s="61"/>
      <c r="N58" s="61"/>
      <c r="O58" s="51" t="s">
        <v>142</v>
      </c>
    </row>
    <row r="59" spans="1:15" ht="23" customHeight="1" thickBot="1" x14ac:dyDescent="0.25">
      <c r="A59" s="7"/>
      <c r="B59" s="80" t="s">
        <v>93</v>
      </c>
      <c r="C59" s="177">
        <v>0</v>
      </c>
      <c r="D59" s="177">
        <v>3</v>
      </c>
      <c r="E59" s="177"/>
      <c r="F59" s="177"/>
      <c r="G59" s="144"/>
      <c r="H59" s="144"/>
      <c r="I59" s="178"/>
      <c r="J59" s="177"/>
      <c r="K59" s="144" t="s">
        <v>94</v>
      </c>
      <c r="L59" s="81" t="s">
        <v>94</v>
      </c>
      <c r="M59" s="81" t="s">
        <v>94</v>
      </c>
      <c r="N59" s="81" t="s">
        <v>94</v>
      </c>
      <c r="O59" s="55" t="s">
        <v>143</v>
      </c>
    </row>
    <row r="60" spans="1:15" ht="44.5" customHeight="1" x14ac:dyDescent="0.2">
      <c r="A60" s="7"/>
      <c r="B60" s="49" t="s">
        <v>144</v>
      </c>
      <c r="C60" s="134"/>
      <c r="D60" s="134" t="s">
        <v>207</v>
      </c>
      <c r="E60" s="134"/>
      <c r="F60" s="134"/>
      <c r="G60" s="134"/>
      <c r="H60" s="134"/>
      <c r="I60" s="134"/>
      <c r="J60" s="134"/>
      <c r="K60" s="134"/>
      <c r="L60" s="56"/>
      <c r="M60" s="56"/>
      <c r="N60" s="56"/>
      <c r="O60" s="317" t="s">
        <v>145</v>
      </c>
    </row>
    <row r="61" spans="1:15" ht="32.75" customHeight="1" thickBot="1" x14ac:dyDescent="0.25">
      <c r="A61" s="7"/>
      <c r="B61" s="80" t="s">
        <v>93</v>
      </c>
      <c r="C61" s="177">
        <v>0</v>
      </c>
      <c r="D61" s="177">
        <v>3</v>
      </c>
      <c r="E61" s="177"/>
      <c r="F61" s="177"/>
      <c r="G61" s="144"/>
      <c r="H61" s="144"/>
      <c r="I61" s="178"/>
      <c r="J61" s="177"/>
      <c r="K61" s="144" t="s">
        <v>94</v>
      </c>
      <c r="L61" s="81" t="s">
        <v>94</v>
      </c>
      <c r="M61" s="81" t="s">
        <v>94</v>
      </c>
      <c r="N61" s="81" t="s">
        <v>94</v>
      </c>
      <c r="O61" s="319"/>
    </row>
    <row r="62" spans="1:15" ht="23" customHeight="1" x14ac:dyDescent="0.2">
      <c r="A62" s="7"/>
      <c r="B62" s="49" t="s">
        <v>146</v>
      </c>
      <c r="C62" s="134"/>
      <c r="D62" s="134" t="s">
        <v>216</v>
      </c>
      <c r="E62" s="134"/>
      <c r="F62" s="134"/>
      <c r="G62" s="134"/>
      <c r="H62" s="134"/>
      <c r="I62" s="134"/>
      <c r="J62" s="134"/>
      <c r="K62" s="134"/>
      <c r="L62" s="56"/>
      <c r="M62" s="56"/>
      <c r="N62" s="56"/>
      <c r="O62" s="317" t="s">
        <v>147</v>
      </c>
    </row>
    <row r="63" spans="1:15" ht="27.5" customHeight="1" thickBot="1" x14ac:dyDescent="0.25">
      <c r="A63" s="7"/>
      <c r="B63" s="82" t="s">
        <v>93</v>
      </c>
      <c r="C63" s="176">
        <v>0</v>
      </c>
      <c r="D63" s="176">
        <v>6</v>
      </c>
      <c r="E63" s="176"/>
      <c r="F63" s="176"/>
      <c r="G63" s="145"/>
      <c r="H63" s="145"/>
      <c r="I63" s="145"/>
      <c r="J63" s="176"/>
      <c r="K63" s="145" t="s">
        <v>94</v>
      </c>
      <c r="L63" s="83" t="s">
        <v>94</v>
      </c>
      <c r="M63" s="83" t="s">
        <v>94</v>
      </c>
      <c r="N63" s="83" t="s">
        <v>94</v>
      </c>
      <c r="O63" s="319"/>
    </row>
    <row r="64" spans="1:15" ht="27.5" customHeight="1" thickBot="1" x14ac:dyDescent="0.25">
      <c r="A64" s="84"/>
      <c r="B64" s="85"/>
      <c r="C64" s="146"/>
      <c r="D64" s="146"/>
      <c r="E64" s="146"/>
      <c r="F64" s="146"/>
      <c r="G64" s="146"/>
      <c r="H64" s="146"/>
      <c r="I64" s="146"/>
      <c r="J64" s="146"/>
      <c r="K64" s="157"/>
      <c r="L64" s="86"/>
      <c r="M64" s="86"/>
      <c r="N64" s="86"/>
      <c r="O64" s="87"/>
    </row>
    <row r="65" spans="1:15" ht="43.75" customHeight="1" thickBot="1" x14ac:dyDescent="0.25">
      <c r="A65" s="7"/>
      <c r="B65" s="88" t="s">
        <v>148</v>
      </c>
      <c r="C65" s="147" t="s">
        <v>149</v>
      </c>
      <c r="D65" s="147" t="s">
        <v>149</v>
      </c>
      <c r="E65" s="147"/>
      <c r="F65" s="147"/>
      <c r="G65" s="147"/>
      <c r="H65" s="147"/>
      <c r="I65" s="147"/>
      <c r="J65" s="147"/>
      <c r="K65" s="147" t="s">
        <v>149</v>
      </c>
      <c r="L65" s="89" t="s">
        <v>149</v>
      </c>
      <c r="M65" s="89" t="s">
        <v>149</v>
      </c>
      <c r="N65" s="89" t="s">
        <v>149</v>
      </c>
      <c r="O65" s="17" t="s">
        <v>150</v>
      </c>
    </row>
    <row r="66" spans="1:15" ht="21" customHeight="1" thickBot="1" x14ac:dyDescent="0.25">
      <c r="A66" s="7"/>
      <c r="B66" s="90" t="s">
        <v>151</v>
      </c>
      <c r="C66" s="175">
        <v>4</v>
      </c>
      <c r="D66" s="175">
        <v>4</v>
      </c>
      <c r="E66" s="175"/>
      <c r="F66" s="175"/>
      <c r="G66" s="174"/>
      <c r="H66" s="174"/>
      <c r="I66" s="175"/>
      <c r="J66" s="175"/>
      <c r="K66" s="148" t="s">
        <v>94</v>
      </c>
      <c r="L66" s="91" t="s">
        <v>94</v>
      </c>
      <c r="M66" s="91" t="s">
        <v>94</v>
      </c>
      <c r="N66" s="91" t="s">
        <v>94</v>
      </c>
      <c r="O66" s="317" t="s">
        <v>152</v>
      </c>
    </row>
    <row r="67" spans="1:15" ht="28.25" customHeight="1" x14ac:dyDescent="0.2">
      <c r="A67" s="7"/>
      <c r="B67" s="21" t="s">
        <v>153</v>
      </c>
      <c r="C67" s="135"/>
      <c r="D67" s="135" t="s">
        <v>153</v>
      </c>
      <c r="E67" s="135"/>
      <c r="F67" s="135"/>
      <c r="G67" s="135"/>
      <c r="H67" s="135"/>
      <c r="I67" s="135"/>
      <c r="J67" s="135"/>
      <c r="K67" s="149"/>
      <c r="L67" s="92"/>
      <c r="M67" s="92"/>
      <c r="N67" s="92"/>
      <c r="O67" s="318"/>
    </row>
    <row r="68" spans="1:15" ht="26.5" customHeight="1" x14ac:dyDescent="0.2">
      <c r="A68" s="7"/>
      <c r="B68" s="22" t="s">
        <v>154</v>
      </c>
      <c r="C68" s="166"/>
      <c r="D68" s="313"/>
      <c r="E68" s="126"/>
      <c r="F68" s="95"/>
      <c r="G68" s="95"/>
      <c r="H68" s="95"/>
      <c r="I68" s="95"/>
      <c r="J68" s="95"/>
      <c r="K68" s="150"/>
      <c r="L68" s="50"/>
      <c r="M68" s="50"/>
      <c r="N68" s="50"/>
      <c r="O68" s="318"/>
    </row>
    <row r="69" spans="1:15" ht="26.5" customHeight="1" thickBot="1" x14ac:dyDescent="0.25">
      <c r="A69" s="7"/>
      <c r="B69" s="24" t="s">
        <v>155</v>
      </c>
      <c r="C69" s="161" t="s">
        <v>156</v>
      </c>
      <c r="D69" s="161"/>
      <c r="E69" s="161"/>
      <c r="F69" s="161"/>
      <c r="G69" s="161"/>
      <c r="H69" s="161"/>
      <c r="I69" s="161"/>
      <c r="J69" s="161"/>
      <c r="K69" s="158"/>
      <c r="L69" s="52"/>
      <c r="M69" s="52"/>
      <c r="N69" s="52"/>
      <c r="O69" s="319"/>
    </row>
    <row r="70" spans="1:15" ht="24" customHeight="1" thickBot="1" x14ac:dyDescent="0.25">
      <c r="A70" s="7"/>
      <c r="B70" s="90" t="s">
        <v>157</v>
      </c>
      <c r="C70" s="172">
        <v>4</v>
      </c>
      <c r="D70" s="172">
        <v>4</v>
      </c>
      <c r="E70" s="172"/>
      <c r="F70" s="172"/>
      <c r="G70" s="173"/>
      <c r="H70" s="173"/>
      <c r="I70" s="172"/>
      <c r="J70" s="172"/>
      <c r="K70" s="152" t="s">
        <v>94</v>
      </c>
      <c r="L70" s="93" t="s">
        <v>94</v>
      </c>
      <c r="M70" s="93" t="s">
        <v>94</v>
      </c>
      <c r="N70" s="93" t="s">
        <v>94</v>
      </c>
      <c r="O70" s="317" t="s">
        <v>158</v>
      </c>
    </row>
    <row r="71" spans="1:15" ht="28" customHeight="1" x14ac:dyDescent="0.2">
      <c r="A71" s="7"/>
      <c r="B71" s="21" t="s">
        <v>18</v>
      </c>
      <c r="C71" s="135"/>
      <c r="D71" s="135" t="s">
        <v>18</v>
      </c>
      <c r="E71" s="135"/>
      <c r="F71" s="135"/>
      <c r="G71" s="135"/>
      <c r="H71" s="135"/>
      <c r="I71" s="135"/>
      <c r="J71" s="135"/>
      <c r="K71" s="149"/>
      <c r="L71" s="92"/>
      <c r="M71" s="92"/>
      <c r="N71" s="92"/>
      <c r="O71" s="318"/>
    </row>
    <row r="72" spans="1:15" ht="28" customHeight="1" x14ac:dyDescent="0.2">
      <c r="A72" s="7"/>
      <c r="B72" s="22" t="s">
        <v>20</v>
      </c>
      <c r="C72" s="166"/>
      <c r="D72" s="313"/>
      <c r="E72" s="126"/>
      <c r="F72" s="95"/>
      <c r="G72" s="95"/>
      <c r="H72" s="95"/>
      <c r="I72" s="95"/>
      <c r="J72" s="95"/>
      <c r="K72" s="150"/>
      <c r="L72" s="50"/>
      <c r="M72" s="50"/>
      <c r="N72" s="50"/>
      <c r="O72" s="318"/>
    </row>
    <row r="73" spans="1:15" ht="28" customHeight="1" thickBot="1" x14ac:dyDescent="0.25">
      <c r="A73" s="7"/>
      <c r="B73" s="24" t="s">
        <v>159</v>
      </c>
      <c r="C73" s="129" t="s">
        <v>159</v>
      </c>
      <c r="D73" s="129"/>
      <c r="E73" s="129"/>
      <c r="F73" s="129"/>
      <c r="G73" s="129"/>
      <c r="H73" s="129"/>
      <c r="I73" s="129"/>
      <c r="J73" s="129"/>
      <c r="K73" s="151"/>
      <c r="L73" s="52"/>
      <c r="M73" s="52"/>
      <c r="N73" s="52"/>
      <c r="O73" s="319"/>
    </row>
    <row r="74" spans="1:15" ht="24.5" customHeight="1" thickBot="1" x14ac:dyDescent="0.25">
      <c r="A74" s="7"/>
      <c r="B74" s="90" t="s">
        <v>160</v>
      </c>
      <c r="C74" s="172">
        <v>4</v>
      </c>
      <c r="D74" s="172">
        <v>4</v>
      </c>
      <c r="E74" s="172"/>
      <c r="F74" s="172"/>
      <c r="G74" s="173"/>
      <c r="H74" s="173"/>
      <c r="I74" s="172"/>
      <c r="J74" s="172"/>
      <c r="K74" s="152" t="s">
        <v>94</v>
      </c>
      <c r="L74" s="93" t="s">
        <v>94</v>
      </c>
      <c r="M74" s="93" t="s">
        <v>94</v>
      </c>
      <c r="N74" s="93" t="s">
        <v>94</v>
      </c>
      <c r="O74" s="317" t="s">
        <v>161</v>
      </c>
    </row>
    <row r="75" spans="1:15" ht="49.25" customHeight="1" x14ac:dyDescent="0.2">
      <c r="A75" s="7"/>
      <c r="B75" s="21" t="s">
        <v>24</v>
      </c>
      <c r="C75" s="135" t="s">
        <v>210</v>
      </c>
      <c r="D75" s="135" t="s">
        <v>204</v>
      </c>
      <c r="E75" s="135"/>
      <c r="F75" s="135"/>
      <c r="G75" s="135"/>
      <c r="H75" s="135"/>
      <c r="I75" s="135"/>
      <c r="J75" s="135"/>
      <c r="K75" s="149"/>
      <c r="L75" s="92"/>
      <c r="M75" s="92"/>
      <c r="N75" s="92"/>
      <c r="O75" s="318"/>
    </row>
    <row r="76" spans="1:15" ht="42" customHeight="1" x14ac:dyDescent="0.2">
      <c r="A76" s="7"/>
      <c r="B76" s="22" t="s">
        <v>26</v>
      </c>
      <c r="C76" s="166"/>
      <c r="D76" s="313"/>
      <c r="E76" s="126"/>
      <c r="F76" s="95"/>
      <c r="G76" s="95"/>
      <c r="H76" s="95"/>
      <c r="I76" s="95"/>
      <c r="J76" s="95"/>
      <c r="K76" s="150"/>
      <c r="L76" s="50"/>
      <c r="M76" s="50"/>
      <c r="N76" s="50"/>
      <c r="O76" s="318"/>
    </row>
    <row r="77" spans="1:15" ht="55.5" customHeight="1" thickBot="1" x14ac:dyDescent="0.25">
      <c r="A77" s="7"/>
      <c r="B77" s="24" t="s">
        <v>27</v>
      </c>
      <c r="C77" s="129"/>
      <c r="D77" s="129"/>
      <c r="E77" s="129"/>
      <c r="F77" s="129"/>
      <c r="G77" s="129"/>
      <c r="H77" s="129"/>
      <c r="I77" s="129"/>
      <c r="J77" s="129"/>
      <c r="K77" s="151"/>
      <c r="L77" s="52"/>
      <c r="M77" s="52"/>
      <c r="N77" s="52"/>
      <c r="O77" s="319"/>
    </row>
    <row r="78" spans="1:15" ht="24.25" customHeight="1" thickBot="1" x14ac:dyDescent="0.25">
      <c r="A78" s="7"/>
      <c r="B78" s="90" t="s">
        <v>162</v>
      </c>
      <c r="C78" s="172">
        <v>4</v>
      </c>
      <c r="D78" s="172">
        <v>4</v>
      </c>
      <c r="E78" s="172"/>
      <c r="F78" s="172"/>
      <c r="G78" s="173"/>
      <c r="H78" s="172"/>
      <c r="I78" s="172"/>
      <c r="J78" s="173"/>
      <c r="K78" s="152" t="s">
        <v>94</v>
      </c>
      <c r="L78" s="93" t="s">
        <v>94</v>
      </c>
      <c r="M78" s="93" t="s">
        <v>94</v>
      </c>
      <c r="N78" s="93" t="s">
        <v>94</v>
      </c>
      <c r="O78" s="317" t="s">
        <v>163</v>
      </c>
    </row>
    <row r="79" spans="1:15" ht="22.75" customHeight="1" x14ac:dyDescent="0.2">
      <c r="A79" s="7"/>
      <c r="B79" s="28" t="s">
        <v>32</v>
      </c>
      <c r="C79" s="135"/>
      <c r="D79" s="135" t="s">
        <v>32</v>
      </c>
      <c r="E79" s="135"/>
      <c r="F79" s="135"/>
      <c r="G79" s="135"/>
      <c r="H79" s="135"/>
      <c r="I79" s="135"/>
      <c r="J79" s="135"/>
      <c r="K79" s="149"/>
      <c r="L79" s="92"/>
      <c r="M79" s="92"/>
      <c r="N79" s="92"/>
      <c r="O79" s="318"/>
    </row>
    <row r="80" spans="1:15" ht="21.5" customHeight="1" x14ac:dyDescent="0.2">
      <c r="A80" s="7"/>
      <c r="B80" s="29" t="s">
        <v>30</v>
      </c>
      <c r="C80" s="166"/>
      <c r="D80" s="313"/>
      <c r="E80" s="126"/>
      <c r="F80" s="95"/>
      <c r="G80" s="95"/>
      <c r="H80" s="95"/>
      <c r="I80" s="95"/>
      <c r="J80" s="95"/>
      <c r="K80" s="150"/>
      <c r="L80" s="50"/>
      <c r="M80" s="50"/>
      <c r="N80" s="50"/>
      <c r="O80" s="318"/>
    </row>
    <row r="81" spans="1:15" ht="22.5" customHeight="1" thickBot="1" x14ac:dyDescent="0.25">
      <c r="A81" s="7"/>
      <c r="B81" s="94" t="s">
        <v>203</v>
      </c>
      <c r="C81" s="129" t="s">
        <v>84</v>
      </c>
      <c r="D81" s="129"/>
      <c r="E81" s="129"/>
      <c r="F81" s="129"/>
      <c r="G81" s="165"/>
      <c r="H81" s="129"/>
      <c r="I81" s="129"/>
      <c r="J81" s="165"/>
      <c r="K81" s="151"/>
      <c r="L81" s="52"/>
      <c r="M81" s="52"/>
      <c r="N81" s="52"/>
      <c r="O81" s="319"/>
    </row>
    <row r="82" spans="1:15" ht="25" customHeight="1" thickBot="1" x14ac:dyDescent="0.25">
      <c r="A82" s="7"/>
      <c r="B82" s="90" t="s">
        <v>164</v>
      </c>
      <c r="C82" s="172">
        <v>4</v>
      </c>
      <c r="D82" s="172">
        <v>4</v>
      </c>
      <c r="E82" s="172"/>
      <c r="F82" s="172"/>
      <c r="G82" s="173"/>
      <c r="H82" s="173"/>
      <c r="I82" s="172"/>
      <c r="J82" s="172"/>
      <c r="K82" s="152" t="s">
        <v>94</v>
      </c>
      <c r="L82" s="93" t="s">
        <v>94</v>
      </c>
      <c r="M82" s="93" t="s">
        <v>94</v>
      </c>
      <c r="N82" s="93" t="s">
        <v>94</v>
      </c>
      <c r="O82" s="317" t="s">
        <v>165</v>
      </c>
    </row>
    <row r="83" spans="1:15" ht="25" customHeight="1" x14ac:dyDescent="0.2">
      <c r="A83" s="7"/>
      <c r="B83" s="28" t="s">
        <v>32</v>
      </c>
      <c r="C83" s="135"/>
      <c r="D83" s="135" t="s">
        <v>32</v>
      </c>
      <c r="E83" s="135"/>
      <c r="F83" s="135"/>
      <c r="G83" s="135"/>
      <c r="H83" s="135"/>
      <c r="I83" s="135"/>
      <c r="J83" s="135"/>
      <c r="K83" s="149"/>
      <c r="L83" s="92"/>
      <c r="M83" s="92"/>
      <c r="N83" s="92"/>
      <c r="O83" s="318"/>
    </row>
    <row r="84" spans="1:15" ht="25" customHeight="1" x14ac:dyDescent="0.2">
      <c r="A84" s="7"/>
      <c r="B84" s="29" t="s">
        <v>30</v>
      </c>
      <c r="C84" s="166"/>
      <c r="D84" s="313"/>
      <c r="E84" s="126"/>
      <c r="F84" s="95"/>
      <c r="G84" s="95"/>
      <c r="H84" s="95"/>
      <c r="I84" s="95"/>
      <c r="J84" s="95"/>
      <c r="K84" s="150"/>
      <c r="L84" s="50"/>
      <c r="M84" s="50"/>
      <c r="N84" s="50"/>
      <c r="O84" s="318"/>
    </row>
    <row r="85" spans="1:15" ht="25" customHeight="1" thickBot="1" x14ac:dyDescent="0.25">
      <c r="A85" s="7"/>
      <c r="B85" s="94" t="s">
        <v>33</v>
      </c>
      <c r="C85" s="129" t="s">
        <v>84</v>
      </c>
      <c r="D85" s="129"/>
      <c r="E85" s="129"/>
      <c r="F85" s="129"/>
      <c r="G85" s="165"/>
      <c r="H85" s="129"/>
      <c r="I85" s="129"/>
      <c r="J85" s="165"/>
      <c r="K85" s="151"/>
      <c r="L85" s="52"/>
      <c r="M85" s="52"/>
      <c r="N85" s="52"/>
      <c r="O85" s="319"/>
    </row>
    <row r="86" spans="1:15" ht="24.5" customHeight="1" thickBot="1" x14ac:dyDescent="0.25">
      <c r="A86" s="7"/>
      <c r="B86" s="90" t="s">
        <v>166</v>
      </c>
      <c r="C86" s="172">
        <v>4</v>
      </c>
      <c r="D86" s="172">
        <v>4</v>
      </c>
      <c r="E86" s="172"/>
      <c r="F86" s="172"/>
      <c r="G86" s="173"/>
      <c r="H86" s="173"/>
      <c r="I86" s="172"/>
      <c r="J86" s="172"/>
      <c r="K86" s="152" t="s">
        <v>94</v>
      </c>
      <c r="L86" s="93" t="s">
        <v>94</v>
      </c>
      <c r="M86" s="93" t="s">
        <v>94</v>
      </c>
      <c r="N86" s="93" t="s">
        <v>94</v>
      </c>
      <c r="O86" s="317" t="s">
        <v>167</v>
      </c>
    </row>
    <row r="87" spans="1:15" ht="24.5" customHeight="1" x14ac:dyDescent="0.2">
      <c r="A87" s="7"/>
      <c r="B87" s="168" t="s">
        <v>213</v>
      </c>
      <c r="C87" s="135" t="s">
        <v>214</v>
      </c>
      <c r="D87" s="135" t="s">
        <v>208</v>
      </c>
      <c r="E87" s="135"/>
      <c r="F87" s="135"/>
      <c r="G87" s="135"/>
      <c r="H87" s="135"/>
      <c r="I87" s="135"/>
      <c r="J87" s="135"/>
      <c r="K87" s="149"/>
      <c r="L87" s="92"/>
      <c r="M87" s="92"/>
      <c r="N87" s="92"/>
      <c r="O87" s="318"/>
    </row>
    <row r="88" spans="1:15" ht="24.5" customHeight="1" x14ac:dyDescent="0.2">
      <c r="A88" s="7"/>
      <c r="B88" s="22" t="s">
        <v>44</v>
      </c>
      <c r="C88" s="166"/>
      <c r="D88" s="313"/>
      <c r="E88" s="126"/>
      <c r="F88" s="95"/>
      <c r="G88" s="95"/>
      <c r="H88" s="95"/>
      <c r="I88" s="95"/>
      <c r="J88" s="95"/>
      <c r="K88" s="150"/>
      <c r="L88" s="50"/>
      <c r="M88" s="50"/>
      <c r="N88" s="50"/>
      <c r="O88" s="318"/>
    </row>
    <row r="89" spans="1:15" ht="24.5" customHeight="1" thickBot="1" x14ac:dyDescent="0.25">
      <c r="A89" s="7"/>
      <c r="B89" s="24" t="s">
        <v>45</v>
      </c>
      <c r="C89" s="129"/>
      <c r="D89" s="129"/>
      <c r="E89" s="129"/>
      <c r="F89" s="129"/>
      <c r="G89" s="129"/>
      <c r="H89" s="129"/>
      <c r="I89" s="129"/>
      <c r="J89" s="129"/>
      <c r="K89" s="151"/>
      <c r="L89" s="52"/>
      <c r="M89" s="52"/>
      <c r="N89" s="52"/>
      <c r="O89" s="319"/>
    </row>
    <row r="90" spans="1:15" ht="25" customHeight="1" thickBot="1" x14ac:dyDescent="0.25">
      <c r="A90" s="7"/>
      <c r="B90" s="90" t="s">
        <v>168</v>
      </c>
      <c r="C90" s="172">
        <v>4</v>
      </c>
      <c r="D90" s="172">
        <v>4</v>
      </c>
      <c r="E90" s="172"/>
      <c r="F90" s="172"/>
      <c r="G90" s="173"/>
      <c r="H90" s="173"/>
      <c r="I90" s="172"/>
      <c r="J90" s="172"/>
      <c r="K90" s="152" t="s">
        <v>94</v>
      </c>
      <c r="L90" s="93" t="s">
        <v>94</v>
      </c>
      <c r="M90" s="93" t="s">
        <v>94</v>
      </c>
      <c r="N90" s="93" t="s">
        <v>94</v>
      </c>
      <c r="O90" s="317" t="s">
        <v>169</v>
      </c>
    </row>
    <row r="91" spans="1:15" ht="94.25" customHeight="1" thickBot="1" x14ac:dyDescent="0.25">
      <c r="A91" s="7"/>
      <c r="B91" s="167" t="s">
        <v>209</v>
      </c>
      <c r="C91" s="134" t="s">
        <v>224</v>
      </c>
      <c r="D91" s="134" t="s">
        <v>227</v>
      </c>
      <c r="E91" s="134"/>
      <c r="F91" s="134"/>
      <c r="G91" s="134"/>
      <c r="H91" s="134"/>
      <c r="I91" s="134"/>
      <c r="J91" s="134"/>
      <c r="K91" s="134"/>
      <c r="L91" s="56"/>
      <c r="M91" s="56"/>
      <c r="N91" s="56"/>
      <c r="O91" s="319"/>
    </row>
    <row r="92" spans="1:15" ht="22" customHeight="1" thickBot="1" x14ac:dyDescent="0.25">
      <c r="A92" s="7"/>
      <c r="B92" s="90" t="s">
        <v>170</v>
      </c>
      <c r="C92" s="152">
        <v>4</v>
      </c>
      <c r="D92" s="152">
        <v>4</v>
      </c>
      <c r="E92" s="172"/>
      <c r="F92" s="172"/>
      <c r="G92" s="173"/>
      <c r="H92" s="173"/>
      <c r="I92" s="172"/>
      <c r="J92" s="172"/>
      <c r="K92" s="152" t="s">
        <v>94</v>
      </c>
      <c r="L92" s="93" t="s">
        <v>94</v>
      </c>
      <c r="M92" s="93" t="s">
        <v>94</v>
      </c>
      <c r="N92" s="93" t="s">
        <v>94</v>
      </c>
      <c r="O92" s="317" t="s">
        <v>171</v>
      </c>
    </row>
    <row r="93" spans="1:15" ht="136.75" customHeight="1" x14ac:dyDescent="0.2">
      <c r="A93" s="59"/>
      <c r="B93" s="127" t="s">
        <v>202</v>
      </c>
      <c r="C93" s="185" t="s">
        <v>225</v>
      </c>
      <c r="D93" s="185" t="s">
        <v>331</v>
      </c>
      <c r="E93" s="185"/>
      <c r="F93" s="135"/>
      <c r="G93" s="135"/>
      <c r="H93" s="135"/>
      <c r="I93" s="185"/>
      <c r="J93" s="135"/>
      <c r="K93" s="135"/>
      <c r="L93" s="60"/>
      <c r="M93" s="60"/>
      <c r="N93" s="60"/>
      <c r="O93" s="367"/>
    </row>
    <row r="94" spans="1:15" ht="73.5" customHeight="1" thickBot="1" x14ac:dyDescent="0.25">
      <c r="A94" s="7"/>
      <c r="B94" s="96" t="s">
        <v>172</v>
      </c>
      <c r="C94" s="162"/>
      <c r="D94" s="162"/>
      <c r="E94" s="162"/>
      <c r="F94" s="162"/>
      <c r="G94" s="162"/>
      <c r="H94" s="162"/>
      <c r="I94" s="162"/>
      <c r="J94" s="162"/>
      <c r="K94" s="153"/>
      <c r="L94" s="97"/>
      <c r="M94" s="97"/>
      <c r="N94" s="97"/>
      <c r="O94" s="319"/>
    </row>
    <row r="95" spans="1:15" ht="14.5" customHeight="1" x14ac:dyDescent="0.2">
      <c r="A95" s="2"/>
      <c r="B95" s="98"/>
      <c r="C95" s="163"/>
      <c r="D95" s="163"/>
      <c r="E95" s="163"/>
      <c r="F95" s="163"/>
      <c r="G95" s="163"/>
      <c r="H95" s="163"/>
      <c r="I95" s="163"/>
      <c r="J95" s="163"/>
      <c r="K95" s="98"/>
      <c r="L95" s="99"/>
      <c r="M95" s="99"/>
      <c r="N95" s="99"/>
      <c r="O95" s="38"/>
    </row>
    <row r="96" spans="1:15" ht="21.5" customHeight="1" x14ac:dyDescent="0.2">
      <c r="A96" s="100"/>
      <c r="B96" s="101" t="s">
        <v>173</v>
      </c>
      <c r="C96" s="102" t="s">
        <v>174</v>
      </c>
      <c r="D96" s="102" t="s">
        <v>174</v>
      </c>
      <c r="E96" s="102"/>
      <c r="F96" s="102"/>
      <c r="G96" s="102"/>
      <c r="H96" s="102"/>
      <c r="I96" s="102"/>
      <c r="J96" s="102"/>
      <c r="K96" s="102" t="s">
        <v>174</v>
      </c>
      <c r="L96" s="102" t="s">
        <v>174</v>
      </c>
      <c r="M96" s="102" t="s">
        <v>174</v>
      </c>
      <c r="N96" s="102" t="s">
        <v>174</v>
      </c>
      <c r="O96" s="103"/>
    </row>
    <row r="97" spans="1:15" ht="30" customHeight="1" x14ac:dyDescent="0.2">
      <c r="A97" s="100"/>
      <c r="B97" s="104" t="s">
        <v>175</v>
      </c>
      <c r="C97" s="105">
        <v>0</v>
      </c>
      <c r="D97" s="105">
        <v>0</v>
      </c>
      <c r="E97" s="105"/>
      <c r="F97" s="105"/>
      <c r="G97" s="105"/>
      <c r="H97" s="105"/>
      <c r="I97" s="105"/>
      <c r="J97" s="105"/>
      <c r="K97" s="105">
        <v>0</v>
      </c>
      <c r="L97" s="105">
        <v>0</v>
      </c>
      <c r="M97" s="105">
        <v>0</v>
      </c>
      <c r="N97" s="105">
        <v>0</v>
      </c>
      <c r="O97" s="103"/>
    </row>
    <row r="98" spans="1:15" ht="30" customHeight="1" x14ac:dyDescent="0.2">
      <c r="A98" s="100"/>
      <c r="B98" s="106" t="s">
        <v>176</v>
      </c>
      <c r="C98" s="105">
        <v>0</v>
      </c>
      <c r="D98" s="105">
        <v>1</v>
      </c>
      <c r="E98" s="105"/>
      <c r="F98" s="105"/>
      <c r="G98" s="105"/>
      <c r="H98" s="105"/>
      <c r="I98" s="105"/>
      <c r="J98" s="105"/>
      <c r="K98" s="105">
        <v>0</v>
      </c>
      <c r="L98" s="105">
        <v>0</v>
      </c>
      <c r="M98" s="105">
        <v>0</v>
      </c>
      <c r="N98" s="105">
        <v>0</v>
      </c>
      <c r="O98" s="103"/>
    </row>
    <row r="99" spans="1:15" ht="45" customHeight="1" x14ac:dyDescent="0.2">
      <c r="A99" s="100"/>
      <c r="B99" s="107" t="s">
        <v>177</v>
      </c>
      <c r="C99" s="105">
        <v>1</v>
      </c>
      <c r="D99" s="105">
        <v>0</v>
      </c>
      <c r="E99" s="105"/>
      <c r="F99" s="105"/>
      <c r="G99" s="105"/>
      <c r="H99" s="105"/>
      <c r="I99" s="105"/>
      <c r="J99" s="105"/>
      <c r="K99" s="105">
        <v>0</v>
      </c>
      <c r="L99" s="105">
        <v>0</v>
      </c>
      <c r="M99" s="105">
        <v>0</v>
      </c>
      <c r="N99" s="105">
        <v>0</v>
      </c>
      <c r="O99" s="103"/>
    </row>
    <row r="100" spans="1:15" ht="30" customHeight="1" x14ac:dyDescent="0.2">
      <c r="A100" s="100"/>
      <c r="B100" s="108" t="s">
        <v>178</v>
      </c>
      <c r="C100" s="105">
        <v>0</v>
      </c>
      <c r="D100" s="105">
        <v>0</v>
      </c>
      <c r="E100" s="105"/>
      <c r="F100" s="105"/>
      <c r="G100" s="105"/>
      <c r="H100" s="105"/>
      <c r="I100" s="105"/>
      <c r="J100" s="105"/>
      <c r="K100" s="105">
        <v>0</v>
      </c>
      <c r="L100" s="105">
        <v>0</v>
      </c>
      <c r="M100" s="105">
        <v>0</v>
      </c>
      <c r="N100" s="105">
        <v>0</v>
      </c>
      <c r="O100" s="103"/>
    </row>
    <row r="101" spans="1:15" ht="22.75" customHeight="1" x14ac:dyDescent="0.2">
      <c r="A101" s="100"/>
      <c r="B101" s="109" t="s">
        <v>179</v>
      </c>
      <c r="C101" s="105">
        <v>0</v>
      </c>
      <c r="D101" s="105">
        <v>0</v>
      </c>
      <c r="E101" s="105"/>
      <c r="F101" s="105"/>
      <c r="G101" s="105"/>
      <c r="H101" s="105"/>
      <c r="I101" s="105"/>
      <c r="J101" s="105"/>
      <c r="K101" s="105">
        <v>0</v>
      </c>
      <c r="L101" s="105">
        <v>0</v>
      </c>
      <c r="M101" s="105">
        <v>0</v>
      </c>
      <c r="N101" s="105">
        <v>0</v>
      </c>
      <c r="O101" s="103"/>
    </row>
    <row r="102" spans="1:15" ht="23.5" customHeight="1" x14ac:dyDescent="0.2">
      <c r="A102" s="100"/>
      <c r="B102" s="110" t="s">
        <v>180</v>
      </c>
      <c r="C102" s="105">
        <v>0</v>
      </c>
      <c r="D102" s="105">
        <v>0</v>
      </c>
      <c r="E102" s="105"/>
      <c r="F102" s="105"/>
      <c r="G102" s="105"/>
      <c r="H102" s="105"/>
      <c r="I102" s="105"/>
      <c r="J102" s="105"/>
      <c r="K102" s="105">
        <v>0</v>
      </c>
      <c r="L102" s="105">
        <v>0</v>
      </c>
      <c r="M102" s="105">
        <v>0</v>
      </c>
      <c r="N102" s="105">
        <v>0</v>
      </c>
      <c r="O102" s="103"/>
    </row>
  </sheetData>
  <mergeCells count="12">
    <mergeCell ref="O24:O26"/>
    <mergeCell ref="O90:O91"/>
    <mergeCell ref="O62:O63"/>
    <mergeCell ref="O60:O61"/>
    <mergeCell ref="O82:O85"/>
    <mergeCell ref="O34:O37"/>
    <mergeCell ref="O78:O81"/>
    <mergeCell ref="O92:O94"/>
    <mergeCell ref="O74:O77"/>
    <mergeCell ref="O86:O89"/>
    <mergeCell ref="O66:O69"/>
    <mergeCell ref="O70:O73"/>
  </mergeCells>
  <phoneticPr fontId="23" type="noConversion"/>
  <pageMargins left="0.45" right="0.45" top="0.5" bottom="0.5" header="0.3" footer="0.3"/>
  <pageSetup scale="41" orientation="landscape"/>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1"/>
  <sheetViews>
    <sheetView showGridLines="0" workbookViewId="0"/>
  </sheetViews>
  <sheetFormatPr baseColWidth="10" defaultColWidth="10" defaultRowHeight="13" customHeight="1" x14ac:dyDescent="0.2"/>
  <cols>
    <col min="1" max="256" width="10" style="111" customWidth="1"/>
  </cols>
  <sheetData>
    <row r="1" spans="1:14" ht="13" customHeight="1" x14ac:dyDescent="0.2">
      <c r="A1" s="112"/>
      <c r="B1" s="113"/>
      <c r="C1" s="113"/>
      <c r="D1" s="113"/>
      <c r="E1" s="113"/>
      <c r="F1" s="113"/>
      <c r="G1" s="113"/>
      <c r="H1" s="113"/>
      <c r="I1" s="113"/>
      <c r="J1" s="113"/>
      <c r="K1" s="113"/>
      <c r="L1" s="113"/>
      <c r="M1" s="113"/>
      <c r="N1" s="114"/>
    </row>
    <row r="2" spans="1:14" ht="13" customHeight="1" x14ac:dyDescent="0.2">
      <c r="A2" s="115"/>
      <c r="B2" s="116"/>
      <c r="C2" s="116"/>
      <c r="D2" s="116"/>
      <c r="E2" s="116"/>
      <c r="F2" s="116"/>
      <c r="G2" s="116"/>
      <c r="H2" s="116"/>
      <c r="I2" s="116"/>
      <c r="J2" s="116"/>
      <c r="K2" s="116"/>
      <c r="L2" s="116"/>
      <c r="M2" s="116"/>
      <c r="N2" s="117"/>
    </row>
    <row r="3" spans="1:14" ht="13" customHeight="1" x14ac:dyDescent="0.2">
      <c r="A3" s="115"/>
      <c r="B3" s="116"/>
      <c r="C3" s="116"/>
      <c r="D3" s="116"/>
      <c r="E3" s="116"/>
      <c r="F3" s="116"/>
      <c r="G3" s="116"/>
      <c r="H3" s="116"/>
      <c r="I3" s="116"/>
      <c r="J3" s="116"/>
      <c r="K3" s="116"/>
      <c r="L3" s="116"/>
      <c r="M3" s="116"/>
      <c r="N3" s="117"/>
    </row>
    <row r="4" spans="1:14" ht="13" customHeight="1" x14ac:dyDescent="0.2">
      <c r="A4" s="115"/>
      <c r="B4" s="116"/>
      <c r="C4" s="116"/>
      <c r="D4" s="116"/>
      <c r="E4" s="116"/>
      <c r="F4" s="116"/>
      <c r="G4" s="116"/>
      <c r="H4" s="116"/>
      <c r="I4" s="116"/>
      <c r="J4" s="116"/>
      <c r="K4" s="116"/>
      <c r="L4" s="116"/>
      <c r="M4" s="116"/>
      <c r="N4" s="117"/>
    </row>
    <row r="5" spans="1:14" ht="13" customHeight="1" x14ac:dyDescent="0.2">
      <c r="A5" s="115"/>
      <c r="B5" s="116"/>
      <c r="C5" s="116"/>
      <c r="D5" s="116"/>
      <c r="E5" s="116"/>
      <c r="F5" s="116"/>
      <c r="G5" s="116"/>
      <c r="H5" s="116"/>
      <c r="I5" s="116"/>
      <c r="J5" s="116"/>
      <c r="K5" s="116"/>
      <c r="L5" s="116"/>
      <c r="M5" s="116"/>
      <c r="N5" s="117"/>
    </row>
    <row r="6" spans="1:14" ht="13" customHeight="1" x14ac:dyDescent="0.2">
      <c r="A6" s="115"/>
      <c r="B6" s="116"/>
      <c r="C6" s="116"/>
      <c r="D6" s="116"/>
      <c r="E6" s="116"/>
      <c r="F6" s="116"/>
      <c r="G6" s="116"/>
      <c r="H6" s="116"/>
      <c r="I6" s="116"/>
      <c r="J6" s="116"/>
      <c r="K6" s="116"/>
      <c r="L6" s="116"/>
      <c r="M6" s="116"/>
      <c r="N6" s="117"/>
    </row>
    <row r="7" spans="1:14" ht="13" customHeight="1" x14ac:dyDescent="0.2">
      <c r="A7" s="115"/>
      <c r="B7" s="116"/>
      <c r="C7" s="116"/>
      <c r="D7" s="116"/>
      <c r="E7" s="116"/>
      <c r="F7" s="116"/>
      <c r="G7" s="116"/>
      <c r="H7" s="116"/>
      <c r="I7" s="116"/>
      <c r="J7" s="116"/>
      <c r="K7" s="116"/>
      <c r="L7" s="116"/>
      <c r="M7" s="116"/>
      <c r="N7" s="117"/>
    </row>
    <row r="8" spans="1:14" ht="13" customHeight="1" x14ac:dyDescent="0.2">
      <c r="A8" s="115"/>
      <c r="B8" s="116"/>
      <c r="C8" s="116"/>
      <c r="D8" s="116"/>
      <c r="E8" s="116"/>
      <c r="F8" s="116"/>
      <c r="G8" s="116"/>
      <c r="H8" s="116"/>
      <c r="I8" s="116"/>
      <c r="J8" s="116"/>
      <c r="K8" s="116"/>
      <c r="L8" s="116"/>
      <c r="M8" s="116"/>
      <c r="N8" s="117"/>
    </row>
    <row r="9" spans="1:14" ht="13" customHeight="1" x14ac:dyDescent="0.2">
      <c r="A9" s="115"/>
      <c r="B9" s="116"/>
      <c r="C9" s="116"/>
      <c r="D9" s="116"/>
      <c r="E9" s="116"/>
      <c r="F9" s="116"/>
      <c r="G9" s="116"/>
      <c r="H9" s="116"/>
      <c r="I9" s="116"/>
      <c r="J9" s="116"/>
      <c r="K9" s="116"/>
      <c r="L9" s="116"/>
      <c r="M9" s="116"/>
      <c r="N9" s="117"/>
    </row>
    <row r="10" spans="1:14" ht="13" customHeight="1" x14ac:dyDescent="0.2">
      <c r="A10" s="115"/>
      <c r="B10" s="116"/>
      <c r="C10" s="116"/>
      <c r="D10" s="116"/>
      <c r="E10" s="116"/>
      <c r="F10" s="116"/>
      <c r="G10" s="116"/>
      <c r="H10" s="116"/>
      <c r="I10" s="116"/>
      <c r="J10" s="116"/>
      <c r="K10" s="116"/>
      <c r="L10" s="116"/>
      <c r="M10" s="116"/>
      <c r="N10" s="117"/>
    </row>
    <row r="11" spans="1:14" ht="13" customHeight="1" x14ac:dyDescent="0.2">
      <c r="A11" s="115"/>
      <c r="B11" s="116"/>
      <c r="C11" s="116"/>
      <c r="D11" s="116"/>
      <c r="E11" s="116"/>
      <c r="F11" s="116"/>
      <c r="G11" s="116"/>
      <c r="H11" s="116"/>
      <c r="I11" s="116"/>
      <c r="J11" s="116"/>
      <c r="K11" s="116"/>
      <c r="L11" s="116"/>
      <c r="M11" s="116"/>
      <c r="N11" s="117"/>
    </row>
    <row r="12" spans="1:14" ht="13" customHeight="1" x14ac:dyDescent="0.2">
      <c r="A12" s="115"/>
      <c r="B12" s="116"/>
      <c r="C12" s="116"/>
      <c r="D12" s="116"/>
      <c r="E12" s="116"/>
      <c r="F12" s="116"/>
      <c r="G12" s="116"/>
      <c r="H12" s="116"/>
      <c r="I12" s="116"/>
      <c r="J12" s="116"/>
      <c r="K12" s="116"/>
      <c r="L12" s="116"/>
      <c r="M12" s="116"/>
      <c r="N12" s="117"/>
    </row>
    <row r="13" spans="1:14" ht="13" customHeight="1" x14ac:dyDescent="0.2">
      <c r="A13" s="115"/>
      <c r="B13" s="116"/>
      <c r="C13" s="116"/>
      <c r="D13" s="116"/>
      <c r="E13" s="116"/>
      <c r="F13" s="116"/>
      <c r="G13" s="116"/>
      <c r="H13" s="116"/>
      <c r="I13" s="116"/>
      <c r="J13" s="116"/>
      <c r="K13" s="116"/>
      <c r="L13" s="116"/>
      <c r="M13" s="116"/>
      <c r="N13" s="117"/>
    </row>
    <row r="14" spans="1:14" ht="13" customHeight="1" x14ac:dyDescent="0.2">
      <c r="A14" s="115"/>
      <c r="B14" s="116"/>
      <c r="C14" s="116"/>
      <c r="D14" s="116"/>
      <c r="E14" s="116"/>
      <c r="F14" s="116"/>
      <c r="G14" s="116"/>
      <c r="H14" s="116"/>
      <c r="I14" s="116"/>
      <c r="J14" s="116"/>
      <c r="K14" s="116"/>
      <c r="L14" s="116"/>
      <c r="M14" s="116"/>
      <c r="N14" s="117"/>
    </row>
    <row r="15" spans="1:14" ht="13" customHeight="1" x14ac:dyDescent="0.2">
      <c r="A15" s="115"/>
      <c r="B15" s="116"/>
      <c r="C15" s="116"/>
      <c r="D15" s="116"/>
      <c r="E15" s="116"/>
      <c r="F15" s="116"/>
      <c r="G15" s="116"/>
      <c r="H15" s="116"/>
      <c r="I15" s="116"/>
      <c r="J15" s="116"/>
      <c r="K15" s="116"/>
      <c r="L15" s="116"/>
      <c r="M15" s="116"/>
      <c r="N15" s="117"/>
    </row>
    <row r="16" spans="1:14" ht="13" customHeight="1" x14ac:dyDescent="0.2">
      <c r="A16" s="115"/>
      <c r="B16" s="116"/>
      <c r="C16" s="116"/>
      <c r="D16" s="116"/>
      <c r="E16" s="116"/>
      <c r="F16" s="116"/>
      <c r="G16" s="116"/>
      <c r="H16" s="116"/>
      <c r="I16" s="116"/>
      <c r="J16" s="116"/>
      <c r="K16" s="116"/>
      <c r="L16" s="116"/>
      <c r="M16" s="116"/>
      <c r="N16" s="117"/>
    </row>
    <row r="17" spans="1:14" ht="13" customHeight="1" x14ac:dyDescent="0.2">
      <c r="A17" s="115"/>
      <c r="B17" s="116"/>
      <c r="C17" s="116"/>
      <c r="D17" s="116"/>
      <c r="E17" s="116"/>
      <c r="F17" s="116"/>
      <c r="G17" s="116"/>
      <c r="H17" s="116"/>
      <c r="I17" s="116"/>
      <c r="J17" s="116"/>
      <c r="K17" s="116"/>
      <c r="L17" s="116"/>
      <c r="M17" s="116"/>
      <c r="N17" s="117"/>
    </row>
    <row r="18" spans="1:14" ht="13" customHeight="1" x14ac:dyDescent="0.2">
      <c r="A18" s="115"/>
      <c r="B18" s="116"/>
      <c r="C18" s="116"/>
      <c r="D18" s="116"/>
      <c r="E18" s="116"/>
      <c r="F18" s="116"/>
      <c r="G18" s="116"/>
      <c r="H18" s="116"/>
      <c r="I18" s="116"/>
      <c r="J18" s="116"/>
      <c r="K18" s="116"/>
      <c r="L18" s="116"/>
      <c r="M18" s="116"/>
      <c r="N18" s="117"/>
    </row>
    <row r="19" spans="1:14" ht="13" customHeight="1" x14ac:dyDescent="0.2">
      <c r="A19" s="115"/>
      <c r="B19" s="116"/>
      <c r="C19" s="116"/>
      <c r="D19" s="116"/>
      <c r="E19" s="116"/>
      <c r="F19" s="116"/>
      <c r="G19" s="116"/>
      <c r="H19" s="116"/>
      <c r="I19" s="116"/>
      <c r="J19" s="116"/>
      <c r="K19" s="116"/>
      <c r="L19" s="116"/>
      <c r="M19" s="116"/>
      <c r="N19" s="117"/>
    </row>
    <row r="20" spans="1:14" ht="13" customHeight="1" x14ac:dyDescent="0.2">
      <c r="A20" s="115"/>
      <c r="B20" s="116"/>
      <c r="C20" s="116"/>
      <c r="D20" s="116"/>
      <c r="E20" s="116"/>
      <c r="F20" s="116"/>
      <c r="G20" s="116"/>
      <c r="H20" s="116"/>
      <c r="I20" s="116"/>
      <c r="J20" s="116"/>
      <c r="K20" s="116"/>
      <c r="L20" s="116"/>
      <c r="M20" s="116"/>
      <c r="N20" s="117"/>
    </row>
    <row r="21" spans="1:14" ht="13" customHeight="1" x14ac:dyDescent="0.2">
      <c r="A21" s="118"/>
      <c r="B21" s="119"/>
      <c r="C21" s="119"/>
      <c r="D21" s="119"/>
      <c r="E21" s="119"/>
      <c r="F21" s="119"/>
      <c r="G21" s="119"/>
      <c r="H21" s="119"/>
      <c r="I21" s="119"/>
      <c r="J21" s="119"/>
      <c r="K21" s="119"/>
      <c r="L21" s="119"/>
      <c r="M21" s="119"/>
      <c r="N21" s="120"/>
    </row>
  </sheetData>
  <phoneticPr fontId="23" type="noConversion"/>
  <pageMargins left="0.7" right="0.7" top="0.75" bottom="0.75" header="0.3" footer="0.3"/>
  <pageSetup orientation="portrait"/>
  <headerFooter>
    <oddFooter>&amp;C&amp;"Helvetica,Regular"&amp;12&amp;K000000&amp;P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1"/>
  <sheetViews>
    <sheetView showGridLines="0" workbookViewId="0"/>
  </sheetViews>
  <sheetFormatPr baseColWidth="10" defaultColWidth="8.83203125" defaultRowHeight="14.5" customHeight="1" x14ac:dyDescent="0.2"/>
  <cols>
    <col min="1" max="256" width="8.83203125" style="121" customWidth="1"/>
  </cols>
  <sheetData>
    <row r="1" spans="1:5" ht="17.5" customHeight="1" x14ac:dyDescent="0.2">
      <c r="A1" s="122" t="s">
        <v>181</v>
      </c>
      <c r="B1" s="5"/>
      <c r="C1" s="5"/>
      <c r="D1" s="5"/>
      <c r="E1" s="5"/>
    </row>
    <row r="2" spans="1:5" ht="15.5" customHeight="1" x14ac:dyDescent="0.2">
      <c r="A2" s="123" t="s">
        <v>182</v>
      </c>
      <c r="B2" s="5"/>
      <c r="C2" s="5"/>
      <c r="D2" s="5"/>
      <c r="E2" s="5"/>
    </row>
    <row r="3" spans="1:5" ht="16.25" customHeight="1" x14ac:dyDescent="0.2">
      <c r="A3" s="124" t="s">
        <v>183</v>
      </c>
      <c r="B3" s="5"/>
      <c r="C3" s="5"/>
      <c r="D3" s="5"/>
      <c r="E3" s="5"/>
    </row>
    <row r="4" spans="1:5" ht="15.5" customHeight="1" x14ac:dyDescent="0.2">
      <c r="A4" s="125" t="s">
        <v>184</v>
      </c>
      <c r="B4" s="5"/>
      <c r="C4" s="5"/>
      <c r="D4" s="5"/>
      <c r="E4" s="5"/>
    </row>
    <row r="5" spans="1:5" ht="16.25" customHeight="1" x14ac:dyDescent="0.2">
      <c r="A5" s="124" t="s">
        <v>185</v>
      </c>
      <c r="B5" s="5"/>
      <c r="C5" s="5"/>
      <c r="D5" s="5"/>
      <c r="E5" s="5"/>
    </row>
    <row r="6" spans="1:5" ht="16" customHeight="1" x14ac:dyDescent="0.2">
      <c r="A6" s="125" t="s">
        <v>186</v>
      </c>
      <c r="B6" s="5"/>
      <c r="C6" s="5"/>
      <c r="D6" s="5"/>
      <c r="E6" s="5"/>
    </row>
    <row r="7" spans="1:5" ht="15.5" customHeight="1" x14ac:dyDescent="0.2">
      <c r="A7" s="125" t="s">
        <v>187</v>
      </c>
      <c r="B7" s="5"/>
      <c r="C7" s="5"/>
      <c r="D7" s="5"/>
      <c r="E7" s="5"/>
    </row>
    <row r="8" spans="1:5" ht="15.5" customHeight="1" x14ac:dyDescent="0.2">
      <c r="A8" s="125" t="s">
        <v>188</v>
      </c>
      <c r="B8" s="5"/>
      <c r="C8" s="5"/>
      <c r="D8" s="5"/>
      <c r="E8" s="5"/>
    </row>
    <row r="9" spans="1:5" ht="16.25" customHeight="1" x14ac:dyDescent="0.2">
      <c r="A9" s="124" t="s">
        <v>189</v>
      </c>
      <c r="B9" s="5"/>
      <c r="C9" s="5"/>
      <c r="D9" s="5"/>
      <c r="E9" s="5"/>
    </row>
    <row r="10" spans="1:5" ht="16" customHeight="1" x14ac:dyDescent="0.2">
      <c r="A10" s="125" t="s">
        <v>190</v>
      </c>
      <c r="B10" s="5"/>
      <c r="C10" s="5"/>
      <c r="D10" s="5"/>
      <c r="E10" s="5"/>
    </row>
    <row r="11" spans="1:5" ht="15.5" customHeight="1" x14ac:dyDescent="0.2">
      <c r="A11" s="125" t="s">
        <v>191</v>
      </c>
      <c r="B11" s="5"/>
      <c r="C11" s="5"/>
      <c r="D11" s="5"/>
      <c r="E11" s="5"/>
    </row>
    <row r="12" spans="1:5" ht="16.25" customHeight="1" x14ac:dyDescent="0.2">
      <c r="A12" s="124" t="s">
        <v>192</v>
      </c>
      <c r="B12" s="5"/>
      <c r="C12" s="5"/>
      <c r="D12" s="5"/>
      <c r="E12" s="5"/>
    </row>
    <row r="13" spans="1:5" ht="15.5" customHeight="1" x14ac:dyDescent="0.2">
      <c r="A13" s="125" t="s">
        <v>193</v>
      </c>
      <c r="B13" s="5"/>
      <c r="C13" s="5"/>
      <c r="D13" s="5"/>
      <c r="E13" s="5"/>
    </row>
    <row r="14" spans="1:5" ht="15.5" customHeight="1" x14ac:dyDescent="0.2">
      <c r="A14" s="125" t="s">
        <v>194</v>
      </c>
      <c r="B14" s="5"/>
      <c r="C14" s="5"/>
      <c r="D14" s="5"/>
      <c r="E14" s="5"/>
    </row>
    <row r="15" spans="1:5" ht="15.5" customHeight="1" x14ac:dyDescent="0.2">
      <c r="A15" s="125" t="s">
        <v>195</v>
      </c>
      <c r="B15" s="5"/>
      <c r="C15" s="5"/>
      <c r="D15" s="5"/>
      <c r="E15" s="5"/>
    </row>
    <row r="16" spans="1:5" ht="15.5" customHeight="1" x14ac:dyDescent="0.2">
      <c r="A16" s="125" t="s">
        <v>196</v>
      </c>
      <c r="B16" s="5"/>
      <c r="C16" s="5"/>
      <c r="D16" s="5"/>
      <c r="E16" s="5"/>
    </row>
    <row r="17" spans="1:5" ht="16.25" customHeight="1" x14ac:dyDescent="0.2">
      <c r="A17" s="124" t="s">
        <v>197</v>
      </c>
      <c r="B17" s="5"/>
      <c r="C17" s="5"/>
      <c r="D17" s="5"/>
      <c r="E17" s="5"/>
    </row>
    <row r="18" spans="1:5" ht="15.5" customHeight="1" x14ac:dyDescent="0.2">
      <c r="A18" s="125" t="s">
        <v>198</v>
      </c>
      <c r="B18" s="5"/>
      <c r="C18" s="5"/>
      <c r="D18" s="5"/>
      <c r="E18" s="5"/>
    </row>
    <row r="19" spans="1:5" ht="16.25" customHeight="1" x14ac:dyDescent="0.2">
      <c r="A19" s="124" t="s">
        <v>199</v>
      </c>
      <c r="B19" s="5"/>
      <c r="C19" s="5"/>
      <c r="D19" s="5"/>
      <c r="E19" s="5"/>
    </row>
    <row r="20" spans="1:5" ht="15.5" customHeight="1" x14ac:dyDescent="0.2">
      <c r="A20" s="125" t="s">
        <v>200</v>
      </c>
      <c r="B20" s="5"/>
      <c r="C20" s="5"/>
      <c r="D20" s="5"/>
      <c r="E20" s="5"/>
    </row>
    <row r="21" spans="1:5" ht="15.5" customHeight="1" x14ac:dyDescent="0.2">
      <c r="A21" s="125" t="s">
        <v>201</v>
      </c>
      <c r="B21" s="5"/>
      <c r="C21" s="5"/>
      <c r="D21" s="5"/>
      <c r="E21" s="5"/>
    </row>
  </sheetData>
  <phoneticPr fontId="23" type="noConversion"/>
  <pageMargins left="0.7" right="0.7" top="0.75" bottom="0.75" header="0.3" footer="0.3"/>
  <pageSetup orientation="portrait" r:id="rId1"/>
  <headerFooter>
    <oddFooter>&amp;C&amp;"Helvetica,Regular"&amp;12&amp;K000000&amp;P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A1:J57"/>
  <sheetViews>
    <sheetView topLeftCell="A13" zoomScale="124" zoomScaleNormal="124" zoomScalePageLayoutView="124" workbookViewId="0">
      <selection activeCell="G53" sqref="G53"/>
    </sheetView>
  </sheetViews>
  <sheetFormatPr baseColWidth="10" defaultRowHeight="15" x14ac:dyDescent="0.2"/>
  <cols>
    <col min="1" max="1" width="15.33203125" style="188" customWidth="1"/>
    <col min="2" max="2" width="53.5" style="188" customWidth="1"/>
    <col min="3" max="3" width="10.83203125" style="188"/>
    <col min="4" max="4" width="20.1640625" style="188" bestFit="1" customWidth="1"/>
    <col min="5" max="5" width="20.1640625" style="188" customWidth="1"/>
    <col min="6" max="16384" width="10.83203125" style="188"/>
  </cols>
  <sheetData>
    <row r="1" spans="1:10" x14ac:dyDescent="0.2">
      <c r="A1" s="188" t="s">
        <v>264</v>
      </c>
    </row>
    <row r="2" spans="1:10" ht="19" x14ac:dyDescent="0.3">
      <c r="B2" s="189" t="s">
        <v>228</v>
      </c>
      <c r="C2" s="190">
        <v>0.15</v>
      </c>
    </row>
    <row r="3" spans="1:10" ht="19" x14ac:dyDescent="0.3">
      <c r="B3" s="189" t="s">
        <v>157</v>
      </c>
      <c r="C3" s="190">
        <v>0.15</v>
      </c>
    </row>
    <row r="4" spans="1:10" ht="19" x14ac:dyDescent="0.3">
      <c r="B4" s="189" t="s">
        <v>229</v>
      </c>
      <c r="C4" s="190">
        <v>0.2</v>
      </c>
    </row>
    <row r="5" spans="1:10" ht="19" x14ac:dyDescent="0.3">
      <c r="B5" s="189" t="s">
        <v>230</v>
      </c>
      <c r="C5" s="190">
        <v>0.1</v>
      </c>
    </row>
    <row r="6" spans="1:10" ht="19" x14ac:dyDescent="0.3">
      <c r="B6" s="189" t="s">
        <v>164</v>
      </c>
      <c r="C6" s="190">
        <v>0.1</v>
      </c>
    </row>
    <row r="7" spans="1:10" ht="19" x14ac:dyDescent="0.3">
      <c r="B7" s="189" t="s">
        <v>166</v>
      </c>
      <c r="C7" s="190">
        <v>0.1</v>
      </c>
    </row>
    <row r="8" spans="1:10" ht="19" x14ac:dyDescent="0.3">
      <c r="B8" s="189" t="s">
        <v>168</v>
      </c>
      <c r="C8" s="190">
        <v>0.1</v>
      </c>
    </row>
    <row r="9" spans="1:10" ht="16" customHeight="1" x14ac:dyDescent="0.3">
      <c r="C9" s="197">
        <v>0.1</v>
      </c>
      <c r="D9" s="368" t="s">
        <v>170</v>
      </c>
      <c r="E9" s="368"/>
      <c r="F9" s="368"/>
      <c r="G9" s="368"/>
      <c r="H9" s="368"/>
      <c r="I9" s="196"/>
      <c r="J9" s="255"/>
    </row>
    <row r="10" spans="1:10" ht="19" x14ac:dyDescent="0.3">
      <c r="B10" s="189" t="s">
        <v>231</v>
      </c>
      <c r="C10" s="190">
        <v>1</v>
      </c>
    </row>
    <row r="13" spans="1:10" ht="22" x14ac:dyDescent="0.35">
      <c r="A13" s="191" t="s">
        <v>265</v>
      </c>
      <c r="B13" s="192" t="s">
        <v>232</v>
      </c>
      <c r="C13" s="192" t="s">
        <v>233</v>
      </c>
      <c r="D13" s="192" t="s">
        <v>234</v>
      </c>
      <c r="E13" s="192"/>
    </row>
    <row r="14" spans="1:10" ht="19" x14ac:dyDescent="0.3">
      <c r="C14" s="256"/>
      <c r="D14" s="257" t="s">
        <v>266</v>
      </c>
      <c r="E14" s="257"/>
      <c r="F14" s="258" t="s">
        <v>235</v>
      </c>
      <c r="G14" s="255"/>
      <c r="H14" s="255"/>
      <c r="I14" s="255"/>
      <c r="J14" s="255"/>
    </row>
    <row r="15" spans="1:10" ht="19" x14ac:dyDescent="0.3">
      <c r="B15" s="195">
        <f>SUM(C16:C20)</f>
        <v>0.2</v>
      </c>
      <c r="C15" s="196"/>
      <c r="D15" s="194"/>
      <c r="E15" s="194"/>
    </row>
    <row r="16" spans="1:10" ht="19" x14ac:dyDescent="0.3">
      <c r="B16" s="189" t="s">
        <v>236</v>
      </c>
      <c r="C16" s="190">
        <v>0.02</v>
      </c>
      <c r="D16" s="200">
        <f>C16/B15</f>
        <v>9.9999999999999992E-2</v>
      </c>
      <c r="E16" s="200"/>
    </row>
    <row r="17" spans="2:10" ht="19" x14ac:dyDescent="0.3">
      <c r="C17" s="197">
        <v>0.02</v>
      </c>
      <c r="D17" s="259">
        <f>C17/B15</f>
        <v>9.9999999999999992E-2</v>
      </c>
      <c r="E17" s="259"/>
      <c r="F17" s="196" t="s">
        <v>237</v>
      </c>
      <c r="G17" s="255"/>
      <c r="H17" s="255"/>
      <c r="I17" s="255"/>
      <c r="J17" s="255"/>
    </row>
    <row r="18" spans="2:10" ht="19" x14ac:dyDescent="0.3">
      <c r="B18" s="189" t="s">
        <v>238</v>
      </c>
      <c r="C18" s="190">
        <v>0.02</v>
      </c>
      <c r="D18" s="200">
        <f>C18/B15</f>
        <v>9.9999999999999992E-2</v>
      </c>
      <c r="E18" s="200"/>
    </row>
    <row r="19" spans="2:10" ht="19" x14ac:dyDescent="0.3">
      <c r="B19" s="196" t="s">
        <v>105</v>
      </c>
      <c r="C19" s="197">
        <v>0.04</v>
      </c>
      <c r="D19" s="200">
        <f>C19/B15</f>
        <v>0.19999999999999998</v>
      </c>
      <c r="E19" s="200"/>
    </row>
    <row r="20" spans="2:10" ht="19" x14ac:dyDescent="0.3">
      <c r="B20" s="189" t="s">
        <v>239</v>
      </c>
      <c r="C20" s="190">
        <v>0.1</v>
      </c>
      <c r="D20" s="200">
        <f>C20/B15</f>
        <v>0.5</v>
      </c>
      <c r="E20" s="200"/>
    </row>
    <row r="21" spans="2:10" ht="19" x14ac:dyDescent="0.3">
      <c r="B21" s="193" t="s">
        <v>240</v>
      </c>
      <c r="C21" s="260"/>
      <c r="D21" s="200"/>
      <c r="E21" s="200"/>
    </row>
    <row r="22" spans="2:10" ht="15" customHeight="1" x14ac:dyDescent="0.3">
      <c r="B22" s="195">
        <f>SUM(C23:C28)</f>
        <v>0.1</v>
      </c>
      <c r="C22" s="196"/>
      <c r="D22" s="200"/>
      <c r="E22" s="200"/>
    </row>
    <row r="23" spans="2:10" ht="19" x14ac:dyDescent="0.3">
      <c r="B23" s="196" t="s">
        <v>105</v>
      </c>
      <c r="C23" s="197">
        <v>0.02</v>
      </c>
      <c r="D23" s="200">
        <f>C23/B22</f>
        <v>0.19999999999999998</v>
      </c>
      <c r="E23" s="200"/>
    </row>
    <row r="24" spans="2:10" ht="19" x14ac:dyDescent="0.3">
      <c r="B24" s="189" t="s">
        <v>241</v>
      </c>
      <c r="C24" s="198">
        <v>1.4999999999999999E-2</v>
      </c>
      <c r="D24" s="200">
        <f>C24/B22</f>
        <v>0.15</v>
      </c>
      <c r="E24" s="200"/>
    </row>
    <row r="25" spans="2:10" ht="19" x14ac:dyDescent="0.3">
      <c r="B25" s="189" t="s">
        <v>242</v>
      </c>
      <c r="C25" s="198">
        <v>1.4999999999999999E-2</v>
      </c>
      <c r="D25" s="200">
        <f>C25/B22</f>
        <v>0.15</v>
      </c>
      <c r="E25" s="200"/>
    </row>
    <row r="26" spans="2:10" ht="19" x14ac:dyDescent="0.3">
      <c r="B26" s="189" t="s">
        <v>243</v>
      </c>
      <c r="C26" s="198">
        <v>1.4999999999999999E-2</v>
      </c>
      <c r="D26" s="200">
        <f>C26/B22</f>
        <v>0.15</v>
      </c>
      <c r="E26" s="200"/>
    </row>
    <row r="27" spans="2:10" ht="19" x14ac:dyDescent="0.3">
      <c r="B27" s="189" t="s">
        <v>267</v>
      </c>
      <c r="C27" s="198">
        <v>1.4999999999999999E-2</v>
      </c>
      <c r="D27" s="200">
        <f>C27/B22</f>
        <v>0.15</v>
      </c>
      <c r="E27" s="200"/>
    </row>
    <row r="28" spans="2:10" ht="19" x14ac:dyDescent="0.3">
      <c r="B28" s="189" t="s">
        <v>244</v>
      </c>
      <c r="C28" s="190">
        <v>0.02</v>
      </c>
      <c r="D28" s="200">
        <f>C28/B22</f>
        <v>0.19999999999999998</v>
      </c>
      <c r="E28" s="200"/>
    </row>
    <row r="29" spans="2:10" ht="19" x14ac:dyDescent="0.3">
      <c r="B29" s="193" t="s">
        <v>245</v>
      </c>
      <c r="C29" s="260"/>
      <c r="D29" s="200"/>
      <c r="E29" s="200"/>
    </row>
    <row r="30" spans="2:10" ht="15" customHeight="1" x14ac:dyDescent="0.3">
      <c r="B30" s="195">
        <f>SUM(C31:C38)</f>
        <v>0.39999999999999997</v>
      </c>
      <c r="C30" s="196"/>
      <c r="D30" s="200"/>
      <c r="E30" s="200"/>
    </row>
    <row r="31" spans="2:10" ht="19" x14ac:dyDescent="0.3">
      <c r="B31" s="196" t="s">
        <v>129</v>
      </c>
      <c r="C31" s="197">
        <v>0.04</v>
      </c>
      <c r="D31" s="200">
        <f>C31/B30</f>
        <v>0.1</v>
      </c>
      <c r="E31" s="200"/>
    </row>
    <row r="32" spans="2:10" ht="19" x14ac:dyDescent="0.3">
      <c r="B32" s="189" t="s">
        <v>246</v>
      </c>
      <c r="C32" s="190">
        <v>0.04</v>
      </c>
      <c r="D32" s="200">
        <f>C32/B30</f>
        <v>0.1</v>
      </c>
      <c r="E32" s="200"/>
    </row>
    <row r="33" spans="2:6" ht="19" x14ac:dyDescent="0.3">
      <c r="B33" s="189" t="s">
        <v>247</v>
      </c>
      <c r="C33" s="190">
        <v>0.04</v>
      </c>
      <c r="D33" s="200">
        <f>C33/B30</f>
        <v>0.1</v>
      </c>
      <c r="E33" s="200"/>
    </row>
    <row r="34" spans="2:6" ht="19" x14ac:dyDescent="0.3">
      <c r="B34" s="189" t="s">
        <v>248</v>
      </c>
      <c r="C34" s="190">
        <v>0.04</v>
      </c>
      <c r="D34" s="200">
        <f>C34/B30</f>
        <v>0.1</v>
      </c>
      <c r="E34" s="200"/>
    </row>
    <row r="35" spans="2:6" ht="19" x14ac:dyDescent="0.3">
      <c r="B35" s="189" t="s">
        <v>135</v>
      </c>
      <c r="C35" s="190">
        <v>0.04</v>
      </c>
      <c r="D35" s="200">
        <f>C35/B30</f>
        <v>0.1</v>
      </c>
      <c r="E35" s="200"/>
    </row>
    <row r="36" spans="2:6" ht="19" x14ac:dyDescent="0.3">
      <c r="B36" s="189" t="s">
        <v>136</v>
      </c>
      <c r="C36" s="190">
        <v>0.04</v>
      </c>
      <c r="D36" s="200">
        <f>C36/B30</f>
        <v>0.1</v>
      </c>
      <c r="E36" s="200"/>
    </row>
    <row r="37" spans="2:6" ht="19" x14ac:dyDescent="0.3">
      <c r="B37" s="189" t="s">
        <v>249</v>
      </c>
      <c r="C37" s="190">
        <v>0.12</v>
      </c>
      <c r="D37" s="200">
        <f>C37/B30</f>
        <v>0.3</v>
      </c>
      <c r="E37" s="200"/>
    </row>
    <row r="38" spans="2:6" ht="19" x14ac:dyDescent="0.3">
      <c r="B38" s="189" t="s">
        <v>138</v>
      </c>
      <c r="C38" s="190">
        <v>0.04</v>
      </c>
      <c r="D38" s="200">
        <f>C38/B30</f>
        <v>0.1</v>
      </c>
      <c r="E38" s="200"/>
    </row>
    <row r="39" spans="2:6" ht="19" x14ac:dyDescent="0.3">
      <c r="B39" s="193" t="s">
        <v>250</v>
      </c>
      <c r="C39" s="260"/>
      <c r="D39" s="200"/>
      <c r="E39" s="200"/>
    </row>
    <row r="40" spans="2:6" ht="15" customHeight="1" x14ac:dyDescent="0.3">
      <c r="B40" s="195">
        <f>SUM(C41:C44)</f>
        <v>0.3</v>
      </c>
      <c r="C40" s="196"/>
      <c r="D40" s="200"/>
      <c r="E40" s="200"/>
    </row>
    <row r="41" spans="2:6" ht="19" x14ac:dyDescent="0.3">
      <c r="B41" s="196" t="s">
        <v>251</v>
      </c>
      <c r="C41" s="197">
        <v>0.08</v>
      </c>
      <c r="D41" s="200">
        <f>C41/B40</f>
        <v>0.26666666666666666</v>
      </c>
      <c r="E41" s="200"/>
    </row>
    <row r="42" spans="2:6" ht="19" x14ac:dyDescent="0.3">
      <c r="B42" s="189" t="s">
        <v>144</v>
      </c>
      <c r="C42" s="190">
        <v>0.08</v>
      </c>
      <c r="D42" s="200">
        <f>C42/B40</f>
        <v>0.26666666666666666</v>
      </c>
      <c r="E42" s="200"/>
    </row>
    <row r="43" spans="2:6" ht="19" x14ac:dyDescent="0.3">
      <c r="B43" s="189" t="s">
        <v>252</v>
      </c>
      <c r="C43" s="190">
        <v>0.08</v>
      </c>
      <c r="D43" s="200">
        <f>C43/B40</f>
        <v>0.26666666666666666</v>
      </c>
      <c r="E43" s="200"/>
    </row>
    <row r="44" spans="2:6" ht="19" x14ac:dyDescent="0.3">
      <c r="B44" s="189" t="s">
        <v>253</v>
      </c>
      <c r="C44" s="190">
        <v>0.06</v>
      </c>
      <c r="D44" s="200">
        <f>C44/B40</f>
        <v>0.2</v>
      </c>
      <c r="E44" s="200"/>
    </row>
    <row r="45" spans="2:6" ht="19" x14ac:dyDescent="0.3">
      <c r="B45" s="193" t="s">
        <v>231</v>
      </c>
      <c r="C45" s="190">
        <f>SUM(C16:C44)</f>
        <v>0.99999999999999978</v>
      </c>
      <c r="D45" s="199"/>
      <c r="E45" s="199"/>
      <c r="F45" s="199"/>
    </row>
    <row r="46" spans="2:6" x14ac:dyDescent="0.2">
      <c r="C46" s="255"/>
      <c r="D46" s="255"/>
      <c r="E46" s="255"/>
    </row>
    <row r="47" spans="2:6" x14ac:dyDescent="0.2">
      <c r="C47" s="255"/>
      <c r="D47" s="255"/>
      <c r="E47" s="255"/>
    </row>
    <row r="48" spans="2:6" x14ac:dyDescent="0.2">
      <c r="C48" s="255"/>
      <c r="D48" s="255"/>
      <c r="E48" s="255"/>
    </row>
    <row r="49" spans="3:9" x14ac:dyDescent="0.2">
      <c r="C49" s="255"/>
      <c r="D49" s="255"/>
      <c r="E49" s="255"/>
    </row>
    <row r="50" spans="3:9" x14ac:dyDescent="0.2">
      <c r="C50" s="255"/>
      <c r="D50" s="255"/>
      <c r="E50" s="255"/>
    </row>
    <row r="51" spans="3:9" x14ac:dyDescent="0.2">
      <c r="C51" s="255"/>
      <c r="D51" s="255"/>
      <c r="E51" s="255"/>
    </row>
    <row r="52" spans="3:9" x14ac:dyDescent="0.2">
      <c r="C52" s="255"/>
      <c r="D52" s="255"/>
      <c r="E52" s="255"/>
    </row>
    <row r="53" spans="3:9" x14ac:dyDescent="0.2">
      <c r="C53" s="255"/>
      <c r="D53" s="255"/>
      <c r="E53" s="255"/>
    </row>
    <row r="54" spans="3:9" x14ac:dyDescent="0.2">
      <c r="C54" s="255"/>
      <c r="D54" s="255"/>
      <c r="E54" s="255"/>
    </row>
    <row r="55" spans="3:9" x14ac:dyDescent="0.2">
      <c r="C55" s="255"/>
      <c r="D55" s="255"/>
      <c r="E55" s="255"/>
    </row>
    <row r="56" spans="3:9" x14ac:dyDescent="0.2">
      <c r="C56" s="255"/>
      <c r="D56" s="255"/>
      <c r="E56" s="255"/>
      <c r="G56" s="188" t="str">
        <f ca="1">INDIRECT("拜访记录!m11")  &amp; ""</f>
        <v/>
      </c>
      <c r="H56" s="188" t="str">
        <f ca="1">INDIRECT("拜访记录!m13")  &amp; ""</f>
        <v/>
      </c>
      <c r="I56" s="188" t="str">
        <f ca="1">INDIRECT("拜访记录!m12")  &amp; ""</f>
        <v/>
      </c>
    </row>
    <row r="57" spans="3:9" x14ac:dyDescent="0.2">
      <c r="C57" s="255"/>
      <c r="D57" s="255"/>
      <c r="E57" s="255"/>
      <c r="F57" s="255"/>
      <c r="G57" s="188" t="str">
        <f ca="1">INDIRECT("拜访记录!n11")  &amp; ""</f>
        <v/>
      </c>
      <c r="H57" s="188" t="str">
        <f ca="1">INDIRECT("拜访记录!n13")  &amp; ""</f>
        <v/>
      </c>
      <c r="I57" s="188" t="str">
        <f ca="1">INDIRECT("拜访记录!n12")  &amp; ""</f>
        <v/>
      </c>
    </row>
  </sheetData>
  <mergeCells count="1">
    <mergeCell ref="D9:H9"/>
  </mergeCell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K89"/>
  <sheetViews>
    <sheetView tabSelected="1" topLeftCell="A55" zoomScale="110" zoomScaleNormal="110" zoomScaleSheetLayoutView="196" zoomScalePageLayoutView="110" workbookViewId="0">
      <selection activeCell="J72" sqref="J72"/>
    </sheetView>
  </sheetViews>
  <sheetFormatPr baseColWidth="10" defaultColWidth="8.83203125" defaultRowHeight="15" x14ac:dyDescent="0.2"/>
  <cols>
    <col min="1" max="1" width="2.6640625" style="188" customWidth="1"/>
    <col min="2" max="2" width="9.6640625" style="188" customWidth="1"/>
    <col min="3" max="3" width="7" style="188" customWidth="1"/>
    <col min="4" max="4" width="7.6640625" style="188" customWidth="1"/>
    <col min="5" max="5" width="5" style="188" customWidth="1"/>
    <col min="6" max="6" width="4" style="188" customWidth="1"/>
    <col min="7" max="7" width="9.83203125" style="188" customWidth="1"/>
    <col min="8" max="8" width="8.6640625" style="188" customWidth="1"/>
    <col min="9" max="9" width="7.1640625" style="188" customWidth="1"/>
    <col min="10" max="10" width="5" style="221" customWidth="1"/>
    <col min="11" max="11" width="5" style="188" customWidth="1"/>
    <col min="12" max="12" width="1.5" style="188" customWidth="1"/>
    <col min="13" max="14" width="8.83203125" style="188" customWidth="1"/>
    <col min="15" max="16384" width="8.83203125" style="188"/>
  </cols>
  <sheetData>
    <row r="1" spans="1:11" x14ac:dyDescent="0.2">
      <c r="A1" s="201"/>
      <c r="B1" s="201"/>
      <c r="C1" s="201"/>
      <c r="D1" s="201"/>
      <c r="E1" s="201"/>
      <c r="F1" s="201"/>
      <c r="G1" s="201"/>
      <c r="H1" s="201"/>
      <c r="I1" s="201"/>
      <c r="J1" s="202"/>
      <c r="K1" s="201"/>
    </row>
    <row r="2" spans="1:11" x14ac:dyDescent="0.2">
      <c r="A2" s="201"/>
      <c r="B2" s="201"/>
      <c r="C2" s="201"/>
      <c r="D2" s="201"/>
      <c r="E2" s="201"/>
      <c r="F2" s="201"/>
      <c r="G2" s="201"/>
      <c r="H2" s="201"/>
      <c r="I2" s="201"/>
      <c r="J2" s="202"/>
      <c r="K2" s="201"/>
    </row>
    <row r="3" spans="1:11" x14ac:dyDescent="0.2">
      <c r="A3" s="201"/>
      <c r="B3" s="201"/>
      <c r="C3" s="201"/>
      <c r="D3" s="201"/>
      <c r="E3" s="201"/>
      <c r="F3" s="201"/>
      <c r="G3" s="201"/>
      <c r="H3" s="201"/>
      <c r="I3" s="201"/>
      <c r="J3" s="202"/>
      <c r="K3" s="201"/>
    </row>
    <row r="4" spans="1:11" x14ac:dyDescent="0.2">
      <c r="A4" s="201"/>
      <c r="B4" s="201"/>
      <c r="C4" s="201"/>
      <c r="D4" s="201"/>
      <c r="E4" s="201"/>
      <c r="F4" s="201"/>
      <c r="G4" s="201"/>
      <c r="H4" s="201"/>
      <c r="I4" s="201"/>
      <c r="J4" s="202"/>
      <c r="K4" s="201"/>
    </row>
    <row r="5" spans="1:11" x14ac:dyDescent="0.2">
      <c r="A5" s="201"/>
      <c r="B5" s="201"/>
      <c r="C5" s="201"/>
      <c r="D5" s="201"/>
      <c r="E5" s="201"/>
      <c r="F5" s="201"/>
      <c r="G5" s="201"/>
      <c r="H5" s="201"/>
      <c r="I5" s="201"/>
      <c r="J5" s="202"/>
      <c r="K5" s="201"/>
    </row>
    <row r="6" spans="1:11" x14ac:dyDescent="0.2">
      <c r="A6" s="201"/>
      <c r="B6" s="201"/>
      <c r="C6" s="201"/>
      <c r="D6" s="201"/>
      <c r="E6" s="201"/>
      <c r="F6" s="201"/>
      <c r="G6" s="201"/>
      <c r="H6" s="201"/>
      <c r="I6" s="201"/>
      <c r="J6" s="202"/>
      <c r="K6" s="201"/>
    </row>
    <row r="7" spans="1:11" x14ac:dyDescent="0.2">
      <c r="A7" s="201"/>
      <c r="B7" s="201"/>
      <c r="C7" s="201"/>
      <c r="D7" s="201"/>
      <c r="E7" s="201"/>
      <c r="F7" s="201"/>
      <c r="G7" s="201"/>
      <c r="H7" s="201"/>
      <c r="I7" s="201"/>
      <c r="J7" s="202"/>
      <c r="K7" s="201"/>
    </row>
    <row r="8" spans="1:11" ht="15" customHeight="1" x14ac:dyDescent="0.2">
      <c r="A8" s="201"/>
      <c r="B8" s="201"/>
      <c r="C8" s="201"/>
      <c r="D8" s="201"/>
      <c r="E8" s="201"/>
      <c r="F8" s="201"/>
      <c r="G8" s="201"/>
      <c r="H8" s="201"/>
      <c r="I8" s="201"/>
      <c r="J8" s="202"/>
      <c r="K8" s="201"/>
    </row>
    <row r="9" spans="1:11" ht="42" customHeight="1" x14ac:dyDescent="0.2">
      <c r="C9" s="203"/>
      <c r="D9" s="400" t="s">
        <v>268</v>
      </c>
      <c r="E9" s="400"/>
      <c r="F9" s="400"/>
      <c r="G9" s="400"/>
      <c r="H9" s="400"/>
      <c r="I9" s="203"/>
      <c r="J9" s="203"/>
      <c r="K9" s="203"/>
    </row>
    <row r="10" spans="1:11" ht="15" customHeight="1" x14ac:dyDescent="0.2">
      <c r="A10" s="203"/>
      <c r="B10" s="203"/>
      <c r="C10" s="203"/>
      <c r="D10" s="203"/>
      <c r="E10" s="203"/>
      <c r="F10" s="203"/>
      <c r="G10" s="203"/>
      <c r="H10" s="203"/>
      <c r="I10" s="203"/>
      <c r="J10" s="204"/>
      <c r="K10" s="203"/>
    </row>
    <row r="11" spans="1:11" ht="15" customHeight="1" x14ac:dyDescent="0.2">
      <c r="A11" s="203"/>
      <c r="B11" s="203"/>
      <c r="C11" s="203"/>
      <c r="D11" s="203"/>
      <c r="E11" s="203"/>
      <c r="F11" s="203"/>
      <c r="G11" s="203"/>
      <c r="H11" s="203"/>
      <c r="I11" s="203"/>
      <c r="J11" s="204"/>
      <c r="K11" s="203"/>
    </row>
    <row r="12" spans="1:11" ht="9.75" customHeight="1" x14ac:dyDescent="0.2">
      <c r="A12" s="201"/>
      <c r="B12" s="201"/>
      <c r="C12" s="201"/>
      <c r="D12" s="201"/>
      <c r="E12" s="201"/>
      <c r="F12" s="201"/>
      <c r="G12" s="201"/>
      <c r="H12" s="201"/>
      <c r="I12" s="201"/>
      <c r="J12" s="202"/>
      <c r="K12" s="201"/>
    </row>
    <row r="13" spans="1:11" hidden="1" x14ac:dyDescent="0.2">
      <c r="A13" s="201"/>
      <c r="B13" s="201"/>
      <c r="C13" s="201"/>
      <c r="D13" s="201"/>
      <c r="E13" s="201"/>
      <c r="F13" s="201"/>
      <c r="G13" s="201"/>
      <c r="H13" s="201"/>
      <c r="I13" s="201"/>
      <c r="J13" s="202"/>
      <c r="K13" s="201"/>
    </row>
    <row r="14" spans="1:11" ht="34.5" customHeight="1" x14ac:dyDescent="0.2">
      <c r="A14" s="201"/>
      <c r="C14" s="261"/>
      <c r="D14" s="261"/>
      <c r="E14" s="401" t="s">
        <v>269</v>
      </c>
      <c r="F14" s="401"/>
      <c r="G14" s="401"/>
      <c r="H14" s="261"/>
      <c r="I14" s="261"/>
      <c r="J14" s="261"/>
      <c r="K14" s="201"/>
    </row>
    <row r="15" spans="1:11" x14ac:dyDescent="0.2">
      <c r="A15" s="201"/>
      <c r="B15" s="201"/>
      <c r="C15" s="201"/>
      <c r="D15" s="201"/>
      <c r="E15" s="201"/>
      <c r="F15" s="201"/>
      <c r="G15" s="201"/>
      <c r="H15" s="201"/>
      <c r="I15" s="201"/>
      <c r="J15" s="202"/>
      <c r="K15" s="201"/>
    </row>
    <row r="16" spans="1:11" x14ac:dyDescent="0.2">
      <c r="A16" s="201"/>
      <c r="B16" s="201"/>
      <c r="C16" s="201"/>
      <c r="D16" s="201"/>
      <c r="E16" s="201"/>
      <c r="F16" s="201"/>
      <c r="G16" s="201"/>
      <c r="H16" s="201"/>
      <c r="I16" s="201"/>
      <c r="J16" s="202"/>
      <c r="K16" s="201"/>
    </row>
    <row r="17" spans="1:11" ht="35" x14ac:dyDescent="0.35">
      <c r="C17" s="262"/>
      <c r="D17" s="262"/>
      <c r="E17" s="402" t="s">
        <v>254</v>
      </c>
      <c r="F17" s="402"/>
      <c r="G17" s="402"/>
      <c r="H17" s="262"/>
      <c r="I17" s="262"/>
      <c r="J17" s="262"/>
      <c r="K17" s="252"/>
    </row>
    <row r="18" spans="1:11" x14ac:dyDescent="0.2">
      <c r="A18" s="201"/>
      <c r="B18" s="201"/>
      <c r="C18" s="201"/>
      <c r="D18" s="201"/>
      <c r="E18" s="201"/>
      <c r="F18" s="201"/>
      <c r="G18" s="201"/>
      <c r="H18" s="201"/>
      <c r="I18" s="201"/>
      <c r="J18" s="202"/>
      <c r="K18" s="201"/>
    </row>
    <row r="19" spans="1:11" x14ac:dyDescent="0.2">
      <c r="A19" s="201"/>
      <c r="B19" s="201"/>
      <c r="C19" s="201"/>
      <c r="D19" s="201"/>
      <c r="E19" s="201"/>
      <c r="F19" s="201"/>
      <c r="G19" s="201"/>
      <c r="H19" s="201"/>
      <c r="I19" s="201"/>
      <c r="J19" s="202"/>
      <c r="K19" s="201"/>
    </row>
    <row r="20" spans="1:11" ht="21" x14ac:dyDescent="0.2">
      <c r="A20" s="253"/>
      <c r="B20" s="253"/>
      <c r="C20" s="253"/>
      <c r="D20" s="253"/>
      <c r="E20" s="253"/>
      <c r="F20" s="253"/>
      <c r="G20" s="253"/>
      <c r="H20" s="253"/>
      <c r="I20" s="253"/>
      <c r="J20" s="253"/>
      <c r="K20" s="253"/>
    </row>
    <row r="21" spans="1:11" x14ac:dyDescent="0.2">
      <c r="A21" s="201"/>
      <c r="B21" s="201"/>
      <c r="C21" s="201"/>
      <c r="D21" s="201"/>
      <c r="E21" s="201"/>
      <c r="F21" s="201"/>
      <c r="G21" s="201"/>
      <c r="H21" s="201"/>
      <c r="I21" s="201"/>
      <c r="J21" s="202"/>
      <c r="K21" s="201"/>
    </row>
    <row r="22" spans="1:11" x14ac:dyDescent="0.2">
      <c r="A22" s="201"/>
      <c r="B22" s="201"/>
      <c r="C22" s="201"/>
      <c r="D22" s="201"/>
      <c r="E22" s="201"/>
      <c r="F22" s="201"/>
      <c r="G22" s="201"/>
      <c r="H22" s="201"/>
      <c r="I22" s="201"/>
      <c r="J22" s="202"/>
      <c r="K22" s="201"/>
    </row>
    <row r="23" spans="1:11" x14ac:dyDescent="0.2">
      <c r="A23" s="201"/>
      <c r="B23" s="201"/>
      <c r="C23" s="201"/>
      <c r="D23" s="201"/>
      <c r="E23" s="201"/>
      <c r="F23" s="201"/>
      <c r="G23" s="201"/>
      <c r="H23" s="201"/>
      <c r="I23" s="201"/>
      <c r="J23" s="202"/>
      <c r="K23" s="201"/>
    </row>
    <row r="24" spans="1:11" x14ac:dyDescent="0.2">
      <c r="A24" s="201"/>
      <c r="B24" s="201"/>
      <c r="C24" s="201"/>
      <c r="D24" s="201"/>
      <c r="E24" s="201"/>
      <c r="F24" s="201"/>
      <c r="G24" s="201"/>
      <c r="H24" s="201"/>
      <c r="I24" s="201"/>
      <c r="J24" s="202"/>
      <c r="K24" s="201"/>
    </row>
    <row r="25" spans="1:11" x14ac:dyDescent="0.2">
      <c r="A25" s="201"/>
      <c r="B25" s="201"/>
      <c r="C25" s="201"/>
      <c r="D25" s="201"/>
      <c r="E25" s="201"/>
      <c r="F25" s="201"/>
      <c r="G25" s="201"/>
      <c r="H25" s="201"/>
      <c r="I25" s="201"/>
      <c r="J25" s="202"/>
      <c r="K25" s="201"/>
    </row>
    <row r="26" spans="1:11" x14ac:dyDescent="0.2">
      <c r="A26" s="201"/>
      <c r="B26" s="201"/>
      <c r="C26" s="201"/>
      <c r="D26" s="201"/>
      <c r="E26" s="201"/>
      <c r="F26" s="201"/>
      <c r="G26" s="201"/>
      <c r="H26" s="201"/>
      <c r="I26" s="201"/>
      <c r="J26" s="202"/>
      <c r="K26" s="201"/>
    </row>
    <row r="27" spans="1:11" x14ac:dyDescent="0.2">
      <c r="A27" s="201"/>
      <c r="B27" s="201"/>
      <c r="C27" s="201"/>
      <c r="D27" s="201"/>
      <c r="E27" s="201"/>
      <c r="F27" s="201"/>
      <c r="G27" s="201"/>
      <c r="H27" s="201"/>
      <c r="I27" s="201"/>
      <c r="J27" s="202"/>
      <c r="K27" s="201"/>
    </row>
    <row r="28" spans="1:11" x14ac:dyDescent="0.2">
      <c r="A28" s="201"/>
      <c r="B28" s="201"/>
      <c r="C28" s="201"/>
      <c r="D28" s="201"/>
      <c r="E28" s="201"/>
      <c r="F28" s="201"/>
      <c r="G28" s="201"/>
      <c r="H28" s="201"/>
      <c r="I28" s="201"/>
      <c r="J28" s="202"/>
      <c r="K28" s="201"/>
    </row>
    <row r="29" spans="1:11" x14ac:dyDescent="0.2">
      <c r="A29" s="201"/>
      <c r="B29" s="201"/>
      <c r="C29" s="201"/>
      <c r="D29" s="263"/>
      <c r="E29" s="263"/>
      <c r="F29" s="263"/>
      <c r="G29" s="263"/>
      <c r="H29" s="263"/>
      <c r="I29" s="201"/>
      <c r="J29" s="202"/>
      <c r="K29" s="201"/>
    </row>
    <row r="30" spans="1:11" ht="26" x14ac:dyDescent="0.2">
      <c r="A30" s="205"/>
      <c r="B30" s="206"/>
      <c r="C30" s="206"/>
      <c r="D30" s="403" t="s">
        <v>270</v>
      </c>
      <c r="E30" s="403"/>
      <c r="F30" s="403"/>
      <c r="G30" s="404">
        <f ca="1">TODAY()</f>
        <v>42806</v>
      </c>
      <c r="H30" s="404"/>
      <c r="I30" s="206"/>
      <c r="J30" s="207"/>
      <c r="K30" s="206"/>
    </row>
    <row r="31" spans="1:11" ht="28" customHeight="1" x14ac:dyDescent="0.2">
      <c r="A31" s="205"/>
      <c r="B31" s="205"/>
      <c r="C31" s="205"/>
      <c r="D31" s="403" t="s">
        <v>271</v>
      </c>
      <c r="E31" s="403"/>
      <c r="F31" s="403"/>
      <c r="G31" s="405" t="str">
        <f ca="1">INDIRECT("访谈内容!c3") &amp; ""</f>
        <v>黄颖欣</v>
      </c>
      <c r="H31" s="405"/>
      <c r="I31" s="205"/>
      <c r="J31" s="208"/>
      <c r="K31" s="205"/>
    </row>
    <row r="32" spans="1:11" ht="29" customHeight="1" x14ac:dyDescent="0.2">
      <c r="A32" s="205"/>
      <c r="B32" s="205"/>
      <c r="C32" s="205"/>
      <c r="D32" s="403" t="s">
        <v>272</v>
      </c>
      <c r="E32" s="403"/>
      <c r="F32" s="403"/>
      <c r="G32" s="405" t="s">
        <v>273</v>
      </c>
      <c r="H32" s="405"/>
      <c r="I32" s="205"/>
      <c r="J32" s="208"/>
      <c r="K32" s="205"/>
    </row>
    <row r="33" spans="1:11" ht="27" customHeight="1" x14ac:dyDescent="0.2">
      <c r="A33" s="205"/>
      <c r="B33" s="205"/>
      <c r="C33" s="205"/>
      <c r="D33" s="406" t="s">
        <v>274</v>
      </c>
      <c r="E33" s="406"/>
      <c r="F33" s="406"/>
      <c r="G33" s="407" t="str">
        <f ca="1">INDIRECT("访谈内容!c4") &amp; ""</f>
        <v>76030116</v>
      </c>
      <c r="H33" s="407"/>
      <c r="I33" s="205"/>
      <c r="J33" s="208"/>
      <c r="K33" s="205"/>
    </row>
    <row r="34" spans="1:11" x14ac:dyDescent="0.2">
      <c r="A34" s="201"/>
      <c r="B34" s="201"/>
      <c r="C34" s="201"/>
      <c r="D34" s="201"/>
      <c r="E34" s="201"/>
      <c r="F34" s="201"/>
      <c r="G34" s="201"/>
      <c r="H34" s="201"/>
      <c r="I34" s="201"/>
      <c r="J34" s="202"/>
      <c r="K34" s="201"/>
    </row>
    <row r="35" spans="1:11" x14ac:dyDescent="0.2">
      <c r="A35" s="201"/>
      <c r="B35" s="201"/>
      <c r="C35" s="201"/>
      <c r="D35" s="201"/>
      <c r="E35" s="201"/>
      <c r="F35" s="201"/>
      <c r="G35" s="201"/>
      <c r="H35" s="201"/>
      <c r="I35" s="201"/>
      <c r="J35" s="202"/>
      <c r="K35" s="201"/>
    </row>
    <row r="36" spans="1:11" x14ac:dyDescent="0.2">
      <c r="A36" s="201"/>
      <c r="B36" s="201"/>
      <c r="C36" s="201"/>
      <c r="D36" s="201"/>
      <c r="E36" s="201"/>
      <c r="F36" s="201"/>
      <c r="G36" s="201"/>
      <c r="H36" s="201"/>
      <c r="I36" s="201"/>
      <c r="J36" s="202"/>
      <c r="K36" s="201"/>
    </row>
    <row r="37" spans="1:11" x14ac:dyDescent="0.2">
      <c r="A37" s="201"/>
      <c r="B37" s="201"/>
      <c r="C37" s="201"/>
      <c r="D37" s="201"/>
      <c r="E37" s="201"/>
      <c r="F37" s="201"/>
      <c r="G37" s="201"/>
      <c r="H37" s="201"/>
      <c r="I37" s="201"/>
      <c r="J37" s="202"/>
      <c r="K37" s="201"/>
    </row>
    <row r="38" spans="1:11" x14ac:dyDescent="0.2">
      <c r="A38" s="201"/>
      <c r="B38" s="201"/>
      <c r="C38" s="201"/>
      <c r="D38" s="201"/>
      <c r="E38" s="201"/>
      <c r="F38" s="201"/>
      <c r="G38" s="201"/>
      <c r="H38" s="201"/>
      <c r="I38" s="201"/>
      <c r="J38" s="202"/>
      <c r="K38" s="201"/>
    </row>
    <row r="39" spans="1:11" x14ac:dyDescent="0.2">
      <c r="A39" s="201"/>
      <c r="B39" s="201"/>
      <c r="C39" s="201"/>
      <c r="D39" s="201"/>
      <c r="E39" s="201"/>
      <c r="F39" s="201"/>
      <c r="G39" s="201"/>
      <c r="H39" s="201"/>
      <c r="I39" s="201"/>
      <c r="J39" s="202"/>
      <c r="K39" s="201"/>
    </row>
    <row r="40" spans="1:11" ht="16" x14ac:dyDescent="0.2">
      <c r="B40" s="209" t="s">
        <v>275</v>
      </c>
      <c r="C40" s="209" t="str">
        <f ca="1">G31</f>
        <v>黄颖欣</v>
      </c>
      <c r="D40" s="210"/>
      <c r="E40" s="210"/>
      <c r="F40" s="210"/>
      <c r="H40" s="408" t="s">
        <v>276</v>
      </c>
      <c r="I40" s="409"/>
      <c r="J40" s="410"/>
    </row>
    <row r="41" spans="1:11" x14ac:dyDescent="0.2">
      <c r="B41" s="209" t="s">
        <v>277</v>
      </c>
      <c r="C41" s="209" t="str">
        <f ca="1">G33</f>
        <v>76030116</v>
      </c>
      <c r="D41" s="209"/>
      <c r="E41" s="209"/>
      <c r="F41" s="210"/>
      <c r="H41" s="211" t="s">
        <v>278</v>
      </c>
      <c r="I41" s="212" t="s">
        <v>255</v>
      </c>
      <c r="J41" s="213">
        <f ca="1">J77</f>
        <v>1.5499999999999998</v>
      </c>
    </row>
    <row r="42" spans="1:11" x14ac:dyDescent="0.2">
      <c r="B42" s="209" t="s">
        <v>279</v>
      </c>
      <c r="C42" s="214" t="str">
        <f ca="1">INDIRECT("拜访记录!C5") &amp; ""</f>
        <v>02/23/2017</v>
      </c>
      <c r="D42" s="214"/>
      <c r="E42" s="214"/>
      <c r="F42" s="209"/>
      <c r="H42" s="211" t="s">
        <v>280</v>
      </c>
      <c r="I42" s="212" t="s">
        <v>256</v>
      </c>
      <c r="J42" s="213">
        <f ca="1">J85</f>
        <v>3.9999999999999996</v>
      </c>
    </row>
    <row r="43" spans="1:11" x14ac:dyDescent="0.2">
      <c r="H43" s="211" t="s">
        <v>60</v>
      </c>
      <c r="I43" s="212" t="s">
        <v>257</v>
      </c>
      <c r="J43" s="213">
        <f ca="1">J60</f>
        <v>3.18</v>
      </c>
    </row>
    <row r="44" spans="1:11" x14ac:dyDescent="0.2">
      <c r="B44" s="215"/>
      <c r="C44" s="215"/>
      <c r="D44" s="215"/>
      <c r="E44" s="215"/>
      <c r="F44" s="215"/>
      <c r="H44" s="216" t="s">
        <v>281</v>
      </c>
      <c r="I44" s="217" t="s">
        <v>258</v>
      </c>
      <c r="J44" s="218">
        <f ca="1">SUM(J41:J43)</f>
        <v>8.7299999999999986</v>
      </c>
    </row>
    <row r="45" spans="1:11" ht="16" customHeight="1" x14ac:dyDescent="0.2">
      <c r="B45" s="219" t="s">
        <v>259</v>
      </c>
      <c r="C45" s="220"/>
      <c r="D45" s="220"/>
      <c r="E45" s="220"/>
      <c r="F45" s="220"/>
      <c r="G45" s="220"/>
    </row>
    <row r="46" spans="1:11" s="210" customFormat="1" ht="16" customHeight="1" x14ac:dyDescent="0.15">
      <c r="B46" s="222"/>
      <c r="C46" s="222" t="s">
        <v>260</v>
      </c>
      <c r="D46" s="222"/>
      <c r="E46" s="222"/>
      <c r="F46" s="222"/>
      <c r="G46" s="222" t="s">
        <v>261</v>
      </c>
      <c r="H46" s="222" t="s">
        <v>262</v>
      </c>
      <c r="I46" s="222" t="s">
        <v>282</v>
      </c>
      <c r="J46" s="223"/>
      <c r="K46" s="223"/>
    </row>
    <row r="47" spans="1:11" ht="16" customHeight="1" x14ac:dyDescent="0.2">
      <c r="B47" s="188">
        <f ca="1">IF(ISBLANK(INDIRECT("拜访记录!c10")), "", 1)</f>
        <v>1</v>
      </c>
      <c r="C47" s="224" t="str">
        <f ca="1">INDIRECT("拜访记录!C10")  &amp; ""</f>
        <v>中山大学附属第三医院</v>
      </c>
      <c r="D47" s="224"/>
      <c r="E47" s="224"/>
      <c r="G47" s="224" t="str">
        <f ca="1">INDIRECT("拜访记录!C11")  &amp; ""</f>
        <v>李慧</v>
      </c>
      <c r="H47" s="224" t="str">
        <f ca="1">INDIRECT("拜访记录!C13")  &amp; ""</f>
        <v>肝脏外科</v>
      </c>
      <c r="I47" s="224" t="str">
        <f ca="1">INDIRECT("拜访记录!C12")  &amp; ""</f>
        <v>10:22~10:28</v>
      </c>
    </row>
    <row r="48" spans="1:11" ht="16" customHeight="1" x14ac:dyDescent="0.2">
      <c r="B48" s="188">
        <f ca="1">IF(ISBLANK(INDIRECT("拜访记录!d10")), "", 2)</f>
        <v>2</v>
      </c>
      <c r="C48" s="224" t="str">
        <f ca="1">INDIRECT("拜访记录!D10")  &amp; ""</f>
        <v>中山大学附属第三医院</v>
      </c>
      <c r="D48" s="224"/>
      <c r="E48" s="224"/>
      <c r="G48" s="224" t="str">
        <f ca="1">INDIRECT("拜访记录!D11")  &amp; ""</f>
        <v>林登娜</v>
      </c>
      <c r="H48" s="224" t="str">
        <f ca="1">INDIRECT("拜访记录!D13")  &amp; ""</f>
        <v>感染科</v>
      </c>
      <c r="I48" s="224" t="str">
        <f ca="1">INDIRECT("拜访记录!D12")  &amp; ""</f>
        <v>11:00-11:05</v>
      </c>
    </row>
    <row r="49" spans="1:11" ht="16" customHeight="1" x14ac:dyDescent="0.2">
      <c r="B49" s="188" t="str">
        <f ca="1">IF(ISBLANK(INDIRECT("拜访记录!e10")), "", 3)</f>
        <v/>
      </c>
      <c r="C49" s="224" t="str">
        <f ca="1">INDIRECT("拜访记录!E10")  &amp; ""</f>
        <v/>
      </c>
      <c r="D49" s="224"/>
      <c r="E49" s="224"/>
      <c r="G49" s="224" t="str">
        <f ca="1">INDIRECT("拜访记录!E11")  &amp; ""</f>
        <v/>
      </c>
      <c r="H49" s="224" t="str">
        <f ca="1">INDIRECT("拜访记录!E13")  &amp; ""</f>
        <v/>
      </c>
      <c r="I49" s="224" t="str">
        <f ca="1">INDIRECT("拜访记录!E12")  &amp; ""</f>
        <v/>
      </c>
    </row>
    <row r="50" spans="1:11" ht="16" customHeight="1" x14ac:dyDescent="0.2">
      <c r="B50" s="188" t="str">
        <f ca="1">IF(ISBLANK(INDIRECT("拜访记录!f10")), "", 4)</f>
        <v/>
      </c>
      <c r="C50" s="224" t="str">
        <f ca="1">INDIRECT("拜访记录!F10")  &amp; ""</f>
        <v/>
      </c>
      <c r="D50" s="224"/>
      <c r="E50" s="224"/>
      <c r="G50" s="224" t="str">
        <f ca="1">INDIRECT("拜访记录!F11")  &amp; ""</f>
        <v/>
      </c>
      <c r="H50" s="224" t="str">
        <f ca="1">INDIRECT("拜访记录!F13")  &amp; ""</f>
        <v/>
      </c>
      <c r="I50" s="224" t="str">
        <f ca="1">INDIRECT("拜访记录!F12")  &amp; ""</f>
        <v/>
      </c>
    </row>
    <row r="51" spans="1:11" ht="16" customHeight="1" x14ac:dyDescent="0.2">
      <c r="B51" s="188" t="str">
        <f ca="1">IF(ISBLANK(INDIRECT("拜访记录!g10")), "", 5)</f>
        <v/>
      </c>
      <c r="C51" s="224" t="str">
        <f ca="1">INDIRECT("拜访记录!G10")  &amp; ""</f>
        <v/>
      </c>
      <c r="D51" s="224"/>
      <c r="E51" s="224"/>
      <c r="G51" s="224" t="str">
        <f ca="1">INDIRECT("拜访记录!G11")  &amp; ""</f>
        <v/>
      </c>
      <c r="H51" s="224" t="str">
        <f ca="1">INDIRECT("拜访记录!G13")  &amp; ""</f>
        <v/>
      </c>
      <c r="I51" s="224" t="str">
        <f ca="1">INDIRECT("拜访记录!G12")  &amp; ""</f>
        <v/>
      </c>
    </row>
    <row r="52" spans="1:11" ht="16" customHeight="1" x14ac:dyDescent="0.2">
      <c r="B52" s="188" t="str">
        <f ca="1">IF(ISBLANK(INDIRECT("拜访记录!h10")), "", 6)</f>
        <v/>
      </c>
      <c r="C52" s="224" t="str">
        <f ca="1">INDIRECT("拜访记录!H10")  &amp; ""</f>
        <v/>
      </c>
      <c r="D52" s="224"/>
      <c r="E52" s="224"/>
      <c r="G52" s="224" t="str">
        <f ca="1">INDIRECT("拜访记录!H11")  &amp; ""</f>
        <v/>
      </c>
      <c r="H52" s="224" t="str">
        <f ca="1">INDIRECT("拜访记录!H13")  &amp; ""</f>
        <v/>
      </c>
      <c r="I52" s="224" t="str">
        <f ca="1">INDIRECT("拜访记录!H12")  &amp; ""</f>
        <v/>
      </c>
    </row>
    <row r="53" spans="1:11" ht="16" customHeight="1" x14ac:dyDescent="0.2">
      <c r="B53" s="188" t="str">
        <f ca="1">IF(ISBLANK(INDIRECT("拜访记录!i10")), "", 7)</f>
        <v/>
      </c>
      <c r="C53" s="224" t="str">
        <f ca="1">INDIRECT("拜访记录!i10")  &amp; ""</f>
        <v/>
      </c>
      <c r="D53" s="224"/>
      <c r="E53" s="224"/>
      <c r="G53" s="224" t="str">
        <f ca="1">INDIRECT("拜访记录!i11")  &amp; ""</f>
        <v/>
      </c>
      <c r="H53" s="224" t="str">
        <f ca="1">INDIRECT("拜访记录!i13")  &amp; ""</f>
        <v/>
      </c>
      <c r="I53" s="224" t="str">
        <f ca="1">INDIRECT("拜访记录!i12")  &amp; ""</f>
        <v/>
      </c>
    </row>
    <row r="54" spans="1:11" ht="16" customHeight="1" x14ac:dyDescent="0.2">
      <c r="B54" s="188" t="str">
        <f ca="1">IF(ISBLANK(INDIRECT("拜访记录!j10")), "", 8)</f>
        <v/>
      </c>
      <c r="C54" s="224" t="str">
        <f ca="1">INDIRECT("拜访记录!j10")  &amp; ""</f>
        <v/>
      </c>
      <c r="D54" s="224"/>
      <c r="E54" s="224"/>
      <c r="G54" s="224" t="str">
        <f ca="1">INDIRECT("拜访记录!j11")  &amp; ""</f>
        <v/>
      </c>
      <c r="H54" s="224" t="str">
        <f ca="1">INDIRECT("拜访记录!j13")  &amp; ""</f>
        <v/>
      </c>
      <c r="I54" s="224" t="str">
        <f ca="1">INDIRECT("拜访记录!j12")  &amp; ""</f>
        <v/>
      </c>
      <c r="J54" s="225"/>
    </row>
    <row r="55" spans="1:11" ht="16" customHeight="1" x14ac:dyDescent="0.2">
      <c r="B55" s="188" t="str">
        <f ca="1">IF(ISBLANK(INDIRECT("拜访记录!k10")), "", 9)</f>
        <v/>
      </c>
      <c r="C55" s="224" t="str">
        <f ca="1">INDIRECT("拜访记录!k10")  &amp; ""</f>
        <v/>
      </c>
      <c r="D55" s="224"/>
      <c r="E55" s="224"/>
      <c r="G55" s="224" t="str">
        <f ca="1">INDIRECT("拜访记录!k11")  &amp; ""</f>
        <v/>
      </c>
      <c r="H55" s="224" t="str">
        <f ca="1">INDIRECT("拜访记录!k13")  &amp; ""</f>
        <v/>
      </c>
      <c r="I55" s="224" t="str">
        <f ca="1">INDIRECT("拜访记录!k12")  &amp; ""</f>
        <v/>
      </c>
      <c r="J55" s="225"/>
    </row>
    <row r="56" spans="1:11" ht="16" customHeight="1" x14ac:dyDescent="0.2">
      <c r="B56" s="188" t="str">
        <f ca="1">IF(ISBLANK(INDIRECT("拜访记录!l10")), "", 10)</f>
        <v/>
      </c>
      <c r="C56" s="224" t="str">
        <f ca="1">INDIRECT("拜访记录!l10")  &amp; ""</f>
        <v/>
      </c>
      <c r="D56" s="224"/>
      <c r="E56" s="224"/>
      <c r="G56" s="224" t="str">
        <f ca="1">INDIRECT("拜访记录!l11")  &amp; ""</f>
        <v/>
      </c>
      <c r="H56" s="224" t="str">
        <f ca="1">INDIRECT("拜访记录!l13")  &amp; ""</f>
        <v/>
      </c>
      <c r="I56" s="224" t="str">
        <f ca="1">INDIRECT("拜访记录!l12")  &amp; ""</f>
        <v/>
      </c>
      <c r="J56" s="225"/>
    </row>
    <row r="57" spans="1:11" ht="16" customHeight="1" x14ac:dyDescent="0.2">
      <c r="B57" s="188" t="str">
        <f ca="1">IF(ISBLANK(INDIRECT("拜访记录!m10")), "", 11)</f>
        <v/>
      </c>
      <c r="C57" s="224" t="str">
        <f ca="1">INDIRECT("拜访记录!m10")  &amp; ""</f>
        <v/>
      </c>
      <c r="D57" s="224" t="str">
        <f ca="1">INDIRECT("拜访记录!m11")  &amp; ""</f>
        <v/>
      </c>
      <c r="E57" s="224"/>
      <c r="G57" s="224" t="str">
        <f ca="1">INDIRECT("拜访记录!m11")  &amp; ""</f>
        <v/>
      </c>
      <c r="H57" s="224" t="str">
        <f ca="1">INDIRECT("拜访记录!m13")  &amp; ""</f>
        <v/>
      </c>
      <c r="I57" s="224" t="str">
        <f ca="1">INDIRECT("拜访记录!m12")  &amp; ""</f>
        <v/>
      </c>
      <c r="J57" s="225"/>
    </row>
    <row r="58" spans="1:11" ht="16" customHeight="1" x14ac:dyDescent="0.2">
      <c r="B58" s="227" t="str">
        <f ca="1">IF(ISBLANK(INDIRECT("拜访记录!n10")), "", 12)</f>
        <v/>
      </c>
      <c r="C58" s="228" t="str">
        <f ca="1">INDIRECT("拜访记录!n10")  &amp; ""</f>
        <v/>
      </c>
      <c r="D58" s="228" t="str">
        <f ca="1">INDIRECT("拜访记录!n11")  &amp; ""</f>
        <v/>
      </c>
      <c r="E58" s="228"/>
      <c r="F58" s="228"/>
      <c r="G58" s="228" t="str">
        <f ca="1">INDIRECT("拜访记录!n11")  &amp; ""</f>
        <v/>
      </c>
      <c r="H58" s="228" t="str">
        <f ca="1">INDIRECT("拜访记录!n13")  &amp; ""</f>
        <v/>
      </c>
      <c r="I58" s="228" t="str">
        <f ca="1">INDIRECT("拜访记录!n12")  &amp; ""</f>
        <v/>
      </c>
      <c r="J58" s="229"/>
      <c r="K58" s="229"/>
    </row>
    <row r="59" spans="1:11" ht="16" customHeight="1" x14ac:dyDescent="0.2">
      <c r="H59" s="226"/>
      <c r="I59" s="201"/>
      <c r="J59" s="225"/>
    </row>
    <row r="60" spans="1:11" ht="20" customHeight="1" x14ac:dyDescent="0.2">
      <c r="B60" s="219" t="s">
        <v>60</v>
      </c>
      <c r="C60" s="219"/>
      <c r="D60" s="398" t="s">
        <v>263</v>
      </c>
      <c r="E60" s="398"/>
      <c r="F60" s="398"/>
      <c r="G60" s="399"/>
      <c r="H60" s="399"/>
      <c r="I60" s="399"/>
      <c r="J60" s="264">
        <f ca="1">E61*INDIRECT("权重!B15") + E70*INDIRECT("权重!B22")+J61*INDIRECT("权重!B30")+J70*INDIRECT("权重!B40")</f>
        <v>3.18</v>
      </c>
    </row>
    <row r="61" spans="1:11" ht="18" customHeight="1" x14ac:dyDescent="0.2">
      <c r="A61" s="201"/>
      <c r="B61" s="279" t="s">
        <v>283</v>
      </c>
      <c r="C61" s="280" t="s">
        <v>284</v>
      </c>
      <c r="D61" s="281" t="s">
        <v>263</v>
      </c>
      <c r="E61" s="265">
        <f ca="1">E62 * INDIRECT("权重!D16") + E63 *  INDIRECT("权重!D17") + E64 *  INDIRECT("权重!D18") + E65 *  INDIRECT("权重!D19") + E66 *  INDIRECT("权重!D20")</f>
        <v>1.5</v>
      </c>
      <c r="F61" s="282"/>
      <c r="G61" s="283" t="s">
        <v>285</v>
      </c>
      <c r="H61" s="284" t="s">
        <v>286</v>
      </c>
      <c r="I61" s="285" t="s">
        <v>263</v>
      </c>
      <c r="J61" s="230">
        <f ca="1">J62 *  INDIRECT("权重!D31") + J63 *  INDIRECT("权重!D32") + J64 *  INDIRECT("权重!D33") + J65 *  INDIRECT("权重!D34") + J66 * INDIRECT("权重!D35") + J67 *  INDIRECT("权重!D36") +J68 * INDIRECT("权重!D37")+ J69 *  INDIRECT("权重!D38")</f>
        <v>4.6500000000000004</v>
      </c>
      <c r="K61" s="230"/>
    </row>
    <row r="62" spans="1:11" ht="28" customHeight="1" x14ac:dyDescent="0.2">
      <c r="A62" s="201"/>
      <c r="B62" s="395" t="s">
        <v>287</v>
      </c>
      <c r="C62" s="395"/>
      <c r="D62" s="395"/>
      <c r="E62" s="266">
        <f ca="1">AVERAGE(INDIRECT("拜访记录!C16:n16"))</f>
        <v>3</v>
      </c>
      <c r="F62" s="286" t="s">
        <v>288</v>
      </c>
      <c r="G62" s="396" t="s">
        <v>289</v>
      </c>
      <c r="H62" s="396"/>
      <c r="I62" s="396"/>
      <c r="J62" s="267">
        <f ca="1">AVERAGE(INDIRECT("拜访记录!C41:n41"))</f>
        <v>6</v>
      </c>
      <c r="K62" s="287" t="s">
        <v>288</v>
      </c>
    </row>
    <row r="63" spans="1:11" ht="18" customHeight="1" x14ac:dyDescent="0.2">
      <c r="A63" s="201"/>
      <c r="B63" s="382" t="s">
        <v>290</v>
      </c>
      <c r="C63" s="382"/>
      <c r="D63" s="382"/>
      <c r="E63" s="268">
        <f ca="1">AVERAGE(INDIRECT("拜访记录!C18:n18"))</f>
        <v>6</v>
      </c>
      <c r="F63" s="288" t="s">
        <v>288</v>
      </c>
      <c r="G63" s="388" t="s">
        <v>291</v>
      </c>
      <c r="H63" s="388"/>
      <c r="I63" s="388"/>
      <c r="J63" s="268">
        <f ca="1">AVERAGE(INDIRECT("拜访记录!C43:n43"))</f>
        <v>1.5</v>
      </c>
      <c r="K63" s="289" t="s">
        <v>288</v>
      </c>
    </row>
    <row r="64" spans="1:11" ht="27" customHeight="1" x14ac:dyDescent="0.2">
      <c r="A64" s="201"/>
      <c r="B64" s="382" t="s">
        <v>292</v>
      </c>
      <c r="C64" s="382"/>
      <c r="D64" s="382"/>
      <c r="E64" s="268">
        <f ca="1">AVERAGE(INDIRECT("拜访记录!C20:n20"))</f>
        <v>6</v>
      </c>
      <c r="F64" s="288" t="s">
        <v>288</v>
      </c>
      <c r="G64" s="397" t="s">
        <v>293</v>
      </c>
      <c r="H64" s="397"/>
      <c r="I64" s="397"/>
      <c r="J64" s="268">
        <f ca="1">AVERAGE(INDIRECT("拜访记录!C45:n45"))</f>
        <v>3</v>
      </c>
      <c r="K64" s="289" t="s">
        <v>288</v>
      </c>
    </row>
    <row r="65" spans="1:11" ht="32.25" customHeight="1" x14ac:dyDescent="0.2">
      <c r="A65" s="201"/>
      <c r="B65" s="384" t="s">
        <v>294</v>
      </c>
      <c r="C65" s="384"/>
      <c r="D65" s="384"/>
      <c r="E65" s="268">
        <f ca="1">AVERAGE(INDIRECT("拜访记录!C23:n23"))</f>
        <v>0</v>
      </c>
      <c r="F65" s="288" t="s">
        <v>288</v>
      </c>
      <c r="G65" s="385" t="s">
        <v>295</v>
      </c>
      <c r="H65" s="386"/>
      <c r="I65" s="387"/>
      <c r="J65" s="268">
        <f ca="1">AVERAGE(INDIRECT("拜访记录!C47:n47"))</f>
        <v>4.5</v>
      </c>
      <c r="K65" s="289" t="s">
        <v>288</v>
      </c>
    </row>
    <row r="66" spans="1:11" ht="18" customHeight="1" x14ac:dyDescent="0.2">
      <c r="A66" s="201"/>
      <c r="B66" s="388" t="s">
        <v>296</v>
      </c>
      <c r="C66" s="388"/>
      <c r="D66" s="388"/>
      <c r="E66" s="268">
        <f ca="1">AVERAGE(INDIRECT("拜访记录!C27:n27"))</f>
        <v>0</v>
      </c>
      <c r="F66" s="288" t="s">
        <v>297</v>
      </c>
      <c r="G66" s="389" t="s">
        <v>298</v>
      </c>
      <c r="H66" s="390"/>
      <c r="I66" s="391"/>
      <c r="J66" s="268">
        <f ca="1">AVERAGE(INDIRECT("拜访记录!C49:n49"))</f>
        <v>6</v>
      </c>
      <c r="K66" s="289" t="s">
        <v>288</v>
      </c>
    </row>
    <row r="67" spans="1:11" ht="18" customHeight="1" x14ac:dyDescent="0.2">
      <c r="B67" s="370"/>
      <c r="C67" s="370"/>
      <c r="D67" s="370"/>
      <c r="E67" s="269"/>
      <c r="F67" s="290"/>
      <c r="G67" s="392" t="s">
        <v>299</v>
      </c>
      <c r="H67" s="393"/>
      <c r="I67" s="394"/>
      <c r="J67" s="268">
        <f ca="1">AVERAGE(INDIRECT("拜访记录!C51:n51"))</f>
        <v>3</v>
      </c>
      <c r="K67" s="289" t="s">
        <v>288</v>
      </c>
    </row>
    <row r="68" spans="1:11" ht="26" customHeight="1" x14ac:dyDescent="0.2">
      <c r="B68" s="370"/>
      <c r="C68" s="370"/>
      <c r="D68" s="370"/>
      <c r="E68" s="269"/>
      <c r="F68" s="290"/>
      <c r="G68" s="371" t="s">
        <v>300</v>
      </c>
      <c r="H68" s="372"/>
      <c r="I68" s="373"/>
      <c r="J68" s="268">
        <f ca="1">AVERAGE(INDIRECT("拜访记录!C53:n53"))</f>
        <v>6</v>
      </c>
      <c r="K68" s="289" t="s">
        <v>301</v>
      </c>
    </row>
    <row r="69" spans="1:11" ht="18" customHeight="1" x14ac:dyDescent="0.2">
      <c r="B69" s="374"/>
      <c r="C69" s="374"/>
      <c r="D69" s="374"/>
      <c r="E69" s="270"/>
      <c r="F69" s="291"/>
      <c r="G69" s="375" t="s">
        <v>302</v>
      </c>
      <c r="H69" s="376"/>
      <c r="I69" s="377"/>
      <c r="J69" s="247">
        <f ca="1">AVERAGE(INDIRECT("拜访记录!C55:n55"))</f>
        <v>4.5</v>
      </c>
      <c r="K69" s="292" t="s">
        <v>288</v>
      </c>
    </row>
    <row r="70" spans="1:11" ht="18" customHeight="1" x14ac:dyDescent="0.2">
      <c r="B70" s="293" t="s">
        <v>303</v>
      </c>
      <c r="C70" s="294" t="s">
        <v>304</v>
      </c>
      <c r="D70" s="295" t="s">
        <v>263</v>
      </c>
      <c r="E70" s="271">
        <f ca="1">E71 * INDIRECT("权重!D23") + E72*INDIRECT("权重!D24") + E73*SUM(INDIRECT("权重!d25:d28"))</f>
        <v>4.7999999999999989</v>
      </c>
      <c r="F70" s="296"/>
      <c r="G70" s="297" t="s">
        <v>305</v>
      </c>
      <c r="H70" s="298" t="s">
        <v>306</v>
      </c>
      <c r="I70" s="299" t="s">
        <v>263</v>
      </c>
      <c r="J70" s="232">
        <f ca="1">J71*(INDIRECT("权重!D41")  + INDIRECT("权重!D43") ) + J72*(INDIRECT("权重!D41")  + INDIRECT("权重!D43") )+ J73*INDIRECT("权重!D42") + J74*INDIRECT("权重!D44")</f>
        <v>1.8000000000000003</v>
      </c>
      <c r="K70" s="300"/>
    </row>
    <row r="71" spans="1:11" ht="24" customHeight="1" x14ac:dyDescent="0.2">
      <c r="A71" s="201"/>
      <c r="B71" s="378" t="s">
        <v>307</v>
      </c>
      <c r="C71" s="378"/>
      <c r="D71" s="378"/>
      <c r="E71" s="267">
        <f ca="1">AVERAGE(INDIRECT("拜访记录!C31:n31"))</f>
        <v>0</v>
      </c>
      <c r="F71" s="301" t="s">
        <v>308</v>
      </c>
      <c r="G71" s="379" t="s">
        <v>309</v>
      </c>
      <c r="H71" s="380"/>
      <c r="I71" s="380"/>
      <c r="J71" s="267">
        <f ca="1">AVERAGE(IF(INDIRECT("拜访记录!C59") = 6, 6,IF(ISNUMBER(INDIRECT("拜访记录!c59")),0, A999)), IF(INDIRECT("拜访记录!d59")=6, 6,IF(ISNUMBER(INDIRECT("拜访记录!d59")),0, A999)), IF(INDIRECT("拜访记录!e59")=6, 6,IF(ISNUMBER(INDIRECT("拜访记录!e59")),0, A999)), IF(INDIRECT("拜访记录!f59")=6, 6,IF(ISNUMBER(INDIRECT("拜访记录!f59")),0, A999)),IF(INDIRECT("拜访记录!g59")=6, 6,IF(ISNUMBER(INDIRECT("拜访记录!g59")),0, A999)), IF(INDIRECT("拜访记录!h59")=6, 6,IF(ISNUMBER(INDIRECT("拜访记录!h59")),0, A999)), IF(INDIRECT("拜访记录!i59")=6,6,IF(ISNUMBER(INDIRECT("拜访记录!i59")),0, A999)), IF(INDIRECT("拜访记录!j59")=6, 6,IF(ISNUMBER(INDIRECT("拜访记录!j59")),0, A999)), IF(INDIRECT("拜访记录!k59")=6, 6,IF(ISNUMBER(INDIRECT("拜访记录!k59")),0, A999)), IF(INDIRECT("拜访记录!l59")=6, 6,IF(ISNUMBER(INDIRECT("拜访记录!l59")),0, A999)), IF(INDIRECT("拜访记录!m59")=6, 6,IF(ISNUMBER(INDIRECT("拜访记录!m59")),0, A999)), IF(INDIRECT("拜访记录!n59")=6, 6,IF(ISNUMBER(INDIRECT("拜访记录!n59")),0, A999)))</f>
        <v>0</v>
      </c>
      <c r="K71" s="287" t="s">
        <v>310</v>
      </c>
    </row>
    <row r="72" spans="1:11" ht="28" customHeight="1" x14ac:dyDescent="0.2">
      <c r="A72" s="201"/>
      <c r="B72" s="381" t="s">
        <v>311</v>
      </c>
      <c r="C72" s="382"/>
      <c r="D72" s="382"/>
      <c r="E72" s="268">
        <f ca="1">AVERAGE(INDIRECT("拜访记录!C33:n33"))</f>
        <v>6</v>
      </c>
      <c r="F72" s="288" t="s">
        <v>312</v>
      </c>
      <c r="G72" s="381" t="s">
        <v>313</v>
      </c>
      <c r="H72" s="382"/>
      <c r="I72" s="382"/>
      <c r="J72" s="268">
        <f ca="1">AVERAGE(IF(INDIRECT("拜访记录!C59") = 3, 3,IF(ISNUMBER(INDIRECT("拜访记录!c59")),0, A999)), IF(INDIRECT("拜访记录!d59")=3, 3,IF(ISNUMBER(INDIRECT("拜访记录!d59")),0, A999)), IF(INDIRECT("拜访记录!e59")=3, 3,IF(ISNUMBER(INDIRECT("拜访记录!e59")),0, A999)), IF(INDIRECT("拜访记录!f59")=3, 3,IF(ISNUMBER(INDIRECT("拜访记录!f59")),0, A999)),IF(INDIRECT("拜访记录!g59")=3, 3,IF(ISNUMBER(INDIRECT("拜访记录!g59")),0, A999)), IF(INDIRECT("拜访记录!h59")=3, 3,IF(ISNUMBER(INDIRECT("拜访记录!h59")),0, A999)), IF(INDIRECT("拜访记录!i59")=3,3,IF(ISNUMBER(INDIRECT("拜访记录!i59")),0, A999)), IF(INDIRECT("拜访记录!j59")=3, 3,IF(ISNUMBER(INDIRECT("拜访记录!j59")),0, A999)), IF(INDIRECT("拜访记录!k59")=3, 3,IF(ISNUMBER(INDIRECT("拜访记录!k59")),0, A999)), IF(INDIRECT("拜访记录!l59")=3, 3,IF(ISNUMBER(INDIRECT("拜访记录!l59")),0, A999)), IF(INDIRECT("拜访记录!m59")=3, 3,IF(ISNUMBER(INDIRECT("拜访记录!m59")),0, A999)), IF(INDIRECT("拜访记录!n59")=3, 3,IF(ISNUMBER(INDIRECT("拜访记录!n59")),0, A999)))</f>
        <v>1.5</v>
      </c>
      <c r="K72" s="289" t="s">
        <v>310</v>
      </c>
    </row>
    <row r="73" spans="1:11" ht="28" customHeight="1" x14ac:dyDescent="0.2">
      <c r="A73" s="201"/>
      <c r="B73" s="381" t="s">
        <v>314</v>
      </c>
      <c r="C73" s="381"/>
      <c r="D73" s="381"/>
      <c r="E73" s="268">
        <f ca="1" xml:space="preserve"> AVERAGE(INDIRECT("拜访记录!C38:N38"))</f>
        <v>6</v>
      </c>
      <c r="F73" s="288" t="s">
        <v>315</v>
      </c>
      <c r="G73" s="381" t="s">
        <v>316</v>
      </c>
      <c r="H73" s="381"/>
      <c r="I73" s="381"/>
      <c r="J73" s="268">
        <f ca="1">AVERAGE(INDIRECT("拜访记录!C61:n61"))</f>
        <v>1.5</v>
      </c>
      <c r="K73" s="289" t="s">
        <v>317</v>
      </c>
    </row>
    <row r="74" spans="1:11" x14ac:dyDescent="0.2">
      <c r="B74" s="383"/>
      <c r="C74" s="383"/>
      <c r="D74" s="383"/>
      <c r="E74" s="247"/>
      <c r="F74" s="302"/>
      <c r="G74" s="303" t="s">
        <v>318</v>
      </c>
      <c r="H74" s="303"/>
      <c r="I74" s="303"/>
      <c r="J74" s="247">
        <f ca="1">AVERAGE(INDIRECT("拜访记录!C63:n63"))</f>
        <v>3</v>
      </c>
      <c r="K74" s="292" t="s">
        <v>308</v>
      </c>
    </row>
    <row r="75" spans="1:11" ht="18" customHeight="1" x14ac:dyDescent="0.2">
      <c r="B75" s="304" t="s">
        <v>319</v>
      </c>
      <c r="C75" s="233"/>
      <c r="D75" s="233"/>
      <c r="E75" s="237"/>
      <c r="F75" s="234"/>
      <c r="G75" s="233"/>
      <c r="H75" s="233"/>
      <c r="I75" s="233"/>
      <c r="J75" s="235"/>
    </row>
    <row r="76" spans="1:11" ht="18" customHeight="1" x14ac:dyDescent="0.2">
      <c r="B76" s="236"/>
      <c r="C76" s="237"/>
      <c r="D76" s="237"/>
      <c r="E76" s="237"/>
      <c r="F76" s="234"/>
      <c r="G76" s="237"/>
      <c r="H76" s="237"/>
      <c r="I76" s="237"/>
      <c r="J76" s="235"/>
    </row>
    <row r="77" spans="1:11" ht="20" customHeight="1" x14ac:dyDescent="0.2">
      <c r="B77" s="238" t="s">
        <v>278</v>
      </c>
      <c r="C77" s="239"/>
      <c r="D77" s="240"/>
      <c r="E77" s="240"/>
      <c r="F77" s="221"/>
      <c r="G77" s="239"/>
      <c r="H77" s="239"/>
      <c r="I77" s="241" t="s">
        <v>263</v>
      </c>
      <c r="J77" s="272">
        <f ca="1">E78*INDIRECT("权重!C2")+E79*INDIRECT("权重!C3") + E80 * INDIRECT("权重!C4") + E81 * INDIRECT("权重!C6") + J78 * INDIRECT("权重!C5") + J79 *INDIRECT("权重!C7") + J80 *INDIRECT("权重!C8") +J81 * INDIRECT("权重!C9")</f>
        <v>1.5499999999999998</v>
      </c>
    </row>
    <row r="78" spans="1:11" ht="20" customHeight="1" x14ac:dyDescent="0.2">
      <c r="B78" s="305" t="s">
        <v>320</v>
      </c>
      <c r="C78" s="243"/>
      <c r="D78" s="243"/>
      <c r="E78" s="244">
        <f ca="1">INDIRECT("访谈内容!g9")</f>
        <v>2</v>
      </c>
      <c r="F78" s="273"/>
      <c r="G78" s="305" t="s">
        <v>321</v>
      </c>
      <c r="H78" s="243"/>
      <c r="I78" s="243"/>
      <c r="J78" s="244">
        <f ca="1">INDIRECT("访谈内容!g25")</f>
        <v>2</v>
      </c>
      <c r="K78" s="306"/>
    </row>
    <row r="79" spans="1:11" ht="20" customHeight="1" x14ac:dyDescent="0.2">
      <c r="B79" s="307" t="s">
        <v>322</v>
      </c>
      <c r="C79" s="254"/>
      <c r="D79" s="254"/>
      <c r="E79" s="231">
        <f ca="1">INDIRECT("访谈内容!g13")</f>
        <v>1</v>
      </c>
      <c r="F79" s="274"/>
      <c r="G79" s="307" t="s">
        <v>323</v>
      </c>
      <c r="H79" s="254"/>
      <c r="I79" s="254"/>
      <c r="J79" s="231">
        <f ca="1">INDIRECT("访谈内容!g30")</f>
        <v>2</v>
      </c>
      <c r="K79" s="306"/>
    </row>
    <row r="80" spans="1:11" ht="20" customHeight="1" x14ac:dyDescent="0.2">
      <c r="B80" s="305" t="s">
        <v>324</v>
      </c>
      <c r="C80" s="242"/>
      <c r="D80" s="242"/>
      <c r="E80" s="245">
        <f ca="1">INDIRECT("访谈内容!g17")</f>
        <v>1</v>
      </c>
      <c r="F80" s="275"/>
      <c r="G80" s="305" t="s">
        <v>325</v>
      </c>
      <c r="H80" s="242"/>
      <c r="I80" s="242"/>
      <c r="J80" s="245">
        <f ca="1">INDIRECT("访谈内容!g34")</f>
        <v>2</v>
      </c>
      <c r="K80" s="306"/>
    </row>
    <row r="81" spans="2:11" ht="20" customHeight="1" x14ac:dyDescent="0.2">
      <c r="B81" s="308" t="s">
        <v>326</v>
      </c>
      <c r="C81" s="246"/>
      <c r="D81" s="246"/>
      <c r="E81" s="247">
        <f ca="1">INDIRECT("访谈内容!g21")</f>
        <v>2</v>
      </c>
      <c r="F81" s="276"/>
      <c r="G81" s="308" t="s">
        <v>327</v>
      </c>
      <c r="H81" s="246"/>
      <c r="I81" s="246"/>
      <c r="J81" s="247">
        <f ca="1">INDIRECT("访谈内容!g40")</f>
        <v>1</v>
      </c>
      <c r="K81" s="306"/>
    </row>
    <row r="82" spans="2:11" x14ac:dyDescent="0.2">
      <c r="E82" s="221"/>
      <c r="K82" s="309"/>
    </row>
    <row r="83" spans="2:11" x14ac:dyDescent="0.2">
      <c r="E83" s="221"/>
      <c r="K83" s="309"/>
    </row>
    <row r="84" spans="2:11" x14ac:dyDescent="0.2">
      <c r="E84" s="221"/>
      <c r="K84" s="310"/>
    </row>
    <row r="85" spans="2:11" ht="18" x14ac:dyDescent="0.2">
      <c r="B85" s="369" t="s">
        <v>280</v>
      </c>
      <c r="C85" s="369"/>
      <c r="D85" s="248"/>
      <c r="E85" s="249"/>
      <c r="F85" s="248"/>
      <c r="G85" s="227"/>
      <c r="H85" s="227"/>
      <c r="I85" s="241" t="s">
        <v>263</v>
      </c>
      <c r="J85" s="277">
        <f ca="1">E86*INDIRECT("权重!C2") + E87*INDIRECT("权重!C3") + E88*INDIRECT("权重!C4") + E89*INDIRECT("权重!C5")+J86*INDIRECT("权重!C6")+J87*INDIRECT("权重!C7")+J88*INDIRECT("权重!C8")+J89*INDIRECT("权重!C9")</f>
        <v>3.9999999999999996</v>
      </c>
      <c r="K85" s="311"/>
    </row>
    <row r="86" spans="2:11" ht="22" customHeight="1" x14ac:dyDescent="0.2">
      <c r="B86" s="312" t="s">
        <v>320</v>
      </c>
      <c r="C86" s="250"/>
      <c r="D86" s="250"/>
      <c r="E86" s="245">
        <f ca="1">AVERAGE(INDIRECT("拜访记录!C66:n66"))</f>
        <v>4</v>
      </c>
      <c r="F86" s="275"/>
      <c r="G86" s="312" t="s">
        <v>321</v>
      </c>
      <c r="H86" s="250"/>
      <c r="I86" s="250"/>
      <c r="J86" s="251">
        <f ca="1">AVERAGE(INDIRECT("拜访记录!C82:n82"))</f>
        <v>4</v>
      </c>
      <c r="K86" s="306"/>
    </row>
    <row r="87" spans="2:11" ht="20" customHeight="1" x14ac:dyDescent="0.2">
      <c r="B87" s="307" t="s">
        <v>322</v>
      </c>
      <c r="C87" s="254"/>
      <c r="D87" s="254"/>
      <c r="E87" s="231">
        <f ca="1">AVERAGE(INDIRECT("拜访记录!C70:n70"))</f>
        <v>4</v>
      </c>
      <c r="F87" s="274"/>
      <c r="G87" s="307" t="s">
        <v>323</v>
      </c>
      <c r="H87" s="254"/>
      <c r="I87" s="254"/>
      <c r="J87" s="231">
        <f ca="1">AVERAGE(INDIRECT("拜访记录!C86:n86"))</f>
        <v>4</v>
      </c>
      <c r="K87" s="306"/>
    </row>
    <row r="88" spans="2:11" ht="20" customHeight="1" x14ac:dyDescent="0.2">
      <c r="B88" s="305" t="s">
        <v>324</v>
      </c>
      <c r="C88" s="242"/>
      <c r="D88" s="242"/>
      <c r="E88" s="245">
        <f ca="1">AVERAGE(INDIRECT("拜访记录!C74:n74"))</f>
        <v>4</v>
      </c>
      <c r="F88" s="275"/>
      <c r="G88" s="305" t="s">
        <v>325</v>
      </c>
      <c r="H88" s="242"/>
      <c r="I88" s="242"/>
      <c r="J88" s="245">
        <f ca="1">AVERAGE(INDIRECT("拜访记录!C90:n90"))</f>
        <v>4</v>
      </c>
      <c r="K88" s="306"/>
    </row>
    <row r="89" spans="2:11" ht="20" customHeight="1" x14ac:dyDescent="0.2">
      <c r="B89" s="308" t="s">
        <v>326</v>
      </c>
      <c r="C89" s="246"/>
      <c r="D89" s="246"/>
      <c r="E89" s="247">
        <f ca="1">AVERAGE(INDIRECT("拜访记录!C78:n78"))</f>
        <v>4</v>
      </c>
      <c r="F89" s="278"/>
      <c r="G89" s="308" t="s">
        <v>327</v>
      </c>
      <c r="H89" s="246"/>
      <c r="I89" s="246"/>
      <c r="J89" s="247">
        <f ca="1">AVERAGE(INDIRECT("拜访记录!C92:n92"))</f>
        <v>4</v>
      </c>
      <c r="K89" s="306"/>
    </row>
  </sheetData>
  <mergeCells count="37">
    <mergeCell ref="D60:I60"/>
    <mergeCell ref="D9:H9"/>
    <mergeCell ref="E14:G14"/>
    <mergeCell ref="E17:G17"/>
    <mergeCell ref="D30:F30"/>
    <mergeCell ref="G30:H30"/>
    <mergeCell ref="D31:F31"/>
    <mergeCell ref="G31:H31"/>
    <mergeCell ref="D32:F32"/>
    <mergeCell ref="G32:H32"/>
    <mergeCell ref="D33:F33"/>
    <mergeCell ref="G33:H33"/>
    <mergeCell ref="H40:J40"/>
    <mergeCell ref="B62:D62"/>
    <mergeCell ref="G62:I62"/>
    <mergeCell ref="B63:D63"/>
    <mergeCell ref="G63:I63"/>
    <mergeCell ref="B64:D64"/>
    <mergeCell ref="G64:I64"/>
    <mergeCell ref="B65:D65"/>
    <mergeCell ref="G65:I65"/>
    <mergeCell ref="B66:D66"/>
    <mergeCell ref="G66:I66"/>
    <mergeCell ref="B67:D67"/>
    <mergeCell ref="G67:I67"/>
    <mergeCell ref="B85:C85"/>
    <mergeCell ref="B68:D68"/>
    <mergeCell ref="G68:I68"/>
    <mergeCell ref="B69:D69"/>
    <mergeCell ref="G69:I69"/>
    <mergeCell ref="B71:D71"/>
    <mergeCell ref="G71:I71"/>
    <mergeCell ref="B72:D72"/>
    <mergeCell ref="G72:I72"/>
    <mergeCell ref="B73:D73"/>
    <mergeCell ref="G73:I73"/>
    <mergeCell ref="B74:D74"/>
  </mergeCells>
  <phoneticPr fontId="49" type="noConversion"/>
  <pageMargins left="1.1968503937007875" right="0.8" top="1" bottom="1" header="0.5" footer="0.5"/>
  <pageSetup paperSize="9" orientation="portrait" horizontalDpi="4294967295" verticalDpi="4294967295" r:id="rId1"/>
  <headerFooter differentFirst="1">
    <oddFooter>第 &amp;P 页，共 &amp;N 页</oddFooter>
  </headerFooter>
  <rowBreaks count="1" manualBreakCount="1">
    <brk id="76"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访谈内容</vt:lpstr>
      <vt:lpstr>拜访记录</vt:lpstr>
      <vt:lpstr>SOAP方法</vt:lpstr>
      <vt:lpstr>SMART定义</vt:lpstr>
      <vt:lpstr>权重</vt:lpstr>
      <vt:lpstr>病毒rep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2017-02-24T05:49:32Z</dcterms:created>
  <dc:creator>Peggy Huang</dc:creator>
  <cp:lastModifiedBy>Bing Ran</cp:lastModifiedBy>
  <cp:lastPrinted>2017-03-01T02:27:17Z</cp:lastPrinted>
  <dcterms:modified xsi:type="dcterms:W3CDTF">2017-03-12T16:29:20Z</dcterms:modified>
</cp:coreProperties>
</file>