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Isaac\Documents\GitHub\COMPAR-EU_diabetes_model\R\"/>
    </mc:Choice>
  </mc:AlternateContent>
  <xr:revisionPtr revIDLastSave="0" documentId="13_ncr:1_{2C8A6797-FC96-433C-8B18-53FF26B1BD8A}" xr6:coauthVersionLast="46" xr6:coauthVersionMax="46" xr10:uidLastSave="{00000000-0000-0000-0000-000000000000}"/>
  <bookViews>
    <workbookView xWindow="-120" yWindow="-120" windowWidth="29040" windowHeight="15840" xr2:uid="{00000000-000D-0000-FFFF-FFFF00000000}"/>
  </bookViews>
  <sheets>
    <sheet name="UKPDS_macrovascular_coef" sheetId="1" r:id="rId1"/>
  </sheets>
  <calcPr calcId="181029"/>
</workbook>
</file>

<file path=xl/calcChain.xml><?xml version="1.0" encoding="utf-8"?>
<calcChain xmlns="http://schemas.openxmlformats.org/spreadsheetml/2006/main">
  <c r="R25" i="1" l="1"/>
  <c r="L25" i="1"/>
  <c r="M24" i="1"/>
  <c r="N23" i="1"/>
  <c r="M21" i="1"/>
  <c r="N21" i="1"/>
  <c r="O21" i="1"/>
  <c r="P21" i="1"/>
  <c r="L21" i="1"/>
  <c r="M20" i="1"/>
  <c r="N20" i="1"/>
  <c r="O20" i="1"/>
  <c r="P20" i="1"/>
  <c r="Q20" i="1"/>
  <c r="N19" i="1"/>
  <c r="O19" i="1"/>
  <c r="P19" i="1"/>
  <c r="Q19" i="1"/>
  <c r="R19" i="1"/>
  <c r="P18" i="1"/>
  <c r="Q18" i="1"/>
  <c r="R18" i="1"/>
  <c r="L18" i="1"/>
  <c r="R17" i="1"/>
  <c r="L17" i="1"/>
  <c r="M16" i="1"/>
  <c r="M12" i="1"/>
  <c r="N12" i="1"/>
  <c r="O12" i="1"/>
  <c r="P12" i="1"/>
  <c r="Q12" i="1"/>
  <c r="N9" i="1"/>
  <c r="O9" i="1"/>
  <c r="P9" i="1"/>
  <c r="Q9" i="1"/>
  <c r="R9" i="1"/>
  <c r="P8" i="1"/>
  <c r="Q8" i="1"/>
  <c r="R8" i="1"/>
  <c r="L8" i="1"/>
  <c r="R7" i="1"/>
  <c r="L7" i="1"/>
  <c r="M6" i="1"/>
  <c r="O4" i="1"/>
  <c r="J25" i="1"/>
  <c r="M25" i="1" s="1"/>
  <c r="J24" i="1"/>
  <c r="N24" i="1" s="1"/>
  <c r="J23" i="1"/>
  <c r="O23" i="1" s="1"/>
  <c r="J22" i="1"/>
  <c r="P22" i="1" s="1"/>
  <c r="J21" i="1"/>
  <c r="Q21" i="1" s="1"/>
  <c r="J20" i="1"/>
  <c r="R20" i="1" s="1"/>
  <c r="J19" i="1"/>
  <c r="L19" i="1" s="1"/>
  <c r="J18" i="1"/>
  <c r="N18" i="1" s="1"/>
  <c r="J17" i="1"/>
  <c r="M17" i="1" s="1"/>
  <c r="J16" i="1"/>
  <c r="N16" i="1" s="1"/>
  <c r="J14" i="1"/>
  <c r="J15" i="1" s="1"/>
  <c r="O15" i="1" s="1"/>
  <c r="J13" i="1"/>
  <c r="N13" i="1" s="1"/>
  <c r="J12" i="1"/>
  <c r="R12" i="1" s="1"/>
  <c r="J10" i="1"/>
  <c r="J11" i="1" s="1"/>
  <c r="J9" i="1"/>
  <c r="L9" i="1" s="1"/>
  <c r="J8" i="1"/>
  <c r="O8" i="1" s="1"/>
  <c r="J7" i="1"/>
  <c r="M7" i="1" s="1"/>
  <c r="J6" i="1"/>
  <c r="N6" i="1" s="1"/>
  <c r="J4" i="1"/>
  <c r="P4" i="1" s="1"/>
  <c r="J5" i="1"/>
  <c r="P5" i="1" s="1"/>
  <c r="O14" i="1" l="1"/>
  <c r="N15" i="1"/>
  <c r="M11" i="1"/>
  <c r="O5" i="1"/>
  <c r="O13" i="1"/>
  <c r="N4" i="1"/>
  <c r="P13" i="1"/>
  <c r="M15" i="1"/>
  <c r="M4" i="1"/>
  <c r="L16" i="1"/>
  <c r="L24" i="1"/>
  <c r="R6" i="1"/>
  <c r="Q7" i="1"/>
  <c r="L15" i="1"/>
  <c r="Q17" i="1"/>
  <c r="R24" i="1"/>
  <c r="L4" i="1"/>
  <c r="Q6" i="1"/>
  <c r="P7" i="1"/>
  <c r="L14" i="1"/>
  <c r="Q16" i="1"/>
  <c r="O18" i="1"/>
  <c r="R23" i="1"/>
  <c r="P25" i="1"/>
  <c r="R4" i="1"/>
  <c r="P6" i="1"/>
  <c r="N8" i="1"/>
  <c r="L13" i="1"/>
  <c r="P16" i="1"/>
  <c r="Q4" i="1"/>
  <c r="Q5" i="1"/>
  <c r="O6" i="1"/>
  <c r="N7" i="1"/>
  <c r="M8" i="1"/>
  <c r="L12" i="1"/>
  <c r="M13" i="1"/>
  <c r="Q14" i="1"/>
  <c r="P15" i="1"/>
  <c r="O16" i="1"/>
  <c r="N17" i="1"/>
  <c r="M18" i="1"/>
  <c r="L20" i="1"/>
  <c r="R21" i="1"/>
  <c r="Q22" i="1"/>
  <c r="P23" i="1"/>
  <c r="O24" i="1"/>
  <c r="N25" i="1"/>
  <c r="O22" i="1"/>
  <c r="N5" i="1"/>
  <c r="N14" i="1"/>
  <c r="N22" i="1"/>
  <c r="M23" i="1"/>
  <c r="L6" i="1"/>
  <c r="Q13" i="1"/>
  <c r="M14" i="1"/>
  <c r="M22" i="1"/>
  <c r="L5" i="1"/>
  <c r="R13" i="1"/>
  <c r="R16" i="1"/>
  <c r="L23" i="1"/>
  <c r="Q25" i="1"/>
  <c r="M5" i="1"/>
  <c r="R15" i="1"/>
  <c r="P17" i="1"/>
  <c r="L22" i="1"/>
  <c r="Q24" i="1"/>
  <c r="R5" i="1"/>
  <c r="O7" i="1"/>
  <c r="M9" i="1"/>
  <c r="R14" i="1"/>
  <c r="Q15" i="1"/>
  <c r="O17" i="1"/>
  <c r="M19" i="1"/>
  <c r="R22" i="1"/>
  <c r="Q23" i="1"/>
  <c r="P24" i="1"/>
  <c r="O25" i="1"/>
  <c r="P14" i="1"/>
  <c r="Q10" i="1"/>
  <c r="M10" i="1"/>
  <c r="L10" i="1"/>
  <c r="R11" i="1"/>
  <c r="R10" i="1"/>
  <c r="Q11" i="1"/>
  <c r="L11" i="1"/>
  <c r="P11" i="1"/>
  <c r="P10" i="1"/>
  <c r="O11" i="1"/>
  <c r="O10" i="1"/>
  <c r="N11" i="1"/>
  <c r="N10" i="1"/>
  <c r="M26" i="1" l="1"/>
  <c r="M28" i="1" s="1"/>
  <c r="N26" i="1"/>
  <c r="N27" i="1" s="1"/>
  <c r="P26" i="1"/>
  <c r="P28" i="1" s="1"/>
  <c r="Q26" i="1"/>
  <c r="Q27" i="1" s="1"/>
  <c r="R26" i="1"/>
  <c r="R28" i="1" s="1"/>
  <c r="O26" i="1"/>
  <c r="L26" i="1"/>
  <c r="N28" i="1" l="1"/>
  <c r="N29" i="1" s="1"/>
  <c r="M27" i="1"/>
  <c r="M29" i="1" s="1"/>
  <c r="P27" i="1"/>
  <c r="P29" i="1" s="1"/>
  <c r="Q28" i="1"/>
  <c r="Q29" i="1" s="1"/>
  <c r="R27" i="1"/>
  <c r="R29" i="1" s="1"/>
  <c r="L27" i="1"/>
  <c r="L28" i="1"/>
  <c r="O27" i="1"/>
  <c r="O28" i="1"/>
  <c r="O29" i="1" l="1"/>
  <c r="L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Isaac Corro Ramos</author>
  </authors>
  <commentList>
    <comment ref="L29" authorId="0" shapeId="0" xr:uid="{380F31C2-B7D9-42BA-A264-96028453ACDF}">
      <text>
        <r>
          <rPr>
            <b/>
            <sz val="9"/>
            <color indexed="81"/>
            <rFont val="Tahoma"/>
            <family val="2"/>
          </rPr>
          <t>Isaac Corro Ramos: The same occurs here but to a lower extent. A patient with eGFR = 10 has a lower probability than a patient with eGFR = 100. Again, this probability should be the lowest for eGFR = 0 and increase up to eGFR =60 and then kept constant. This is not so evident because the probability is small anyway.</t>
        </r>
        <r>
          <rPr>
            <sz val="9"/>
            <color indexed="81"/>
            <rFont val="Tahoma"/>
            <family val="2"/>
          </rPr>
          <t xml:space="preserve">
</t>
        </r>
      </text>
    </comment>
    <comment ref="O29" authorId="0" shapeId="0" xr:uid="{9B81E036-B474-4909-BDF8-BC29233B658B}">
      <text>
        <r>
          <rPr>
            <b/>
            <sz val="9"/>
            <color indexed="81"/>
            <rFont val="Tahoma"/>
            <family val="2"/>
          </rPr>
          <t xml:space="preserve">Isaac Corro Ramos: 
This is too high for eGFR &gt; 60. The probability should be higher for lower values of eGFR and decrease for higher values of eGFR (high eGFR is good). The problem is that with the current definition of eGFR, this is not happenning after the threshold. So, I think the probability for eGFR &gt;= 60 should be all the same.
So, I would define the variable as =IF(J10&lt;=6,J10,6). 
The second problem is that, when we define the variable like this, we screw the equation for renal failure, since as you might remember,  we simulated no events at all. So, I think for renal failure, the variable should be indeed defined as =IF(J10&lt;=6,J10,0).
For LDL &gt; 35 this is not a problem because it only affects the probability after it becomes larger and in the way it should be: the larger the LDL the higher the probability.
  </t>
        </r>
      </text>
    </comment>
  </commentList>
</comments>
</file>

<file path=xl/sharedStrings.xml><?xml version="1.0" encoding="utf-8"?>
<sst xmlns="http://schemas.openxmlformats.org/spreadsheetml/2006/main" count="73" uniqueCount="44">
  <si>
    <t>CHF</t>
  </si>
  <si>
    <t>IHD</t>
  </si>
  <si>
    <t>FMIMALE</t>
  </si>
  <si>
    <t>FMIFEMALE</t>
  </si>
  <si>
    <t>SMI</t>
  </si>
  <si>
    <t>FSTROKE</t>
  </si>
  <si>
    <t>SSTROKE</t>
  </si>
  <si>
    <t>Patient characteristics</t>
  </si>
  <si>
    <t>lambda</t>
  </si>
  <si>
    <t>ro</t>
  </si>
  <si>
    <t>AFRO</t>
  </si>
  <si>
    <t>AGE.DIAG</t>
  </si>
  <si>
    <t>FEMALE</t>
  </si>
  <si>
    <t>INDIAN</t>
  </si>
  <si>
    <t>ATFIB</t>
  </si>
  <si>
    <t>BMI</t>
  </si>
  <si>
    <t>eGFR</t>
  </si>
  <si>
    <t>eGFR60less</t>
  </si>
  <si>
    <t>HbA1c</t>
  </si>
  <si>
    <t>HDL</t>
  </si>
  <si>
    <t>LDL</t>
  </si>
  <si>
    <t>LDL35more</t>
  </si>
  <si>
    <t>MMALB</t>
  </si>
  <si>
    <t>PVD</t>
  </si>
  <si>
    <t>SBP</t>
  </si>
  <si>
    <t>SMOKER</t>
  </si>
  <si>
    <t>WBC</t>
  </si>
  <si>
    <t>AMP.HIST</t>
  </si>
  <si>
    <t>CHF.HIST</t>
  </si>
  <si>
    <t>IHD.HIST</t>
  </si>
  <si>
    <t>STROKE.HIST</t>
  </si>
  <si>
    <t>ULCER.HIST</t>
  </si>
  <si>
    <t>SUM</t>
  </si>
  <si>
    <t>Same as in R</t>
  </si>
  <si>
    <t>H(t)</t>
  </si>
  <si>
    <t>H(t+1)</t>
  </si>
  <si>
    <t>P</t>
  </si>
  <si>
    <t>CURR.AGE</t>
  </si>
  <si>
    <t>YEAR</t>
  </si>
  <si>
    <t>HEART.R</t>
  </si>
  <si>
    <t>HAEM</t>
  </si>
  <si>
    <t>MI.HIST</t>
  </si>
  <si>
    <t>RENAL.HIST</t>
  </si>
  <si>
    <t>BLIND.HIST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</si>
</sst>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b/>
      <sz val="11"/>
      <color rgb="FF9C0006"/>
      <name val="Calibri"/>
      <family val="2"/>
      <scheme val="minor"/>
    </font>
    <font>
      <b/>
      <sz val="11"/>
      <color rgb="FF9C57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6" fillId="0" borderId="0" xfId="0" applyFont="1"/>
    <xf numFmtId="0" fontId="0" fillId="8" borderId="8" xfId="15" applyFont="1"/>
    <xf numFmtId="0" fontId="16" fillId="8" borderId="8" xfId="15" applyFont="1"/>
    <xf numFmtId="0" fontId="13" fillId="7" borderId="7" xfId="13"/>
    <xf numFmtId="164" fontId="0" fillId="0" borderId="0" xfId="0" applyNumberFormat="1"/>
    <xf numFmtId="165" fontId="0" fillId="0" borderId="0" xfId="0" applyNumberFormat="1"/>
    <xf numFmtId="165" fontId="20" fillId="3" borderId="0" xfId="7" applyNumberFormat="1" applyFont="1"/>
    <xf numFmtId="164" fontId="21" fillId="4" borderId="0" xfId="8"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2"/>
  <sheetViews>
    <sheetView tabSelected="1" workbookViewId="0">
      <selection activeCell="O33" sqref="O33"/>
    </sheetView>
  </sheetViews>
  <sheetFormatPr defaultRowHeight="15" x14ac:dyDescent="0.25"/>
  <cols>
    <col min="1" max="1" width="12.140625" bestFit="1" customWidth="1"/>
    <col min="2" max="2" width="7.7109375" bestFit="1" customWidth="1"/>
    <col min="3" max="3" width="8" bestFit="1" customWidth="1"/>
    <col min="4" max="4" width="9.42578125" bestFit="1" customWidth="1"/>
    <col min="5" max="5" width="11.42578125" bestFit="1" customWidth="1"/>
    <col min="6" max="6" width="7.5703125" bestFit="1" customWidth="1"/>
    <col min="7" max="8" width="8.7109375" bestFit="1" customWidth="1"/>
    <col min="10" max="10" width="20.7109375" bestFit="1" customWidth="1"/>
    <col min="11" max="11" width="6.42578125" bestFit="1" customWidth="1"/>
    <col min="12" max="12" width="8" bestFit="1" customWidth="1"/>
    <col min="13" max="13" width="8.7109375" bestFit="1" customWidth="1"/>
    <col min="14" max="14" width="9.42578125" bestFit="1" customWidth="1"/>
    <col min="15" max="15" width="11.42578125" bestFit="1" customWidth="1"/>
    <col min="16" max="16" width="8.5703125" bestFit="1" customWidth="1"/>
    <col min="17" max="18" width="8.7109375" bestFit="1" customWidth="1"/>
    <col min="19" max="19" width="9.7109375" bestFit="1" customWidth="1"/>
    <col min="20" max="20" width="11.85546875" bestFit="1" customWidth="1"/>
    <col min="21" max="21" width="8.85546875" bestFit="1" customWidth="1"/>
    <col min="22" max="22" width="12.140625" bestFit="1" customWidth="1"/>
    <col min="23" max="23" width="11.140625" bestFit="1" customWidth="1"/>
    <col min="24" max="24" width="8.5703125" bestFit="1" customWidth="1"/>
    <col min="25" max="25" width="10.7109375" bestFit="1" customWidth="1"/>
    <col min="26" max="26" width="11" bestFit="1" customWidth="1"/>
  </cols>
  <sheetData>
    <row r="1" spans="1:18" x14ac:dyDescent="0.25">
      <c r="B1" s="1" t="s">
        <v>0</v>
      </c>
      <c r="C1" s="1" t="s">
        <v>1</v>
      </c>
      <c r="D1" s="1" t="s">
        <v>2</v>
      </c>
      <c r="E1" s="1" t="s">
        <v>3</v>
      </c>
      <c r="F1" s="1" t="s">
        <v>4</v>
      </c>
      <c r="G1" s="1" t="s">
        <v>5</v>
      </c>
      <c r="H1" s="1" t="s">
        <v>6</v>
      </c>
      <c r="I1" s="1"/>
      <c r="J1" s="1" t="s">
        <v>7</v>
      </c>
      <c r="K1" s="1"/>
      <c r="L1" s="1" t="s">
        <v>0</v>
      </c>
      <c r="M1" s="1" t="s">
        <v>1</v>
      </c>
      <c r="N1" s="1" t="s">
        <v>2</v>
      </c>
      <c r="O1" s="1" t="s">
        <v>3</v>
      </c>
      <c r="P1" s="1" t="s">
        <v>4</v>
      </c>
      <c r="Q1" s="1" t="s">
        <v>5</v>
      </c>
      <c r="R1" s="1" t="s">
        <v>6</v>
      </c>
    </row>
    <row r="2" spans="1:18" x14ac:dyDescent="0.25">
      <c r="A2" s="1" t="s">
        <v>8</v>
      </c>
      <c r="B2">
        <v>-12.332000000000001</v>
      </c>
      <c r="C2">
        <v>-6.7089999999999996</v>
      </c>
      <c r="D2">
        <v>-8.7910000000000004</v>
      </c>
      <c r="E2">
        <v>-8.7080000000000002</v>
      </c>
      <c r="F2">
        <v>-4.1790000000000003</v>
      </c>
      <c r="G2">
        <v>-13.053000000000001</v>
      </c>
      <c r="H2">
        <v>-9.4309999999999992</v>
      </c>
    </row>
    <row r="3" spans="1:18" x14ac:dyDescent="0.25">
      <c r="A3" s="1" t="s">
        <v>9</v>
      </c>
      <c r="B3">
        <v>1.514</v>
      </c>
      <c r="C3">
        <v>1.276</v>
      </c>
      <c r="D3">
        <v>1</v>
      </c>
      <c r="E3">
        <v>1.3759999999999999</v>
      </c>
      <c r="F3">
        <v>1</v>
      </c>
      <c r="G3">
        <v>1.466</v>
      </c>
      <c r="H3">
        <v>1.956</v>
      </c>
    </row>
    <row r="4" spans="1:18" x14ac:dyDescent="0.25">
      <c r="A4" s="1" t="s">
        <v>10</v>
      </c>
      <c r="B4">
        <v>0</v>
      </c>
      <c r="C4">
        <v>0</v>
      </c>
      <c r="D4">
        <v>-0.83</v>
      </c>
      <c r="E4">
        <v>-1.6839999999999999</v>
      </c>
      <c r="F4">
        <v>0</v>
      </c>
      <c r="G4">
        <v>0</v>
      </c>
      <c r="H4">
        <v>0</v>
      </c>
      <c r="J4">
        <f>E32</f>
        <v>0</v>
      </c>
      <c r="L4">
        <f>$J$4*B4</f>
        <v>0</v>
      </c>
      <c r="M4">
        <f t="shared" ref="M4:R4" si="0">$J$4*C4</f>
        <v>0</v>
      </c>
      <c r="N4">
        <f t="shared" si="0"/>
        <v>0</v>
      </c>
      <c r="O4">
        <f t="shared" si="0"/>
        <v>0</v>
      </c>
      <c r="P4">
        <f t="shared" si="0"/>
        <v>0</v>
      </c>
      <c r="Q4">
        <f t="shared" si="0"/>
        <v>0</v>
      </c>
      <c r="R4">
        <f t="shared" si="0"/>
        <v>0</v>
      </c>
    </row>
    <row r="5" spans="1:18" x14ac:dyDescent="0.25">
      <c r="A5" s="1" t="s">
        <v>11</v>
      </c>
      <c r="B5">
        <v>6.8000000000000005E-2</v>
      </c>
      <c r="C5">
        <v>1.6E-2</v>
      </c>
      <c r="D5">
        <v>4.4999999999999998E-2</v>
      </c>
      <c r="E5">
        <v>4.1000000000000002E-2</v>
      </c>
      <c r="F5">
        <v>0</v>
      </c>
      <c r="G5">
        <v>6.6000000000000003E-2</v>
      </c>
      <c r="H5">
        <v>4.5999999999999999E-2</v>
      </c>
      <c r="J5">
        <f>A32-B32</f>
        <v>48.56</v>
      </c>
      <c r="L5">
        <f>$J$5*B5</f>
        <v>3.3020800000000006</v>
      </c>
      <c r="M5">
        <f>$J$5*C5</f>
        <v>0.77696000000000009</v>
      </c>
      <c r="N5">
        <f t="shared" ref="N5:R5" si="1">$J$5*D5</f>
        <v>2.1852</v>
      </c>
      <c r="O5">
        <f t="shared" si="1"/>
        <v>1.9909600000000003</v>
      </c>
      <c r="P5">
        <f t="shared" si="1"/>
        <v>0</v>
      </c>
      <c r="Q5">
        <f t="shared" si="1"/>
        <v>3.2049600000000003</v>
      </c>
      <c r="R5">
        <f t="shared" si="1"/>
        <v>2.2337600000000002</v>
      </c>
    </row>
    <row r="6" spans="1:18" x14ac:dyDescent="0.25">
      <c r="A6" s="1" t="s">
        <v>12</v>
      </c>
      <c r="B6">
        <v>0</v>
      </c>
      <c r="C6">
        <v>-0.53200000000000003</v>
      </c>
      <c r="D6">
        <v>0</v>
      </c>
      <c r="E6">
        <v>0</v>
      </c>
      <c r="F6">
        <v>0</v>
      </c>
      <c r="G6">
        <v>-0.42</v>
      </c>
      <c r="H6">
        <v>0</v>
      </c>
      <c r="J6">
        <f>C32</f>
        <v>1</v>
      </c>
      <c r="L6">
        <f>$J$6*B6</f>
        <v>0</v>
      </c>
      <c r="M6">
        <f t="shared" ref="M6:R6" si="2">$J$6*C6</f>
        <v>-0.53200000000000003</v>
      </c>
      <c r="N6">
        <f t="shared" si="2"/>
        <v>0</v>
      </c>
      <c r="O6">
        <f t="shared" si="2"/>
        <v>0</v>
      </c>
      <c r="P6">
        <f t="shared" si="2"/>
        <v>0</v>
      </c>
      <c r="Q6">
        <f t="shared" si="2"/>
        <v>-0.42</v>
      </c>
      <c r="R6">
        <f t="shared" si="2"/>
        <v>0</v>
      </c>
    </row>
    <row r="7" spans="1:18" x14ac:dyDescent="0.25">
      <c r="A7" s="1" t="s">
        <v>13</v>
      </c>
      <c r="B7">
        <v>0</v>
      </c>
      <c r="C7">
        <v>0</v>
      </c>
      <c r="D7">
        <v>0.27900000000000003</v>
      </c>
      <c r="E7">
        <v>0</v>
      </c>
      <c r="F7">
        <v>0</v>
      </c>
      <c r="G7">
        <v>0</v>
      </c>
      <c r="H7">
        <v>0</v>
      </c>
      <c r="J7">
        <f>F32</f>
        <v>0</v>
      </c>
      <c r="L7">
        <f>$J$7*B7</f>
        <v>0</v>
      </c>
      <c r="M7">
        <f t="shared" ref="M7:R7" si="3">$J$7*C7</f>
        <v>0</v>
      </c>
      <c r="N7">
        <f t="shared" si="3"/>
        <v>0</v>
      </c>
      <c r="O7">
        <f t="shared" si="3"/>
        <v>0</v>
      </c>
      <c r="P7">
        <f t="shared" si="3"/>
        <v>0</v>
      </c>
      <c r="Q7">
        <f t="shared" si="3"/>
        <v>0</v>
      </c>
      <c r="R7">
        <f t="shared" si="3"/>
        <v>0</v>
      </c>
    </row>
    <row r="8" spans="1:18" x14ac:dyDescent="0.25">
      <c r="A8" s="1" t="s">
        <v>14</v>
      </c>
      <c r="B8">
        <v>1.5620000000000001</v>
      </c>
      <c r="C8">
        <v>0</v>
      </c>
      <c r="D8">
        <v>0</v>
      </c>
      <c r="E8">
        <v>0</v>
      </c>
      <c r="F8">
        <v>0</v>
      </c>
      <c r="G8">
        <v>1.476</v>
      </c>
      <c r="H8">
        <v>0</v>
      </c>
      <c r="J8">
        <f>N32</f>
        <v>0</v>
      </c>
      <c r="L8">
        <f>$J$8*B8</f>
        <v>0</v>
      </c>
      <c r="M8">
        <f t="shared" ref="M8:R8" si="4">$J$8*C8</f>
        <v>0</v>
      </c>
      <c r="N8">
        <f t="shared" si="4"/>
        <v>0</v>
      </c>
      <c r="O8">
        <f t="shared" si="4"/>
        <v>0</v>
      </c>
      <c r="P8">
        <f t="shared" si="4"/>
        <v>0</v>
      </c>
      <c r="Q8">
        <f t="shared" si="4"/>
        <v>0</v>
      </c>
      <c r="R8">
        <f t="shared" si="4"/>
        <v>0</v>
      </c>
    </row>
    <row r="9" spans="1:18" x14ac:dyDescent="0.25">
      <c r="A9" s="1" t="s">
        <v>15</v>
      </c>
      <c r="B9">
        <v>7.1999999999999995E-2</v>
      </c>
      <c r="C9">
        <v>0</v>
      </c>
      <c r="D9">
        <v>0</v>
      </c>
      <c r="E9">
        <v>0</v>
      </c>
      <c r="F9">
        <v>0</v>
      </c>
      <c r="G9">
        <v>0</v>
      </c>
      <c r="H9">
        <v>0</v>
      </c>
      <c r="J9">
        <f>K32</f>
        <v>32.299999999999997</v>
      </c>
      <c r="L9">
        <f>$J$9*B9</f>
        <v>2.3255999999999997</v>
      </c>
      <c r="M9">
        <f t="shared" ref="M9:R9" si="5">$J$9*C9</f>
        <v>0</v>
      </c>
      <c r="N9">
        <f t="shared" si="5"/>
        <v>0</v>
      </c>
      <c r="O9">
        <f t="shared" si="5"/>
        <v>0</v>
      </c>
      <c r="P9">
        <f t="shared" si="5"/>
        <v>0</v>
      </c>
      <c r="Q9">
        <f t="shared" si="5"/>
        <v>0</v>
      </c>
      <c r="R9">
        <f t="shared" si="5"/>
        <v>0</v>
      </c>
    </row>
    <row r="10" spans="1:18" ht="15.75" thickBot="1" x14ac:dyDescent="0.3">
      <c r="A10" s="1" t="s">
        <v>16</v>
      </c>
      <c r="B10">
        <v>0</v>
      </c>
      <c r="C10">
        <v>-5.2999999999999999E-2</v>
      </c>
      <c r="D10">
        <v>0</v>
      </c>
      <c r="E10">
        <v>0</v>
      </c>
      <c r="F10">
        <v>0</v>
      </c>
      <c r="G10">
        <v>0</v>
      </c>
      <c r="H10">
        <v>0</v>
      </c>
      <c r="J10">
        <f>O32/10</f>
        <v>7</v>
      </c>
      <c r="L10">
        <f>$J$10*B10</f>
        <v>0</v>
      </c>
      <c r="M10">
        <f t="shared" ref="M10:R10" si="6">$J$10*C10</f>
        <v>-0.371</v>
      </c>
      <c r="N10">
        <f t="shared" si="6"/>
        <v>0</v>
      </c>
      <c r="O10">
        <f t="shared" si="6"/>
        <v>0</v>
      </c>
      <c r="P10">
        <f t="shared" si="6"/>
        <v>0</v>
      </c>
      <c r="Q10">
        <f t="shared" si="6"/>
        <v>0</v>
      </c>
      <c r="R10">
        <f t="shared" si="6"/>
        <v>0</v>
      </c>
    </row>
    <row r="11" spans="1:18" ht="16.5" thickTop="1" thickBot="1" x14ac:dyDescent="0.3">
      <c r="A11" s="3" t="s">
        <v>17</v>
      </c>
      <c r="B11" s="2">
        <v>-0.22</v>
      </c>
      <c r="C11" s="2">
        <v>0</v>
      </c>
      <c r="D11" s="2">
        <v>0</v>
      </c>
      <c r="E11" s="2">
        <v>-0.28000000000000003</v>
      </c>
      <c r="F11" s="2">
        <v>0</v>
      </c>
      <c r="G11" s="2">
        <v>-0.19</v>
      </c>
      <c r="H11" s="2">
        <v>0</v>
      </c>
      <c r="I11" s="2"/>
      <c r="J11" s="4">
        <f>IF(J10&lt;=6,J10,0)</f>
        <v>0</v>
      </c>
      <c r="K11" s="2"/>
      <c r="L11" s="2">
        <f>$J$11*B11</f>
        <v>0</v>
      </c>
      <c r="M11" s="2">
        <f t="shared" ref="M11:R11" si="7">$J$11*C11</f>
        <v>0</v>
      </c>
      <c r="N11" s="2">
        <f t="shared" si="7"/>
        <v>0</v>
      </c>
      <c r="O11" s="2">
        <f t="shared" si="7"/>
        <v>0</v>
      </c>
      <c r="P11" s="2">
        <f t="shared" si="7"/>
        <v>0</v>
      </c>
      <c r="Q11" s="2">
        <f t="shared" si="7"/>
        <v>0</v>
      </c>
      <c r="R11" s="2">
        <f t="shared" si="7"/>
        <v>0</v>
      </c>
    </row>
    <row r="12" spans="1:18" ht="15.75" thickTop="1" x14ac:dyDescent="0.25">
      <c r="A12" s="1" t="s">
        <v>18</v>
      </c>
      <c r="B12">
        <v>0</v>
      </c>
      <c r="C12">
        <v>0</v>
      </c>
      <c r="D12">
        <v>0.108</v>
      </c>
      <c r="E12">
        <v>7.8E-2</v>
      </c>
      <c r="F12">
        <v>0</v>
      </c>
      <c r="G12">
        <v>9.1999999999999998E-2</v>
      </c>
      <c r="H12">
        <v>0</v>
      </c>
      <c r="J12">
        <f>G32</f>
        <v>8.8000000000000007</v>
      </c>
      <c r="L12">
        <f>$J$12*B12</f>
        <v>0</v>
      </c>
      <c r="M12">
        <f t="shared" ref="M12:R12" si="8">$J$12*C12</f>
        <v>0</v>
      </c>
      <c r="N12">
        <f t="shared" si="8"/>
        <v>0.95040000000000002</v>
      </c>
      <c r="O12">
        <f t="shared" si="8"/>
        <v>0.68640000000000001</v>
      </c>
      <c r="P12">
        <f t="shared" si="8"/>
        <v>0</v>
      </c>
      <c r="Q12">
        <f t="shared" si="8"/>
        <v>0.8096000000000001</v>
      </c>
      <c r="R12">
        <f t="shared" si="8"/>
        <v>0</v>
      </c>
    </row>
    <row r="13" spans="1:18" x14ac:dyDescent="0.25">
      <c r="A13" s="1" t="s">
        <v>19</v>
      </c>
      <c r="B13">
        <v>0</v>
      </c>
      <c r="C13">
        <v>-6.5000000000000002E-2</v>
      </c>
      <c r="D13">
        <v>-4.9000000000000002E-2</v>
      </c>
      <c r="E13">
        <v>0</v>
      </c>
      <c r="F13">
        <v>0</v>
      </c>
      <c r="G13">
        <v>0</v>
      </c>
      <c r="H13">
        <v>0</v>
      </c>
      <c r="J13">
        <f>I32*10</f>
        <v>30.8</v>
      </c>
      <c r="L13">
        <f>$J$13*B13</f>
        <v>0</v>
      </c>
      <c r="M13">
        <f t="shared" ref="M13:R13" si="9">$J$13*C13</f>
        <v>-2.0020000000000002</v>
      </c>
      <c r="N13">
        <f t="shared" si="9"/>
        <v>-1.5092000000000001</v>
      </c>
      <c r="O13">
        <f t="shared" si="9"/>
        <v>0</v>
      </c>
      <c r="P13">
        <f t="shared" si="9"/>
        <v>0</v>
      </c>
      <c r="Q13">
        <f t="shared" si="9"/>
        <v>0</v>
      </c>
      <c r="R13">
        <f t="shared" si="9"/>
        <v>0</v>
      </c>
    </row>
    <row r="14" spans="1:18" ht="15.75" thickBot="1" x14ac:dyDescent="0.3">
      <c r="A14" s="1" t="s">
        <v>20</v>
      </c>
      <c r="B14">
        <v>1.2E-2</v>
      </c>
      <c r="C14">
        <v>2.3E-2</v>
      </c>
      <c r="D14">
        <v>2.3E-2</v>
      </c>
      <c r="E14">
        <v>0</v>
      </c>
      <c r="F14">
        <v>2.1000000000000001E-2</v>
      </c>
      <c r="G14">
        <v>1.6E-2</v>
      </c>
      <c r="H14">
        <v>0</v>
      </c>
      <c r="J14">
        <f>J32*10</f>
        <v>11.899999999999999</v>
      </c>
      <c r="L14">
        <f>$J$14*B14</f>
        <v>0.14279999999999998</v>
      </c>
      <c r="M14">
        <f t="shared" ref="M14:R14" si="10">$J$14*C14</f>
        <v>0.27369999999999994</v>
      </c>
      <c r="N14">
        <f t="shared" si="10"/>
        <v>0.27369999999999994</v>
      </c>
      <c r="O14">
        <f t="shared" si="10"/>
        <v>0</v>
      </c>
      <c r="P14">
        <f t="shared" si="10"/>
        <v>0.24989999999999998</v>
      </c>
      <c r="Q14">
        <f t="shared" si="10"/>
        <v>0.19039999999999999</v>
      </c>
      <c r="R14">
        <f t="shared" si="10"/>
        <v>0</v>
      </c>
    </row>
    <row r="15" spans="1:18" ht="16.5" thickTop="1" thickBot="1" x14ac:dyDescent="0.3">
      <c r="A15" s="3" t="s">
        <v>21</v>
      </c>
      <c r="B15" s="2">
        <v>0</v>
      </c>
      <c r="C15" s="2">
        <v>0</v>
      </c>
      <c r="D15" s="2">
        <v>0</v>
      </c>
      <c r="E15" s="2">
        <v>3.5000000000000003E-2</v>
      </c>
      <c r="F15" s="2">
        <v>0</v>
      </c>
      <c r="G15" s="2">
        <v>0</v>
      </c>
      <c r="H15" s="2">
        <v>0</v>
      </c>
      <c r="I15" s="2"/>
      <c r="J15" s="4">
        <f>IF(J14&gt;35,J14,0)</f>
        <v>0</v>
      </c>
      <c r="K15" s="2"/>
      <c r="L15" s="2">
        <f>$J$15*B15</f>
        <v>0</v>
      </c>
      <c r="M15" s="2">
        <f t="shared" ref="M15:R15" si="11">$J$15*C15</f>
        <v>0</v>
      </c>
      <c r="N15" s="2">
        <f t="shared" si="11"/>
        <v>0</v>
      </c>
      <c r="O15" s="2">
        <f t="shared" si="11"/>
        <v>0</v>
      </c>
      <c r="P15" s="2">
        <f t="shared" si="11"/>
        <v>0</v>
      </c>
      <c r="Q15" s="2">
        <f t="shared" si="11"/>
        <v>0</v>
      </c>
      <c r="R15" s="2">
        <f t="shared" si="11"/>
        <v>0</v>
      </c>
    </row>
    <row r="16" spans="1:18" ht="15.75" thickTop="1" x14ac:dyDescent="0.25">
      <c r="A16" s="1" t="s">
        <v>22</v>
      </c>
      <c r="B16">
        <v>0.77100000000000002</v>
      </c>
      <c r="C16">
        <v>0</v>
      </c>
      <c r="D16">
        <v>0.20300000000000001</v>
      </c>
      <c r="E16">
        <v>0.27700000000000002</v>
      </c>
      <c r="F16">
        <v>0.34399999999999997</v>
      </c>
      <c r="G16">
        <v>0.42</v>
      </c>
      <c r="H16">
        <v>0.53700000000000003</v>
      </c>
      <c r="J16">
        <f>L32</f>
        <v>0</v>
      </c>
      <c r="L16">
        <f>$J$16*B16</f>
        <v>0</v>
      </c>
      <c r="M16">
        <f t="shared" ref="M16:R16" si="12">$J$16*C16</f>
        <v>0</v>
      </c>
      <c r="N16">
        <f t="shared" si="12"/>
        <v>0</v>
      </c>
      <c r="O16">
        <f t="shared" si="12"/>
        <v>0</v>
      </c>
      <c r="P16">
        <f t="shared" si="12"/>
        <v>0</v>
      </c>
      <c r="Q16">
        <f t="shared" si="12"/>
        <v>0</v>
      </c>
      <c r="R16">
        <f t="shared" si="12"/>
        <v>0</v>
      </c>
    </row>
    <row r="17" spans="1:26" x14ac:dyDescent="0.25">
      <c r="A17" s="1" t="s">
        <v>23</v>
      </c>
      <c r="B17">
        <v>0.47899999999999998</v>
      </c>
      <c r="C17">
        <v>0.48599999999999999</v>
      </c>
      <c r="D17">
        <v>0.34</v>
      </c>
      <c r="E17">
        <v>0.46899999999999997</v>
      </c>
      <c r="F17">
        <v>0</v>
      </c>
      <c r="G17">
        <v>0</v>
      </c>
      <c r="H17">
        <v>0</v>
      </c>
      <c r="J17">
        <f>M32</f>
        <v>0</v>
      </c>
      <c r="L17">
        <f>$J$17*B17</f>
        <v>0</v>
      </c>
      <c r="M17">
        <f t="shared" ref="M17:R17" si="13">$J$17*C17</f>
        <v>0</v>
      </c>
      <c r="N17">
        <f t="shared" si="13"/>
        <v>0</v>
      </c>
      <c r="O17">
        <f t="shared" si="13"/>
        <v>0</v>
      </c>
      <c r="P17">
        <f t="shared" si="13"/>
        <v>0</v>
      </c>
      <c r="Q17">
        <f t="shared" si="13"/>
        <v>0</v>
      </c>
      <c r="R17">
        <f t="shared" si="13"/>
        <v>0</v>
      </c>
    </row>
    <row r="18" spans="1:26" x14ac:dyDescent="0.25">
      <c r="A18" s="1" t="s">
        <v>24</v>
      </c>
      <c r="B18">
        <v>0</v>
      </c>
      <c r="C18">
        <v>5.8000000000000003E-2</v>
      </c>
      <c r="D18">
        <v>4.5999999999999999E-2</v>
      </c>
      <c r="E18">
        <v>5.6000000000000001E-2</v>
      </c>
      <c r="F18">
        <v>0</v>
      </c>
      <c r="G18">
        <v>0.17</v>
      </c>
      <c r="H18">
        <v>0</v>
      </c>
      <c r="J18">
        <f>H32/10</f>
        <v>13.9</v>
      </c>
      <c r="L18">
        <f>$J$18*B18</f>
        <v>0</v>
      </c>
      <c r="M18">
        <f t="shared" ref="M18:R18" si="14">$J$18*C18</f>
        <v>0.80620000000000003</v>
      </c>
      <c r="N18">
        <f t="shared" si="14"/>
        <v>0.63939999999999997</v>
      </c>
      <c r="O18">
        <f t="shared" si="14"/>
        <v>0.77839999999999998</v>
      </c>
      <c r="P18">
        <f t="shared" si="14"/>
        <v>0</v>
      </c>
      <c r="Q18">
        <f t="shared" si="14"/>
        <v>2.3630000000000004</v>
      </c>
      <c r="R18">
        <f t="shared" si="14"/>
        <v>0</v>
      </c>
    </row>
    <row r="19" spans="1:26" x14ac:dyDescent="0.25">
      <c r="A19" s="1" t="s">
        <v>25</v>
      </c>
      <c r="B19">
        <v>0</v>
      </c>
      <c r="C19">
        <v>0</v>
      </c>
      <c r="D19">
        <v>0.27700000000000002</v>
      </c>
      <c r="E19">
        <v>0.34399999999999997</v>
      </c>
      <c r="F19">
        <v>0</v>
      </c>
      <c r="G19">
        <v>0.33100000000000002</v>
      </c>
      <c r="H19">
        <v>0.65600000000000003</v>
      </c>
      <c r="J19">
        <f>D32</f>
        <v>0</v>
      </c>
      <c r="L19">
        <f>$J$19*B19</f>
        <v>0</v>
      </c>
      <c r="M19">
        <f t="shared" ref="M19:R19" si="15">$J$19*C19</f>
        <v>0</v>
      </c>
      <c r="N19">
        <f t="shared" si="15"/>
        <v>0</v>
      </c>
      <c r="O19">
        <f t="shared" si="15"/>
        <v>0</v>
      </c>
      <c r="P19">
        <f t="shared" si="15"/>
        <v>0</v>
      </c>
      <c r="Q19">
        <f t="shared" si="15"/>
        <v>0</v>
      </c>
      <c r="R19">
        <f t="shared" si="15"/>
        <v>0</v>
      </c>
    </row>
    <row r="20" spans="1:26" x14ac:dyDescent="0.25">
      <c r="A20" s="1" t="s">
        <v>26</v>
      </c>
      <c r="B20">
        <v>0</v>
      </c>
      <c r="C20">
        <v>0</v>
      </c>
      <c r="D20">
        <v>2.5999999999999999E-2</v>
      </c>
      <c r="E20">
        <v>7.0000000000000007E-2</v>
      </c>
      <c r="F20">
        <v>0</v>
      </c>
      <c r="G20">
        <v>0.04</v>
      </c>
      <c r="H20">
        <v>0</v>
      </c>
      <c r="J20">
        <f>P32</f>
        <v>6.6</v>
      </c>
      <c r="L20">
        <f>$J$20*B20</f>
        <v>0</v>
      </c>
      <c r="M20">
        <f t="shared" ref="M20:R20" si="16">$J$20*C20</f>
        <v>0</v>
      </c>
      <c r="N20">
        <f t="shared" si="16"/>
        <v>0.17159999999999997</v>
      </c>
      <c r="O20">
        <f t="shared" si="16"/>
        <v>0.46200000000000002</v>
      </c>
      <c r="P20">
        <f t="shared" si="16"/>
        <v>0</v>
      </c>
      <c r="Q20">
        <f t="shared" si="16"/>
        <v>0.26400000000000001</v>
      </c>
      <c r="R20">
        <f t="shared" si="16"/>
        <v>0</v>
      </c>
    </row>
    <row r="21" spans="1:26" x14ac:dyDescent="0.25">
      <c r="A21" s="1" t="s">
        <v>27</v>
      </c>
      <c r="B21">
        <v>0.65800000000000003</v>
      </c>
      <c r="C21">
        <v>0.52600000000000002</v>
      </c>
      <c r="D21">
        <v>0.74299999999999999</v>
      </c>
      <c r="E21">
        <v>0</v>
      </c>
      <c r="F21">
        <v>0</v>
      </c>
      <c r="G21">
        <v>1.0900000000000001</v>
      </c>
      <c r="H21">
        <v>0</v>
      </c>
      <c r="J21">
        <f>S32</f>
        <v>0</v>
      </c>
      <c r="L21">
        <f>$J$21*B21</f>
        <v>0</v>
      </c>
      <c r="M21">
        <f t="shared" ref="M21:R21" si="17">$J$21*C21</f>
        <v>0</v>
      </c>
      <c r="N21">
        <f t="shared" si="17"/>
        <v>0</v>
      </c>
      <c r="O21">
        <f t="shared" si="17"/>
        <v>0</v>
      </c>
      <c r="P21">
        <f t="shared" si="17"/>
        <v>0</v>
      </c>
      <c r="Q21">
        <f t="shared" si="17"/>
        <v>0</v>
      </c>
      <c r="R21">
        <f t="shared" si="17"/>
        <v>0</v>
      </c>
    </row>
    <row r="22" spans="1:26" x14ac:dyDescent="0.25">
      <c r="A22" s="1" t="s">
        <v>28</v>
      </c>
      <c r="B22">
        <v>0</v>
      </c>
      <c r="C22">
        <v>0.82399999999999995</v>
      </c>
      <c r="D22">
        <v>0.81399999999999995</v>
      </c>
      <c r="E22">
        <v>0.85299999999999998</v>
      </c>
      <c r="F22">
        <v>0</v>
      </c>
      <c r="G22">
        <v>0</v>
      </c>
      <c r="H22">
        <v>0</v>
      </c>
      <c r="J22">
        <f>U32</f>
        <v>0</v>
      </c>
      <c r="L22">
        <f>$J$22*B22</f>
        <v>0</v>
      </c>
      <c r="M22">
        <f t="shared" ref="M22:R22" si="18">$J$22*C22</f>
        <v>0</v>
      </c>
      <c r="N22">
        <f t="shared" si="18"/>
        <v>0</v>
      </c>
      <c r="O22">
        <f t="shared" si="18"/>
        <v>0</v>
      </c>
      <c r="P22">
        <f t="shared" si="18"/>
        <v>0</v>
      </c>
      <c r="Q22">
        <f t="shared" si="18"/>
        <v>0</v>
      </c>
      <c r="R22">
        <f t="shared" si="18"/>
        <v>0</v>
      </c>
    </row>
    <row r="23" spans="1:26" x14ac:dyDescent="0.25">
      <c r="A23" s="1" t="s">
        <v>29</v>
      </c>
      <c r="B23">
        <v>0</v>
      </c>
      <c r="C23">
        <v>0</v>
      </c>
      <c r="D23">
        <v>0.84599999999999997</v>
      </c>
      <c r="E23">
        <v>0.876</v>
      </c>
      <c r="F23">
        <v>0</v>
      </c>
      <c r="G23">
        <v>0.48099999999999998</v>
      </c>
      <c r="H23">
        <v>0</v>
      </c>
      <c r="J23">
        <f>X32</f>
        <v>0</v>
      </c>
      <c r="L23">
        <f>$J$23*B23</f>
        <v>0</v>
      </c>
      <c r="M23">
        <f t="shared" ref="M23:R23" si="19">$J$23*C23</f>
        <v>0</v>
      </c>
      <c r="N23">
        <f t="shared" si="19"/>
        <v>0</v>
      </c>
      <c r="O23">
        <f t="shared" si="19"/>
        <v>0</v>
      </c>
      <c r="P23">
        <f t="shared" si="19"/>
        <v>0</v>
      </c>
      <c r="Q23">
        <f t="shared" si="19"/>
        <v>0</v>
      </c>
      <c r="R23">
        <f t="shared" si="19"/>
        <v>0</v>
      </c>
    </row>
    <row r="24" spans="1:26" x14ac:dyDescent="0.25">
      <c r="A24" s="1" t="s">
        <v>30</v>
      </c>
      <c r="B24">
        <v>0</v>
      </c>
      <c r="C24">
        <v>0</v>
      </c>
      <c r="D24">
        <v>0.44800000000000001</v>
      </c>
      <c r="E24">
        <v>0</v>
      </c>
      <c r="F24">
        <v>0</v>
      </c>
      <c r="G24">
        <v>0</v>
      </c>
      <c r="H24">
        <v>0</v>
      </c>
      <c r="J24">
        <f>V32</f>
        <v>0</v>
      </c>
      <c r="L24">
        <f>$J$24*B24</f>
        <v>0</v>
      </c>
      <c r="M24">
        <f t="shared" ref="M24:R24" si="20">$J$24*C24</f>
        <v>0</v>
      </c>
      <c r="N24">
        <f t="shared" si="20"/>
        <v>0</v>
      </c>
      <c r="O24">
        <f t="shared" si="20"/>
        <v>0</v>
      </c>
      <c r="P24">
        <f t="shared" si="20"/>
        <v>0</v>
      </c>
      <c r="Q24">
        <f t="shared" si="20"/>
        <v>0</v>
      </c>
      <c r="R24">
        <f t="shared" si="20"/>
        <v>0</v>
      </c>
    </row>
    <row r="25" spans="1:26" x14ac:dyDescent="0.25">
      <c r="A25" s="1" t="s">
        <v>31</v>
      </c>
      <c r="B25">
        <v>0.65400000000000003</v>
      </c>
      <c r="C25">
        <v>0</v>
      </c>
      <c r="D25">
        <v>0</v>
      </c>
      <c r="E25">
        <v>0</v>
      </c>
      <c r="F25">
        <v>0</v>
      </c>
      <c r="G25">
        <v>0</v>
      </c>
      <c r="H25">
        <v>0</v>
      </c>
      <c r="J25">
        <f>Z32</f>
        <v>0</v>
      </c>
      <c r="L25">
        <f>$J$25*B25</f>
        <v>0</v>
      </c>
      <c r="M25">
        <f t="shared" ref="M25:R25" si="21">$J$25*C25</f>
        <v>0</v>
      </c>
      <c r="N25">
        <f t="shared" si="21"/>
        <v>0</v>
      </c>
      <c r="O25">
        <f t="shared" si="21"/>
        <v>0</v>
      </c>
      <c r="P25">
        <f t="shared" si="21"/>
        <v>0</v>
      </c>
      <c r="Q25">
        <f t="shared" si="21"/>
        <v>0</v>
      </c>
      <c r="R25">
        <f t="shared" si="21"/>
        <v>0</v>
      </c>
    </row>
    <row r="26" spans="1:26" x14ac:dyDescent="0.25">
      <c r="K26" s="1" t="s">
        <v>32</v>
      </c>
      <c r="L26">
        <f t="shared" ref="L26:R26" si="22">SUM(L4:L25)</f>
        <v>5.7704800000000001</v>
      </c>
      <c r="M26">
        <f t="shared" si="22"/>
        <v>-1.0481400000000005</v>
      </c>
      <c r="N26">
        <f t="shared" si="22"/>
        <v>2.7111000000000001</v>
      </c>
      <c r="O26">
        <f t="shared" si="22"/>
        <v>3.9177600000000004</v>
      </c>
      <c r="P26">
        <f t="shared" si="22"/>
        <v>0.24989999999999998</v>
      </c>
      <c r="Q26">
        <f t="shared" si="22"/>
        <v>6.4119600000000014</v>
      </c>
      <c r="R26">
        <f t="shared" si="22"/>
        <v>2.2337600000000002</v>
      </c>
      <c r="T26" s="2" t="s">
        <v>33</v>
      </c>
    </row>
    <row r="27" spans="1:26" x14ac:dyDescent="0.25">
      <c r="K27" s="1" t="s">
        <v>34</v>
      </c>
      <c r="L27" s="5">
        <f>EXP(B2+L26)*$B$32^B3</f>
        <v>3.5714990200073543E-2</v>
      </c>
      <c r="M27" s="5">
        <f>EXP(C2+M26)*$B$32^C3</f>
        <v>6.5032412389740297E-3</v>
      </c>
      <c r="N27" s="5">
        <f>EXP(D2+N26)*$B$32^D3</f>
        <v>1.9314142268322444E-2</v>
      </c>
      <c r="O27" s="5">
        <f t="shared" ref="O27:R27" si="23">EXP(E2+O26)*$B$32^E3</f>
        <v>0.15641284214261161</v>
      </c>
      <c r="P27" s="5">
        <f t="shared" si="23"/>
        <v>0.16594187685073394</v>
      </c>
      <c r="Q27" s="5">
        <f t="shared" si="23"/>
        <v>2.9774947243507911E-2</v>
      </c>
      <c r="R27" s="5">
        <f t="shared" si="23"/>
        <v>4.8551674027120822E-2</v>
      </c>
      <c r="T27" s="2" t="s">
        <v>33</v>
      </c>
    </row>
    <row r="28" spans="1:26" x14ac:dyDescent="0.25">
      <c r="K28" s="1" t="s">
        <v>35</v>
      </c>
      <c r="L28" s="5">
        <f>EXP(B2+L26)*($B$32+1)^B3</f>
        <v>4.2313180486434926E-2</v>
      </c>
      <c r="M28" s="5">
        <f>EXP(C2+M26)*($B$32+1)^C3</f>
        <v>7.502070954276267E-3</v>
      </c>
      <c r="N28" s="5">
        <f>EXP(D2+N26)*($B$32+1)^D3</f>
        <v>2.160254775035117E-2</v>
      </c>
      <c r="O28" s="5">
        <f t="shared" ref="O28:R28" si="24">EXP(E2+O26)*($B$32+1)^E3</f>
        <v>0.18246798038400247</v>
      </c>
      <c r="P28" s="5">
        <f t="shared" si="24"/>
        <v>0.1856032366671716</v>
      </c>
      <c r="Q28" s="5">
        <f t="shared" si="24"/>
        <v>3.5086651040310043E-2</v>
      </c>
      <c r="R28" s="5">
        <f t="shared" si="24"/>
        <v>6.0439881463102522E-2</v>
      </c>
      <c r="T28" s="2" t="s">
        <v>33</v>
      </c>
    </row>
    <row r="29" spans="1:26" x14ac:dyDescent="0.25">
      <c r="K29" s="1" t="s">
        <v>36</v>
      </c>
      <c r="L29" s="8">
        <f>1-EXP(L27-L28)</f>
        <v>6.5764700265584786E-3</v>
      </c>
      <c r="M29" s="6">
        <f>1-EXP(M27-M28)</f>
        <v>9.9833105094293551E-4</v>
      </c>
      <c r="N29" s="6">
        <f t="shared" ref="N29:R29" si="25">1-EXP(N27-N28)</f>
        <v>2.285789078381617E-3</v>
      </c>
      <c r="O29" s="7">
        <f t="shared" si="25"/>
        <v>2.5718632033545075E-2</v>
      </c>
      <c r="P29" s="6">
        <f t="shared" si="25"/>
        <v>1.946933582503696E-2</v>
      </c>
      <c r="Q29" s="6">
        <f t="shared" si="25"/>
        <v>5.2976216426329215E-3</v>
      </c>
      <c r="R29" s="6">
        <f t="shared" si="25"/>
        <v>1.1817821893373215E-2</v>
      </c>
      <c r="T29" s="2" t="s">
        <v>33</v>
      </c>
    </row>
    <row r="31" spans="1:26" x14ac:dyDescent="0.25">
      <c r="A31" s="1" t="s">
        <v>37</v>
      </c>
      <c r="B31" s="1" t="s">
        <v>38</v>
      </c>
      <c r="C31" s="1" t="s">
        <v>12</v>
      </c>
      <c r="D31" s="1" t="s">
        <v>25</v>
      </c>
      <c r="E31" s="1" t="s">
        <v>10</v>
      </c>
      <c r="F31" s="1" t="s">
        <v>13</v>
      </c>
      <c r="G31" s="1" t="s">
        <v>18</v>
      </c>
      <c r="H31" s="1" t="s">
        <v>24</v>
      </c>
      <c r="I31" s="1" t="s">
        <v>19</v>
      </c>
      <c r="J31" s="1" t="s">
        <v>20</v>
      </c>
      <c r="K31" s="1" t="s">
        <v>15</v>
      </c>
      <c r="L31" s="1" t="s">
        <v>22</v>
      </c>
      <c r="M31" s="1" t="s">
        <v>23</v>
      </c>
      <c r="N31" s="1" t="s">
        <v>14</v>
      </c>
      <c r="O31" s="1" t="s">
        <v>16</v>
      </c>
      <c r="P31" s="1" t="s">
        <v>26</v>
      </c>
      <c r="Q31" s="1" t="s">
        <v>39</v>
      </c>
      <c r="R31" s="1" t="s">
        <v>40</v>
      </c>
      <c r="S31" s="1" t="s">
        <v>27</v>
      </c>
      <c r="T31" s="1" t="s">
        <v>41</v>
      </c>
      <c r="U31" s="1" t="s">
        <v>28</v>
      </c>
      <c r="V31" s="1" t="s">
        <v>30</v>
      </c>
      <c r="W31" s="1" t="s">
        <v>42</v>
      </c>
      <c r="X31" s="1" t="s">
        <v>29</v>
      </c>
      <c r="Y31" s="1" t="s">
        <v>43</v>
      </c>
      <c r="Z31" s="1" t="s">
        <v>31</v>
      </c>
    </row>
    <row r="32" spans="1:26" x14ac:dyDescent="0.25">
      <c r="A32">
        <v>57</v>
      </c>
      <c r="B32">
        <v>8.44</v>
      </c>
      <c r="C32">
        <v>1</v>
      </c>
      <c r="D32">
        <v>0</v>
      </c>
      <c r="E32">
        <v>0</v>
      </c>
      <c r="F32">
        <v>0</v>
      </c>
      <c r="G32">
        <v>8.8000000000000007</v>
      </c>
      <c r="H32">
        <v>139</v>
      </c>
      <c r="I32">
        <v>3.08</v>
      </c>
      <c r="J32">
        <v>1.19</v>
      </c>
      <c r="K32">
        <v>32.299999999999997</v>
      </c>
      <c r="L32">
        <v>0</v>
      </c>
      <c r="M32">
        <v>0</v>
      </c>
      <c r="N32">
        <v>0</v>
      </c>
      <c r="O32">
        <v>70</v>
      </c>
      <c r="P32">
        <v>6.6</v>
      </c>
      <c r="Q32">
        <v>79</v>
      </c>
      <c r="R32">
        <v>14</v>
      </c>
      <c r="S32">
        <v>0</v>
      </c>
      <c r="T32">
        <v>0</v>
      </c>
      <c r="U32">
        <v>0</v>
      </c>
      <c r="V32">
        <v>0</v>
      </c>
      <c r="W32">
        <v>0</v>
      </c>
      <c r="X32">
        <v>0</v>
      </c>
      <c r="Y32">
        <v>0</v>
      </c>
      <c r="Z32">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UKPDS_macrovascular_coef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dc:creator>
  <cp:lastModifiedBy>Isaac Corro Ramos</cp:lastModifiedBy>
  <dcterms:created xsi:type="dcterms:W3CDTF">2021-05-19T07:54:23Z</dcterms:created>
  <dcterms:modified xsi:type="dcterms:W3CDTF">2021-05-19T14:27:55Z</dcterms:modified>
</cp:coreProperties>
</file>