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ocuments\GitHub\COMPAR-EU_diabetes_model\R\"/>
    </mc:Choice>
  </mc:AlternateContent>
  <xr:revisionPtr revIDLastSave="0" documentId="13_ncr:1_{4C249256-4623-402D-A723-34F2B02CD6A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UKPDS_mortality_coef" sheetId="1" r:id="rId1"/>
  </sheets>
  <calcPr calcId="181029"/>
</workbook>
</file>

<file path=xl/calcChain.xml><?xml version="1.0" encoding="utf-8"?>
<calcChain xmlns="http://schemas.openxmlformats.org/spreadsheetml/2006/main">
  <c r="K31" i="1" l="1"/>
  <c r="K30" i="1"/>
  <c r="I32" i="1"/>
  <c r="I31" i="1"/>
  <c r="I30" i="1"/>
  <c r="L30" i="1"/>
  <c r="J32" i="1"/>
  <c r="J31" i="1"/>
  <c r="J30" i="1"/>
  <c r="J12" i="1"/>
  <c r="K12" i="1"/>
  <c r="L12" i="1"/>
  <c r="J14" i="1"/>
  <c r="J15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G16" i="1"/>
  <c r="J16" i="1" s="1"/>
  <c r="G15" i="1"/>
  <c r="L15" i="1" s="1"/>
  <c r="G14" i="1"/>
  <c r="I14" i="1" s="1"/>
  <c r="G13" i="1"/>
  <c r="J13" i="1" s="1"/>
  <c r="G12" i="1"/>
  <c r="I12" i="1" s="1"/>
  <c r="K32" i="1" l="1"/>
  <c r="L32" i="1"/>
  <c r="L31" i="1"/>
  <c r="K15" i="1"/>
  <c r="I13" i="1"/>
  <c r="L14" i="1"/>
  <c r="K14" i="1"/>
  <c r="L16" i="1"/>
  <c r="I16" i="1"/>
  <c r="K16" i="1"/>
  <c r="L13" i="1"/>
  <c r="K13" i="1"/>
  <c r="G11" i="1" l="1"/>
  <c r="G10" i="1"/>
  <c r="G9" i="1"/>
  <c r="G8" i="1"/>
  <c r="G7" i="1"/>
  <c r="G6" i="1"/>
  <c r="G5" i="1"/>
  <c r="G4" i="1"/>
  <c r="J11" i="1" l="1"/>
  <c r="K11" i="1"/>
  <c r="L11" i="1"/>
  <c r="I11" i="1"/>
  <c r="K10" i="1"/>
  <c r="L10" i="1"/>
  <c r="I10" i="1"/>
  <c r="J10" i="1"/>
  <c r="J6" i="1"/>
  <c r="K6" i="1"/>
  <c r="L6" i="1"/>
  <c r="I6" i="1"/>
  <c r="I9" i="1"/>
  <c r="J9" i="1"/>
  <c r="K9" i="1"/>
  <c r="L9" i="1"/>
  <c r="I4" i="1"/>
  <c r="J4" i="1"/>
  <c r="K4" i="1"/>
  <c r="L4" i="1"/>
  <c r="K5" i="1"/>
  <c r="L5" i="1"/>
  <c r="I5" i="1"/>
  <c r="J5" i="1"/>
  <c r="J7" i="1"/>
  <c r="K7" i="1"/>
  <c r="L7" i="1"/>
  <c r="I7" i="1"/>
  <c r="I8" i="1"/>
  <c r="L8" i="1"/>
  <c r="J8" i="1"/>
  <c r="K8" i="1"/>
  <c r="K29" i="1" l="1"/>
  <c r="J29" i="1"/>
  <c r="L29" i="1"/>
  <c r="I29" i="1"/>
</calcChain>
</file>

<file path=xl/sharedStrings.xml><?xml version="1.0" encoding="utf-8"?>
<sst xmlns="http://schemas.openxmlformats.org/spreadsheetml/2006/main" count="70" uniqueCount="48">
  <si>
    <t>DEATHNOHIST</t>
  </si>
  <si>
    <t>DEATH1YEVENT</t>
  </si>
  <si>
    <t>DEATHHISTNOEVENT</t>
  </si>
  <si>
    <t>DEATHYSEVENT</t>
  </si>
  <si>
    <t>lambda</t>
  </si>
  <si>
    <t>phi</t>
  </si>
  <si>
    <t>FEMALE</t>
  </si>
  <si>
    <t>INDIAN</t>
  </si>
  <si>
    <t>YEAR</t>
  </si>
  <si>
    <t>ATFIB</t>
  </si>
  <si>
    <t>BMI1</t>
  </si>
  <si>
    <t>BMI3</t>
  </si>
  <si>
    <t>CURR.AGE</t>
  </si>
  <si>
    <t>HDL</t>
  </si>
  <si>
    <t>HEART.R</t>
  </si>
  <si>
    <t>MMALB</t>
  </si>
  <si>
    <t>PVD</t>
  </si>
  <si>
    <t>SMOKER</t>
  </si>
  <si>
    <t>WBC</t>
  </si>
  <si>
    <t>AMP1.EVENT</t>
  </si>
  <si>
    <t>AMP.HIST</t>
  </si>
  <si>
    <t>AMP2.EVENT</t>
  </si>
  <si>
    <t>CHF.HIST</t>
  </si>
  <si>
    <t>IHD.EVENT</t>
  </si>
  <si>
    <t>IHD.HIST</t>
  </si>
  <si>
    <t>MI.EVENT</t>
  </si>
  <si>
    <t>MI.HIST</t>
  </si>
  <si>
    <t>RENAL.EVENT</t>
  </si>
  <si>
    <t>RENAL.HIST</t>
  </si>
  <si>
    <t>STROKE.EVENT</t>
  </si>
  <si>
    <t>STROKE.HIST</t>
  </si>
  <si>
    <t>AFRO</t>
  </si>
  <si>
    <t>HbA1c</t>
  </si>
  <si>
    <t>SBP</t>
  </si>
  <si>
    <t>LDL</t>
  </si>
  <si>
    <t>BMI</t>
  </si>
  <si>
    <t>eGFR</t>
  </si>
  <si>
    <t>HAEM</t>
  </si>
  <si>
    <t>Patient characteristics</t>
  </si>
  <si>
    <t>SUM</t>
  </si>
  <si>
    <t>H(t)</t>
  </si>
  <si>
    <t>H(t+1)</t>
  </si>
  <si>
    <t>P</t>
  </si>
  <si>
    <t>Gompertz</t>
  </si>
  <si>
    <t>Logistic</t>
  </si>
  <si>
    <t>Logistic distribution</t>
  </si>
  <si>
    <t>Different formula</t>
  </si>
  <si>
    <t>Same as in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</si>
</sst>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8" borderId="8" xfId="15" applyFont="1"/>
    <xf numFmtId="0" fontId="0" fillId="8" borderId="8" xfId="15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"/>
  <sheetViews>
    <sheetView tabSelected="1" topLeftCell="A4" zoomScale="110" zoomScaleNormal="110" workbookViewId="0">
      <selection activeCell="N29" sqref="N29:N32"/>
    </sheetView>
  </sheetViews>
  <sheetFormatPr defaultRowHeight="15" x14ac:dyDescent="0.25"/>
  <cols>
    <col min="1" max="1" width="14.140625" bestFit="1" customWidth="1"/>
    <col min="2" max="2" width="13.7109375" bestFit="1" customWidth="1"/>
    <col min="3" max="3" width="14.85546875" bestFit="1" customWidth="1"/>
    <col min="4" max="4" width="19.5703125" bestFit="1" customWidth="1"/>
    <col min="5" max="5" width="14.85546875" bestFit="1" customWidth="1"/>
    <col min="7" max="7" width="20.7109375" bestFit="1" customWidth="1"/>
    <col min="9" max="9" width="13.7109375" bestFit="1" customWidth="1"/>
    <col min="10" max="10" width="18.85546875" bestFit="1" customWidth="1"/>
    <col min="11" max="11" width="19.5703125" bestFit="1" customWidth="1"/>
    <col min="12" max="12" width="18.85546875" bestFit="1" customWidth="1"/>
    <col min="14" max="14" width="11.85546875" bestFit="1" customWidth="1"/>
  </cols>
  <sheetData>
    <row r="1" spans="1:12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G1" s="1" t="s">
        <v>38</v>
      </c>
      <c r="I1" s="1" t="s">
        <v>0</v>
      </c>
      <c r="J1" s="1" t="s">
        <v>1</v>
      </c>
      <c r="K1" s="1" t="s">
        <v>2</v>
      </c>
      <c r="L1" s="1" t="s">
        <v>3</v>
      </c>
    </row>
    <row r="2" spans="1:12" x14ac:dyDescent="0.25">
      <c r="A2" s="1" t="s">
        <v>4</v>
      </c>
      <c r="B2">
        <v>-10.907999999999999</v>
      </c>
      <c r="C2">
        <v>-6.9160000000000004</v>
      </c>
      <c r="D2">
        <v>-9.2070000000000007</v>
      </c>
      <c r="E2">
        <v>-4.8680000000000003</v>
      </c>
      <c r="I2" t="s">
        <v>43</v>
      </c>
      <c r="J2" t="s">
        <v>44</v>
      </c>
      <c r="K2" t="s">
        <v>43</v>
      </c>
      <c r="L2" t="s">
        <v>44</v>
      </c>
    </row>
    <row r="3" spans="1:12" x14ac:dyDescent="0.25">
      <c r="A3" s="1" t="s">
        <v>5</v>
      </c>
      <c r="B3">
        <v>9.8000000000000004E-2</v>
      </c>
      <c r="C3">
        <v>0</v>
      </c>
      <c r="D3">
        <v>7.2999999999999995E-2</v>
      </c>
      <c r="E3">
        <v>0</v>
      </c>
    </row>
    <row r="4" spans="1:12" x14ac:dyDescent="0.25">
      <c r="A4" s="1" t="s">
        <v>6</v>
      </c>
      <c r="B4">
        <v>-0.22900000000000001</v>
      </c>
      <c r="C4">
        <v>0</v>
      </c>
      <c r="D4">
        <v>0</v>
      </c>
      <c r="E4">
        <v>0</v>
      </c>
      <c r="G4">
        <f>C36</f>
        <v>1</v>
      </c>
      <c r="I4">
        <f>$G4*B4</f>
        <v>-0.22900000000000001</v>
      </c>
      <c r="J4">
        <f t="shared" ref="J4:L4" si="0">$G$4*C4</f>
        <v>0</v>
      </c>
      <c r="K4">
        <f t="shared" si="0"/>
        <v>0</v>
      </c>
      <c r="L4">
        <f t="shared" si="0"/>
        <v>0</v>
      </c>
    </row>
    <row r="5" spans="1:12" x14ac:dyDescent="0.25">
      <c r="A5" s="1" t="s">
        <v>7</v>
      </c>
      <c r="B5">
        <v>0</v>
      </c>
      <c r="C5">
        <v>-0.54</v>
      </c>
      <c r="D5">
        <v>0</v>
      </c>
      <c r="E5">
        <v>0</v>
      </c>
      <c r="G5">
        <f>F36</f>
        <v>0</v>
      </c>
      <c r="I5">
        <f>$G5*B5</f>
        <v>0</v>
      </c>
      <c r="J5">
        <f t="shared" ref="J5:L20" si="1">$G5*C5</f>
        <v>0</v>
      </c>
      <c r="K5">
        <f t="shared" si="1"/>
        <v>0</v>
      </c>
      <c r="L5">
        <f t="shared" si="1"/>
        <v>0</v>
      </c>
    </row>
    <row r="6" spans="1:12" x14ac:dyDescent="0.25">
      <c r="A6" s="1" t="s">
        <v>8</v>
      </c>
      <c r="B6">
        <v>0</v>
      </c>
      <c r="C6">
        <v>4.2000000000000003E-2</v>
      </c>
      <c r="D6">
        <v>0</v>
      </c>
      <c r="E6">
        <v>0</v>
      </c>
      <c r="G6">
        <f>B36</f>
        <v>8.44</v>
      </c>
      <c r="I6">
        <f t="shared" ref="I6:I28" si="2">$G6*B6</f>
        <v>0</v>
      </c>
      <c r="J6">
        <f t="shared" si="1"/>
        <v>0.35448000000000002</v>
      </c>
      <c r="K6">
        <f t="shared" si="1"/>
        <v>0</v>
      </c>
      <c r="L6">
        <f t="shared" si="1"/>
        <v>0</v>
      </c>
    </row>
    <row r="7" spans="1:12" x14ac:dyDescent="0.25">
      <c r="A7" s="1" t="s">
        <v>9</v>
      </c>
      <c r="B7">
        <v>0</v>
      </c>
      <c r="C7">
        <v>0</v>
      </c>
      <c r="D7">
        <v>0</v>
      </c>
      <c r="E7">
        <v>1.081</v>
      </c>
      <c r="G7">
        <f>N36</f>
        <v>0</v>
      </c>
      <c r="I7">
        <f>$G7*B7</f>
        <v>0</v>
      </c>
      <c r="J7">
        <f t="shared" si="1"/>
        <v>0</v>
      </c>
      <c r="K7">
        <f t="shared" si="1"/>
        <v>0</v>
      </c>
      <c r="L7">
        <f t="shared" si="1"/>
        <v>0</v>
      </c>
    </row>
    <row r="8" spans="1:12" x14ac:dyDescent="0.25">
      <c r="A8" s="1" t="s">
        <v>10</v>
      </c>
      <c r="B8">
        <v>0</v>
      </c>
      <c r="C8">
        <v>0</v>
      </c>
      <c r="D8">
        <v>1.083</v>
      </c>
      <c r="E8">
        <v>0</v>
      </c>
      <c r="G8">
        <f>IF(K36&lt;18.5,1,0)</f>
        <v>0</v>
      </c>
      <c r="I8">
        <f>$G8*B8</f>
        <v>0</v>
      </c>
      <c r="J8">
        <f t="shared" si="1"/>
        <v>0</v>
      </c>
      <c r="K8">
        <f t="shared" si="1"/>
        <v>0</v>
      </c>
      <c r="L8">
        <f t="shared" si="1"/>
        <v>0</v>
      </c>
    </row>
    <row r="9" spans="1:12" x14ac:dyDescent="0.25">
      <c r="A9" s="1" t="s">
        <v>11</v>
      </c>
      <c r="B9">
        <v>0</v>
      </c>
      <c r="C9">
        <v>0</v>
      </c>
      <c r="D9">
        <v>-0.29299999999999998</v>
      </c>
      <c r="E9">
        <v>0</v>
      </c>
      <c r="G9">
        <f>IF(K36&gt;=25,1,0)</f>
        <v>1</v>
      </c>
      <c r="I9">
        <f>$G9*B9</f>
        <v>0</v>
      </c>
      <c r="J9">
        <f t="shared" si="1"/>
        <v>0</v>
      </c>
      <c r="K9">
        <f t="shared" si="1"/>
        <v>-0.29299999999999998</v>
      </c>
      <c r="L9">
        <f t="shared" si="1"/>
        <v>0</v>
      </c>
    </row>
    <row r="10" spans="1:12" x14ac:dyDescent="0.25">
      <c r="A10" s="1" t="s">
        <v>12</v>
      </c>
      <c r="B10">
        <v>0</v>
      </c>
      <c r="C10">
        <v>5.8000000000000003E-2</v>
      </c>
      <c r="D10">
        <v>0</v>
      </c>
      <c r="E10">
        <v>0.05</v>
      </c>
      <c r="G10">
        <f>A36</f>
        <v>57</v>
      </c>
      <c r="I10">
        <f t="shared" si="2"/>
        <v>0</v>
      </c>
      <c r="J10">
        <f t="shared" si="1"/>
        <v>3.306</v>
      </c>
      <c r="K10">
        <f t="shared" si="1"/>
        <v>0</v>
      </c>
      <c r="L10">
        <f t="shared" si="1"/>
        <v>2.85</v>
      </c>
    </row>
    <row r="11" spans="1:12" x14ac:dyDescent="0.25">
      <c r="A11" s="1" t="s">
        <v>13</v>
      </c>
      <c r="B11">
        <v>0</v>
      </c>
      <c r="C11">
        <v>0</v>
      </c>
      <c r="D11">
        <v>0</v>
      </c>
      <c r="E11">
        <v>6.8000000000000005E-2</v>
      </c>
      <c r="G11">
        <f>I36*10</f>
        <v>30.8</v>
      </c>
      <c r="I11">
        <f t="shared" si="2"/>
        <v>0</v>
      </c>
      <c r="J11">
        <f t="shared" si="1"/>
        <v>0</v>
      </c>
      <c r="K11">
        <f t="shared" si="1"/>
        <v>0</v>
      </c>
      <c r="L11">
        <f t="shared" si="1"/>
        <v>2.0944000000000003</v>
      </c>
    </row>
    <row r="12" spans="1:12" x14ac:dyDescent="0.25">
      <c r="A12" s="1" t="s">
        <v>14</v>
      </c>
      <c r="B12">
        <v>0</v>
      </c>
      <c r="C12">
        <v>0.124</v>
      </c>
      <c r="D12">
        <v>0</v>
      </c>
      <c r="E12">
        <v>0</v>
      </c>
      <c r="G12">
        <f>Q36/10</f>
        <v>7.9</v>
      </c>
      <c r="I12">
        <f t="shared" si="2"/>
        <v>0</v>
      </c>
      <c r="J12">
        <f t="shared" si="1"/>
        <v>0.97960000000000003</v>
      </c>
      <c r="K12">
        <f t="shared" si="1"/>
        <v>0</v>
      </c>
      <c r="L12">
        <f t="shared" si="1"/>
        <v>0</v>
      </c>
    </row>
    <row r="13" spans="1:12" x14ac:dyDescent="0.25">
      <c r="A13" s="1" t="s">
        <v>15</v>
      </c>
      <c r="B13">
        <v>0</v>
      </c>
      <c r="C13">
        <v>0</v>
      </c>
      <c r="D13">
        <v>0.34799999999999998</v>
      </c>
      <c r="E13">
        <v>0</v>
      </c>
      <c r="G13">
        <f>L36</f>
        <v>0</v>
      </c>
      <c r="I13">
        <f t="shared" si="2"/>
        <v>0</v>
      </c>
      <c r="J13">
        <f t="shared" si="1"/>
        <v>0</v>
      </c>
      <c r="K13">
        <f t="shared" si="1"/>
        <v>0</v>
      </c>
      <c r="L13">
        <f t="shared" si="1"/>
        <v>0</v>
      </c>
    </row>
    <row r="14" spans="1:12" x14ac:dyDescent="0.25">
      <c r="A14" s="1" t="s">
        <v>16</v>
      </c>
      <c r="B14">
        <v>0</v>
      </c>
      <c r="C14">
        <v>0.36699999999999999</v>
      </c>
      <c r="D14">
        <v>0</v>
      </c>
      <c r="E14">
        <v>0.35199999999999998</v>
      </c>
      <c r="G14">
        <f>M36</f>
        <v>0</v>
      </c>
      <c r="I14">
        <f t="shared" si="2"/>
        <v>0</v>
      </c>
      <c r="J14">
        <f t="shared" si="1"/>
        <v>0</v>
      </c>
      <c r="K14">
        <f t="shared" si="1"/>
        <v>0</v>
      </c>
      <c r="L14">
        <f t="shared" si="1"/>
        <v>0</v>
      </c>
    </row>
    <row r="15" spans="1:12" x14ac:dyDescent="0.25">
      <c r="A15" s="1" t="s">
        <v>17</v>
      </c>
      <c r="B15">
        <v>0.379</v>
      </c>
      <c r="C15">
        <v>0.44400000000000001</v>
      </c>
      <c r="D15">
        <v>0.374</v>
      </c>
      <c r="E15">
        <v>0</v>
      </c>
      <c r="G15">
        <f>D36</f>
        <v>0</v>
      </c>
      <c r="I15">
        <f t="shared" si="2"/>
        <v>0</v>
      </c>
      <c r="J15">
        <f t="shared" si="1"/>
        <v>0</v>
      </c>
      <c r="K15">
        <f t="shared" si="1"/>
        <v>0</v>
      </c>
      <c r="L15">
        <f t="shared" si="1"/>
        <v>0</v>
      </c>
    </row>
    <row r="16" spans="1:12" x14ac:dyDescent="0.25">
      <c r="A16" s="1" t="s">
        <v>18</v>
      </c>
      <c r="B16">
        <v>0</v>
      </c>
      <c r="C16">
        <v>0</v>
      </c>
      <c r="D16">
        <v>4.8000000000000001E-2</v>
      </c>
      <c r="E16">
        <v>8.8999999999999996E-2</v>
      </c>
      <c r="G16">
        <f>P36</f>
        <v>6.6</v>
      </c>
      <c r="I16">
        <f t="shared" si="2"/>
        <v>0</v>
      </c>
      <c r="J16">
        <f t="shared" si="1"/>
        <v>0</v>
      </c>
      <c r="K16">
        <f t="shared" si="1"/>
        <v>0.31679999999999997</v>
      </c>
      <c r="L16">
        <f t="shared" si="1"/>
        <v>0.58739999999999992</v>
      </c>
    </row>
    <row r="17" spans="1:14" x14ac:dyDescent="0.25">
      <c r="A17" s="1" t="s">
        <v>19</v>
      </c>
      <c r="B17">
        <v>0</v>
      </c>
      <c r="C17">
        <v>-0.73399999999999999</v>
      </c>
      <c r="D17">
        <v>0</v>
      </c>
      <c r="E17">
        <v>-1.2669999999999999</v>
      </c>
      <c r="G17">
        <v>0</v>
      </c>
      <c r="I17">
        <f t="shared" si="2"/>
        <v>0</v>
      </c>
      <c r="J17">
        <f t="shared" si="1"/>
        <v>0</v>
      </c>
      <c r="K17">
        <f t="shared" si="1"/>
        <v>0</v>
      </c>
      <c r="L17">
        <f t="shared" si="1"/>
        <v>0</v>
      </c>
    </row>
    <row r="18" spans="1:14" x14ac:dyDescent="0.25">
      <c r="A18" s="1" t="s">
        <v>20</v>
      </c>
      <c r="B18">
        <v>0</v>
      </c>
      <c r="C18">
        <v>0</v>
      </c>
      <c r="D18">
        <v>0.53900000000000003</v>
      </c>
      <c r="E18">
        <v>0.753</v>
      </c>
      <c r="G18">
        <v>0</v>
      </c>
      <c r="I18">
        <f t="shared" si="2"/>
        <v>0</v>
      </c>
      <c r="J18">
        <f t="shared" si="1"/>
        <v>0</v>
      </c>
      <c r="K18">
        <f t="shared" si="1"/>
        <v>0</v>
      </c>
      <c r="L18">
        <f t="shared" si="1"/>
        <v>0</v>
      </c>
    </row>
    <row r="19" spans="1:14" x14ac:dyDescent="0.25">
      <c r="A19" s="1" t="s">
        <v>21</v>
      </c>
      <c r="B19">
        <v>0</v>
      </c>
      <c r="C19">
        <v>0</v>
      </c>
      <c r="D19">
        <v>0</v>
      </c>
      <c r="E19">
        <v>-1.7270000000000001</v>
      </c>
      <c r="G19">
        <v>0</v>
      </c>
      <c r="I19">
        <f t="shared" si="2"/>
        <v>0</v>
      </c>
      <c r="J19">
        <f t="shared" si="1"/>
        <v>0</v>
      </c>
      <c r="K19">
        <f t="shared" si="1"/>
        <v>0</v>
      </c>
      <c r="L19">
        <f t="shared" si="1"/>
        <v>0</v>
      </c>
    </row>
    <row r="20" spans="1:14" x14ac:dyDescent="0.25">
      <c r="A20" s="1" t="s">
        <v>22</v>
      </c>
      <c r="B20">
        <v>0</v>
      </c>
      <c r="C20">
        <v>0</v>
      </c>
      <c r="D20">
        <v>0.63200000000000001</v>
      </c>
      <c r="E20">
        <v>0</v>
      </c>
      <c r="G20">
        <v>0</v>
      </c>
      <c r="I20">
        <f t="shared" si="2"/>
        <v>0</v>
      </c>
      <c r="J20">
        <f t="shared" si="1"/>
        <v>0</v>
      </c>
      <c r="K20">
        <f t="shared" si="1"/>
        <v>0</v>
      </c>
      <c r="L20">
        <f t="shared" si="1"/>
        <v>0</v>
      </c>
    </row>
    <row r="21" spans="1:14" x14ac:dyDescent="0.25">
      <c r="A21" s="1" t="s">
        <v>23</v>
      </c>
      <c r="B21">
        <v>0</v>
      </c>
      <c r="C21">
        <v>0.42299999999999999</v>
      </c>
      <c r="D21">
        <v>0</v>
      </c>
      <c r="E21">
        <v>0.58299999999999996</v>
      </c>
      <c r="G21">
        <v>0</v>
      </c>
      <c r="I21">
        <f t="shared" si="2"/>
        <v>0</v>
      </c>
      <c r="J21">
        <f t="shared" ref="J21:J28" si="3">$G21*C21</f>
        <v>0</v>
      </c>
      <c r="K21">
        <f t="shared" ref="K21:K28" si="4">$G21*D21</f>
        <v>0</v>
      </c>
      <c r="L21">
        <f t="shared" ref="L21:L28" si="5">$G21*E21</f>
        <v>0</v>
      </c>
    </row>
    <row r="22" spans="1:14" x14ac:dyDescent="0.25">
      <c r="A22" s="1" t="s">
        <v>24</v>
      </c>
      <c r="B22">
        <v>0</v>
      </c>
      <c r="C22">
        <v>0</v>
      </c>
      <c r="D22">
        <v>0</v>
      </c>
      <c r="E22">
        <v>-0.50700000000000001</v>
      </c>
      <c r="G22">
        <v>0</v>
      </c>
      <c r="I22">
        <f t="shared" si="2"/>
        <v>0</v>
      </c>
      <c r="J22">
        <f t="shared" si="3"/>
        <v>0</v>
      </c>
      <c r="K22">
        <f t="shared" si="4"/>
        <v>0</v>
      </c>
      <c r="L22">
        <f t="shared" si="5"/>
        <v>0</v>
      </c>
    </row>
    <row r="23" spans="1:14" x14ac:dyDescent="0.25">
      <c r="A23" s="1" t="s">
        <v>25</v>
      </c>
      <c r="B23">
        <v>0</v>
      </c>
      <c r="C23">
        <v>1.3089999999999999</v>
      </c>
      <c r="D23">
        <v>0</v>
      </c>
      <c r="E23">
        <v>0.98199999999999998</v>
      </c>
      <c r="G23">
        <v>0</v>
      </c>
      <c r="I23">
        <f t="shared" si="2"/>
        <v>0</v>
      </c>
      <c r="J23">
        <f t="shared" si="3"/>
        <v>0</v>
      </c>
      <c r="K23">
        <f t="shared" si="4"/>
        <v>0</v>
      </c>
      <c r="L23">
        <f t="shared" si="5"/>
        <v>0</v>
      </c>
    </row>
    <row r="24" spans="1:14" x14ac:dyDescent="0.25">
      <c r="A24" s="1" t="s">
        <v>26</v>
      </c>
      <c r="B24">
        <v>0</v>
      </c>
      <c r="C24">
        <v>0</v>
      </c>
      <c r="D24">
        <v>0</v>
      </c>
      <c r="E24">
        <v>0.44</v>
      </c>
      <c r="G24">
        <v>0</v>
      </c>
      <c r="I24">
        <f t="shared" si="2"/>
        <v>0</v>
      </c>
      <c r="J24">
        <f t="shared" si="3"/>
        <v>0</v>
      </c>
      <c r="K24">
        <f t="shared" si="4"/>
        <v>0</v>
      </c>
      <c r="L24">
        <f t="shared" si="5"/>
        <v>0</v>
      </c>
    </row>
    <row r="25" spans="1:14" x14ac:dyDescent="0.25">
      <c r="A25" s="1" t="s">
        <v>27</v>
      </c>
      <c r="B25">
        <v>0</v>
      </c>
      <c r="C25">
        <v>0.58399999999999996</v>
      </c>
      <c r="D25">
        <v>0</v>
      </c>
      <c r="E25">
        <v>0</v>
      </c>
      <c r="G25">
        <v>0</v>
      </c>
      <c r="I25">
        <f t="shared" si="2"/>
        <v>0</v>
      </c>
      <c r="J25">
        <f t="shared" si="3"/>
        <v>0</v>
      </c>
      <c r="K25">
        <f t="shared" si="4"/>
        <v>0</v>
      </c>
      <c r="L25">
        <f t="shared" si="5"/>
        <v>0</v>
      </c>
    </row>
    <row r="26" spans="1:14" x14ac:dyDescent="0.25">
      <c r="A26" s="1" t="s">
        <v>28</v>
      </c>
      <c r="B26">
        <v>0</v>
      </c>
      <c r="C26">
        <v>0</v>
      </c>
      <c r="D26">
        <v>1.1499999999999999</v>
      </c>
      <c r="E26">
        <v>0.96099999999999997</v>
      </c>
      <c r="G26">
        <v>0</v>
      </c>
      <c r="I26">
        <f t="shared" si="2"/>
        <v>0</v>
      </c>
      <c r="J26">
        <f t="shared" si="3"/>
        <v>0</v>
      </c>
      <c r="K26">
        <f t="shared" si="4"/>
        <v>0</v>
      </c>
      <c r="L26">
        <f t="shared" si="5"/>
        <v>0</v>
      </c>
    </row>
    <row r="27" spans="1:14" x14ac:dyDescent="0.25">
      <c r="A27" s="1" t="s">
        <v>29</v>
      </c>
      <c r="B27">
        <v>0</v>
      </c>
      <c r="C27">
        <v>0.54700000000000004</v>
      </c>
      <c r="D27">
        <v>0</v>
      </c>
      <c r="E27">
        <v>-0.61899999999999999</v>
      </c>
      <c r="G27">
        <v>0</v>
      </c>
      <c r="I27">
        <f t="shared" si="2"/>
        <v>0</v>
      </c>
      <c r="J27">
        <f t="shared" si="3"/>
        <v>0</v>
      </c>
      <c r="K27">
        <f t="shared" si="4"/>
        <v>0</v>
      </c>
      <c r="L27">
        <f t="shared" si="5"/>
        <v>0</v>
      </c>
    </row>
    <row r="28" spans="1:14" x14ac:dyDescent="0.25">
      <c r="A28" s="1" t="s">
        <v>30</v>
      </c>
      <c r="B28">
        <v>0</v>
      </c>
      <c r="C28">
        <v>0</v>
      </c>
      <c r="D28">
        <v>0.47299999999999998</v>
      </c>
      <c r="E28">
        <v>0</v>
      </c>
      <c r="G28">
        <v>0</v>
      </c>
      <c r="I28">
        <f t="shared" si="2"/>
        <v>0</v>
      </c>
      <c r="J28">
        <f t="shared" si="3"/>
        <v>0</v>
      </c>
      <c r="K28">
        <f t="shared" si="4"/>
        <v>0</v>
      </c>
      <c r="L28">
        <f t="shared" si="5"/>
        <v>0</v>
      </c>
    </row>
    <row r="29" spans="1:14" x14ac:dyDescent="0.25">
      <c r="H29" s="1" t="s">
        <v>39</v>
      </c>
      <c r="I29">
        <f>SUM(I4:I28)</f>
        <v>-0.22900000000000001</v>
      </c>
      <c r="J29">
        <f t="shared" ref="J29:L29" si="6">SUM(J4:J28)</f>
        <v>4.6400800000000002</v>
      </c>
      <c r="K29">
        <f t="shared" si="6"/>
        <v>2.3799999999999988E-2</v>
      </c>
      <c r="L29">
        <f t="shared" si="6"/>
        <v>5.5317999999999996</v>
      </c>
      <c r="N29" s="3" t="s">
        <v>47</v>
      </c>
    </row>
    <row r="30" spans="1:14" x14ac:dyDescent="0.25">
      <c r="H30" s="1" t="s">
        <v>40</v>
      </c>
      <c r="I30">
        <f>(1/B3)*(EXP(B2+I29))*(EXP(B3*G10)-1)</f>
        <v>3.9479676974476248E-2</v>
      </c>
      <c r="J30">
        <f>EXP(-(J29+C2))</f>
        <v>9.7368728161695604</v>
      </c>
      <c r="K30">
        <f>(1/D3)*(EXP(D2+K29))*(EXP(D3*G10)-1)</f>
        <v>8.8866596152617869E-2</v>
      </c>
      <c r="L30">
        <f t="shared" ref="K30:L30" si="7">EXP(-(L29+E2))</f>
        <v>0.51489102636497552</v>
      </c>
      <c r="N30" s="3" t="s">
        <v>47</v>
      </c>
    </row>
    <row r="31" spans="1:14" x14ac:dyDescent="0.25">
      <c r="H31" s="1" t="s">
        <v>41</v>
      </c>
      <c r="I31">
        <f>(1/B3)*(EXP(B2+I29))*(EXP(B3*(G10+1))-1)</f>
        <v>4.3559915356300584E-2</v>
      </c>
      <c r="J31">
        <f>1+J30</f>
        <v>10.73687281616956</v>
      </c>
      <c r="K31">
        <f>(1/D3)*(EXP(D2+K29))*(EXP(D3*(G10+1))-1)</f>
        <v>9.5703105764895005E-2</v>
      </c>
      <c r="L31">
        <f t="shared" ref="K31:L31" si="8">1+L30</f>
        <v>1.5148910263649755</v>
      </c>
      <c r="N31" s="3" t="s">
        <v>47</v>
      </c>
    </row>
    <row r="32" spans="1:14" x14ac:dyDescent="0.25">
      <c r="H32" s="1" t="s">
        <v>42</v>
      </c>
      <c r="I32">
        <f>1-EXP(I30-I31)</f>
        <v>4.0719255191951076E-3</v>
      </c>
      <c r="J32">
        <f>1-(J30/J31)</f>
        <v>9.3136988499483375E-2</v>
      </c>
      <c r="K32">
        <f>1-EXP(K30-K31)</f>
        <v>6.8131938435199713E-3</v>
      </c>
      <c r="L32">
        <f t="shared" ref="K32:L32" si="9">1-(L30/L31)</f>
        <v>0.66011348842664197</v>
      </c>
      <c r="N32" s="3" t="s">
        <v>47</v>
      </c>
    </row>
    <row r="33" spans="1:18" x14ac:dyDescent="0.25">
      <c r="H33" s="1"/>
      <c r="J33" s="2" t="s">
        <v>45</v>
      </c>
      <c r="L33" s="2" t="s">
        <v>45</v>
      </c>
    </row>
    <row r="34" spans="1:18" x14ac:dyDescent="0.25">
      <c r="J34" s="3" t="s">
        <v>46</v>
      </c>
      <c r="L34" s="3" t="s">
        <v>46</v>
      </c>
    </row>
    <row r="35" spans="1:18" x14ac:dyDescent="0.25">
      <c r="A35" s="1" t="s">
        <v>12</v>
      </c>
      <c r="B35" s="1" t="s">
        <v>8</v>
      </c>
      <c r="C35" s="1" t="s">
        <v>6</v>
      </c>
      <c r="D35" s="1" t="s">
        <v>17</v>
      </c>
      <c r="E35" s="1" t="s">
        <v>31</v>
      </c>
      <c r="F35" s="1" t="s">
        <v>7</v>
      </c>
      <c r="G35" s="1" t="s">
        <v>32</v>
      </c>
      <c r="H35" s="1" t="s">
        <v>33</v>
      </c>
      <c r="I35" s="1" t="s">
        <v>13</v>
      </c>
      <c r="J35" s="1" t="s">
        <v>34</v>
      </c>
      <c r="K35" s="1" t="s">
        <v>35</v>
      </c>
      <c r="L35" s="1" t="s">
        <v>15</v>
      </c>
      <c r="M35" s="1" t="s">
        <v>16</v>
      </c>
      <c r="N35" s="1" t="s">
        <v>9</v>
      </c>
      <c r="O35" s="1" t="s">
        <v>36</v>
      </c>
      <c r="P35" s="1" t="s">
        <v>18</v>
      </c>
      <c r="Q35" s="1" t="s">
        <v>14</v>
      </c>
      <c r="R35" s="1" t="s">
        <v>37</v>
      </c>
    </row>
    <row r="36" spans="1:18" x14ac:dyDescent="0.25">
      <c r="A36">
        <v>57</v>
      </c>
      <c r="B36">
        <v>8.44</v>
      </c>
      <c r="C36">
        <v>1</v>
      </c>
      <c r="D36">
        <v>0</v>
      </c>
      <c r="E36">
        <v>0</v>
      </c>
      <c r="F36">
        <v>0</v>
      </c>
      <c r="G36">
        <v>8.8000000000000007</v>
      </c>
      <c r="H36">
        <v>139</v>
      </c>
      <c r="I36">
        <v>3.08</v>
      </c>
      <c r="J36">
        <v>1.19</v>
      </c>
      <c r="K36">
        <v>32.299999999999997</v>
      </c>
      <c r="L36">
        <v>0</v>
      </c>
      <c r="M36">
        <v>0</v>
      </c>
      <c r="N36">
        <v>0</v>
      </c>
      <c r="O36">
        <v>70</v>
      </c>
      <c r="P36">
        <v>6.6</v>
      </c>
      <c r="Q36">
        <v>79</v>
      </c>
      <c r="R36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UKPDS_mortality_coef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 Corro Ramos</cp:lastModifiedBy>
  <dcterms:created xsi:type="dcterms:W3CDTF">2021-05-20T06:31:22Z</dcterms:created>
  <dcterms:modified xsi:type="dcterms:W3CDTF">2021-05-20T07:01:42Z</dcterms:modified>
</cp:coreProperties>
</file>