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12"/>
  <workbookPr/>
  <mc:AlternateContent xmlns:mc="http://schemas.openxmlformats.org/markup-compatibility/2006">
    <mc:Choice Requires="x15">
      <x15ac:absPath xmlns:x15ac="http://schemas.microsoft.com/office/spreadsheetml/2010/11/ac" url="https://ficra-my.sharepoint.com/personal/mfont_icra_cat/Documents/Documentos/SUGGEREIX_Taules_transformades/"/>
    </mc:Choice>
  </mc:AlternateContent>
  <xr:revisionPtr revIDLastSave="4201" documentId="8_{80B56595-2A78-4B3E-B479-2B233D390F97}" xr6:coauthVersionLast="47" xr6:coauthVersionMax="47" xr10:uidLastSave="{0E8D0DFB-D77A-4D1C-99DB-DEFE7BFC0D36}"/>
  <bookViews>
    <workbookView xWindow="-120" yWindow="-120" windowWidth="20730" windowHeight="11160" firstSheet="1" activeTab="1" xr2:uid="{00000000-000D-0000-FFFF-FFFF00000000}"/>
  </bookViews>
  <sheets>
    <sheet name="Caract_infraestructura_existent" sheetId="38" r:id="rId1"/>
    <sheet name="Caract_efluent_primari_prova" sheetId="40" r:id="rId2"/>
    <sheet name="Caract_efluent_secundari_prova" sheetId="39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39" l="1"/>
  <c r="L9" i="39"/>
  <c r="K9" i="39"/>
  <c r="J9" i="39"/>
  <c r="I9" i="39"/>
  <c r="H9" i="39"/>
  <c r="G9" i="39"/>
  <c r="F9" i="39"/>
  <c r="E9" i="39"/>
  <c r="M10" i="39"/>
  <c r="L10" i="39"/>
  <c r="K10" i="39"/>
  <c r="J10" i="39"/>
  <c r="I10" i="39"/>
  <c r="H10" i="39"/>
  <c r="G10" i="39"/>
  <c r="F10" i="39"/>
  <c r="E10" i="39"/>
  <c r="D10" i="39"/>
  <c r="D9" i="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Merce Font</author>
  </authors>
  <commentList>
    <comment ref="B3" authorId="0" shapeId="0" xr:uid="{3AFB7326-AF1A-4719-A8C2-9B02AADE320A}">
      <text>
        <r>
          <rPr>
            <b/>
            <sz val="9"/>
            <color indexed="81"/>
            <rFont val="Tahoma"/>
            <family val="2"/>
          </rPr>
          <t>Merce Font:</t>
        </r>
        <r>
          <rPr>
            <sz val="9"/>
            <color indexed="81"/>
            <rFont val="Tahoma"/>
            <family val="2"/>
          </rPr>
          <t xml:space="preserve">
Valor introduït per l'usuari</t>
        </r>
      </text>
    </comment>
    <comment ref="C6" authorId="0" shapeId="0" xr:uid="{4EAC852C-716A-4914-A391-2D1D1384CAED}">
      <text>
        <r>
          <rPr>
            <b/>
            <sz val="9"/>
            <color indexed="81"/>
            <rFont val="Tahoma"/>
            <family val="2"/>
          </rPr>
          <t>Merce Font:</t>
        </r>
        <r>
          <rPr>
            <sz val="9"/>
            <color indexed="81"/>
            <rFont val="Tahoma"/>
            <family val="2"/>
          </rPr>
          <t xml:space="preserve">
El tipus de tractament primari i secundari l'ha d'especificar l'usuari dins d'aquest llistat d'opcions.</t>
        </r>
      </text>
    </comment>
    <comment ref="D6" authorId="0" shapeId="0" xr:uid="{92D2A04A-5F6B-432D-AB46-7A75450B07FE}">
      <text>
        <r>
          <rPr>
            <b/>
            <sz val="9"/>
            <color indexed="81"/>
            <rFont val="Tahoma"/>
            <family val="2"/>
          </rPr>
          <t>Merce Font:</t>
        </r>
        <r>
          <rPr>
            <sz val="9"/>
            <color indexed="81"/>
            <rFont val="Tahoma"/>
            <family val="2"/>
          </rPr>
          <t xml:space="preserve">
Codi ID que servirà per identificar els diferents tractaments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tc={94E7B737-364F-434C-AE72-F65B2BA38F28}</author>
    <author>tc={5C62D81D-14DE-4049-834B-A3B23DC2E0D1}</author>
  </authors>
  <commentList>
    <comment ref="D24" authorId="0" shapeId="0" xr:uid="{94E7B737-364F-434C-AE72-F65B2BA38F28}">
      <text>
        <t>[Threaded comment]
Your version of Excel allows you to read this threaded comment; however, any edits to it will get removed if the file is opened in a newer version of Excel. Learn more: https://go.microsoft.com/fwlink/?linkid=870924
Comment:
    Caldria posar també aquest valor a la cel·la "mín" de l'I22 a la Taula "Caract_efluent_secundari"</t>
      </text>
    </comment>
    <comment ref="F27" authorId="1" shapeId="0" xr:uid="{5C62D81D-14DE-4049-834B-A3B23DC2E0D1}">
      <text>
        <t>[Threaded comment]
Your version of Excel allows you to read this threaded comment; however, any edits to it will get removed if the file is opened in a newer version of Excel. Learn more: https://go.microsoft.com/fwlink/?linkid=870924
Comment:
    Les unitats que hi havia abans espores/ml eren incorrectes!</t>
      </text>
    </comment>
  </commentList>
</comments>
</file>

<file path=xl/sharedStrings.xml><?xml version="1.0" encoding="utf-8"?>
<sst xmlns="http://schemas.openxmlformats.org/spreadsheetml/2006/main" count="324" uniqueCount="147">
  <si>
    <t>Descripció infraestructura existent</t>
  </si>
  <si>
    <t>Capacitat tractament</t>
  </si>
  <si>
    <t>Valor</t>
  </si>
  <si>
    <t>m^3</t>
  </si>
  <si>
    <t>Etapa</t>
  </si>
  <si>
    <t>Tractament</t>
  </si>
  <si>
    <t>Codi</t>
  </si>
  <si>
    <t>Tractament primari</t>
  </si>
  <si>
    <t>Decantació primària</t>
  </si>
  <si>
    <t>DP</t>
  </si>
  <si>
    <t>Sense tractament secundari</t>
  </si>
  <si>
    <t>Tractament secundari</t>
  </si>
  <si>
    <t>Llots actius convencionals sense nitrificació</t>
  </si>
  <si>
    <t>FAC_DS1</t>
  </si>
  <si>
    <t>Llots actius convencionals amb nitrificació</t>
  </si>
  <si>
    <t>FAC_DS2</t>
  </si>
  <si>
    <t>Llots actius convencionals amb nitrificació, desnitrificació biològica i eliminació biològica de PO4</t>
  </si>
  <si>
    <t>FAC_DS3</t>
  </si>
  <si>
    <t>Reactor biològic de membrana amb nitrificació</t>
  </si>
  <si>
    <t>BRM1</t>
  </si>
  <si>
    <t>Reactor biològic de membrana amb nitrificació, desnitrificació biològica i eliminació biològica de PO4</t>
  </si>
  <si>
    <t>BRM2</t>
  </si>
  <si>
    <t>Caracterització efluent primari</t>
  </si>
  <si>
    <t>Parametre_indicador</t>
  </si>
  <si>
    <t>Codi_ind</t>
  </si>
  <si>
    <t>CAS_num</t>
  </si>
  <si>
    <t>Sortida</t>
  </si>
  <si>
    <t>Unitat</t>
  </si>
  <si>
    <t>Referència</t>
  </si>
  <si>
    <t>Mín</t>
  </si>
  <si>
    <t>Màx</t>
  </si>
  <si>
    <t>pH</t>
  </si>
  <si>
    <t>I1</t>
  </si>
  <si>
    <t>na</t>
  </si>
  <si>
    <t>Adimensional</t>
  </si>
  <si>
    <t>Conductivitat elèctrica</t>
  </si>
  <si>
    <t>I2</t>
  </si>
  <si>
    <t>µS/cm</t>
  </si>
  <si>
    <t>Terbolesa</t>
  </si>
  <si>
    <t>I3</t>
  </si>
  <si>
    <t>NTU</t>
  </si>
  <si>
    <t>Tchobanoglous et al. 2015 Taula 6.2, corrent aigua residual sense tractar</t>
  </si>
  <si>
    <t>SST</t>
  </si>
  <si>
    <t>I4</t>
  </si>
  <si>
    <t>mg/l</t>
  </si>
  <si>
    <t>COT</t>
  </si>
  <si>
    <t>I5</t>
  </si>
  <si>
    <t>mg C/l</t>
  </si>
  <si>
    <t>NH4+</t>
  </si>
  <si>
    <t>I6</t>
  </si>
  <si>
    <t>14798-03-9</t>
  </si>
  <si>
    <t>µg NH4+/l</t>
  </si>
  <si>
    <t>NO3-</t>
  </si>
  <si>
    <t>I7</t>
  </si>
  <si>
    <t>14797-55-8</t>
  </si>
  <si>
    <t>µg NO3-/l</t>
  </si>
  <si>
    <t>Zn</t>
  </si>
  <si>
    <t>I8</t>
  </si>
  <si>
    <t>7440-66-6</t>
  </si>
  <si>
    <t>µg/l</t>
  </si>
  <si>
    <t>Cantinho et al. 2016, estimació Taula caracterització efluent secundari</t>
  </si>
  <si>
    <t>Ni</t>
  </si>
  <si>
    <t>I9</t>
  </si>
  <si>
    <t>7440-02-0</t>
  </si>
  <si>
    <t>Cantinho et al. 2016</t>
  </si>
  <si>
    <t>Carbamazepina</t>
  </si>
  <si>
    <t>I10</t>
  </si>
  <si>
    <t>298-46-4</t>
  </si>
  <si>
    <t>Mamo et al. 2018</t>
  </si>
  <si>
    <t>Diclofenac</t>
  </si>
  <si>
    <t>I11</t>
  </si>
  <si>
    <t>15307-86-5</t>
  </si>
  <si>
    <t>N,N-Dietil-m-toluamida (DEET)</t>
  </si>
  <si>
    <t>I12</t>
  </si>
  <si>
    <t>134-62-3</t>
  </si>
  <si>
    <t>Estimació Taula caracterització efluent secundari</t>
  </si>
  <si>
    <t>Iopromida</t>
  </si>
  <si>
    <t>I13</t>
  </si>
  <si>
    <t>73334-07-3</t>
  </si>
  <si>
    <t>Petrovic i Verlicchi 2014</t>
  </si>
  <si>
    <t>1,4-Dioxà</t>
  </si>
  <si>
    <t>I14</t>
  </si>
  <si>
    <t>123-91-1</t>
  </si>
  <si>
    <t>McElroy et al. 2019; Stepien et al. 2014</t>
  </si>
  <si>
    <t>Venlafaxina</t>
  </si>
  <si>
    <t>I15</t>
  </si>
  <si>
    <t>93413-69-5</t>
  </si>
  <si>
    <t>Cafeïna</t>
  </si>
  <si>
    <t>I16</t>
  </si>
  <si>
    <t>58-08-2</t>
  </si>
  <si>
    <t>Huerta Fontela et al. 2007; Teijón et al. 2010</t>
  </si>
  <si>
    <t>Àcid perfluorooctanosulfònic (PFOS)</t>
  </si>
  <si>
    <t>I17</t>
  </si>
  <si>
    <t>1763-23-1</t>
  </si>
  <si>
    <t>Bis(2-etilhexil) ftalat (DEHP)</t>
  </si>
  <si>
    <t>I18</t>
  </si>
  <si>
    <t>117-81-7</t>
  </si>
  <si>
    <t>Zolfaghari et al. 2014; estimació Taula caracterització efluent secundari</t>
  </si>
  <si>
    <t>N-nitrosodimethylamine (NDMA)</t>
  </si>
  <si>
    <t>I22</t>
  </si>
  <si>
    <t>62-75-9</t>
  </si>
  <si>
    <t>&lt;0,0015</t>
  </si>
  <si>
    <t>Krauss et al. 2009</t>
  </si>
  <si>
    <t>E. coli</t>
  </si>
  <si>
    <t>I19</t>
  </si>
  <si>
    <t>10^5,85</t>
  </si>
  <si>
    <t>10^7,6</t>
  </si>
  <si>
    <t>CFU/100 ml</t>
  </si>
  <si>
    <t>Lucena et al. 2004; Zanetti et al. 2010</t>
  </si>
  <si>
    <t>Colífags</t>
  </si>
  <si>
    <t>I20</t>
  </si>
  <si>
    <t>10^6,04</t>
  </si>
  <si>
    <t>10^6,75</t>
  </si>
  <si>
    <t>PFU/100 ml</t>
  </si>
  <si>
    <r>
      <t>Espores</t>
    </r>
    <r>
      <rPr>
        <i/>
        <sz val="11"/>
        <color rgb="FF000000"/>
        <rFont val="Arial"/>
        <family val="2"/>
      </rPr>
      <t xml:space="preserve"> Clostridium perfringens</t>
    </r>
  </si>
  <si>
    <t>I21</t>
  </si>
  <si>
    <t>10^3,18</t>
  </si>
  <si>
    <t>10^6,41</t>
  </si>
  <si>
    <t>Lucena et al. 2004</t>
  </si>
  <si>
    <t>FAC1</t>
  </si>
  <si>
    <t>FAC2</t>
  </si>
  <si>
    <t>FAC3</t>
  </si>
  <si>
    <t>Min</t>
  </si>
  <si>
    <t>Max</t>
  </si>
  <si>
    <t xml:space="preserve">Calderón-Preciado et al. 2013; Goodman et al. 2013; Pedrero et al. 2010; Tchobanoglous et al. 2015 </t>
  </si>
  <si>
    <t>Mamo et al. 2018; Tchobanoglous et al. 2015 Taula 6.2</t>
  </si>
  <si>
    <t>Tchobanoglous et al. 2015 Taula 6.2</t>
  </si>
  <si>
    <r>
      <rPr>
        <sz val="11"/>
        <color theme="1"/>
        <rFont val="Calibri"/>
        <family val="2"/>
      </rPr>
      <t>µ</t>
    </r>
    <r>
      <rPr>
        <sz val="11"/>
        <color theme="1"/>
        <rFont val="Arial"/>
        <family val="2"/>
      </rPr>
      <t>g NH4+/l</t>
    </r>
  </si>
  <si>
    <t>Collado et al. 2014; Mamo et al. 2018; Radjenovic et al. 2009; Tchobanoglous et al. 2015 Taula 6.2</t>
  </si>
  <si>
    <r>
      <rPr>
        <sz val="11"/>
        <color theme="1"/>
        <rFont val="Calibri"/>
        <family val="2"/>
      </rPr>
      <t>µ</t>
    </r>
    <r>
      <rPr>
        <sz val="11"/>
        <color theme="1"/>
        <rFont val="Arial"/>
        <family val="2"/>
      </rPr>
      <t>g NO3-/l</t>
    </r>
  </si>
  <si>
    <t>Fabio et al. 2013; Martin Ruel et al. 2011, 2012; Teijón et al. 2010</t>
  </si>
  <si>
    <t>Fabio et al. 2013; Loos et al. 2012; Martin Ruel et al. 2011, 2012; Teijón et al. 2010; Vos et al. 2013</t>
  </si>
  <si>
    <t>Petrovic and Verlicchi 2014; Radjenovic et al. 2009</t>
  </si>
  <si>
    <t>Loos et al. 2013</t>
  </si>
  <si>
    <t>Petrovic and Verlicchi 2014</t>
  </si>
  <si>
    <t>Collado et al. 2014; Gros et al. 2012</t>
  </si>
  <si>
    <t>Huerta Fontela et al. 2007; Loos et al. 2013; Ruel et al. 2011; Teijón et al. 2010</t>
  </si>
  <si>
    <t>Bizkarguenaga et al. 2012; Ruel et al. 2011; Sánchez Ávila et al. 2011</t>
  </si>
  <si>
    <t>Bourgin et al. 2018; Krauss et al. 2009</t>
  </si>
  <si>
    <t>10^4</t>
  </si>
  <si>
    <t>10^5</t>
  </si>
  <si>
    <t>10^2</t>
  </si>
  <si>
    <t>Costán Longares et al. 2008; Martí et al. 2011 (membrana amb porus de mida 0,4 µm); Trinh et al. 2012 (només F RNA fags, membrana amb porus de mida 0.1–0.2 μm); Zanetti et al. 2010 (suma colífags somàtics + F RNA fags, membrana amb porus de mida 0,4 µm)</t>
  </si>
  <si>
    <t>10^6</t>
  </si>
  <si>
    <t>10^3</t>
  </si>
  <si>
    <t>Costán Longares et al. 2008; Martí et al. 2011 (membrana amb porus de mida 0,4 µm); Trinh et al. 2012 (només F RNA fags, membrana amb porus de mida 0.1–0.2 μm)</t>
  </si>
  <si>
    <t xml:space="preserve">Codi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</si>
</sst>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Fill="1" applyAlignment="1">
      <alignment horizontal="left" vertical="center"/>
    </xf>
    <xf numFmtId="1" fontId="5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11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0" fontId="9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6" fillId="2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rce Font" id="{14D9E6A7-D2FD-4262-A1A1-4E0E42F6B310}" userId="S::mfont@icra.cat::3420a2e2-771d-47b4-b3ff-179b07fba0e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4" dT="2021-07-22T13:07:35.04" personId="{14D9E6A7-D2FD-4262-A1A1-4E0E42F6B310}" id="{94E7B737-364F-434C-AE72-F65B2BA38F28}">
    <text>Caldria posar també aquest valor a la cel·la "mín" de l'I22 a la Taula "Caract_efluent_secundari"</text>
  </threadedComment>
  <threadedComment ref="F27" dT="2021-07-22T12:08:20.39" personId="{14D9E6A7-D2FD-4262-A1A1-4E0E42F6B310}" id="{5C62D81D-14DE-4049-834B-A3B23DC2E0D1}">
    <text>Les unitats que hi havia abans espores/ml eren incorrectes!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D97BF-3915-4348-B47C-06CD9DB3091C}">
  <dimension ref="A1:D13"/>
  <sheetViews>
    <sheetView workbookViewId="0">
      <selection activeCell="C21" sqref="C21"/>
    </sheetView>
  </sheetViews>
  <sheetFormatPr defaultColWidth="11.42578125" defaultRowHeight="14.25"/>
  <cols>
    <col min="1" max="1" width="36.85546875" style="3" bestFit="1" customWidth="1"/>
    <col min="2" max="2" width="21.7109375" style="3" bestFit="1" customWidth="1"/>
    <col min="3" max="3" width="98.42578125" style="3" bestFit="1" customWidth="1"/>
    <col min="4" max="16384" width="11.42578125" style="3"/>
  </cols>
  <sheetData>
    <row r="1" spans="1:4" ht="15">
      <c r="A1" s="9" t="s">
        <v>0</v>
      </c>
      <c r="B1" s="21"/>
      <c r="C1" s="21"/>
      <c r="D1" s="21"/>
    </row>
    <row r="3" spans="1:4">
      <c r="A3" s="21" t="s">
        <v>1</v>
      </c>
      <c r="B3" s="10" t="s">
        <v>2</v>
      </c>
      <c r="C3" s="21" t="s">
        <v>3</v>
      </c>
      <c r="D3" s="21"/>
    </row>
    <row r="6" spans="1:4" ht="15">
      <c r="A6" s="21" t="s">
        <v>0</v>
      </c>
      <c r="B6" s="9" t="s">
        <v>4</v>
      </c>
      <c r="C6" s="9" t="s">
        <v>5</v>
      </c>
      <c r="D6" s="9" t="s">
        <v>6</v>
      </c>
    </row>
    <row r="7" spans="1:4">
      <c r="A7" s="21"/>
      <c r="B7" s="4" t="s">
        <v>7</v>
      </c>
      <c r="C7" s="4" t="s">
        <v>8</v>
      </c>
      <c r="D7" s="21" t="s">
        <v>9</v>
      </c>
    </row>
    <row r="8" spans="1:4" s="15" customFormat="1">
      <c r="A8" s="21"/>
      <c r="B8" s="21"/>
      <c r="C8" s="4" t="s">
        <v>10</v>
      </c>
      <c r="D8" s="21" t="s">
        <v>9</v>
      </c>
    </row>
    <row r="9" spans="1:4">
      <c r="A9" s="21"/>
      <c r="B9" s="23" t="s">
        <v>11</v>
      </c>
      <c r="C9" s="21" t="s">
        <v>12</v>
      </c>
      <c r="D9" s="21" t="s">
        <v>13</v>
      </c>
    </row>
    <row r="10" spans="1:4">
      <c r="A10" s="21"/>
      <c r="B10" s="24"/>
      <c r="C10" s="21" t="s">
        <v>14</v>
      </c>
      <c r="D10" s="21" t="s">
        <v>15</v>
      </c>
    </row>
    <row r="11" spans="1:4">
      <c r="A11" s="21"/>
      <c r="B11" s="24"/>
      <c r="C11" s="4" t="s">
        <v>16</v>
      </c>
      <c r="D11" s="21" t="s">
        <v>17</v>
      </c>
    </row>
    <row r="12" spans="1:4">
      <c r="A12" s="21"/>
      <c r="B12" s="24"/>
      <c r="C12" s="21" t="s">
        <v>18</v>
      </c>
      <c r="D12" s="21" t="s">
        <v>19</v>
      </c>
    </row>
    <row r="13" spans="1:4">
      <c r="A13" s="21"/>
      <c r="B13" s="24"/>
      <c r="C13" s="21" t="s">
        <v>20</v>
      </c>
      <c r="D13" s="21" t="s">
        <v>21</v>
      </c>
    </row>
  </sheetData>
  <mergeCells count="1">
    <mergeCell ref="B9:B13"/>
  </mergeCells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69AC-3003-45F1-8B1F-3A738D77AD5F}">
  <dimension ref="A1:G27"/>
  <sheetViews>
    <sheetView tabSelected="1" workbookViewId="0">
      <selection activeCell="G8" sqref="G8:G12"/>
    </sheetView>
  </sheetViews>
  <sheetFormatPr defaultRowHeight="15"/>
  <sheetData>
    <row r="1" spans="1:7">
      <c r="A1" s="17" t="s">
        <v>22</v>
      </c>
      <c r="B1" s="18"/>
      <c r="C1" s="18"/>
      <c r="D1" s="18"/>
      <c r="E1" s="18"/>
      <c r="F1" s="18"/>
      <c r="G1" s="18"/>
    </row>
    <row r="2" spans="1:7">
      <c r="A2" s="18"/>
      <c r="B2" s="18"/>
      <c r="C2" s="18"/>
      <c r="D2" s="18"/>
      <c r="E2" s="18"/>
      <c r="F2" s="18"/>
      <c r="G2" s="18"/>
    </row>
    <row r="3" spans="1:7">
      <c r="A3" s="17" t="s">
        <v>23</v>
      </c>
      <c r="B3" s="17" t="s">
        <v>24</v>
      </c>
      <c r="C3" s="17" t="s">
        <v>25</v>
      </c>
      <c r="D3" s="17" t="s">
        <v>9</v>
      </c>
      <c r="E3" s="17"/>
      <c r="F3" s="18"/>
      <c r="G3" s="18"/>
    </row>
    <row r="4" spans="1:7">
      <c r="A4" s="17"/>
      <c r="B4" s="17"/>
      <c r="C4" s="17"/>
      <c r="D4" s="17" t="s">
        <v>26</v>
      </c>
      <c r="E4" s="18"/>
      <c r="F4" s="17" t="s">
        <v>27</v>
      </c>
      <c r="G4" s="17" t="s">
        <v>28</v>
      </c>
    </row>
    <row r="5" spans="1:7">
      <c r="A5" s="17"/>
      <c r="B5" s="17"/>
      <c r="C5" s="17"/>
      <c r="D5" s="17" t="s">
        <v>29</v>
      </c>
      <c r="E5" s="17" t="s">
        <v>30</v>
      </c>
      <c r="F5" s="18"/>
      <c r="G5" s="18"/>
    </row>
    <row r="6" spans="1:7">
      <c r="A6" s="18" t="s">
        <v>31</v>
      </c>
      <c r="B6" s="18" t="s">
        <v>32</v>
      </c>
      <c r="C6" s="18" t="s">
        <v>33</v>
      </c>
      <c r="D6" s="18">
        <v>7</v>
      </c>
      <c r="E6" s="18">
        <v>7.5</v>
      </c>
      <c r="F6" s="18" t="s">
        <v>34</v>
      </c>
    </row>
    <row r="7" spans="1:7">
      <c r="A7" s="18" t="s">
        <v>35</v>
      </c>
      <c r="B7" s="18" t="s">
        <v>36</v>
      </c>
      <c r="C7" s="18" t="s">
        <v>33</v>
      </c>
      <c r="D7" s="18">
        <v>300</v>
      </c>
      <c r="E7" s="18">
        <v>2000</v>
      </c>
      <c r="F7" s="18" t="s">
        <v>37</v>
      </c>
      <c r="G7" s="18"/>
    </row>
    <row r="8" spans="1:7">
      <c r="A8" s="18" t="s">
        <v>38</v>
      </c>
      <c r="B8" s="18" t="s">
        <v>39</v>
      </c>
      <c r="C8" s="18" t="s">
        <v>33</v>
      </c>
      <c r="D8" s="18">
        <v>80</v>
      </c>
      <c r="E8" s="18">
        <v>150</v>
      </c>
      <c r="F8" s="18" t="s">
        <v>40</v>
      </c>
      <c r="G8" s="18" t="s">
        <v>41</v>
      </c>
    </row>
    <row r="9" spans="1:7">
      <c r="A9" s="18" t="s">
        <v>42</v>
      </c>
      <c r="B9" s="18" t="s">
        <v>43</v>
      </c>
      <c r="C9" s="18" t="s">
        <v>33</v>
      </c>
      <c r="D9" s="18">
        <v>130</v>
      </c>
      <c r="E9" s="18">
        <v>389</v>
      </c>
      <c r="F9" s="18" t="s">
        <v>44</v>
      </c>
      <c r="G9" s="18" t="s">
        <v>41</v>
      </c>
    </row>
    <row r="10" spans="1:7">
      <c r="A10" s="18" t="s">
        <v>45</v>
      </c>
      <c r="B10" s="18" t="s">
        <v>46</v>
      </c>
      <c r="C10" s="18" t="s">
        <v>33</v>
      </c>
      <c r="D10" s="19">
        <v>109</v>
      </c>
      <c r="E10" s="19">
        <v>328</v>
      </c>
      <c r="F10" s="18" t="s">
        <v>47</v>
      </c>
      <c r="G10" s="18" t="s">
        <v>41</v>
      </c>
    </row>
    <row r="11" spans="1:7">
      <c r="A11" s="18" t="s">
        <v>48</v>
      </c>
      <c r="B11" s="18" t="s">
        <v>49</v>
      </c>
      <c r="C11" s="18" t="s">
        <v>50</v>
      </c>
      <c r="D11" s="18">
        <v>18000</v>
      </c>
      <c r="E11" s="18">
        <v>52714</v>
      </c>
      <c r="F11" s="18" t="s">
        <v>51</v>
      </c>
      <c r="G11" s="18" t="s">
        <v>41</v>
      </c>
    </row>
    <row r="12" spans="1:7">
      <c r="A12" s="18" t="s">
        <v>52</v>
      </c>
      <c r="B12" s="18" t="s">
        <v>53</v>
      </c>
      <c r="C12" s="18" t="s">
        <v>54</v>
      </c>
      <c r="D12" s="18">
        <v>0</v>
      </c>
      <c r="E12" s="19">
        <v>0</v>
      </c>
      <c r="F12" s="18" t="s">
        <v>55</v>
      </c>
      <c r="G12" s="18" t="s">
        <v>41</v>
      </c>
    </row>
    <row r="13" spans="1:7">
      <c r="A13" s="18" t="s">
        <v>56</v>
      </c>
      <c r="B13" s="18" t="s">
        <v>57</v>
      </c>
      <c r="C13" s="18" t="s">
        <v>58</v>
      </c>
      <c r="D13" s="18">
        <v>150</v>
      </c>
      <c r="E13" s="18">
        <v>700</v>
      </c>
      <c r="F13" s="18" t="s">
        <v>59</v>
      </c>
      <c r="G13" s="18" t="s">
        <v>60</v>
      </c>
    </row>
    <row r="14" spans="1:7">
      <c r="A14" s="18" t="s">
        <v>61</v>
      </c>
      <c r="B14" s="18" t="s">
        <v>62</v>
      </c>
      <c r="C14" s="18" t="s">
        <v>63</v>
      </c>
      <c r="D14" s="18">
        <v>7.5</v>
      </c>
      <c r="E14" s="18">
        <v>600</v>
      </c>
      <c r="F14" s="18" t="s">
        <v>59</v>
      </c>
      <c r="G14" s="18" t="s">
        <v>64</v>
      </c>
    </row>
    <row r="15" spans="1:7">
      <c r="A15" s="18" t="s">
        <v>65</v>
      </c>
      <c r="B15" s="18" t="s">
        <v>66</v>
      </c>
      <c r="C15" s="18" t="s">
        <v>67</v>
      </c>
      <c r="D15" s="18">
        <v>65</v>
      </c>
      <c r="E15" s="18">
        <v>81</v>
      </c>
      <c r="F15" s="18" t="s">
        <v>59</v>
      </c>
      <c r="G15" s="18" t="s">
        <v>68</v>
      </c>
    </row>
    <row r="16" spans="1:7">
      <c r="A16" s="18" t="s">
        <v>69</v>
      </c>
      <c r="B16" s="18" t="s">
        <v>70</v>
      </c>
      <c r="C16" s="18" t="s">
        <v>71</v>
      </c>
      <c r="D16" s="18">
        <v>431</v>
      </c>
      <c r="E16" s="18">
        <v>715</v>
      </c>
      <c r="F16" s="18" t="s">
        <v>59</v>
      </c>
      <c r="G16" s="18" t="s">
        <v>68</v>
      </c>
    </row>
    <row r="17" spans="1:7">
      <c r="A17" s="18" t="s">
        <v>72</v>
      </c>
      <c r="B17" s="18" t="s">
        <v>73</v>
      </c>
      <c r="C17" s="18" t="s">
        <v>74</v>
      </c>
      <c r="D17" s="18">
        <v>0.19600000000000001</v>
      </c>
      <c r="E17" s="18">
        <v>15.8</v>
      </c>
      <c r="F17" s="18" t="s">
        <v>59</v>
      </c>
      <c r="G17" s="18" t="s">
        <v>75</v>
      </c>
    </row>
    <row r="18" spans="1:7">
      <c r="A18" s="18" t="s">
        <v>76</v>
      </c>
      <c r="B18" s="18" t="s">
        <v>77</v>
      </c>
      <c r="C18" s="18" t="s">
        <v>78</v>
      </c>
      <c r="D18" s="18">
        <v>0.2</v>
      </c>
      <c r="E18" s="18">
        <v>6</v>
      </c>
      <c r="F18" s="18" t="s">
        <v>59</v>
      </c>
      <c r="G18" s="18" t="s">
        <v>79</v>
      </c>
    </row>
    <row r="19" spans="1:7">
      <c r="A19" s="18" t="s">
        <v>80</v>
      </c>
      <c r="B19" s="18" t="s">
        <v>81</v>
      </c>
      <c r="C19" s="18" t="s">
        <v>82</v>
      </c>
      <c r="D19" s="19">
        <v>0.3</v>
      </c>
      <c r="E19" s="18">
        <v>3.5</v>
      </c>
      <c r="F19" s="18" t="s">
        <v>59</v>
      </c>
      <c r="G19" s="18" t="s">
        <v>83</v>
      </c>
    </row>
    <row r="20" spans="1:7">
      <c r="A20" s="18" t="s">
        <v>84</v>
      </c>
      <c r="B20" s="18" t="s">
        <v>85</v>
      </c>
      <c r="C20" s="18" t="s">
        <v>86</v>
      </c>
      <c r="D20" s="19">
        <v>159</v>
      </c>
      <c r="E20" s="18">
        <v>272</v>
      </c>
      <c r="F20" s="18" t="s">
        <v>59</v>
      </c>
      <c r="G20" s="18" t="s">
        <v>68</v>
      </c>
    </row>
    <row r="21" spans="1:7">
      <c r="A21" s="18" t="s">
        <v>87</v>
      </c>
      <c r="B21" s="18" t="s">
        <v>88</v>
      </c>
      <c r="C21" s="18" t="s">
        <v>89</v>
      </c>
      <c r="D21" s="18">
        <v>5.8000000000000003E-2</v>
      </c>
      <c r="E21" s="18">
        <v>61.637999999999998</v>
      </c>
      <c r="F21" s="18" t="s">
        <v>59</v>
      </c>
      <c r="G21" s="18" t="s">
        <v>90</v>
      </c>
    </row>
    <row r="22" spans="1:7">
      <c r="A22" s="18" t="s">
        <v>91</v>
      </c>
      <c r="B22" s="18" t="s">
        <v>92</v>
      </c>
      <c r="C22" s="18" t="s">
        <v>93</v>
      </c>
      <c r="D22" s="19">
        <v>1.2200000000000001E-2</v>
      </c>
      <c r="E22" s="18">
        <v>2.101</v>
      </c>
      <c r="F22" s="18" t="s">
        <v>59</v>
      </c>
      <c r="G22" s="18" t="s">
        <v>75</v>
      </c>
    </row>
    <row r="23" spans="1:7">
      <c r="A23" s="18" t="s">
        <v>94</v>
      </c>
      <c r="B23" s="18" t="s">
        <v>95</v>
      </c>
      <c r="C23" s="18" t="s">
        <v>96</v>
      </c>
      <c r="D23" s="19">
        <v>37.200000000000003</v>
      </c>
      <c r="E23" s="18">
        <v>81</v>
      </c>
      <c r="F23" s="18" t="s">
        <v>59</v>
      </c>
      <c r="G23" s="18" t="s">
        <v>97</v>
      </c>
    </row>
    <row r="24" spans="1:7">
      <c r="A24" s="18" t="s">
        <v>98</v>
      </c>
      <c r="B24" s="18" t="s">
        <v>99</v>
      </c>
      <c r="C24" s="18" t="s">
        <v>100</v>
      </c>
      <c r="D24" s="25" t="s">
        <v>101</v>
      </c>
      <c r="E24" s="18">
        <v>8.8999999999999996E-2</v>
      </c>
      <c r="F24" s="18" t="s">
        <v>59</v>
      </c>
      <c r="G24" s="18" t="s">
        <v>102</v>
      </c>
    </row>
    <row r="25" spans="1:7">
      <c r="A25" s="20" t="s">
        <v>103</v>
      </c>
      <c r="B25" s="18" t="s">
        <v>104</v>
      </c>
      <c r="C25" s="18" t="s">
        <v>33</v>
      </c>
      <c r="D25" s="18" t="s">
        <v>105</v>
      </c>
      <c r="E25" s="18" t="s">
        <v>106</v>
      </c>
      <c r="F25" s="18" t="s">
        <v>107</v>
      </c>
      <c r="G25" s="18" t="s">
        <v>108</v>
      </c>
    </row>
    <row r="26" spans="1:7">
      <c r="A26" s="18" t="s">
        <v>109</v>
      </c>
      <c r="B26" s="18" t="s">
        <v>110</v>
      </c>
      <c r="C26" s="18" t="s">
        <v>33</v>
      </c>
      <c r="D26" s="19" t="s">
        <v>111</v>
      </c>
      <c r="E26" s="19" t="s">
        <v>112</v>
      </c>
      <c r="F26" s="18" t="s">
        <v>113</v>
      </c>
      <c r="G26" s="18" t="s">
        <v>108</v>
      </c>
    </row>
    <row r="27" spans="1:7">
      <c r="A27" s="18" t="s">
        <v>114</v>
      </c>
      <c r="B27" s="18" t="s">
        <v>115</v>
      </c>
      <c r="C27" s="18" t="s">
        <v>33</v>
      </c>
      <c r="D27" s="19" t="s">
        <v>116</v>
      </c>
      <c r="E27" s="19" t="s">
        <v>117</v>
      </c>
      <c r="F27" s="22" t="s">
        <v>107</v>
      </c>
      <c r="G27" s="18" t="s">
        <v>118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5A80F-2AAF-44AC-BA58-0714CC5DC6CA}">
  <dimension ref="A1:Q32"/>
  <sheetViews>
    <sheetView zoomScaleNormal="100" workbookViewId="0">
      <pane xSplit="3" ySplit="3" topLeftCell="D19" activePane="bottomRight" state="frozen"/>
      <selection pane="bottomRight" activeCell="D22" sqref="D22"/>
      <selection pane="bottomLeft" activeCell="A4" sqref="A4"/>
      <selection pane="topRight" activeCell="D1" sqref="D1"/>
    </sheetView>
  </sheetViews>
  <sheetFormatPr defaultColWidth="11.42578125" defaultRowHeight="14.25"/>
  <cols>
    <col min="1" max="1" width="41.140625" style="3" customWidth="1"/>
    <col min="2" max="2" width="6.7109375" style="11" hidden="1" customWidth="1"/>
    <col min="3" max="3" width="0" style="3" hidden="1" customWidth="1"/>
    <col min="4" max="4" width="11.42578125" style="3"/>
    <col min="5" max="5" width="11.42578125" style="3" customWidth="1"/>
    <col min="6" max="6" width="11.5703125" style="3" bestFit="1" customWidth="1"/>
    <col min="7" max="7" width="11.85546875" style="3" bestFit="1" customWidth="1"/>
    <col min="8" max="13" width="11.5703125" style="3" bestFit="1" customWidth="1"/>
    <col min="14" max="16384" width="11.42578125" style="3"/>
  </cols>
  <sheetData>
    <row r="1" spans="1:17" ht="15">
      <c r="A1" s="9" t="s">
        <v>23</v>
      </c>
      <c r="B1" s="9" t="s">
        <v>6</v>
      </c>
      <c r="C1" s="1" t="s">
        <v>25</v>
      </c>
      <c r="D1" s="9" t="s">
        <v>119</v>
      </c>
      <c r="E1" s="9"/>
      <c r="F1" s="9" t="s">
        <v>120</v>
      </c>
      <c r="G1" s="9"/>
      <c r="H1" s="9" t="s">
        <v>121</v>
      </c>
      <c r="I1" s="9"/>
      <c r="J1" s="9" t="s">
        <v>19</v>
      </c>
      <c r="K1" s="21"/>
      <c r="L1" s="9" t="s">
        <v>21</v>
      </c>
      <c r="M1" s="21"/>
      <c r="N1" s="21"/>
      <c r="O1" s="21"/>
      <c r="P1" s="21"/>
      <c r="Q1" s="21"/>
    </row>
    <row r="2" spans="1:17" ht="15">
      <c r="A2" s="9"/>
      <c r="B2" s="9"/>
      <c r="C2" s="1"/>
      <c r="D2" s="9" t="s">
        <v>26</v>
      </c>
      <c r="E2" s="21"/>
      <c r="F2" s="9" t="s">
        <v>26</v>
      </c>
      <c r="G2" s="21"/>
      <c r="H2" s="9" t="s">
        <v>26</v>
      </c>
      <c r="I2" s="21"/>
      <c r="J2" s="9" t="s">
        <v>26</v>
      </c>
      <c r="K2" s="21"/>
      <c r="L2" s="9" t="s">
        <v>26</v>
      </c>
      <c r="M2" s="21"/>
      <c r="N2" s="9" t="s">
        <v>27</v>
      </c>
      <c r="O2" s="1" t="s">
        <v>28</v>
      </c>
      <c r="P2" s="21"/>
      <c r="Q2" s="21"/>
    </row>
    <row r="3" spans="1:17" ht="15">
      <c r="A3" s="9"/>
      <c r="B3" s="9"/>
      <c r="C3" s="1"/>
      <c r="D3" s="9" t="s">
        <v>122</v>
      </c>
      <c r="E3" s="9" t="s">
        <v>123</v>
      </c>
      <c r="F3" s="9" t="s">
        <v>122</v>
      </c>
      <c r="G3" s="9" t="s">
        <v>123</v>
      </c>
      <c r="H3" s="9" t="s">
        <v>122</v>
      </c>
      <c r="I3" s="9" t="s">
        <v>123</v>
      </c>
      <c r="J3" s="9" t="s">
        <v>122</v>
      </c>
      <c r="K3" s="9" t="s">
        <v>123</v>
      </c>
      <c r="L3" s="9" t="s">
        <v>122</v>
      </c>
      <c r="M3" s="9" t="s">
        <v>123</v>
      </c>
      <c r="N3" s="9"/>
      <c r="O3" s="21"/>
      <c r="P3" s="21"/>
      <c r="Q3" s="21"/>
    </row>
    <row r="4" spans="1:17" s="11" customFormat="1">
      <c r="A4" s="4" t="s">
        <v>31</v>
      </c>
      <c r="B4" s="21" t="s">
        <v>32</v>
      </c>
      <c r="C4" s="21" t="s">
        <v>33</v>
      </c>
      <c r="D4" s="7">
        <v>7</v>
      </c>
      <c r="E4" s="21">
        <v>7.5</v>
      </c>
      <c r="F4" s="7">
        <v>7</v>
      </c>
      <c r="G4" s="21">
        <v>7.5</v>
      </c>
      <c r="H4" s="7">
        <v>7</v>
      </c>
      <c r="I4" s="21">
        <v>7.5</v>
      </c>
      <c r="J4" s="7">
        <v>7</v>
      </c>
      <c r="K4" s="21">
        <v>7.5</v>
      </c>
      <c r="L4" s="7">
        <v>7</v>
      </c>
      <c r="M4" s="21">
        <v>7.5</v>
      </c>
      <c r="N4" s="21" t="s">
        <v>34</v>
      </c>
      <c r="O4" s="4"/>
      <c r="P4" s="21"/>
      <c r="Q4" s="21"/>
    </row>
    <row r="5" spans="1:17" s="11" customFormat="1">
      <c r="A5" s="4" t="s">
        <v>35</v>
      </c>
      <c r="B5" s="21" t="s">
        <v>36</v>
      </c>
      <c r="C5" s="21" t="s">
        <v>33</v>
      </c>
      <c r="D5" s="21">
        <v>300</v>
      </c>
      <c r="E5" s="21">
        <v>2000</v>
      </c>
      <c r="F5" s="21">
        <v>300</v>
      </c>
      <c r="G5" s="21">
        <v>2000</v>
      </c>
      <c r="H5" s="21">
        <v>300</v>
      </c>
      <c r="I5" s="21">
        <v>2000</v>
      </c>
      <c r="J5" s="21">
        <v>300</v>
      </c>
      <c r="K5" s="21">
        <v>2000</v>
      </c>
      <c r="L5" s="21">
        <v>300</v>
      </c>
      <c r="M5" s="21">
        <v>2000</v>
      </c>
      <c r="N5" s="21" t="s">
        <v>37</v>
      </c>
      <c r="O5" s="4" t="s">
        <v>124</v>
      </c>
      <c r="P5" s="21"/>
      <c r="Q5" s="21"/>
    </row>
    <row r="6" spans="1:17" s="11" customFormat="1">
      <c r="A6" s="4" t="s">
        <v>38</v>
      </c>
      <c r="B6" s="21" t="s">
        <v>39</v>
      </c>
      <c r="C6" s="21" t="s">
        <v>33</v>
      </c>
      <c r="D6" s="21">
        <v>2</v>
      </c>
      <c r="E6" s="21">
        <v>15</v>
      </c>
      <c r="F6" s="4">
        <v>2</v>
      </c>
      <c r="G6" s="4">
        <v>15</v>
      </c>
      <c r="H6" s="21">
        <v>1</v>
      </c>
      <c r="I6" s="21">
        <v>5</v>
      </c>
      <c r="J6" s="21">
        <v>0.3</v>
      </c>
      <c r="K6" s="21">
        <v>2</v>
      </c>
      <c r="L6" s="21">
        <v>0.3</v>
      </c>
      <c r="M6" s="21">
        <v>2</v>
      </c>
      <c r="N6" s="21" t="s">
        <v>40</v>
      </c>
      <c r="O6" s="4" t="s">
        <v>125</v>
      </c>
      <c r="P6" s="21"/>
      <c r="Q6" s="21"/>
    </row>
    <row r="7" spans="1:17">
      <c r="A7" s="21" t="s">
        <v>42</v>
      </c>
      <c r="B7" s="21" t="s">
        <v>43</v>
      </c>
      <c r="C7" s="21" t="s">
        <v>33</v>
      </c>
      <c r="D7" s="21">
        <v>5</v>
      </c>
      <c r="E7" s="21">
        <v>25</v>
      </c>
      <c r="F7" s="21">
        <v>5</v>
      </c>
      <c r="G7" s="21">
        <v>25</v>
      </c>
      <c r="H7" s="21">
        <v>5</v>
      </c>
      <c r="I7" s="21">
        <v>20</v>
      </c>
      <c r="J7" s="21">
        <v>1</v>
      </c>
      <c r="K7" s="21">
        <v>5</v>
      </c>
      <c r="L7" s="21">
        <v>1</v>
      </c>
      <c r="M7" s="21">
        <v>5</v>
      </c>
      <c r="N7" s="21" t="s">
        <v>44</v>
      </c>
      <c r="O7" s="21" t="s">
        <v>126</v>
      </c>
      <c r="P7" s="21"/>
      <c r="Q7" s="21"/>
    </row>
    <row r="8" spans="1:17">
      <c r="A8" s="4" t="s">
        <v>45</v>
      </c>
      <c r="B8" s="21" t="s">
        <v>46</v>
      </c>
      <c r="C8" s="21" t="s">
        <v>33</v>
      </c>
      <c r="D8" s="5">
        <v>20</v>
      </c>
      <c r="E8" s="5">
        <v>40</v>
      </c>
      <c r="F8" s="5">
        <v>20</v>
      </c>
      <c r="G8" s="4">
        <v>40</v>
      </c>
      <c r="H8" s="5">
        <v>15</v>
      </c>
      <c r="I8" s="4">
        <v>20</v>
      </c>
      <c r="J8" s="5">
        <v>0.5</v>
      </c>
      <c r="K8" s="4">
        <v>5</v>
      </c>
      <c r="L8" s="21">
        <v>0.5</v>
      </c>
      <c r="M8" s="21">
        <v>5</v>
      </c>
      <c r="N8" s="21" t="s">
        <v>47</v>
      </c>
      <c r="O8" s="21" t="s">
        <v>126</v>
      </c>
      <c r="P8" s="21"/>
      <c r="Q8" s="21"/>
    </row>
    <row r="9" spans="1:17" s="14" customFormat="1" ht="15">
      <c r="A9" s="4" t="s">
        <v>48</v>
      </c>
      <c r="B9" s="21" t="s">
        <v>49</v>
      </c>
      <c r="C9" s="21" t="s">
        <v>50</v>
      </c>
      <c r="D9" s="12">
        <f>23.1685714285714*10^3</f>
        <v>23168.571428571402</v>
      </c>
      <c r="E9" s="12">
        <f>43.7628571428571*10^3</f>
        <v>43762.857142857101</v>
      </c>
      <c r="F9" s="12">
        <f>1.28714285714286*10^3</f>
        <v>1287.1428571428601</v>
      </c>
      <c r="G9" s="12">
        <f>12.8714285714286*10^3</f>
        <v>12871.4285714286</v>
      </c>
      <c r="H9" s="12">
        <f>0.514857142857143*10^3</f>
        <v>514.857142857143</v>
      </c>
      <c r="I9" s="12">
        <f>5.14857142857143*10^3</f>
        <v>5148.5714285714303</v>
      </c>
      <c r="J9" s="12">
        <f>0.514857142857143*10^3</f>
        <v>514.857142857143</v>
      </c>
      <c r="K9" s="12">
        <f>6.43571428571429*10^3</f>
        <v>6435.7142857142908</v>
      </c>
      <c r="L9" s="12">
        <f>0.514857142857143*10^3</f>
        <v>514.857142857143</v>
      </c>
      <c r="M9" s="12">
        <f>1.28714285714286*10^3</f>
        <v>1287.1428571428601</v>
      </c>
      <c r="N9" s="4" t="s">
        <v>127</v>
      </c>
      <c r="O9" s="21" t="s">
        <v>128</v>
      </c>
      <c r="P9" s="21"/>
      <c r="Q9" s="21"/>
    </row>
    <row r="10" spans="1:17" s="14" customFormat="1" ht="15">
      <c r="A10" s="4" t="s">
        <v>52</v>
      </c>
      <c r="B10" s="21" t="s">
        <v>53</v>
      </c>
      <c r="C10" s="21" t="s">
        <v>54</v>
      </c>
      <c r="D10" s="4">
        <f>0*1000</f>
        <v>0</v>
      </c>
      <c r="E10" s="13">
        <f>3.98571428571429*1000</f>
        <v>3985.7142857142903</v>
      </c>
      <c r="F10" s="13">
        <f>22.1428571428571*1000</f>
        <v>22142.857142857101</v>
      </c>
      <c r="G10" s="13">
        <f>132.857142857143*1000</f>
        <v>132857.14285714302</v>
      </c>
      <c r="H10" s="13">
        <f>8.85714285714286*10^3</f>
        <v>8857.1428571428587</v>
      </c>
      <c r="I10" s="13">
        <f>53.1428571428571*10^3</f>
        <v>53142.857142857101</v>
      </c>
      <c r="J10" s="13">
        <f>8.85714285714286*10^3</f>
        <v>8857.1428571428587</v>
      </c>
      <c r="K10" s="13">
        <f>53.1428571428571*10^3</f>
        <v>53142.857142857101</v>
      </c>
      <c r="L10" s="13">
        <f>8.85714285714286*10^3</f>
        <v>8857.1428571428587</v>
      </c>
      <c r="M10" s="13">
        <f>53.1428571428571*10^3</f>
        <v>53142.857142857101</v>
      </c>
      <c r="N10" s="4" t="s">
        <v>129</v>
      </c>
      <c r="O10" s="21" t="s">
        <v>125</v>
      </c>
      <c r="P10" s="21"/>
      <c r="Q10" s="21"/>
    </row>
    <row r="11" spans="1:17" s="11" customFormat="1">
      <c r="A11" s="4" t="s">
        <v>56</v>
      </c>
      <c r="B11" s="21" t="s">
        <v>57</v>
      </c>
      <c r="C11" s="21" t="s">
        <v>58</v>
      </c>
      <c r="D11" s="21">
        <v>5</v>
      </c>
      <c r="E11" s="21">
        <v>700</v>
      </c>
      <c r="F11" s="21">
        <v>5</v>
      </c>
      <c r="G11" s="21">
        <v>700</v>
      </c>
      <c r="H11" s="21">
        <v>5</v>
      </c>
      <c r="I11" s="21">
        <v>700</v>
      </c>
      <c r="J11" s="6">
        <v>5</v>
      </c>
      <c r="K11" s="6">
        <v>700</v>
      </c>
      <c r="L11" s="6">
        <v>5</v>
      </c>
      <c r="M11" s="6">
        <v>700</v>
      </c>
      <c r="N11" s="21" t="s">
        <v>59</v>
      </c>
      <c r="O11" s="21" t="s">
        <v>130</v>
      </c>
      <c r="P11" s="21"/>
      <c r="Q11" s="21"/>
    </row>
    <row r="12" spans="1:17">
      <c r="A12" s="4" t="s">
        <v>61</v>
      </c>
      <c r="B12" s="21" t="s">
        <v>62</v>
      </c>
      <c r="C12" s="21" t="s">
        <v>63</v>
      </c>
      <c r="D12" s="21">
        <v>5</v>
      </c>
      <c r="E12" s="21">
        <v>100</v>
      </c>
      <c r="F12" s="21">
        <v>5</v>
      </c>
      <c r="G12" s="21">
        <v>100</v>
      </c>
      <c r="H12" s="21">
        <v>5</v>
      </c>
      <c r="I12" s="21">
        <v>100</v>
      </c>
      <c r="J12" s="21">
        <v>5</v>
      </c>
      <c r="K12" s="21">
        <v>100</v>
      </c>
      <c r="L12" s="21">
        <v>5</v>
      </c>
      <c r="M12" s="21">
        <v>100</v>
      </c>
      <c r="N12" s="21" t="s">
        <v>59</v>
      </c>
      <c r="O12" s="21" t="s">
        <v>131</v>
      </c>
      <c r="P12" s="21"/>
      <c r="Q12" s="21"/>
    </row>
    <row r="13" spans="1:17">
      <c r="A13" s="4" t="s">
        <v>65</v>
      </c>
      <c r="B13" s="21" t="s">
        <v>66</v>
      </c>
      <c r="C13" s="21" t="s">
        <v>67</v>
      </c>
      <c r="D13" s="21">
        <v>0.05</v>
      </c>
      <c r="E13" s="21">
        <v>20</v>
      </c>
      <c r="F13" s="21">
        <v>0.05</v>
      </c>
      <c r="G13" s="21">
        <v>20</v>
      </c>
      <c r="H13" s="21">
        <v>0.05</v>
      </c>
      <c r="I13" s="21">
        <v>20</v>
      </c>
      <c r="J13" s="21">
        <v>0.05</v>
      </c>
      <c r="K13" s="21">
        <v>20</v>
      </c>
      <c r="L13" s="21">
        <v>0.05</v>
      </c>
      <c r="M13" s="21">
        <v>20</v>
      </c>
      <c r="N13" s="21" t="s">
        <v>59</v>
      </c>
      <c r="O13" s="21" t="s">
        <v>132</v>
      </c>
      <c r="P13" s="21"/>
      <c r="Q13" s="21"/>
    </row>
    <row r="14" spans="1:17">
      <c r="A14" s="4" t="s">
        <v>69</v>
      </c>
      <c r="B14" s="21" t="s">
        <v>70</v>
      </c>
      <c r="C14" s="21" t="s">
        <v>71</v>
      </c>
      <c r="D14" s="21">
        <v>0.3</v>
      </c>
      <c r="E14" s="21">
        <v>10</v>
      </c>
      <c r="F14" s="21">
        <v>0.3</v>
      </c>
      <c r="G14" s="21">
        <v>10</v>
      </c>
      <c r="H14" s="21">
        <v>0.3</v>
      </c>
      <c r="I14" s="21">
        <v>10</v>
      </c>
      <c r="J14" s="21">
        <v>0.3</v>
      </c>
      <c r="K14" s="21">
        <v>10</v>
      </c>
      <c r="L14" s="21">
        <v>0.3</v>
      </c>
      <c r="M14" s="21">
        <v>10</v>
      </c>
      <c r="N14" s="21" t="s">
        <v>59</v>
      </c>
      <c r="O14" s="21" t="s">
        <v>132</v>
      </c>
      <c r="P14" s="21"/>
      <c r="Q14" s="21"/>
    </row>
    <row r="15" spans="1:17" s="11" customFormat="1">
      <c r="A15" s="4" t="s">
        <v>72</v>
      </c>
      <c r="B15" s="21" t="s">
        <v>73</v>
      </c>
      <c r="C15" s="4" t="s">
        <v>74</v>
      </c>
      <c r="D15" s="21">
        <v>0.19600000000000001</v>
      </c>
      <c r="E15" s="21">
        <v>15.8</v>
      </c>
      <c r="F15" s="21">
        <v>0.19600000000000001</v>
      </c>
      <c r="G15" s="21">
        <v>15.8</v>
      </c>
      <c r="H15" s="21">
        <v>0.19600000000000001</v>
      </c>
      <c r="I15" s="21">
        <v>15.8</v>
      </c>
      <c r="J15" s="21">
        <v>0.19600000000000001</v>
      </c>
      <c r="K15" s="21">
        <v>15.8</v>
      </c>
      <c r="L15" s="21">
        <v>0.19600000000000001</v>
      </c>
      <c r="M15" s="21">
        <v>15.8</v>
      </c>
      <c r="N15" s="21" t="s">
        <v>59</v>
      </c>
      <c r="O15" s="21" t="s">
        <v>133</v>
      </c>
      <c r="P15" s="21"/>
      <c r="Q15" s="21"/>
    </row>
    <row r="16" spans="1:17" s="11" customFormat="1">
      <c r="A16" s="4" t="s">
        <v>76</v>
      </c>
      <c r="B16" s="21" t="s">
        <v>77</v>
      </c>
      <c r="C16" s="4" t="s">
        <v>78</v>
      </c>
      <c r="D16" s="21">
        <v>0.2</v>
      </c>
      <c r="E16" s="21">
        <v>6</v>
      </c>
      <c r="F16" s="21">
        <v>0.2</v>
      </c>
      <c r="G16" s="21">
        <v>6</v>
      </c>
      <c r="H16" s="21">
        <v>0.2</v>
      </c>
      <c r="I16" s="21">
        <v>6</v>
      </c>
      <c r="J16" s="21">
        <v>0.2</v>
      </c>
      <c r="K16" s="21">
        <v>6</v>
      </c>
      <c r="L16" s="21">
        <v>0.2</v>
      </c>
      <c r="M16" s="21">
        <v>6</v>
      </c>
      <c r="N16" s="21" t="s">
        <v>59</v>
      </c>
      <c r="O16" s="21" t="s">
        <v>134</v>
      </c>
      <c r="P16" s="21"/>
      <c r="Q16" s="21"/>
    </row>
    <row r="17" spans="1:17" s="11" customFormat="1">
      <c r="A17" s="4" t="s">
        <v>80</v>
      </c>
      <c r="B17" s="21" t="s">
        <v>81</v>
      </c>
      <c r="C17" s="21" t="s">
        <v>82</v>
      </c>
      <c r="D17" s="6">
        <v>0.3</v>
      </c>
      <c r="E17" s="21">
        <v>3.5</v>
      </c>
      <c r="F17" s="6">
        <v>0.3</v>
      </c>
      <c r="G17" s="21">
        <v>3.5</v>
      </c>
      <c r="H17" s="6">
        <v>0.3</v>
      </c>
      <c r="I17" s="21">
        <v>3.5</v>
      </c>
      <c r="J17" s="6">
        <v>0.3</v>
      </c>
      <c r="K17" s="21">
        <v>3.5</v>
      </c>
      <c r="L17" s="6">
        <v>0.3</v>
      </c>
      <c r="M17" s="21">
        <v>3.5</v>
      </c>
      <c r="N17" s="21" t="s">
        <v>59</v>
      </c>
      <c r="O17" s="21" t="s">
        <v>83</v>
      </c>
      <c r="P17" s="21"/>
      <c r="Q17" s="21"/>
    </row>
    <row r="18" spans="1:17">
      <c r="A18" s="4" t="s">
        <v>84</v>
      </c>
      <c r="B18" s="21" t="s">
        <v>85</v>
      </c>
      <c r="C18" s="21" t="s">
        <v>86</v>
      </c>
      <c r="D18" s="5">
        <v>0.376</v>
      </c>
      <c r="E18" s="21">
        <v>2.6</v>
      </c>
      <c r="F18" s="5">
        <v>0.376</v>
      </c>
      <c r="G18" s="21">
        <v>2.6</v>
      </c>
      <c r="H18" s="5">
        <v>0.376</v>
      </c>
      <c r="I18" s="21">
        <v>2.6</v>
      </c>
      <c r="J18" s="5">
        <v>0.376</v>
      </c>
      <c r="K18" s="21">
        <v>2.6</v>
      </c>
      <c r="L18" s="5">
        <v>0.376</v>
      </c>
      <c r="M18" s="21">
        <v>2.6</v>
      </c>
      <c r="N18" s="21" t="s">
        <v>59</v>
      </c>
      <c r="O18" s="21" t="s">
        <v>135</v>
      </c>
      <c r="P18" s="21"/>
      <c r="Q18" s="21"/>
    </row>
    <row r="19" spans="1:17">
      <c r="A19" s="4" t="s">
        <v>87</v>
      </c>
      <c r="B19" s="21" t="s">
        <v>88</v>
      </c>
      <c r="C19" s="21" t="s">
        <v>89</v>
      </c>
      <c r="D19" s="21">
        <v>0.03</v>
      </c>
      <c r="E19" s="21">
        <v>23</v>
      </c>
      <c r="F19" s="21">
        <v>0.03</v>
      </c>
      <c r="G19" s="21">
        <v>23</v>
      </c>
      <c r="H19" s="21">
        <v>0.03</v>
      </c>
      <c r="I19" s="21">
        <v>23</v>
      </c>
      <c r="J19" s="21">
        <v>0.03</v>
      </c>
      <c r="K19" s="21">
        <v>23</v>
      </c>
      <c r="L19" s="21">
        <v>0.03</v>
      </c>
      <c r="M19" s="21">
        <v>23</v>
      </c>
      <c r="N19" s="21" t="s">
        <v>59</v>
      </c>
      <c r="O19" s="21" t="s">
        <v>136</v>
      </c>
      <c r="P19" s="21"/>
      <c r="Q19" s="21"/>
    </row>
    <row r="20" spans="1:17">
      <c r="A20" s="4" t="s">
        <v>91</v>
      </c>
      <c r="B20" s="21" t="s">
        <v>92</v>
      </c>
      <c r="C20" s="21" t="s">
        <v>93</v>
      </c>
      <c r="D20" s="6">
        <v>1.2200000000000001E-2</v>
      </c>
      <c r="E20" s="21">
        <v>2.101</v>
      </c>
      <c r="F20" s="6">
        <v>1.2200000000000001E-2</v>
      </c>
      <c r="G20" s="21">
        <v>2.101</v>
      </c>
      <c r="H20" s="6">
        <v>1.2200000000000001E-2</v>
      </c>
      <c r="I20" s="21">
        <v>2.101</v>
      </c>
      <c r="J20" s="6">
        <v>1.2200000000000001E-2</v>
      </c>
      <c r="K20" s="21">
        <v>2.101</v>
      </c>
      <c r="L20" s="6">
        <v>1.2200000000000001E-2</v>
      </c>
      <c r="M20" s="21">
        <v>2.101</v>
      </c>
      <c r="N20" s="21" t="s">
        <v>59</v>
      </c>
      <c r="O20" s="21" t="s">
        <v>133</v>
      </c>
      <c r="P20" s="21"/>
      <c r="Q20" s="21"/>
    </row>
    <row r="21" spans="1:17">
      <c r="A21" s="4" t="s">
        <v>94</v>
      </c>
      <c r="B21" s="21" t="s">
        <v>95</v>
      </c>
      <c r="C21" s="21" t="s">
        <v>96</v>
      </c>
      <c r="D21" s="6">
        <v>0.3</v>
      </c>
      <c r="E21" s="21">
        <v>81</v>
      </c>
      <c r="F21" s="6">
        <v>0.3</v>
      </c>
      <c r="G21" s="21">
        <v>81</v>
      </c>
      <c r="H21" s="6">
        <v>0.3</v>
      </c>
      <c r="I21" s="21">
        <v>81</v>
      </c>
      <c r="J21" s="6">
        <v>0.3</v>
      </c>
      <c r="K21" s="21">
        <v>81</v>
      </c>
      <c r="L21" s="6">
        <v>0.3</v>
      </c>
      <c r="M21" s="21">
        <v>81</v>
      </c>
      <c r="N21" s="21" t="s">
        <v>59</v>
      </c>
      <c r="O21" s="21" t="s">
        <v>137</v>
      </c>
      <c r="P21" s="21"/>
      <c r="Q21" s="21"/>
    </row>
    <row r="22" spans="1:17" s="15" customFormat="1">
      <c r="A22" s="21" t="s">
        <v>98</v>
      </c>
      <c r="B22" s="21" t="s">
        <v>99</v>
      </c>
      <c r="C22" s="21" t="s">
        <v>100</v>
      </c>
      <c r="D22" s="19" t="s">
        <v>101</v>
      </c>
      <c r="E22" s="16">
        <v>0.19</v>
      </c>
      <c r="F22" s="19" t="s">
        <v>101</v>
      </c>
      <c r="G22" s="16">
        <v>0.19</v>
      </c>
      <c r="H22" s="19" t="s">
        <v>101</v>
      </c>
      <c r="I22" s="16">
        <v>0.19</v>
      </c>
      <c r="J22" s="19" t="s">
        <v>101</v>
      </c>
      <c r="K22" s="16">
        <v>0.19</v>
      </c>
      <c r="L22" s="19" t="s">
        <v>101</v>
      </c>
      <c r="M22" s="16">
        <v>0.19</v>
      </c>
      <c r="N22" s="21" t="s">
        <v>59</v>
      </c>
      <c r="O22" s="21" t="s">
        <v>138</v>
      </c>
      <c r="P22" s="21"/>
      <c r="Q22" s="21"/>
    </row>
    <row r="23" spans="1:17">
      <c r="A23" s="2" t="s">
        <v>103</v>
      </c>
      <c r="B23" s="21" t="s">
        <v>104</v>
      </c>
      <c r="C23" s="21" t="s">
        <v>33</v>
      </c>
      <c r="D23" s="5" t="s">
        <v>139</v>
      </c>
      <c r="E23" s="6" t="s">
        <v>140</v>
      </c>
      <c r="F23" s="5" t="s">
        <v>139</v>
      </c>
      <c r="G23" s="6" t="s">
        <v>140</v>
      </c>
      <c r="H23" s="5" t="s">
        <v>139</v>
      </c>
      <c r="I23" s="6" t="s">
        <v>140</v>
      </c>
      <c r="J23" s="5">
        <v>1</v>
      </c>
      <c r="K23" s="6" t="s">
        <v>141</v>
      </c>
      <c r="L23" s="5">
        <v>1</v>
      </c>
      <c r="M23" s="6" t="s">
        <v>141</v>
      </c>
      <c r="N23" s="21" t="s">
        <v>107</v>
      </c>
      <c r="O23" s="21" t="s">
        <v>142</v>
      </c>
      <c r="P23" s="21"/>
      <c r="Q23" s="21"/>
    </row>
    <row r="24" spans="1:17">
      <c r="A24" s="4" t="s">
        <v>109</v>
      </c>
      <c r="B24" s="21" t="s">
        <v>110</v>
      </c>
      <c r="C24" s="21" t="s">
        <v>33</v>
      </c>
      <c r="D24" s="5" t="s">
        <v>140</v>
      </c>
      <c r="E24" s="6" t="s">
        <v>143</v>
      </c>
      <c r="F24" s="5" t="s">
        <v>140</v>
      </c>
      <c r="G24" s="6" t="s">
        <v>143</v>
      </c>
      <c r="H24" s="5" t="s">
        <v>140</v>
      </c>
      <c r="I24" s="6" t="s">
        <v>143</v>
      </c>
      <c r="J24" s="5">
        <v>10</v>
      </c>
      <c r="K24" s="6" t="s">
        <v>144</v>
      </c>
      <c r="L24" s="5">
        <v>10</v>
      </c>
      <c r="M24" s="6" t="s">
        <v>144</v>
      </c>
      <c r="N24" s="21" t="s">
        <v>113</v>
      </c>
      <c r="O24" s="21" t="s">
        <v>142</v>
      </c>
      <c r="P24" s="21"/>
      <c r="Q24" s="21"/>
    </row>
    <row r="25" spans="1:17">
      <c r="A25" s="8" t="s">
        <v>114</v>
      </c>
      <c r="B25" s="21" t="s">
        <v>115</v>
      </c>
      <c r="C25" s="21" t="s">
        <v>33</v>
      </c>
      <c r="D25" s="5" t="s">
        <v>144</v>
      </c>
      <c r="E25" s="6" t="s">
        <v>139</v>
      </c>
      <c r="F25" s="6" t="s">
        <v>144</v>
      </c>
      <c r="G25" s="6" t="s">
        <v>139</v>
      </c>
      <c r="H25" s="5" t="s">
        <v>144</v>
      </c>
      <c r="I25" s="6" t="s">
        <v>139</v>
      </c>
      <c r="J25" s="6">
        <v>1</v>
      </c>
      <c r="K25" s="6" t="s">
        <v>141</v>
      </c>
      <c r="L25" s="6">
        <v>1</v>
      </c>
      <c r="M25" s="6" t="s">
        <v>141</v>
      </c>
      <c r="N25" s="21" t="s">
        <v>107</v>
      </c>
      <c r="O25" s="21" t="s">
        <v>145</v>
      </c>
      <c r="P25" s="21"/>
      <c r="Q25" s="21"/>
    </row>
    <row r="27" spans="1:17" ht="15">
      <c r="A27" s="9" t="s">
        <v>11</v>
      </c>
      <c r="B27" s="9" t="s">
        <v>146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r="28" spans="1:17">
      <c r="A28" s="21" t="s">
        <v>12</v>
      </c>
      <c r="B28" s="21" t="s">
        <v>119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spans="1:17">
      <c r="A29" s="21" t="s">
        <v>14</v>
      </c>
      <c r="B29" s="21" t="s">
        <v>120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 spans="1:17">
      <c r="A30" s="4" t="s">
        <v>16</v>
      </c>
      <c r="B30" s="21" t="s">
        <v>121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 spans="1:17">
      <c r="A31" s="21" t="s">
        <v>18</v>
      </c>
      <c r="B31" s="21" t="s">
        <v>19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17">
      <c r="A32" s="21" t="s">
        <v>20</v>
      </c>
      <c r="B32" s="21" t="s">
        <v>21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</sheetData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2" ma:contentTypeDescription="Crear nuevo documento." ma:contentTypeScope="" ma:versionID="92a5d1b374687efaa1547a4938c7f32d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2a4062e1d4e72a534a424cbbdf0881a7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281C63-EADB-4A76-9B44-DBFC0FD89F53}"/>
</file>

<file path=customXml/itemProps2.xml><?xml version="1.0" encoding="utf-8"?>
<ds:datastoreItem xmlns:ds="http://schemas.openxmlformats.org/officeDocument/2006/customXml" ds:itemID="{3A9CAED7-8FD0-4254-ACDD-B75DABE50112}"/>
</file>

<file path=customXml/itemProps3.xml><?xml version="1.0" encoding="utf-8"?>
<ds:datastoreItem xmlns:ds="http://schemas.openxmlformats.org/officeDocument/2006/customXml" ds:itemID="{CBC3D129-38C2-4933-A822-067030CE2B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Merce Font</cp:lastModifiedBy>
  <cp:revision/>
  <dcterms:created xsi:type="dcterms:W3CDTF">2015-06-05T18:19:34Z</dcterms:created>
  <dcterms:modified xsi:type="dcterms:W3CDTF">2021-07-22T13:08:20Z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