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Taules_SAD_actuals/"/>
    </mc:Choice>
  </mc:AlternateContent>
  <xr:revisionPtr revIDLastSave="258" documentId="8_{20D86A96-B9A2-4BF2-8127-8CBDE844D7C4}" xr6:coauthVersionLast="47" xr6:coauthVersionMax="47" xr10:uidLastSave="{73762EC6-EDB3-42A4-B3B7-F3DD6E92F0EB}"/>
  <bookViews>
    <workbookView xWindow="-120" yWindow="-120" windowWidth="20730" windowHeight="11160" xr2:uid="{950B8DD5-9FBC-44DF-AEAB-F50B4D94FAA5}"/>
  </bookViews>
  <sheets>
    <sheet name="Altres_criteris_taulat" sheetId="29" r:id="rId1"/>
    <sheet name="Temps_operacio" sheetId="30" r:id="rId2"/>
    <sheet name="Altres_Caract " sheetId="23" r:id="rId3"/>
    <sheet name="Impactes ambientals" sheetId="25" r:id="rId4"/>
    <sheet name="Abrev" sheetId="26" r:id="rId5"/>
    <sheet name="REF" sheetId="27" r:id="rId6"/>
  </sheets>
  <definedNames>
    <definedName name="_xlnm._FilterDatabase" localSheetId="2" hidden="1">'Altres_Caract '!$A$1:$S$1</definedName>
    <definedName name="_xlnm._FilterDatabase" localSheetId="0" hidden="1">Altres_criteris_taulat!$A$1:$U$1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9" l="1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R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S3" i="29"/>
  <c r="R3" i="29"/>
  <c r="M50" i="29"/>
  <c r="L50" i="29"/>
  <c r="M49" i="29"/>
  <c r="L49" i="29"/>
  <c r="M48" i="29"/>
  <c r="L48" i="29"/>
  <c r="M47" i="29"/>
  <c r="L47" i="29"/>
  <c r="M46" i="29"/>
  <c r="L46" i="29"/>
  <c r="M45" i="29"/>
  <c r="L45" i="29"/>
  <c r="M44" i="29"/>
  <c r="L44" i="29"/>
  <c r="M43" i="29"/>
  <c r="L43" i="29"/>
  <c r="M42" i="29"/>
  <c r="L42" i="29"/>
  <c r="M41" i="29"/>
  <c r="L41" i="29"/>
  <c r="M40" i="29"/>
  <c r="L40" i="29"/>
  <c r="M39" i="29"/>
  <c r="L39" i="29"/>
  <c r="M38" i="29"/>
  <c r="L38" i="29"/>
  <c r="M37" i="29"/>
  <c r="L37" i="29"/>
  <c r="M36" i="29"/>
  <c r="L36" i="29"/>
  <c r="M35" i="29"/>
  <c r="L35" i="29"/>
  <c r="M30" i="29"/>
  <c r="L30" i="29"/>
  <c r="M29" i="29"/>
  <c r="L29" i="29"/>
  <c r="M28" i="29"/>
  <c r="L28" i="29"/>
  <c r="M27" i="29"/>
  <c r="L27" i="29"/>
  <c r="M26" i="29"/>
  <c r="L26" i="29"/>
  <c r="M25" i="29"/>
  <c r="L25" i="29"/>
  <c r="M24" i="29"/>
  <c r="L24" i="29"/>
  <c r="M23" i="29"/>
  <c r="L23" i="29"/>
  <c r="M22" i="29"/>
  <c r="L22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5" i="29"/>
  <c r="L15" i="29"/>
  <c r="M14" i="29"/>
  <c r="L14" i="29"/>
  <c r="M13" i="29"/>
  <c r="L13" i="29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M5" i="29"/>
  <c r="L5" i="29"/>
  <c r="M4" i="29"/>
  <c r="L4" i="29"/>
  <c r="M3" i="29"/>
  <c r="L3" i="29"/>
  <c r="L2" i="23"/>
  <c r="M2" i="23"/>
  <c r="M12" i="23" l="1"/>
  <c r="M11" i="23"/>
  <c r="M10" i="23"/>
  <c r="L13" i="23"/>
  <c r="L12" i="23"/>
  <c r="L11" i="23"/>
  <c r="L10" i="23"/>
  <c r="M13" i="23"/>
  <c r="L22" i="23"/>
  <c r="F11" i="25" l="1"/>
  <c r="F10" i="25"/>
  <c r="F9" i="25"/>
  <c r="F8" i="25"/>
  <c r="F7" i="25"/>
  <c r="F6" i="25"/>
  <c r="F5" i="25"/>
  <c r="M27" i="23" l="1"/>
  <c r="M31" i="23"/>
  <c r="M35" i="23"/>
  <c r="M39" i="23"/>
  <c r="M43" i="23"/>
  <c r="M4" i="23"/>
  <c r="M8" i="23"/>
  <c r="M16" i="23"/>
  <c r="M20" i="23"/>
  <c r="M24" i="23"/>
  <c r="M32" i="23"/>
  <c r="M36" i="23"/>
  <c r="M40" i="23"/>
  <c r="M44" i="23"/>
  <c r="M5" i="23"/>
  <c r="M9" i="23"/>
  <c r="M17" i="23"/>
  <c r="M21" i="23"/>
  <c r="M25" i="23"/>
  <c r="M28" i="23"/>
  <c r="M29" i="23"/>
  <c r="M33" i="23"/>
  <c r="M37" i="23"/>
  <c r="M41" i="23"/>
  <c r="M45" i="23"/>
  <c r="M6" i="23"/>
  <c r="M14" i="23"/>
  <c r="M18" i="23"/>
  <c r="M22" i="23"/>
  <c r="M26" i="23"/>
  <c r="M30" i="23"/>
  <c r="M34" i="23"/>
  <c r="M38" i="23"/>
  <c r="M42" i="23"/>
  <c r="M3" i="23"/>
  <c r="M7" i="23"/>
  <c r="M15" i="23"/>
  <c r="M19" i="23"/>
  <c r="M23" i="23"/>
  <c r="E6" i="25"/>
  <c r="L3" i="23" l="1"/>
  <c r="L7" i="23"/>
  <c r="L15" i="23"/>
  <c r="L19" i="23"/>
  <c r="L23" i="23"/>
  <c r="L27" i="23"/>
  <c r="L31" i="23"/>
  <c r="L35" i="23"/>
  <c r="L39" i="23"/>
  <c r="L43" i="23"/>
  <c r="L4" i="23"/>
  <c r="L8" i="23"/>
  <c r="L16" i="23"/>
  <c r="L20" i="23"/>
  <c r="L24" i="23"/>
  <c r="L28" i="23"/>
  <c r="L32" i="23"/>
  <c r="L36" i="23"/>
  <c r="L40" i="23"/>
  <c r="L44" i="23"/>
  <c r="L5" i="23"/>
  <c r="L9" i="23"/>
  <c r="L17" i="23"/>
  <c r="L21" i="23"/>
  <c r="L25" i="23"/>
  <c r="L29" i="23"/>
  <c r="L33" i="23"/>
  <c r="L37" i="23"/>
  <c r="L41" i="23"/>
  <c r="L45" i="23"/>
  <c r="L6" i="23"/>
  <c r="L14" i="23"/>
  <c r="L18" i="23"/>
  <c r="L26" i="23"/>
  <c r="L30" i="23"/>
  <c r="L34" i="23"/>
  <c r="L38" i="23"/>
  <c r="L42" i="23"/>
</calcChain>
</file>

<file path=xl/sharedStrings.xml><?xml version="1.0" encoding="utf-8"?>
<sst xmlns="http://schemas.openxmlformats.org/spreadsheetml/2006/main" count="476" uniqueCount="263">
  <si>
    <t>TRACT</t>
  </si>
  <si>
    <t>Capacitat_min</t>
  </si>
  <si>
    <t>Capacitac_max</t>
  </si>
  <si>
    <t>Consum_energetic_mitja</t>
  </si>
  <si>
    <t>FeCl3</t>
  </si>
  <si>
    <t>NaOCl</t>
  </si>
  <si>
    <t>Acid_citric</t>
  </si>
  <si>
    <t>NaOH</t>
  </si>
  <si>
    <t>HCl</t>
  </si>
  <si>
    <t>H2O2</t>
  </si>
  <si>
    <t>Carbo_actiu</t>
  </si>
  <si>
    <t>HC</t>
  </si>
  <si>
    <t>HH</t>
  </si>
  <si>
    <t>Espai_ocupat</t>
  </si>
  <si>
    <t>OPEX</t>
  </si>
  <si>
    <t>CAPEX_min</t>
  </si>
  <si>
    <t>CAPEX_max</t>
  </si>
  <si>
    <t>Temps_estabilitzacio</t>
  </si>
  <si>
    <t>REF.</t>
  </si>
  <si>
    <t>m3/d</t>
  </si>
  <si>
    <t>kWh/m3</t>
  </si>
  <si>
    <t>g/m3</t>
  </si>
  <si>
    <t>kg CO2 eq./m3</t>
  </si>
  <si>
    <t>L eq./m3</t>
  </si>
  <si>
    <t>m2/m3/d</t>
  </si>
  <si>
    <t>€/m3</t>
  </si>
  <si>
    <t>€/m3/d</t>
  </si>
  <si>
    <t>d</t>
  </si>
  <si>
    <t>FS</t>
  </si>
  <si>
    <t>[9]</t>
  </si>
  <si>
    <t>BFS</t>
  </si>
  <si>
    <t>Estimació a partir del cost del FS de [9]</t>
  </si>
  <si>
    <t>CAB</t>
  </si>
  <si>
    <t>Estimació a partir del cost de [41]</t>
  </si>
  <si>
    <t>FQ_D</t>
  </si>
  <si>
    <t>[41]</t>
  </si>
  <si>
    <t>EDI</t>
  </si>
  <si>
    <t>CAP_CAG</t>
  </si>
  <si>
    <t>UV_H2O2</t>
  </si>
  <si>
    <t>[41][42]</t>
  </si>
  <si>
    <t>O3</t>
  </si>
  <si>
    <t>nd</t>
  </si>
  <si>
    <t>DES</t>
  </si>
  <si>
    <t xml:space="preserve">[9] </t>
  </si>
  <si>
    <t>BRM</t>
  </si>
  <si>
    <t>[47]</t>
  </si>
  <si>
    <t>MF_UF</t>
  </si>
  <si>
    <t>[41]. LIFE WIRE</t>
  </si>
  <si>
    <t>OI</t>
  </si>
  <si>
    <t>Assumpcions</t>
  </si>
  <si>
    <t>Temps operació</t>
  </si>
  <si>
    <t>anys</t>
  </si>
  <si>
    <t>Planta general</t>
  </si>
  <si>
    <t>TRAC.</t>
  </si>
  <si>
    <t>Capacitat_min[m3/dia]</t>
  </si>
  <si>
    <t>Capacitac_max[m3/dia]</t>
  </si>
  <si>
    <t>Consum_energetic_mitg[kWh/m3]</t>
  </si>
  <si>
    <t>FeCl3(g/m3)</t>
  </si>
  <si>
    <t>NaOCl(g/m3)</t>
  </si>
  <si>
    <t>Acid Citric(g/m3)</t>
  </si>
  <si>
    <t>NaOH(g/m3)</t>
  </si>
  <si>
    <t>HCl(g/m3)</t>
  </si>
  <si>
    <t>H2O2(g/m3)</t>
  </si>
  <si>
    <t xml:space="preserve">Carbo_actiu(g/m3) </t>
  </si>
  <si>
    <t>HC[kg CO2 eq./m3]</t>
  </si>
  <si>
    <t>HH[L eq./m3]</t>
  </si>
  <si>
    <t>Espai_ocupat[m2/m3/d]</t>
  </si>
  <si>
    <t>OPEX[€/m3]</t>
  </si>
  <si>
    <t>CAPEX_MIN[€/m3/día]</t>
  </si>
  <si>
    <t>CAPEX_MAX[€/m3/día]</t>
  </si>
  <si>
    <t>Temps_estabilitzacio(d)</t>
  </si>
  <si>
    <t>Estimación a partir del coste del FS de [9]</t>
  </si>
  <si>
    <t>Estimación a partir del coste de [41]</t>
  </si>
  <si>
    <t>FQ-D</t>
  </si>
  <si>
    <t>CAP/CAG</t>
  </si>
  <si>
    <t>POA</t>
  </si>
  <si>
    <t>EN COLUMNES I, J… I SUCCESSIVEDS ES PODEN AFEGIR MÉS CARACT. (P.E. impacte (subproductes, consum reactius, emissió GEH, olor/soroll), flexibilitat, robustesa, necessitat personal qualificat), alguns d'ells poden ser qualitatius p.e. SI/NO, o Baix/Mitjà/Alt</t>
  </si>
  <si>
    <t>UF</t>
  </si>
  <si>
    <t>Unitats</t>
  </si>
  <si>
    <t>kg CO2 eq./un.</t>
  </si>
  <si>
    <t>L eq. / un.</t>
  </si>
  <si>
    <t>Font</t>
  </si>
  <si>
    <t>Procés</t>
  </si>
  <si>
    <t>Consum electricitat</t>
  </si>
  <si>
    <t>kWh</t>
  </si>
  <si>
    <t>Empremta carboni: OCCC, 2020, Guia Pràctica per al càlcul d'emissions de gasos amb efecte d'hivernacle (GEH). Març 2020; Empremta hídrica: Ecoinvent v3.5</t>
  </si>
  <si>
    <t>kg</t>
  </si>
  <si>
    <t>Ecoinvent v3.5 (2018)</t>
  </si>
  <si>
    <t>1 kg Iron (III) chloride, without water, in 40% solution state {CH}| iron (III) chloride production, product in 40% solution state | APOS, S (of project Ecoinvent 3 - allocation at point of substitution - system)</t>
  </si>
  <si>
    <t>1 kg Sodium hypochlorite, without water, in 15% solution state {RER}| sodium hypochlorite production, product in 15% solution state | APOS, S (of project Ecoinvent 3 - allocation at point of substitution - system)</t>
  </si>
  <si>
    <t>Citric acid</t>
  </si>
  <si>
    <t>1 kg Citric acid {RER}| production | APOS, S (of project Ecoinvent 3 - allocation at point of substitution - system)</t>
  </si>
  <si>
    <t>1 kg Sodium hydroxide, 50% in H2O, production mix, at plant/RER S (of project Ecoinvent system processes)</t>
  </si>
  <si>
    <t>1 kg Hydrochloric acid, without water, in 30% solution state {RER}| hydrochloric acid production, from the reaction of hydrogen with chlorine | APOS, S (of project Ecoinvent 3 - allocation at point of substitution - system)</t>
  </si>
  <si>
    <t>1 kg Hydrogen peroxide, without water, in 50% solution state {RER}| hydrogen peroxide production, product in 50% solution state | APOS, S (of project Ecoinvent 3 - allocation at point of substitution - system)</t>
  </si>
  <si>
    <t>Carbó actiu (verge)</t>
  </si>
  <si>
    <t>1 kg Activated carbon, granular {RER}| activated carbon production, granular from hard coal | APOS, S (of project Ecoinvent 3 - allocation at point of substitution - system)</t>
  </si>
  <si>
    <t>Carbó actiu (regeneració)</t>
  </si>
  <si>
    <t>1 kg Activated carbon, granular {RER}| treatment of spent activated carbon, granular from hard coal, reactivation | APOS, S (of project Ecoinvent 3 - allocation at point of substitution - system)</t>
  </si>
  <si>
    <t>Biofiltre de sorra</t>
  </si>
  <si>
    <t>Bioreactor de membrana</t>
  </si>
  <si>
    <t>Carbo activat biologic</t>
  </si>
  <si>
    <t>Cl</t>
  </si>
  <si>
    <t>Cloro</t>
  </si>
  <si>
    <t>ClO2</t>
  </si>
  <si>
    <t>Dioxido de cloro</t>
  </si>
  <si>
    <t>COT</t>
  </si>
  <si>
    <t>Carbo organic total</t>
  </si>
  <si>
    <t>DEET</t>
  </si>
  <si>
    <t>N,N-diethyl-m-toluamide</t>
  </si>
  <si>
    <t>Desinfecció</t>
  </si>
  <si>
    <t>DP</t>
  </si>
  <si>
    <t>Decantacio primaria</t>
  </si>
  <si>
    <t>DS</t>
  </si>
  <si>
    <t>Decantacio secundaria</t>
  </si>
  <si>
    <t>Electrodialisis inversa</t>
  </si>
  <si>
    <t>Clorur ferric</t>
  </si>
  <si>
    <t>Fisicoquimic+Decantacio</t>
  </si>
  <si>
    <t>Filtracio per sorra</t>
  </si>
  <si>
    <t>GAC</t>
  </si>
  <si>
    <t>Carbo activat granular</t>
  </si>
  <si>
    <t>Peroxid d'hidrogen</t>
  </si>
  <si>
    <t>HCL</t>
  </si>
  <si>
    <t>Acid cloridric</t>
  </si>
  <si>
    <t>MF/UF</t>
  </si>
  <si>
    <t>Microfiltracio/ultrafiltracio</t>
  </si>
  <si>
    <t>MON</t>
  </si>
  <si>
    <t>Material organic natural</t>
  </si>
  <si>
    <t>N.A</t>
  </si>
  <si>
    <t>No aplica</t>
  </si>
  <si>
    <t>N.E</t>
  </si>
  <si>
    <t>No especifica</t>
  </si>
  <si>
    <t>NaClO</t>
  </si>
  <si>
    <t>Hipoclorito de sodio</t>
  </si>
  <si>
    <t>Hidroxid de sodi</t>
  </si>
  <si>
    <t>NDMA</t>
  </si>
  <si>
    <t>N-nitrosodimethylamine</t>
  </si>
  <si>
    <t>NH4+</t>
  </si>
  <si>
    <t>Amoni</t>
  </si>
  <si>
    <t>Ni</t>
  </si>
  <si>
    <t>Niquel</t>
  </si>
  <si>
    <t>NO3-</t>
  </si>
  <si>
    <t>Nitrat</t>
  </si>
  <si>
    <t>Ozono</t>
  </si>
  <si>
    <t>Osmosis inversa</t>
  </si>
  <si>
    <t>PAC</t>
  </si>
  <si>
    <t>Carbo activat en pols</t>
  </si>
  <si>
    <t>PFOS</t>
  </si>
  <si>
    <t>Acid sulfonic-perfluorooctane</t>
  </si>
  <si>
    <t>pH</t>
  </si>
  <si>
    <t>Potencial d'hidrogen</t>
  </si>
  <si>
    <t>Procesos oxidacio avançada</t>
  </si>
  <si>
    <t>SST</t>
  </si>
  <si>
    <t>Solids totals en suspensió</t>
  </si>
  <si>
    <t>UV</t>
  </si>
  <si>
    <t>Ultraviolat</t>
  </si>
  <si>
    <t>Zn</t>
  </si>
  <si>
    <t>Zinc</t>
  </si>
  <si>
    <t>[1]</t>
  </si>
  <si>
    <t>J. Yang, M. Monnot, L. Ercolei, and P. Moulin, “[1],” Membranes (Basel)., vol. 10, no. 6, pp. 1–56, 2020, doi: 10.3390/membranes10060131.</t>
  </si>
  <si>
    <t>[2]</t>
  </si>
  <si>
    <t>L. Katz, K. Kinney, U. Civil, and J. Simpson, “Pilot Scale Test of a Water-Treatment System for Initial Removal of Organic Compounds,” vol. 836, 2008.</t>
  </si>
  <si>
    <t>[3]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</si>
  <si>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</si>
  <si>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t>[4]</t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</si>
  <si>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</si>
  <si>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[5]</t>
  </si>
  <si>
    <t>C. Echevarría et al., “[5],” Sci. Total Environ., vol. 671, pp. 288–298, 2019, doi: 10.1016/j.scitotenv.2019.03.365.</t>
  </si>
  <si>
    <t>[6]</t>
  </si>
  <si>
    <t>S. California, R. B. Management, and L. C. Region, “Secondary / Emerging Constituents Report,” no. October, 2009.</t>
  </si>
  <si>
    <t>[7]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</si>
  <si>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</si>
  <si>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t>[8]</t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</si>
  <si>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</si>
  <si>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</si>
  <si>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t>[10]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</si>
  <si>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</si>
  <si>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[11]</t>
  </si>
  <si>
    <t>C. Sheng, A. G. A. Nnanna, Y. Liu, and J. D. Vargo, “[11],” Sci. Total Environ., vol. 550, pp. 1075–1083, 2016, doi: 10.1016/j.scitotenv.2016.01.179.</t>
  </si>
  <si>
    <t>[12]</t>
  </si>
  <si>
    <t>S. Merel and S. A. Snyder, “[12],” Environ. Int., vol. 96, pp. 98–117, 2016, doi: 10.1016/j.envint.2016.09.004.</t>
  </si>
  <si>
    <t>[13]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</si>
  <si>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</si>
  <si>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t>[14]</t>
  </si>
  <si>
    <r>
      <t xml:space="preserve">Bratby J., “Coagulation and Flocculation in Water and wastewater Treatment.,” </t>
    </r>
    <r>
      <rPr>
        <i/>
        <sz val="11"/>
        <color theme="1"/>
        <rFont val="Calibri"/>
        <family val="2"/>
        <scheme val="minor"/>
      </rPr>
      <t>IWA PUBLISHING</t>
    </r>
    <r>
      <rPr>
        <sz val="11"/>
        <color theme="1"/>
        <rFont val="Calibri"/>
        <family val="2"/>
        <scheme val="minor"/>
      </rPr>
      <t>, 2006. .</t>
    </r>
  </si>
  <si>
    <t>[15]</t>
  </si>
  <si>
    <t>R. G. Saseendran and K. Swarnalatha, “Removal of Zinc from Industrial Wastewater Using Cork Powder as Adsorbent,” no. Ii, pp. 11–15, 2016.</t>
  </si>
  <si>
    <t>[16]</t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</si>
  <si>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</si>
  <si>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t>[17]</t>
  </si>
  <si>
    <t>I. X. and B. J., “[17],” Water Treat., 2013, doi: 10.5772/50481.</t>
  </si>
  <si>
    <t>[18]</t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</si>
  <si>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</si>
  <si>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[19]</t>
  </si>
  <si>
    <t>L. Rizzo, A. Fiorentino, M. Grassi, D. Attanasio, and M. Guida, “[19],” J. Environ. Chem. Eng., vol. 3, no. 1, pp. 122–128, 2015, doi: 10.1016/j.jece.2014.11.011.</t>
  </si>
  <si>
    <t>[20]</t>
  </si>
  <si>
    <t>J. W. Hatt, E. Germain, and S. J. Judd, “Granular activated carbon for removal of organic matter and turbidity from secondary wastewater,” pp. 846–854, 2013, doi: 10.2156/wst.2012.644.</t>
  </si>
  <si>
    <t>[21]</t>
  </si>
  <si>
    <r>
      <t xml:space="preserve">S. Kumar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“Low </t>
    </r>
    <r>
      <rPr>
        <sz val="11"/>
        <color theme="1"/>
        <rFont val="Cambria Math"/>
        <family val="1"/>
      </rPr>
      <t>‑</t>
    </r>
    <r>
      <rPr>
        <sz val="11"/>
        <color theme="1"/>
        <rFont val="Calibri"/>
        <family val="2"/>
        <scheme val="minor"/>
      </rPr>
      <t xml:space="preserve"> cost activated carbon production from organic waste and its utilization for wastewater treatment,” </t>
    </r>
    <r>
      <rPr>
        <i/>
        <sz val="11"/>
        <color theme="1"/>
        <rFont val="Calibri"/>
        <family val="2"/>
        <scheme val="minor"/>
      </rPr>
      <t>Appl. Water Sci.</t>
    </r>
    <r>
      <rPr>
        <sz val="11"/>
        <color theme="1"/>
        <rFont val="Calibri"/>
        <family val="2"/>
        <scheme val="minor"/>
      </rPr>
      <t>, vol. 10, no. 2, pp. 1–9, 2020, doi: 10.1007/s13201-020-1145-z.</t>
    </r>
  </si>
  <si>
    <t>[22]</t>
  </si>
  <si>
    <t>M. W. Luca Sbardella, Joaquim Comas, Alessio Fenu, Ignasi ROdriguez-Roda, “[22],” Sci. Total Environ., vol. 636, pp. 519–529, 2018.</t>
  </si>
  <si>
    <t>[23]</t>
  </si>
  <si>
    <t>A. K. Meena, C. Rajagopal, and D. Organisation, “Removal of heavy metal ions from aqueous solutions using chemically ( Na 2 S ) treated granular activated carbon as an adsorbent,” no. June, 2010.</t>
  </si>
  <si>
    <t>[24]</t>
  </si>
  <si>
    <t>P. R. Compendium, “Potable Reuse Compendium,” 2017.</t>
  </si>
  <si>
    <t>[25]</t>
  </si>
  <si>
    <t>World Health Organisation, [25]. 2017.</t>
  </si>
  <si>
    <t>[26]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</si>
  <si>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</si>
  <si>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t>[27]</t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</si>
  <si>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</si>
  <si>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t>[28]</t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</si>
  <si>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</si>
  <si>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[29]</t>
  </si>
  <si>
    <t>I. Health, R. Figures, and T. Table, “Chapter 7 Virological Compliance,” no. October 2005, pp. 1–25, 2019.</t>
  </si>
  <si>
    <t>[30]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</si>
  <si>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</si>
  <si>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t>[31]</t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</si>
  <si>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</si>
  <si>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</si>
  <si>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</si>
  <si>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[33]</t>
  </si>
  <si>
    <t>L. Rizzo et al., “Science of the Total Environment [33],” Sci. Total Environ., vol. 710, p. 136312, 2020, doi: 10.1016/j.scitotenv.2019.136312.</t>
  </si>
  <si>
    <t>[34]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</si>
  <si>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</si>
  <si>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</si>
  <si>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</si>
  <si>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t>[36]</t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</si>
  <si>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</si>
  <si>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[37]</t>
  </si>
  <si>
    <t>L. Rizzo et al., “Science of the Total Environment [37],” vol. 655, no. October 2018, pp. 986–1008, 2019, doi: 10.1016/j.scitotenv.2018.11.265.</t>
  </si>
  <si>
    <t>[38]</t>
  </si>
  <si>
    <t>Y. Ahn, D. Cho, A. N. Kabra, M. Ji, and Y. Yoon, “Removal of Iopromide and Its Intermediates from Ozone-Treated Water Using [38],” no. September, pp. 0–9, 2015, doi: 10.1007/s11270-015-2594-0.</t>
  </si>
  <si>
    <t>[39]</t>
  </si>
  <si>
    <t>C. P. James, E. Germain, and S. Judd, “Micropollutant removal by advanced oxidation microfiltered secondary effluent for water reuse of Abstract,” vol. 127, no. April, pp. 77–83, 2014.</t>
  </si>
  <si>
    <t>[40]</t>
  </si>
  <si>
    <t>A. Matos, M. Gmurek, and R. M. Quinta-ferreira, “Ozone and Photocatalytic Processes for Pathogens Removal from Water : A Review,” pp. 1–23, doi: 10.3390/catal9010046.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</si>
  <si>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</si>
  <si>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</si>
  <si>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</si>
  <si>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[43]</t>
  </si>
  <si>
    <t>J. Mamo, M. J. García-galán, M. Stefani, S. Rodríguez-mozaz, and D. Barceló, “[43],” Chem. Eng. J., vol. 331, no. June 2017, pp. 450–461, 2018, doi: 10.1016/j.cej.2017.08.050.</t>
  </si>
  <si>
    <t>[44]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</si>
  <si>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</si>
  <si>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[45]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</si>
  <si>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</si>
  <si>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[46]</t>
  </si>
  <si>
    <t>P. R. B. A. Chin, “[46],” Water Res., vol. 39, no. 10, pp. 2136–2144, 2005.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</si>
  <si>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</si>
  <si>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[48]</t>
  </si>
  <si>
    <t>F. Pontius, “Regulation of Perfluorooctanoic Acid ( PFOA ) and Perfluorooctane Sulfonic Acid ( PFOS ) in Drinking Water : A Comprehensive Review,” 2019.</t>
  </si>
  <si>
    <t>[49]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</si>
  <si>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</si>
  <si>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t>[50]</t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</si>
  <si>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</si>
  <si>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t>[51]</t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</si>
  <si>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</si>
  <si>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[52]</t>
  </si>
  <si>
    <r>
      <t xml:space="preserve">H. K. Jakopovic, M. Matošic, and I. Mijatovic, “Treatment of food industry wastewaters in membrane bioreactor,” </t>
    </r>
    <r>
      <rPr>
        <i/>
        <sz val="11"/>
        <color theme="1"/>
        <rFont val="Calibri"/>
        <family val="2"/>
        <scheme val="minor"/>
      </rPr>
      <t>Proc. - 2008 Jt. Cent. Eur. Congr. 4th Cent. Eur. Congr. Food, CEFood 2008 6th Croat. Congr. Food Technol. Biotechnol. Nutr.</t>
    </r>
    <r>
      <rPr>
        <sz val="11"/>
        <color theme="1"/>
        <rFont val="Calibri"/>
        <family val="2"/>
        <scheme val="minor"/>
      </rPr>
      <t>, vol. 1, no. October, pp. 177–188, 2008.</t>
    </r>
  </si>
  <si>
    <t>[53]</t>
  </si>
  <si>
    <r>
      <t xml:space="preserve">T. K. Kim, T. Kim, W. S. Choe, M. K. Kim, Y. J. Jung, and K. D. Zoh, “Removal of heavy metals in electroplating wastewater by powdered activated carbon (PAC) and sodium diethyldithiocarbamate-modified PAC,” </t>
    </r>
    <r>
      <rPr>
        <i/>
        <sz val="11"/>
        <color theme="1"/>
        <rFont val="Calibri"/>
        <family val="2"/>
        <scheme val="minor"/>
      </rPr>
      <t>Environ. Eng. Res.</t>
    </r>
    <r>
      <rPr>
        <sz val="11"/>
        <color theme="1"/>
        <rFont val="Calibri"/>
        <family val="2"/>
        <scheme val="minor"/>
      </rPr>
      <t>, vol. 23, no. 3, pp. 301–308, 2018, doi: 10.4491/eer.2017.208.</t>
    </r>
  </si>
  <si>
    <t>[54]</t>
  </si>
  <si>
    <t>Lionel Ho, Gayle Newcombe, 2005, Effect of NOM, turbidity and floc size on the PAC adsorption of MIB during alum coagulation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</si>
</sst>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-[$$-409]* #,##0_ ;_-[$$-409]* \-#,##0\ ;_-[$$-409]* &quot;-&quot;??_ ;_-@_ "/>
    <numFmt numFmtId="166" formatCode="0.000"/>
    <numFmt numFmtId="167" formatCode="0.00000"/>
    <numFmt numFmtId="168" formatCode="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b/>
      <sz val="11"/>
      <color theme="1"/>
      <name val="Arial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D6DCE4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4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/>
    </xf>
    <xf numFmtId="0" fontId="5" fillId="2" borderId="0" xfId="0" applyFont="1" applyFill="1"/>
    <xf numFmtId="0" fontId="0" fillId="0" borderId="6" xfId="0" applyBorder="1"/>
    <xf numFmtId="0" fontId="0" fillId="0" borderId="8" xfId="0" applyBorder="1"/>
    <xf numFmtId="0" fontId="1" fillId="4" borderId="10" xfId="1" applyBorder="1" applyAlignment="1">
      <alignment horizontal="center" vertical="center" wrapText="1"/>
    </xf>
    <xf numFmtId="0" fontId="1" fillId="4" borderId="11" xfId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3" borderId="3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wrapText="1"/>
    </xf>
    <xf numFmtId="2" fontId="4" fillId="3" borderId="4" xfId="0" applyNumberFormat="1" applyFont="1" applyFill="1" applyBorder="1" applyAlignment="1">
      <alignment horizontal="center" wrapText="1"/>
    </xf>
    <xf numFmtId="2" fontId="4" fillId="3" borderId="4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wrapText="1"/>
    </xf>
    <xf numFmtId="165" fontId="0" fillId="2" borderId="0" xfId="0" applyNumberFormat="1" applyFill="1"/>
    <xf numFmtId="2" fontId="4" fillId="8" borderId="4" xfId="0" applyNumberFormat="1" applyFont="1" applyFill="1" applyBorder="1" applyAlignment="1">
      <alignment horizontal="center" vertical="center" wrapText="1"/>
    </xf>
    <xf numFmtId="2" fontId="4" fillId="8" borderId="4" xfId="0" applyNumberFormat="1" applyFont="1" applyFill="1" applyBorder="1" applyAlignment="1">
      <alignment horizontal="center"/>
    </xf>
    <xf numFmtId="166" fontId="4" fillId="8" borderId="4" xfId="0" applyNumberFormat="1" applyFont="1" applyFill="1" applyBorder="1" applyAlignment="1">
      <alignment horizontal="center"/>
    </xf>
    <xf numFmtId="166" fontId="4" fillId="8" borderId="4" xfId="0" applyNumberFormat="1" applyFont="1" applyFill="1" applyBorder="1" applyAlignment="1">
      <alignment horizontal="center" vertical="center" wrapText="1"/>
    </xf>
    <xf numFmtId="167" fontId="4" fillId="8" borderId="4" xfId="0" applyNumberFormat="1" applyFont="1" applyFill="1" applyBorder="1" applyAlignment="1">
      <alignment horizontal="center" vertical="center" wrapText="1"/>
    </xf>
    <xf numFmtId="168" fontId="4" fillId="8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3" fillId="0" borderId="5" xfId="0" applyFont="1" applyBorder="1"/>
    <xf numFmtId="0" fontId="0" fillId="0" borderId="1" xfId="0" applyBorder="1" applyAlignment="1">
      <alignment horizontal="center"/>
    </xf>
    <xf numFmtId="0" fontId="1" fillId="4" borderId="11" xfId="1" applyBorder="1" applyAlignment="1">
      <alignment horizontal="left" vertical="center" wrapText="1"/>
    </xf>
    <xf numFmtId="0" fontId="1" fillId="4" borderId="12" xfId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167" fontId="0" fillId="0" borderId="1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8" fillId="5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4"/>
    </xf>
    <xf numFmtId="0" fontId="7" fillId="0" borderId="1" xfId="0" applyFont="1" applyBorder="1" applyAlignment="1">
      <alignment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7" fillId="0" borderId="0" xfId="0" applyFont="1"/>
    <xf numFmtId="0" fontId="11" fillId="0" borderId="0" xfId="0" applyFont="1"/>
    <xf numFmtId="0" fontId="12" fillId="3" borderId="4" xfId="0" applyFont="1" applyFill="1" applyBorder="1" applyAlignment="1">
      <alignment horizontal="center" vertical="center" wrapText="1"/>
    </xf>
    <xf numFmtId="168" fontId="4" fillId="3" borderId="4" xfId="0" applyNumberFormat="1" applyFont="1" applyFill="1" applyBorder="1" applyAlignment="1">
      <alignment horizontal="center" vertical="center" wrapText="1"/>
    </xf>
    <xf numFmtId="168" fontId="12" fillId="8" borderId="4" xfId="0" applyNumberFormat="1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2" fontId="12" fillId="8" borderId="4" xfId="0" applyNumberFormat="1" applyFont="1" applyFill="1" applyBorder="1" applyAlignment="1">
      <alignment horizontal="center" vertical="center" wrapText="1"/>
    </xf>
    <xf numFmtId="166" fontId="12" fillId="8" borderId="4" xfId="0" applyNumberFormat="1" applyFont="1" applyFill="1" applyBorder="1" applyAlignment="1">
      <alignment horizontal="center" vertical="center" wrapText="1"/>
    </xf>
  </cellXfs>
  <cellStyles count="2">
    <cellStyle name="60% - Accent4" xfId="1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C930-7B64-4F1F-B67C-82E1746AD9F7}">
  <dimension ref="A1:V58"/>
  <sheetViews>
    <sheetView tabSelected="1" zoomScale="106" zoomScaleNormal="106" workbookViewId="0">
      <pane xSplit="1" ySplit="1" topLeftCell="G2" activePane="bottomRight" state="frozen"/>
      <selection pane="bottomRight" activeCell="M2" sqref="M2"/>
      <selection pane="bottomLeft"/>
      <selection pane="topRight"/>
    </sheetView>
  </sheetViews>
  <sheetFormatPr defaultColWidth="10.7109375" defaultRowHeight="15"/>
  <cols>
    <col min="1" max="1" width="23.42578125" style="14" bestFit="1" customWidth="1"/>
    <col min="2" max="2" width="29.7109375" style="14" customWidth="1"/>
    <col min="3" max="3" width="24.5703125" style="14" customWidth="1"/>
    <col min="4" max="4" width="27" style="1" customWidth="1"/>
    <col min="5" max="5" width="17.28515625" style="1" customWidth="1"/>
    <col min="6" max="6" width="19.42578125" style="1" bestFit="1" customWidth="1"/>
    <col min="7" max="7" width="22.5703125" style="1" bestFit="1" customWidth="1"/>
    <col min="8" max="8" width="17.85546875" style="1" bestFit="1" customWidth="1"/>
    <col min="9" max="10" width="17.28515625" style="1" customWidth="1"/>
    <col min="11" max="11" width="20.42578125" style="1" customWidth="1"/>
    <col min="12" max="12" width="19.5703125" style="1" bestFit="1" customWidth="1"/>
    <col min="13" max="13" width="17.28515625" style="1" customWidth="1"/>
    <col min="14" max="14" width="32.42578125" style="14" bestFit="1" customWidth="1"/>
    <col min="15" max="15" width="20.42578125" style="1" customWidth="1"/>
    <col min="16" max="16" width="20" style="1" customWidth="1"/>
    <col min="17" max="17" width="31.85546875" style="1" bestFit="1" customWidth="1"/>
    <col min="18" max="19" width="31.85546875" style="1" customWidth="1"/>
    <col min="20" max="20" width="25.85546875" style="1" customWidth="1"/>
    <col min="21" max="21" width="41" style="1" bestFit="1" customWidth="1"/>
    <col min="22" max="16384" width="10.7109375" style="1"/>
  </cols>
  <sheetData>
    <row r="1" spans="1:21" s="12" customFormat="1">
      <c r="A1" s="11" t="s">
        <v>0</v>
      </c>
      <c r="B1" s="10" t="s">
        <v>1</v>
      </c>
      <c r="C1" s="10" t="s">
        <v>2</v>
      </c>
      <c r="D1" s="10" t="s">
        <v>3</v>
      </c>
      <c r="E1" s="15" t="s">
        <v>4</v>
      </c>
      <c r="F1" s="51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15</v>
      </c>
      <c r="S1" s="10" t="s">
        <v>16</v>
      </c>
      <c r="T1" s="10" t="s">
        <v>17</v>
      </c>
      <c r="U1" s="10" t="s">
        <v>18</v>
      </c>
    </row>
    <row r="2" spans="1:21" s="12" customFormat="1">
      <c r="A2" s="21"/>
      <c r="B2" s="22" t="s">
        <v>19</v>
      </c>
      <c r="C2" s="22" t="s">
        <v>19</v>
      </c>
      <c r="D2" s="22" t="s">
        <v>20</v>
      </c>
      <c r="E2" s="23" t="s">
        <v>21</v>
      </c>
      <c r="F2" s="56" t="s">
        <v>21</v>
      </c>
      <c r="G2" s="23" t="s">
        <v>21</v>
      </c>
      <c r="H2" s="23" t="s">
        <v>21</v>
      </c>
      <c r="I2" s="23" t="s">
        <v>21</v>
      </c>
      <c r="J2" s="23" t="s">
        <v>21</v>
      </c>
      <c r="K2" s="23" t="s">
        <v>21</v>
      </c>
      <c r="L2" s="23" t="s">
        <v>22</v>
      </c>
      <c r="M2" s="23" t="s">
        <v>23</v>
      </c>
      <c r="N2" s="22" t="s">
        <v>24</v>
      </c>
      <c r="O2" s="22" t="s">
        <v>25</v>
      </c>
      <c r="P2" s="22" t="s">
        <v>26</v>
      </c>
      <c r="Q2" s="22" t="s">
        <v>26</v>
      </c>
      <c r="R2" s="22" t="s">
        <v>25</v>
      </c>
      <c r="S2" s="22" t="s">
        <v>25</v>
      </c>
      <c r="T2" s="22" t="s">
        <v>27</v>
      </c>
      <c r="U2" s="22"/>
    </row>
    <row r="3" spans="1:21" s="12" customFormat="1">
      <c r="A3" s="21" t="s">
        <v>28</v>
      </c>
      <c r="B3" s="9">
        <v>0</v>
      </c>
      <c r="C3" s="9">
        <v>2000</v>
      </c>
      <c r="D3" s="22">
        <v>0.4</v>
      </c>
      <c r="E3" s="25"/>
      <c r="F3" s="25"/>
      <c r="G3" s="25"/>
      <c r="H3" s="25"/>
      <c r="I3" s="25"/>
      <c r="J3" s="25"/>
      <c r="K3" s="25"/>
      <c r="L3" s="38">
        <f>D3*'Impactes ambientals'!$E$5+E3*'Impactes ambientals'!$E$6/1000+F3*'Impactes ambientals'!$E$7/1000+G3*'Impactes ambientals'!$E$8/1000+H3*'Impactes ambientals'!$E$9*2/1000+I3*'Impactes ambientals'!$E$10/1000+J3*'Impactes ambientals'!$E$11/1000+K3*('Impactes ambientals'!$E$12*0.15+'Impactes ambientals'!$E$13*0.85)/1000</f>
        <v>9.64E-2</v>
      </c>
      <c r="M3" s="28">
        <f>D3*'Impactes ambientals'!$F$5+E3*'Impactes ambientals'!$F$6/1000+F3*'Impactes ambientals'!$F$7/1000+G3*'Impactes ambientals'!$F$8/1000+H3*'Impactes ambientals'!$F$9*2/1000+I3*'Impactes ambientals'!$F$10/1000+J3*'Impactes ambientals'!$F$11/1000+K3*('Impactes ambientals'!$F$12*0.15+'Impactes ambientals'!$F$13*0.85)/1000</f>
        <v>0.65481535526336809</v>
      </c>
      <c r="N3" s="36">
        <v>2.5000000000000001E-2</v>
      </c>
      <c r="O3" s="22">
        <v>7.0000000000000007E-2</v>
      </c>
      <c r="P3" s="22">
        <v>12.5</v>
      </c>
      <c r="Q3" s="29">
        <v>15</v>
      </c>
      <c r="R3" s="60">
        <f>P3/(Temps_operacio!$B$5*365)</f>
        <v>1.1415525114155251E-3</v>
      </c>
      <c r="S3" s="60">
        <f>Q3/(Temps_operacio!$B$5*365)</f>
        <v>1.3698630136986301E-3</v>
      </c>
      <c r="T3" s="22">
        <v>1</v>
      </c>
      <c r="U3" s="30" t="s">
        <v>29</v>
      </c>
    </row>
    <row r="4" spans="1:21" s="12" customFormat="1">
      <c r="A4" s="21" t="s">
        <v>28</v>
      </c>
      <c r="B4" s="3">
        <v>2001</v>
      </c>
      <c r="C4" s="3">
        <v>10000</v>
      </c>
      <c r="D4" s="22">
        <v>0.3</v>
      </c>
      <c r="E4" s="25"/>
      <c r="F4" s="25"/>
      <c r="G4" s="25"/>
      <c r="H4" s="25"/>
      <c r="I4" s="25"/>
      <c r="J4" s="25"/>
      <c r="K4" s="25"/>
      <c r="L4" s="38">
        <f>D4*'Impactes ambientals'!$E$5+E4*'Impactes ambientals'!$E$6/1000+F4*'Impactes ambientals'!$E$7/1000+G4*'Impactes ambientals'!$E$8/1000+H4*'Impactes ambientals'!$E$9*2/1000+I4*'Impactes ambientals'!$E$10/1000+J4*'Impactes ambientals'!$E$11/1000+K4*('Impactes ambientals'!$E$12*0.15+'Impactes ambientals'!$E$13*0.85)/1000</f>
        <v>7.2299999999999989E-2</v>
      </c>
      <c r="M4" s="28">
        <f>D4*'Impactes ambientals'!$F$5+E4*'Impactes ambientals'!$F$6/1000+F4*'Impactes ambientals'!$F$7/1000+G4*'Impactes ambientals'!$F$8/1000+H4*'Impactes ambientals'!$F$9*2/1000+I4*'Impactes ambientals'!$F$10/1000+J4*'Impactes ambientals'!$F$11/1000+K4*('Impactes ambientals'!$F$12*0.15+'Impactes ambientals'!$F$13*0.85)/1000</f>
        <v>0.49111151644752599</v>
      </c>
      <c r="N4" s="36">
        <v>2.1000000000000001E-2</v>
      </c>
      <c r="O4" s="22">
        <v>0.06</v>
      </c>
      <c r="P4" s="22">
        <v>10</v>
      </c>
      <c r="Q4" s="22">
        <v>12.5</v>
      </c>
      <c r="R4" s="60">
        <f>P4/(Temps_operacio!$B$5*365)</f>
        <v>9.1324200913242006E-4</v>
      </c>
      <c r="S4" s="60">
        <f>Q4/(Temps_operacio!$B$5*365)</f>
        <v>1.1415525114155251E-3</v>
      </c>
      <c r="T4" s="22">
        <v>1</v>
      </c>
      <c r="U4" s="30" t="s">
        <v>29</v>
      </c>
    </row>
    <row r="5" spans="1:21" s="12" customFormat="1">
      <c r="A5" s="21" t="s">
        <v>28</v>
      </c>
      <c r="B5" s="3">
        <v>10001</v>
      </c>
      <c r="C5" s="3">
        <v>50000</v>
      </c>
      <c r="D5" s="22">
        <v>0.2</v>
      </c>
      <c r="E5" s="25"/>
      <c r="F5" s="25"/>
      <c r="G5" s="25"/>
      <c r="H5" s="25"/>
      <c r="I5" s="25"/>
      <c r="J5" s="25"/>
      <c r="K5" s="25"/>
      <c r="L5" s="38">
        <f>D5*'Impactes ambientals'!$E$5+E5*'Impactes ambientals'!$E$6/1000+F5*'Impactes ambientals'!$E$7/1000+G5*'Impactes ambientals'!$E$8/1000+H5*'Impactes ambientals'!$E$9*2/1000+I5*'Impactes ambientals'!$E$10/1000+J5*'Impactes ambientals'!$E$11/1000+K5*('Impactes ambientals'!$E$12*0.15+'Impactes ambientals'!$E$13*0.85)/1000</f>
        <v>4.82E-2</v>
      </c>
      <c r="M5" s="28">
        <f>D5*'Impactes ambientals'!$F$5+E5*'Impactes ambientals'!$F$6/1000+F5*'Impactes ambientals'!$F$7/1000+G5*'Impactes ambientals'!$F$8/1000+H5*'Impactes ambientals'!$F$9*2/1000+I5*'Impactes ambientals'!$F$10/1000+J5*'Impactes ambientals'!$F$11/1000+K5*('Impactes ambientals'!$F$12*0.15+'Impactes ambientals'!$F$13*0.85)/1000</f>
        <v>0.32740767763168405</v>
      </c>
      <c r="N5" s="36">
        <v>1.7999999999999999E-2</v>
      </c>
      <c r="O5" s="22">
        <v>0.05</v>
      </c>
      <c r="P5" s="22">
        <v>7.5</v>
      </c>
      <c r="Q5" s="22">
        <v>10</v>
      </c>
      <c r="R5" s="60">
        <f>P5/(Temps_operacio!$B$5*365)</f>
        <v>6.8493150684931507E-4</v>
      </c>
      <c r="S5" s="60">
        <f>Q5/(Temps_operacio!$B$5*365)</f>
        <v>9.1324200913242006E-4</v>
      </c>
      <c r="T5" s="22">
        <v>1</v>
      </c>
      <c r="U5" s="30" t="s">
        <v>29</v>
      </c>
    </row>
    <row r="6" spans="1:21" s="12" customFormat="1">
      <c r="A6" s="21" t="s">
        <v>28</v>
      </c>
      <c r="B6" s="3">
        <v>50001</v>
      </c>
      <c r="C6" s="3">
        <v>1000000</v>
      </c>
      <c r="D6" s="22">
        <v>0.1</v>
      </c>
      <c r="E6" s="25"/>
      <c r="F6" s="25"/>
      <c r="G6" s="25"/>
      <c r="H6" s="25"/>
      <c r="I6" s="25"/>
      <c r="J6" s="25"/>
      <c r="K6" s="25"/>
      <c r="L6" s="38">
        <f>D6*'Impactes ambientals'!$E$5+E6*'Impactes ambientals'!$E$6/1000+F6*'Impactes ambientals'!$E$7/1000+G6*'Impactes ambientals'!$E$8/1000+H6*'Impactes ambientals'!$E$9*2/1000+I6*'Impactes ambientals'!$E$10/1000+J6*'Impactes ambientals'!$E$11/1000+K6*('Impactes ambientals'!$E$12*0.15+'Impactes ambientals'!$E$13*0.85)/1000</f>
        <v>2.41E-2</v>
      </c>
      <c r="M6" s="28">
        <f>D6*'Impactes ambientals'!$F$5+E6*'Impactes ambientals'!$F$6/1000+F6*'Impactes ambientals'!$F$7/1000+G6*'Impactes ambientals'!$F$8/1000+H6*'Impactes ambientals'!$F$9*2/1000+I6*'Impactes ambientals'!$F$10/1000+J6*'Impactes ambientals'!$F$11/1000+K6*('Impactes ambientals'!$F$12*0.15+'Impactes ambientals'!$F$13*0.85)/1000</f>
        <v>0.16370383881584202</v>
      </c>
      <c r="N6" s="36">
        <v>1.4999999999999999E-2</v>
      </c>
      <c r="O6" s="22">
        <v>0.04</v>
      </c>
      <c r="P6" s="22">
        <v>5</v>
      </c>
      <c r="Q6" s="22">
        <v>7.5</v>
      </c>
      <c r="R6" s="60">
        <f>P6/(Temps_operacio!$B$5*365)</f>
        <v>4.5662100456621003E-4</v>
      </c>
      <c r="S6" s="60">
        <f>Q6/(Temps_operacio!$B$5*365)</f>
        <v>6.8493150684931507E-4</v>
      </c>
      <c r="T6" s="22">
        <v>1</v>
      </c>
      <c r="U6" s="30" t="s">
        <v>29</v>
      </c>
    </row>
    <row r="7" spans="1:21" s="12" customFormat="1">
      <c r="A7" s="21" t="s">
        <v>30</v>
      </c>
      <c r="B7" s="9">
        <v>0</v>
      </c>
      <c r="C7" s="9">
        <v>2000</v>
      </c>
      <c r="D7" s="22">
        <v>0.4</v>
      </c>
      <c r="E7" s="25"/>
      <c r="F7" s="25"/>
      <c r="G7" s="25"/>
      <c r="H7" s="25"/>
      <c r="I7" s="25"/>
      <c r="J7" s="25"/>
      <c r="K7" s="25"/>
      <c r="L7" s="38">
        <f>D7*'Impactes ambientals'!$E$5+E7*'Impactes ambientals'!$E$6/1000+F7*'Impactes ambientals'!$E$7/1000+G7*'Impactes ambientals'!$E$8/1000+H7*'Impactes ambientals'!$E$9*2/1000+I7*'Impactes ambientals'!$E$10/1000+J7*'Impactes ambientals'!$E$11/1000+K7*('Impactes ambientals'!$E$12*0.15+'Impactes ambientals'!$E$13*0.85)/1000</f>
        <v>9.64E-2</v>
      </c>
      <c r="M7" s="28">
        <f>D7*'Impactes ambientals'!$F$5+E7*'Impactes ambientals'!$F$6/1000+F7*'Impactes ambientals'!$F$7/1000+G7*'Impactes ambientals'!$F$8/1000+H7*'Impactes ambientals'!$F$9*2/1000+I7*'Impactes ambientals'!$F$10/1000+J7*'Impactes ambientals'!$F$11/1000+K7*('Impactes ambientals'!$F$12*0.15+'Impactes ambientals'!$F$13*0.85)/1000</f>
        <v>0.65481535526336809</v>
      </c>
      <c r="N7" s="36">
        <v>2.5000000000000001E-2</v>
      </c>
      <c r="O7" s="22">
        <v>7.7000000000000013E-2</v>
      </c>
      <c r="P7" s="22">
        <v>13.750000000000002</v>
      </c>
      <c r="Q7" s="22">
        <v>16.5</v>
      </c>
      <c r="R7" s="60">
        <f>P7/(Temps_operacio!$B$5*365)</f>
        <v>1.2557077625570778E-3</v>
      </c>
      <c r="S7" s="60">
        <f>Q7/(Temps_operacio!$B$5*365)</f>
        <v>1.5068493150684932E-3</v>
      </c>
      <c r="T7" s="22">
        <v>30</v>
      </c>
      <c r="U7" s="30" t="s">
        <v>31</v>
      </c>
    </row>
    <row r="8" spans="1:21" s="12" customFormat="1">
      <c r="A8" s="21" t="s">
        <v>30</v>
      </c>
      <c r="B8" s="3">
        <v>2001</v>
      </c>
      <c r="C8" s="3">
        <v>10000</v>
      </c>
      <c r="D8" s="22">
        <v>0.3</v>
      </c>
      <c r="E8" s="25"/>
      <c r="F8" s="25"/>
      <c r="G8" s="25"/>
      <c r="H8" s="25"/>
      <c r="I8" s="25"/>
      <c r="J8" s="25"/>
      <c r="K8" s="25"/>
      <c r="L8" s="38">
        <f>D8*'Impactes ambientals'!$E$5+E8*'Impactes ambientals'!$E$6/1000+F8*'Impactes ambientals'!$E$7/1000+G8*'Impactes ambientals'!$E$8/1000+H8*'Impactes ambientals'!$E$9*2/1000+I8*'Impactes ambientals'!$E$10/1000+J8*'Impactes ambientals'!$E$11/1000+K8*('Impactes ambientals'!$E$12*0.15+'Impactes ambientals'!$E$13*0.85)/1000</f>
        <v>7.2299999999999989E-2</v>
      </c>
      <c r="M8" s="28">
        <f>D8*'Impactes ambientals'!$F$5+E8*'Impactes ambientals'!$F$6/1000+F8*'Impactes ambientals'!$F$7/1000+G8*'Impactes ambientals'!$F$8/1000+H8*'Impactes ambientals'!$F$9*2/1000+I8*'Impactes ambientals'!$F$10/1000+J8*'Impactes ambientals'!$F$11/1000+K8*('Impactes ambientals'!$F$12*0.15+'Impactes ambientals'!$F$13*0.85)/1000</f>
        <v>0.49111151644752599</v>
      </c>
      <c r="N8" s="36">
        <v>2.1000000000000001E-2</v>
      </c>
      <c r="O8" s="22">
        <v>6.6000000000000003E-2</v>
      </c>
      <c r="P8" s="22">
        <v>11</v>
      </c>
      <c r="Q8" s="22">
        <v>13.750000000000002</v>
      </c>
      <c r="R8" s="60">
        <f>P8/(Temps_operacio!$B$5*365)</f>
        <v>1.004566210045662E-3</v>
      </c>
      <c r="S8" s="60">
        <f>Q8/(Temps_operacio!$B$5*365)</f>
        <v>1.2557077625570778E-3</v>
      </c>
      <c r="T8" s="22">
        <v>30</v>
      </c>
      <c r="U8" s="30" t="s">
        <v>31</v>
      </c>
    </row>
    <row r="9" spans="1:21" s="12" customFormat="1">
      <c r="A9" s="21" t="s">
        <v>30</v>
      </c>
      <c r="B9" s="3">
        <v>10001</v>
      </c>
      <c r="C9" s="3">
        <v>50000</v>
      </c>
      <c r="D9" s="22">
        <v>0.2</v>
      </c>
      <c r="E9" s="25"/>
      <c r="F9" s="25"/>
      <c r="G9" s="25"/>
      <c r="H9" s="25"/>
      <c r="I9" s="25"/>
      <c r="J9" s="25"/>
      <c r="K9" s="25"/>
      <c r="L9" s="38">
        <f>D9*'Impactes ambientals'!$E$5+E9*'Impactes ambientals'!$E$6/1000+F9*'Impactes ambientals'!$E$7/1000+G9*'Impactes ambientals'!$E$8/1000+H9*'Impactes ambientals'!$E$9*2/1000+I9*'Impactes ambientals'!$E$10/1000+J9*'Impactes ambientals'!$E$11/1000+K9*('Impactes ambientals'!$E$12*0.15+'Impactes ambientals'!$E$13*0.85)/1000</f>
        <v>4.82E-2</v>
      </c>
      <c r="M9" s="28">
        <f>D9*'Impactes ambientals'!$F$5+E9*'Impactes ambientals'!$F$6/1000+F9*'Impactes ambientals'!$F$7/1000+G9*'Impactes ambientals'!$F$8/1000+H9*'Impactes ambientals'!$F$9*2/1000+I9*'Impactes ambientals'!$F$10/1000+J9*'Impactes ambientals'!$F$11/1000+K9*('Impactes ambientals'!$F$12*0.15+'Impactes ambientals'!$F$13*0.85)/1000</f>
        <v>0.32740767763168405</v>
      </c>
      <c r="N9" s="36">
        <v>1.7999999999999999E-2</v>
      </c>
      <c r="O9" s="22">
        <v>5.5000000000000007E-2</v>
      </c>
      <c r="P9" s="22">
        <v>8.25</v>
      </c>
      <c r="Q9" s="22">
        <v>11</v>
      </c>
      <c r="R9" s="60">
        <f>P9/(Temps_operacio!$B$5*365)</f>
        <v>7.534246575342466E-4</v>
      </c>
      <c r="S9" s="60">
        <f>Q9/(Temps_operacio!$B$5*365)</f>
        <v>1.004566210045662E-3</v>
      </c>
      <c r="T9" s="22">
        <v>30</v>
      </c>
      <c r="U9" s="30" t="s">
        <v>31</v>
      </c>
    </row>
    <row r="10" spans="1:21" s="12" customFormat="1">
      <c r="A10" s="21" t="s">
        <v>30</v>
      </c>
      <c r="B10" s="3">
        <v>50001</v>
      </c>
      <c r="C10" s="3">
        <v>1000000</v>
      </c>
      <c r="D10" s="22">
        <v>0.1</v>
      </c>
      <c r="E10" s="25"/>
      <c r="F10" s="25"/>
      <c r="G10" s="25"/>
      <c r="H10" s="25"/>
      <c r="I10" s="25"/>
      <c r="J10" s="25"/>
      <c r="K10" s="25"/>
      <c r="L10" s="38">
        <f>D10*'Impactes ambientals'!$E$5+E10*'Impactes ambientals'!$E$6/1000+F10*'Impactes ambientals'!$E$7/1000+G10*'Impactes ambientals'!$E$8/1000+H10*'Impactes ambientals'!$E$9*2/1000+I10*'Impactes ambientals'!$E$10/1000+J10*'Impactes ambientals'!$E$11/1000+K10*('Impactes ambientals'!$E$12*0.15+'Impactes ambientals'!$E$13*0.85)/1000</f>
        <v>2.41E-2</v>
      </c>
      <c r="M10" s="28">
        <f>D10*'Impactes ambientals'!$F$5+E10*'Impactes ambientals'!$F$6/1000+F10*'Impactes ambientals'!$F$7/1000+G10*'Impactes ambientals'!$F$8/1000+H10*'Impactes ambientals'!$F$9*2/1000+I10*'Impactes ambientals'!$F$10/1000+J10*'Impactes ambientals'!$F$11/1000+K10*('Impactes ambientals'!$F$12*0.15+'Impactes ambientals'!$F$13*0.85)/1000</f>
        <v>0.16370383881584202</v>
      </c>
      <c r="N10" s="36">
        <v>1.4999999999999999E-2</v>
      </c>
      <c r="O10" s="22">
        <v>4.4000000000000004E-2</v>
      </c>
      <c r="P10" s="22">
        <v>5.5</v>
      </c>
      <c r="Q10" s="22">
        <v>8.25</v>
      </c>
      <c r="R10" s="60">
        <f>P10/(Temps_operacio!$B$5*365)</f>
        <v>5.02283105022831E-4</v>
      </c>
      <c r="S10" s="60">
        <f>Q10/(Temps_operacio!$B$5*365)</f>
        <v>7.534246575342466E-4</v>
      </c>
      <c r="T10" s="22">
        <v>30</v>
      </c>
      <c r="U10" s="30" t="s">
        <v>31</v>
      </c>
    </row>
    <row r="11" spans="1:21" s="12" customFormat="1">
      <c r="A11" s="21" t="s">
        <v>32</v>
      </c>
      <c r="B11" s="9">
        <v>0</v>
      </c>
      <c r="C11" s="9">
        <v>2000</v>
      </c>
      <c r="D11" s="22">
        <v>0.4</v>
      </c>
      <c r="E11" s="25"/>
      <c r="F11" s="25"/>
      <c r="G11" s="25"/>
      <c r="H11" s="25"/>
      <c r="I11" s="25"/>
      <c r="J11" s="25"/>
      <c r="K11" s="23">
        <v>30</v>
      </c>
      <c r="L11" s="38">
        <f>D11*'Impactes ambientals'!$E$5+E11*'Impactes ambientals'!$E$6/1000+F11*'Impactes ambientals'!$E$7/1000+G11*'Impactes ambientals'!$E$8/1000+H11*'Impactes ambientals'!$E$9*2/1000+I11*'Impactes ambientals'!$E$10/1000+J11*'Impactes ambientals'!$E$11/1000+K11*('Impactes ambientals'!$E$12*0.15+'Impactes ambientals'!$E$13*0.85)/1000</f>
        <v>0.15381037574500001</v>
      </c>
      <c r="M11" s="28">
        <f>D11*'Impactes ambientals'!$F$5+E11*'Impactes ambientals'!$F$6/1000+F11*'Impactes ambientals'!$F$7/1000+G11*'Impactes ambientals'!$F$8/1000+H11*'Impactes ambientals'!$F$9*2/1000+I11*'Impactes ambientals'!$F$10/1000+J11*'Impactes ambientals'!$F$11/1000+K11*('Impactes ambientals'!$F$12*0.15+'Impactes ambientals'!$F$13*0.85)/1000</f>
        <v>0.94422506225845027</v>
      </c>
      <c r="N11" s="36">
        <v>2.5000000000000001E-2</v>
      </c>
      <c r="O11" s="22">
        <v>0.32</v>
      </c>
      <c r="P11" s="22">
        <v>412.50000000000006</v>
      </c>
      <c r="Q11" s="22">
        <v>605</v>
      </c>
      <c r="R11" s="60">
        <f>P11/(Temps_operacio!$B$5*365)</f>
        <v>3.7671232876712334E-2</v>
      </c>
      <c r="S11" s="60">
        <f>Q11/(Temps_operacio!$B$5*365)</f>
        <v>5.5251141552511415E-2</v>
      </c>
      <c r="T11" s="22">
        <v>30</v>
      </c>
      <c r="U11" s="30" t="s">
        <v>33</v>
      </c>
    </row>
    <row r="12" spans="1:21" s="12" customFormat="1">
      <c r="A12" s="21" t="s">
        <v>32</v>
      </c>
      <c r="B12" s="3">
        <v>2001</v>
      </c>
      <c r="C12" s="3">
        <v>10000</v>
      </c>
      <c r="D12" s="22">
        <v>0.3</v>
      </c>
      <c r="E12" s="25"/>
      <c r="F12" s="25"/>
      <c r="G12" s="25"/>
      <c r="H12" s="25"/>
      <c r="I12" s="25"/>
      <c r="J12" s="25"/>
      <c r="K12" s="23">
        <v>30</v>
      </c>
      <c r="L12" s="38">
        <f>D12*'Impactes ambientals'!$E$5+E12*'Impactes ambientals'!$E$6/1000+F12*'Impactes ambientals'!$E$7/1000+G12*'Impactes ambientals'!$E$8/1000+H12*'Impactes ambientals'!$E$9*2/1000+I12*'Impactes ambientals'!$E$10/1000+J12*'Impactes ambientals'!$E$11/1000+K12*('Impactes ambientals'!$E$12*0.15+'Impactes ambientals'!$E$13*0.85)/1000</f>
        <v>0.129710375745</v>
      </c>
      <c r="M12" s="28">
        <f>D12*'Impactes ambientals'!$F$5+E12*'Impactes ambientals'!$F$6/1000+F12*'Impactes ambientals'!$F$7/1000+G12*'Impactes ambientals'!$F$8/1000+H12*'Impactes ambientals'!$F$9*2/1000+I12*'Impactes ambientals'!$F$10/1000+J12*'Impactes ambientals'!$F$11/1000+K12*('Impactes ambientals'!$F$12*0.15+'Impactes ambientals'!$F$13*0.85)/1000</f>
        <v>0.78052122344260821</v>
      </c>
      <c r="N12" s="36">
        <v>2.1000000000000001E-2</v>
      </c>
      <c r="O12" s="22">
        <v>0.26</v>
      </c>
      <c r="P12" s="22">
        <v>275</v>
      </c>
      <c r="Q12" s="22">
        <v>412.50000000000006</v>
      </c>
      <c r="R12" s="60">
        <f>P12/(Temps_operacio!$B$5*365)</f>
        <v>2.5114155251141551E-2</v>
      </c>
      <c r="S12" s="60">
        <f>Q12/(Temps_operacio!$B$5*365)</f>
        <v>3.7671232876712334E-2</v>
      </c>
      <c r="T12" s="22">
        <v>30</v>
      </c>
      <c r="U12" s="30" t="s">
        <v>33</v>
      </c>
    </row>
    <row r="13" spans="1:21" s="12" customFormat="1">
      <c r="A13" s="21" t="s">
        <v>32</v>
      </c>
      <c r="B13" s="3">
        <v>10001</v>
      </c>
      <c r="C13" s="3">
        <v>50000</v>
      </c>
      <c r="D13" s="22">
        <v>0.2</v>
      </c>
      <c r="E13" s="25"/>
      <c r="F13" s="25"/>
      <c r="G13" s="25"/>
      <c r="H13" s="25"/>
      <c r="I13" s="25"/>
      <c r="J13" s="25"/>
      <c r="K13" s="23">
        <v>30</v>
      </c>
      <c r="L13" s="38">
        <f>D13*'Impactes ambientals'!$E$5+E13*'Impactes ambientals'!$E$6/1000+F13*'Impactes ambientals'!$E$7/1000+G13*'Impactes ambientals'!$E$8/1000+H13*'Impactes ambientals'!$E$9*2/1000+I13*'Impactes ambientals'!$E$10/1000+J13*'Impactes ambientals'!$E$11/1000+K13*('Impactes ambientals'!$E$12*0.15+'Impactes ambientals'!$E$13*0.85)/1000</f>
        <v>0.105610375745</v>
      </c>
      <c r="M13" s="28">
        <f>D13*'Impactes ambientals'!$F$5+E13*'Impactes ambientals'!$F$6/1000+F13*'Impactes ambientals'!$F$7/1000+G13*'Impactes ambientals'!$F$8/1000+H13*'Impactes ambientals'!$F$9*2/1000+I13*'Impactes ambientals'!$F$10/1000+J13*'Impactes ambientals'!$F$11/1000+K13*('Impactes ambientals'!$F$12*0.15+'Impactes ambientals'!$F$13*0.85)/1000</f>
        <v>0.61681738462676627</v>
      </c>
      <c r="N13" s="36">
        <v>1.7999999999999999E-2</v>
      </c>
      <c r="O13" s="22">
        <v>0.189</v>
      </c>
      <c r="P13" s="22">
        <v>192.50000000000003</v>
      </c>
      <c r="Q13" s="22">
        <v>275</v>
      </c>
      <c r="R13" s="60">
        <f>P13/(Temps_operacio!$B$5*365)</f>
        <v>1.7579908675799089E-2</v>
      </c>
      <c r="S13" s="60">
        <f>Q13/(Temps_operacio!$B$5*365)</f>
        <v>2.5114155251141551E-2</v>
      </c>
      <c r="T13" s="22">
        <v>30</v>
      </c>
      <c r="U13" s="30" t="s">
        <v>33</v>
      </c>
    </row>
    <row r="14" spans="1:21" s="12" customFormat="1">
      <c r="A14" s="21" t="s">
        <v>32</v>
      </c>
      <c r="B14" s="3">
        <v>50001</v>
      </c>
      <c r="C14" s="3">
        <v>1000000</v>
      </c>
      <c r="D14" s="22">
        <v>0.1</v>
      </c>
      <c r="E14" s="25"/>
      <c r="F14" s="25"/>
      <c r="G14" s="25"/>
      <c r="H14" s="25"/>
      <c r="I14" s="25"/>
      <c r="J14" s="25"/>
      <c r="K14" s="23">
        <v>30</v>
      </c>
      <c r="L14" s="38">
        <f>D14*'Impactes ambientals'!$E$5+E14*'Impactes ambientals'!$E$6/1000+F14*'Impactes ambientals'!$E$7/1000+G14*'Impactes ambientals'!$E$8/1000+H14*'Impactes ambientals'!$E$9*2/1000+I14*'Impactes ambientals'!$E$10/1000+J14*'Impactes ambientals'!$E$11/1000+K14*('Impactes ambientals'!$E$12*0.15+'Impactes ambientals'!$E$13*0.85)/1000</f>
        <v>8.1510375745000002E-2</v>
      </c>
      <c r="M14" s="28">
        <f>D14*'Impactes ambientals'!$F$5+E14*'Impactes ambientals'!$F$6/1000+F14*'Impactes ambientals'!$F$7/1000+G14*'Impactes ambientals'!$F$8/1000+H14*'Impactes ambientals'!$F$9*2/1000+I14*'Impactes ambientals'!$F$10/1000+J14*'Impactes ambientals'!$F$11/1000+K14*('Impactes ambientals'!$F$12*0.15+'Impactes ambientals'!$F$13*0.85)/1000</f>
        <v>0.45311354581092422</v>
      </c>
      <c r="N14" s="36">
        <v>1.4999999999999999E-2</v>
      </c>
      <c r="O14" s="22">
        <v>0.13200000000000001</v>
      </c>
      <c r="P14" s="22">
        <v>165</v>
      </c>
      <c r="Q14" s="22">
        <v>192.50000000000003</v>
      </c>
      <c r="R14" s="60">
        <f>P14/(Temps_operacio!$B$5*365)</f>
        <v>1.5068493150684932E-2</v>
      </c>
      <c r="S14" s="60">
        <f>Q14/(Temps_operacio!$B$5*365)</f>
        <v>1.7579908675799089E-2</v>
      </c>
      <c r="T14" s="22">
        <v>30</v>
      </c>
      <c r="U14" s="30" t="s">
        <v>33</v>
      </c>
    </row>
    <row r="15" spans="1:21" s="12" customFormat="1">
      <c r="A15" s="21" t="s">
        <v>34</v>
      </c>
      <c r="B15" s="9">
        <v>0</v>
      </c>
      <c r="C15" s="9">
        <v>2000</v>
      </c>
      <c r="D15" s="22">
        <v>0.02</v>
      </c>
      <c r="E15" s="23">
        <v>56.5</v>
      </c>
      <c r="F15" s="25"/>
      <c r="G15" s="25"/>
      <c r="H15" s="26">
        <v>5.3</v>
      </c>
      <c r="I15" s="25"/>
      <c r="J15" s="25"/>
      <c r="K15" s="25"/>
      <c r="L15" s="38">
        <f>D15*'Impactes ambientals'!$E$5+E15*'Impactes ambientals'!$E$6/1000+F15*'Impactes ambientals'!$E$7/1000+G15*'Impactes ambientals'!$E$8/1000+H15*'Impactes ambientals'!$E$9*2/1000+I15*'Impactes ambientals'!$E$10/1000+J15*'Impactes ambientals'!$E$11/1000+K15*('Impactes ambientals'!$E$12*0.15+'Impactes ambientals'!$E$13*0.85)/1000</f>
        <v>4.9160575434999999E-2</v>
      </c>
      <c r="M15" s="28">
        <f>D15*'Impactes ambientals'!$F$5+E15*'Impactes ambientals'!$F$6/1000+F15*'Impactes ambientals'!$F$7/1000+G15*'Impactes ambientals'!$F$8/1000+H15*'Impactes ambientals'!$F$9*2/1000+I15*'Impactes ambientals'!$F$10/1000+J15*'Impactes ambientals'!$F$11/1000+K15*('Impactes ambientals'!$F$12*0.15+'Impactes ambientals'!$F$13*0.85)/1000</f>
        <v>0.62182744852862215</v>
      </c>
      <c r="N15" s="36">
        <v>1.9E-2</v>
      </c>
      <c r="O15" s="22">
        <v>6.6000000000000003E-2</v>
      </c>
      <c r="P15" s="22">
        <v>9.5</v>
      </c>
      <c r="Q15" s="22">
        <v>14</v>
      </c>
      <c r="R15" s="60">
        <f>P15/(Temps_operacio!$B$5*365)</f>
        <v>8.6757990867579904E-4</v>
      </c>
      <c r="S15" s="60">
        <f>Q15/(Temps_operacio!$B$5*365)</f>
        <v>1.2785388127853881E-3</v>
      </c>
      <c r="T15" s="22">
        <v>1</v>
      </c>
      <c r="U15" s="2" t="s">
        <v>35</v>
      </c>
    </row>
    <row r="16" spans="1:21" s="12" customFormat="1">
      <c r="A16" s="21" t="s">
        <v>34</v>
      </c>
      <c r="B16" s="3">
        <v>2001</v>
      </c>
      <c r="C16" s="3">
        <v>10000</v>
      </c>
      <c r="D16" s="22">
        <v>0.02</v>
      </c>
      <c r="E16" s="23">
        <v>56.5</v>
      </c>
      <c r="F16" s="25"/>
      <c r="G16" s="25"/>
      <c r="H16" s="26">
        <v>5.3</v>
      </c>
      <c r="I16" s="25"/>
      <c r="J16" s="25"/>
      <c r="K16" s="25"/>
      <c r="L16" s="38">
        <f>D16*'Impactes ambientals'!$E$5+E16*'Impactes ambientals'!$E$6/1000+F16*'Impactes ambientals'!$E$7/1000+G16*'Impactes ambientals'!$E$8/1000+H16*'Impactes ambientals'!$E$9*2/1000+I16*'Impactes ambientals'!$E$10/1000+J16*'Impactes ambientals'!$E$11/1000+K16*('Impactes ambientals'!$E$12*0.15+'Impactes ambientals'!$E$13*0.85)/1000</f>
        <v>4.9160575434999999E-2</v>
      </c>
      <c r="M16" s="28">
        <f>D16*'Impactes ambientals'!$F$5+E16*'Impactes ambientals'!$F$6/1000+F16*'Impactes ambientals'!$F$7/1000+G16*'Impactes ambientals'!$F$8/1000+H16*'Impactes ambientals'!$F$9*2/1000+I16*'Impactes ambientals'!$F$10/1000+J16*'Impactes ambientals'!$F$11/1000+K16*('Impactes ambientals'!$F$12*0.15+'Impactes ambientals'!$F$13*0.85)/1000</f>
        <v>0.62182744852862215</v>
      </c>
      <c r="N16" s="36">
        <v>1.7000000000000001E-2</v>
      </c>
      <c r="O16" s="22">
        <v>6.6000000000000003E-2</v>
      </c>
      <c r="P16" s="22">
        <v>7.7</v>
      </c>
      <c r="Q16" s="22">
        <v>13.4</v>
      </c>
      <c r="R16" s="60">
        <f>P16/(Temps_operacio!$B$5*365)</f>
        <v>7.031963470319635E-4</v>
      </c>
      <c r="S16" s="60">
        <f>Q16/(Temps_operacio!$B$5*365)</f>
        <v>1.2237442922374429E-3</v>
      </c>
      <c r="T16" s="22">
        <v>1</v>
      </c>
      <c r="U16" s="2" t="s">
        <v>35</v>
      </c>
    </row>
    <row r="17" spans="1:21" s="12" customFormat="1">
      <c r="A17" s="21" t="s">
        <v>34</v>
      </c>
      <c r="B17" s="3">
        <v>10001</v>
      </c>
      <c r="C17" s="3">
        <v>50000</v>
      </c>
      <c r="D17" s="22">
        <v>0.02</v>
      </c>
      <c r="E17" s="23">
        <v>56.5</v>
      </c>
      <c r="F17" s="25"/>
      <c r="G17" s="25"/>
      <c r="H17" s="26">
        <v>5.3</v>
      </c>
      <c r="I17" s="25"/>
      <c r="J17" s="25"/>
      <c r="K17" s="25"/>
      <c r="L17" s="38">
        <f>D17*'Impactes ambientals'!$E$5+E17*'Impactes ambientals'!$E$6/1000+F17*'Impactes ambientals'!$E$7/1000+G17*'Impactes ambientals'!$E$8/1000+H17*'Impactes ambientals'!$E$9*2/1000+I17*'Impactes ambientals'!$E$10/1000+J17*'Impactes ambientals'!$E$11/1000+K17*('Impactes ambientals'!$E$12*0.15+'Impactes ambientals'!$E$13*0.85)/1000</f>
        <v>4.9160575434999999E-2</v>
      </c>
      <c r="M17" s="28">
        <f>D17*'Impactes ambientals'!$F$5+E17*'Impactes ambientals'!$F$6/1000+F17*'Impactes ambientals'!$F$7/1000+G17*'Impactes ambientals'!$F$8/1000+H17*'Impactes ambientals'!$F$9*2/1000+I17*'Impactes ambientals'!$F$10/1000+J17*'Impactes ambientals'!$F$11/1000+K17*('Impactes ambientals'!$F$12*0.15+'Impactes ambientals'!$F$13*0.85)/1000</f>
        <v>0.62182744852862215</v>
      </c>
      <c r="N17" s="36">
        <v>1.4E-2</v>
      </c>
      <c r="O17" s="22">
        <v>5.6000000000000001E-2</v>
      </c>
      <c r="P17" s="22">
        <v>4.9000000000000004</v>
      </c>
      <c r="Q17" s="22">
        <v>7.7</v>
      </c>
      <c r="R17" s="60">
        <f>P17/(Temps_operacio!$B$5*365)</f>
        <v>4.4748858447488587E-4</v>
      </c>
      <c r="S17" s="60">
        <f>Q17/(Temps_operacio!$B$5*365)</f>
        <v>7.031963470319635E-4</v>
      </c>
      <c r="T17" s="22">
        <v>1</v>
      </c>
      <c r="U17" s="2" t="s">
        <v>35</v>
      </c>
    </row>
    <row r="18" spans="1:21" s="12" customFormat="1">
      <c r="A18" s="21" t="s">
        <v>34</v>
      </c>
      <c r="B18" s="3">
        <v>50001</v>
      </c>
      <c r="C18" s="3">
        <v>1000000</v>
      </c>
      <c r="D18" s="22">
        <v>0.02</v>
      </c>
      <c r="E18" s="23">
        <v>56.5</v>
      </c>
      <c r="F18" s="25"/>
      <c r="G18" s="25"/>
      <c r="H18" s="26">
        <v>5.3</v>
      </c>
      <c r="I18" s="25"/>
      <c r="J18" s="25"/>
      <c r="K18" s="25"/>
      <c r="L18" s="38">
        <f>D18*'Impactes ambientals'!$E$5+E18*'Impactes ambientals'!$E$6/1000+F18*'Impactes ambientals'!$E$7/1000+G18*'Impactes ambientals'!$E$8/1000+H18*'Impactes ambientals'!$E$9*2/1000+I18*'Impactes ambientals'!$E$10/1000+J18*'Impactes ambientals'!$E$11/1000+K18*('Impactes ambientals'!$E$12*0.15+'Impactes ambientals'!$E$13*0.85)/1000</f>
        <v>4.9160575434999999E-2</v>
      </c>
      <c r="M18" s="28">
        <f>D18*'Impactes ambientals'!$F$5+E18*'Impactes ambientals'!$F$6/1000+F18*'Impactes ambientals'!$F$7/1000+G18*'Impactes ambientals'!$F$8/1000+H18*'Impactes ambientals'!$F$9*2/1000+I18*'Impactes ambientals'!$F$10/1000+J18*'Impactes ambientals'!$F$11/1000+K18*('Impactes ambientals'!$F$12*0.15+'Impactes ambientals'!$F$13*0.85)/1000</f>
        <v>0.62182744852862215</v>
      </c>
      <c r="N18" s="36">
        <v>1.2E-2</v>
      </c>
      <c r="O18" s="22">
        <v>5.3999999999999999E-2</v>
      </c>
      <c r="P18" s="22">
        <v>4.9000000000000004</v>
      </c>
      <c r="Q18" s="22">
        <v>5.0999999999999996</v>
      </c>
      <c r="R18" s="60">
        <f>P18/(Temps_operacio!$B$5*365)</f>
        <v>4.4748858447488587E-4</v>
      </c>
      <c r="S18" s="60">
        <f>Q18/(Temps_operacio!$B$5*365)</f>
        <v>4.6575342465753419E-4</v>
      </c>
      <c r="T18" s="22">
        <v>1</v>
      </c>
      <c r="U18" s="2" t="s">
        <v>35</v>
      </c>
    </row>
    <row r="19" spans="1:21" s="12" customFormat="1">
      <c r="A19" s="21" t="s">
        <v>36</v>
      </c>
      <c r="B19" s="9">
        <v>0</v>
      </c>
      <c r="C19" s="9">
        <v>2000</v>
      </c>
      <c r="D19" s="22">
        <v>1.5</v>
      </c>
      <c r="E19" s="25"/>
      <c r="F19" s="25"/>
      <c r="G19" s="25"/>
      <c r="H19" s="25"/>
      <c r="I19" s="23">
        <v>2.9999999999999997E-4</v>
      </c>
      <c r="J19" s="25"/>
      <c r="K19" s="25"/>
      <c r="L19" s="38">
        <f>D19*'Impactes ambientals'!$E$5+E19*'Impactes ambientals'!$E$6/1000+F19*'Impactes ambientals'!$E$7/1000+G19*'Impactes ambientals'!$E$8/1000+H19*'Impactes ambientals'!$E$9*2/1000+I19*'Impactes ambientals'!$E$10/1000+J19*'Impactes ambientals'!$E$11/1000+K19*('Impactes ambientals'!$E$12*0.15+'Impactes ambientals'!$E$13*0.85)/1000</f>
        <v>0.36150028865214301</v>
      </c>
      <c r="M19" s="28">
        <f>D19*'Impactes ambientals'!$F$5+E19*'Impactes ambientals'!$F$6/1000+F19*'Impactes ambientals'!$F$7/1000+G19*'Impactes ambientals'!$F$8/1000+H19*'Impactes ambientals'!$F$9*2/1000+I19*'Impactes ambientals'!$F$10/1000+J19*'Impactes ambientals'!$F$11/1000+K19*('Impactes ambientals'!$F$12*0.15+'Impactes ambientals'!$F$13*0.85)/1000</f>
        <v>2.4555603106590085</v>
      </c>
      <c r="N19" s="35">
        <v>9.5000000000000001E-2</v>
      </c>
      <c r="O19" s="22">
        <v>0.4</v>
      </c>
      <c r="P19" s="22">
        <v>350</v>
      </c>
      <c r="Q19" s="22">
        <v>400</v>
      </c>
      <c r="R19" s="60">
        <f>P19/(Temps_operacio!$B$5*365)</f>
        <v>3.1963470319634701E-2</v>
      </c>
      <c r="S19" s="60">
        <f>Q19/(Temps_operacio!$B$5*365)</f>
        <v>3.6529680365296802E-2</v>
      </c>
      <c r="T19" s="22">
        <v>1</v>
      </c>
      <c r="U19" s="30" t="s">
        <v>29</v>
      </c>
    </row>
    <row r="20" spans="1:21" s="12" customFormat="1">
      <c r="A20" s="52" t="s">
        <v>36</v>
      </c>
      <c r="B20" s="3">
        <v>2001</v>
      </c>
      <c r="C20" s="3">
        <v>10000</v>
      </c>
      <c r="D20" s="22">
        <v>1.3</v>
      </c>
      <c r="E20" s="25"/>
      <c r="F20" s="25"/>
      <c r="G20" s="25"/>
      <c r="H20" s="25"/>
      <c r="I20" s="23">
        <v>2.9999999999999997E-4</v>
      </c>
      <c r="J20" s="25"/>
      <c r="K20" s="25"/>
      <c r="L20" s="38">
        <f>D20*'Impactes ambientals'!$E$5+E20*'Impactes ambientals'!$E$6/1000+F20*'Impactes ambientals'!$E$7/1000+G20*'Impactes ambientals'!$E$8/1000+H20*'Impactes ambientals'!$E$9*2/1000+I20*'Impactes ambientals'!$E$10/1000+J20*'Impactes ambientals'!$E$11/1000+K20*('Impactes ambientals'!$E$12*0.15+'Impactes ambientals'!$E$13*0.85)/1000</f>
        <v>0.31330028865214304</v>
      </c>
      <c r="M20" s="28">
        <f>D20*'Impactes ambientals'!$F$5+E20*'Impactes ambientals'!$F$6/1000+F20*'Impactes ambientals'!$F$7/1000+G20*'Impactes ambientals'!$F$8/1000+H20*'Impactes ambientals'!$F$9*2/1000+I20*'Impactes ambientals'!$F$10/1000+J20*'Impactes ambientals'!$F$11/1000+K20*('Impactes ambientals'!$F$12*0.15+'Impactes ambientals'!$F$13*0.85)/1000</f>
        <v>2.1281526330273244</v>
      </c>
      <c r="N20" s="35">
        <v>8.2000000000000003E-2</v>
      </c>
      <c r="O20" s="22">
        <v>0.3</v>
      </c>
      <c r="P20" s="22">
        <v>300</v>
      </c>
      <c r="Q20" s="22">
        <v>350</v>
      </c>
      <c r="R20" s="60">
        <f>P20/(Temps_operacio!$B$5*365)</f>
        <v>2.7397260273972601E-2</v>
      </c>
      <c r="S20" s="60">
        <f>Q20/(Temps_operacio!$B$5*365)</f>
        <v>3.1963470319634701E-2</v>
      </c>
      <c r="T20" s="22">
        <v>1</v>
      </c>
      <c r="U20" s="30" t="s">
        <v>29</v>
      </c>
    </row>
    <row r="21" spans="1:21" s="12" customFormat="1">
      <c r="A21" s="21" t="s">
        <v>36</v>
      </c>
      <c r="B21" s="3">
        <v>10001</v>
      </c>
      <c r="C21" s="3">
        <v>50000</v>
      </c>
      <c r="D21" s="22">
        <v>1.1000000000000001</v>
      </c>
      <c r="E21" s="25"/>
      <c r="F21" s="25"/>
      <c r="G21" s="25"/>
      <c r="H21" s="25"/>
      <c r="I21" s="23">
        <v>2.9999999999999997E-4</v>
      </c>
      <c r="J21" s="25"/>
      <c r="K21" s="25"/>
      <c r="L21" s="38">
        <f>D21*'Impactes ambientals'!$E$5+E21*'Impactes ambientals'!$E$6/1000+F21*'Impactes ambientals'!$E$7/1000+G21*'Impactes ambientals'!$E$8/1000+H21*'Impactes ambientals'!$E$9*2/1000+I21*'Impactes ambientals'!$E$10/1000+J21*'Impactes ambientals'!$E$11/1000+K21*('Impactes ambientals'!$E$12*0.15+'Impactes ambientals'!$E$13*0.85)/1000</f>
        <v>0.26510028865214302</v>
      </c>
      <c r="M21" s="28">
        <f>D21*'Impactes ambientals'!$F$5+E21*'Impactes ambientals'!$F$6/1000+F21*'Impactes ambientals'!$F$7/1000+G21*'Impactes ambientals'!$F$8/1000+H21*'Impactes ambientals'!$F$9*2/1000+I21*'Impactes ambientals'!$F$10/1000+J21*'Impactes ambientals'!$F$11/1000+K21*('Impactes ambientals'!$F$12*0.15+'Impactes ambientals'!$F$13*0.85)/1000</f>
        <v>1.8007449553956401</v>
      </c>
      <c r="N21" s="35">
        <v>7.0000000000000007E-2</v>
      </c>
      <c r="O21" s="22">
        <v>0.25</v>
      </c>
      <c r="P21" s="22">
        <v>225</v>
      </c>
      <c r="Q21" s="22">
        <v>300</v>
      </c>
      <c r="R21" s="60">
        <f>P21/(Temps_operacio!$B$5*365)</f>
        <v>2.0547945205479451E-2</v>
      </c>
      <c r="S21" s="60">
        <f>Q21/(Temps_operacio!$B$5*365)</f>
        <v>2.7397260273972601E-2</v>
      </c>
      <c r="T21" s="22">
        <v>1</v>
      </c>
      <c r="U21" s="30" t="s">
        <v>29</v>
      </c>
    </row>
    <row r="22" spans="1:21" s="12" customFormat="1">
      <c r="A22" s="21" t="s">
        <v>36</v>
      </c>
      <c r="B22" s="3">
        <v>50001</v>
      </c>
      <c r="C22" s="3">
        <v>1000000</v>
      </c>
      <c r="D22" s="22">
        <v>0.8</v>
      </c>
      <c r="E22" s="25"/>
      <c r="F22" s="25"/>
      <c r="G22" s="25"/>
      <c r="H22" s="25"/>
      <c r="I22" s="23">
        <v>2.9999999999999997E-4</v>
      </c>
      <c r="J22" s="25"/>
      <c r="K22" s="25"/>
      <c r="L22" s="38">
        <f>D22*'Impactes ambientals'!$E$5+E22*'Impactes ambientals'!$E$6/1000+F22*'Impactes ambientals'!$E$7/1000+G22*'Impactes ambientals'!$E$8/1000+H22*'Impactes ambientals'!$E$9*2/1000+I22*'Impactes ambientals'!$E$10/1000+J22*'Impactes ambientals'!$E$11/1000+K22*('Impactes ambientals'!$E$12*0.15+'Impactes ambientals'!$E$13*0.85)/1000</f>
        <v>0.19280028865214299</v>
      </c>
      <c r="M22" s="28">
        <f>D22*'Impactes ambientals'!$F$5+E22*'Impactes ambientals'!$F$6/1000+F22*'Impactes ambientals'!$F$7/1000+G22*'Impactes ambientals'!$F$8/1000+H22*'Impactes ambientals'!$F$9*2/1000+I22*'Impactes ambientals'!$F$10/1000+J22*'Impactes ambientals'!$F$11/1000+K22*('Impactes ambientals'!$F$12*0.15+'Impactes ambientals'!$F$13*0.85)/1000</f>
        <v>1.3096334389481141</v>
      </c>
      <c r="N22" s="35">
        <v>6.5000000000000002E-2</v>
      </c>
      <c r="O22" s="22">
        <v>0.2</v>
      </c>
      <c r="P22" s="22">
        <v>200</v>
      </c>
      <c r="Q22" s="22">
        <v>225</v>
      </c>
      <c r="R22" s="60">
        <f>P22/(Temps_operacio!$B$5*365)</f>
        <v>1.8264840182648401E-2</v>
      </c>
      <c r="S22" s="60">
        <f>Q22/(Temps_operacio!$B$5*365)</f>
        <v>2.0547945205479451E-2</v>
      </c>
      <c r="T22" s="22">
        <v>1</v>
      </c>
      <c r="U22" s="30" t="s">
        <v>29</v>
      </c>
    </row>
    <row r="23" spans="1:21" s="12" customFormat="1">
      <c r="A23" s="21" t="s">
        <v>37</v>
      </c>
      <c r="B23" s="9">
        <v>0</v>
      </c>
      <c r="C23" s="9">
        <v>2000</v>
      </c>
      <c r="D23" s="22">
        <v>0.4</v>
      </c>
      <c r="E23" s="25"/>
      <c r="F23" s="25"/>
      <c r="G23" s="25"/>
      <c r="H23" s="25"/>
      <c r="I23" s="25"/>
      <c r="J23" s="25"/>
      <c r="K23" s="23">
        <v>30</v>
      </c>
      <c r="L23" s="38">
        <f>D23*'Impactes ambientals'!$E$5+E23*'Impactes ambientals'!$E$6/1000+F23*'Impactes ambientals'!$E$7/1000+G23*'Impactes ambientals'!$E$8/1000+H23*'Impactes ambientals'!$E$9*2/1000+I23*'Impactes ambientals'!$E$10/1000+J23*'Impactes ambientals'!$E$11/1000+K23*('Impactes ambientals'!$E$12*0.15+'Impactes ambientals'!$E$13*0.85)/1000</f>
        <v>0.15381037574500001</v>
      </c>
      <c r="M23" s="28">
        <f>D23*'Impactes ambientals'!$F$5+E23*'Impactes ambientals'!$F$6/1000+F23*'Impactes ambientals'!$F$7/1000+G23*'Impactes ambientals'!$F$8/1000+H23*'Impactes ambientals'!$F$9*2/1000+I23*'Impactes ambientals'!$F$10/1000+J23*'Impactes ambientals'!$F$11/1000+K23*('Impactes ambientals'!$F$12*0.15+'Impactes ambientals'!$F$13*0.85)/1000</f>
        <v>0.94422506225845027</v>
      </c>
      <c r="N23" s="36">
        <v>2.5000000000000001E-2</v>
      </c>
      <c r="O23" s="55">
        <v>0.32</v>
      </c>
      <c r="P23" s="22">
        <v>375</v>
      </c>
      <c r="Q23" s="22">
        <v>550</v>
      </c>
      <c r="R23" s="60">
        <f>P23/(Temps_operacio!$B$5*365)</f>
        <v>3.4246575342465752E-2</v>
      </c>
      <c r="S23" s="60">
        <f>Q23/(Temps_operacio!$B$5*365)</f>
        <v>5.0228310502283102E-2</v>
      </c>
      <c r="T23" s="22">
        <v>1</v>
      </c>
      <c r="U23" s="31" t="s">
        <v>35</v>
      </c>
    </row>
    <row r="24" spans="1:21" s="12" customFormat="1">
      <c r="A24" s="21" t="s">
        <v>37</v>
      </c>
      <c r="B24" s="3">
        <v>2001</v>
      </c>
      <c r="C24" s="3">
        <v>10000</v>
      </c>
      <c r="D24" s="22">
        <v>0.3</v>
      </c>
      <c r="E24" s="25"/>
      <c r="F24" s="25"/>
      <c r="G24" s="25"/>
      <c r="H24" s="25"/>
      <c r="I24" s="25"/>
      <c r="J24" s="25"/>
      <c r="K24" s="23">
        <v>30</v>
      </c>
      <c r="L24" s="38">
        <f>D24*'Impactes ambientals'!$E$5+E24*'Impactes ambientals'!$E$6/1000+F24*'Impactes ambientals'!$E$7/1000+G24*'Impactes ambientals'!$E$8/1000+H24*'Impactes ambientals'!$E$9*2/1000+I24*'Impactes ambientals'!$E$10/1000+J24*'Impactes ambientals'!$E$11/1000+K24*('Impactes ambientals'!$E$12*0.15+'Impactes ambientals'!$E$13*0.85)/1000</f>
        <v>0.129710375745</v>
      </c>
      <c r="M24" s="28">
        <f>D24*'Impactes ambientals'!$F$5+E24*'Impactes ambientals'!$F$6/1000+F24*'Impactes ambientals'!$F$7/1000+G24*'Impactes ambientals'!$F$8/1000+H24*'Impactes ambientals'!$F$9*2/1000+I24*'Impactes ambientals'!$F$10/1000+J24*'Impactes ambientals'!$F$11/1000+K24*('Impactes ambientals'!$F$12*0.15+'Impactes ambientals'!$F$13*0.85)/1000</f>
        <v>0.78052122344260821</v>
      </c>
      <c r="N24" s="36">
        <v>2.1000000000000001E-2</v>
      </c>
      <c r="O24" s="55">
        <v>0.26</v>
      </c>
      <c r="P24" s="22">
        <v>250</v>
      </c>
      <c r="Q24" s="22">
        <v>375</v>
      </c>
      <c r="R24" s="60">
        <f>P24/(Temps_operacio!$B$5*365)</f>
        <v>2.2831050228310501E-2</v>
      </c>
      <c r="S24" s="60">
        <f>Q24/(Temps_operacio!$B$5*365)</f>
        <v>3.4246575342465752E-2</v>
      </c>
      <c r="T24" s="22">
        <v>1</v>
      </c>
      <c r="U24" s="31" t="s">
        <v>35</v>
      </c>
    </row>
    <row r="25" spans="1:21" s="12" customFormat="1">
      <c r="A25" s="21" t="s">
        <v>37</v>
      </c>
      <c r="B25" s="3">
        <v>10001</v>
      </c>
      <c r="C25" s="3">
        <v>50000</v>
      </c>
      <c r="D25" s="22">
        <v>0.2</v>
      </c>
      <c r="E25" s="25"/>
      <c r="F25" s="25"/>
      <c r="G25" s="25"/>
      <c r="H25" s="25"/>
      <c r="I25" s="25"/>
      <c r="J25" s="25"/>
      <c r="K25" s="23">
        <v>30</v>
      </c>
      <c r="L25" s="38">
        <f>D25*'Impactes ambientals'!$E$5+E25*'Impactes ambientals'!$E$6/1000+F25*'Impactes ambientals'!$E$7/1000+G25*'Impactes ambientals'!$E$8/1000+H25*'Impactes ambientals'!$E$9*2/1000+I25*'Impactes ambientals'!$E$10/1000+J25*'Impactes ambientals'!$E$11/1000+K25*('Impactes ambientals'!$E$12*0.15+'Impactes ambientals'!$E$13*0.85)/1000</f>
        <v>0.105610375745</v>
      </c>
      <c r="M25" s="28">
        <f>D25*'Impactes ambientals'!$F$5+E25*'Impactes ambientals'!$F$6/1000+F25*'Impactes ambientals'!$F$7/1000+G25*'Impactes ambientals'!$F$8/1000+H25*'Impactes ambientals'!$F$9*2/1000+I25*'Impactes ambientals'!$F$10/1000+J25*'Impactes ambientals'!$F$11/1000+K25*('Impactes ambientals'!$F$12*0.15+'Impactes ambientals'!$F$13*0.85)/1000</f>
        <v>0.61681738462676627</v>
      </c>
      <c r="N25" s="36">
        <v>1.7999999999999999E-2</v>
      </c>
      <c r="O25" s="55">
        <v>0.189</v>
      </c>
      <c r="P25" s="22">
        <v>175</v>
      </c>
      <c r="Q25" s="22">
        <v>250</v>
      </c>
      <c r="R25" s="60">
        <f>P25/(Temps_operacio!$B$5*365)</f>
        <v>1.5981735159817351E-2</v>
      </c>
      <c r="S25" s="60">
        <f>Q25/(Temps_operacio!$B$5*365)</f>
        <v>2.2831050228310501E-2</v>
      </c>
      <c r="T25" s="22">
        <v>1</v>
      </c>
      <c r="U25" s="31" t="s">
        <v>35</v>
      </c>
    </row>
    <row r="26" spans="1:21" s="12" customFormat="1">
      <c r="A26" s="21" t="s">
        <v>37</v>
      </c>
      <c r="B26" s="3">
        <v>50001</v>
      </c>
      <c r="C26" s="3">
        <v>1000000</v>
      </c>
      <c r="D26" s="22">
        <v>0.1</v>
      </c>
      <c r="E26" s="25"/>
      <c r="F26" s="25"/>
      <c r="G26" s="25"/>
      <c r="H26" s="25"/>
      <c r="I26" s="25"/>
      <c r="J26" s="25"/>
      <c r="K26" s="23">
        <v>30</v>
      </c>
      <c r="L26" s="38">
        <f>D26*'Impactes ambientals'!$E$5+E26*'Impactes ambientals'!$E$6/1000+F26*'Impactes ambientals'!$E$7/1000+G26*'Impactes ambientals'!$E$8/1000+H26*'Impactes ambientals'!$E$9*2/1000+I26*'Impactes ambientals'!$E$10/1000+J26*'Impactes ambientals'!$E$11/1000+K26*('Impactes ambientals'!$E$12*0.15+'Impactes ambientals'!$E$13*0.85)/1000</f>
        <v>8.1510375745000002E-2</v>
      </c>
      <c r="M26" s="28">
        <f>D26*'Impactes ambientals'!$F$5+E26*'Impactes ambientals'!$F$6/1000+F26*'Impactes ambientals'!$F$7/1000+G26*'Impactes ambientals'!$F$8/1000+H26*'Impactes ambientals'!$F$9*2/1000+I26*'Impactes ambientals'!$F$10/1000+J26*'Impactes ambientals'!$F$11/1000+K26*('Impactes ambientals'!$F$12*0.15+'Impactes ambientals'!$F$13*0.85)/1000</f>
        <v>0.45311354581092422</v>
      </c>
      <c r="N26" s="36">
        <v>1.4999999999999999E-2</v>
      </c>
      <c r="O26" s="55">
        <v>0.13200000000000001</v>
      </c>
      <c r="P26" s="22">
        <v>150</v>
      </c>
      <c r="Q26" s="22">
        <v>175</v>
      </c>
      <c r="R26" s="60">
        <f>P26/(Temps_operacio!$B$5*365)</f>
        <v>1.3698630136986301E-2</v>
      </c>
      <c r="S26" s="60">
        <f>Q26/(Temps_operacio!$B$5*365)</f>
        <v>1.5981735159817351E-2</v>
      </c>
      <c r="T26" s="22">
        <v>1</v>
      </c>
      <c r="U26" s="31" t="s">
        <v>35</v>
      </c>
    </row>
    <row r="27" spans="1:21" s="12" customFormat="1">
      <c r="A27" s="21" t="s">
        <v>38</v>
      </c>
      <c r="B27" s="9">
        <v>0</v>
      </c>
      <c r="C27" s="9">
        <v>2000</v>
      </c>
      <c r="D27" s="22">
        <v>0.75</v>
      </c>
      <c r="E27" s="25"/>
      <c r="F27" s="25"/>
      <c r="G27" s="25"/>
      <c r="H27" s="25"/>
      <c r="I27" s="25"/>
      <c r="J27" s="23">
        <v>9.9</v>
      </c>
      <c r="K27" s="25"/>
      <c r="L27" s="38">
        <f>D27*'Impactes ambientals'!$E$5+E27*'Impactes ambientals'!$E$6/1000+F27*'Impactes ambientals'!$E$7/1000+G27*'Impactes ambientals'!$E$8/1000+H27*'Impactes ambientals'!$E$9*2/1000+I27*'Impactes ambientals'!$E$10/1000+J27*'Impactes ambientals'!$E$11/1000+K27*('Impactes ambientals'!$E$12*0.15+'Impactes ambientals'!$E$13*0.85)/1000</f>
        <v>0.19263984258</v>
      </c>
      <c r="M27" s="28">
        <f>D27*'Impactes ambientals'!$F$5+E27*'Impactes ambientals'!$F$6/1000+F27*'Impactes ambientals'!$F$7/1000+G27*'Impactes ambientals'!$F$8/1000+H27*'Impactes ambientals'!$F$9*2/1000+I27*'Impactes ambientals'!$F$10/1000+J27*'Impactes ambientals'!$F$11/1000+K27*('Impactes ambientals'!$F$12*0.15+'Impactes ambientals'!$F$13*0.85)/1000</f>
        <v>1.285761967458511</v>
      </c>
      <c r="N27" s="33">
        <v>6.8000000000000005E-2</v>
      </c>
      <c r="O27" s="22">
        <v>0.6</v>
      </c>
      <c r="P27" s="22">
        <v>250</v>
      </c>
      <c r="Q27" s="22">
        <v>300</v>
      </c>
      <c r="R27" s="60">
        <f>P27/(Temps_operacio!$B$5*365)</f>
        <v>2.2831050228310501E-2</v>
      </c>
      <c r="S27" s="60">
        <f>Q27/(Temps_operacio!$B$5*365)</f>
        <v>2.7397260273972601E-2</v>
      </c>
      <c r="T27" s="22">
        <v>0</v>
      </c>
      <c r="U27" s="31" t="s">
        <v>39</v>
      </c>
    </row>
    <row r="28" spans="1:21" s="12" customFormat="1">
      <c r="A28" s="21" t="s">
        <v>38</v>
      </c>
      <c r="B28" s="3">
        <v>2001</v>
      </c>
      <c r="C28" s="3">
        <v>10000</v>
      </c>
      <c r="D28" s="22">
        <v>0.5</v>
      </c>
      <c r="E28" s="25"/>
      <c r="F28" s="25"/>
      <c r="G28" s="25"/>
      <c r="H28" s="25"/>
      <c r="I28" s="25"/>
      <c r="J28" s="23">
        <v>9.9</v>
      </c>
      <c r="K28" s="25"/>
      <c r="L28" s="38">
        <f>D28*'Impactes ambientals'!$E$5+E28*'Impactes ambientals'!$E$6/1000+F28*'Impactes ambientals'!$E$7/1000+G28*'Impactes ambientals'!$E$8/1000+H28*'Impactes ambientals'!$E$9*2/1000+I28*'Impactes ambientals'!$E$10/1000+J28*'Impactes ambientals'!$E$11/1000+K28*('Impactes ambientals'!$E$12*0.15+'Impactes ambientals'!$E$13*0.85)/1000</f>
        <v>0.13238984258</v>
      </c>
      <c r="M28" s="28">
        <f>D28*'Impactes ambientals'!$F$5+E28*'Impactes ambientals'!$F$6/1000+F28*'Impactes ambientals'!$F$7/1000+G28*'Impactes ambientals'!$F$8/1000+H28*'Impactes ambientals'!$F$9*2/1000+I28*'Impactes ambientals'!$F$10/1000+J28*'Impactes ambientals'!$F$11/1000+K28*('Impactes ambientals'!$F$12*0.15+'Impactes ambientals'!$F$13*0.85)/1000</f>
        <v>0.87650237041890589</v>
      </c>
      <c r="N28" s="33">
        <v>5.8999999999999997E-2</v>
      </c>
      <c r="O28" s="22">
        <v>0.5</v>
      </c>
      <c r="P28" s="22">
        <v>200</v>
      </c>
      <c r="Q28" s="22">
        <v>225</v>
      </c>
      <c r="R28" s="60">
        <f>P28/(Temps_operacio!$B$5*365)</f>
        <v>1.8264840182648401E-2</v>
      </c>
      <c r="S28" s="60">
        <f>Q28/(Temps_operacio!$B$5*365)</f>
        <v>2.0547945205479451E-2</v>
      </c>
      <c r="T28" s="22">
        <v>0</v>
      </c>
      <c r="U28" s="31" t="s">
        <v>39</v>
      </c>
    </row>
    <row r="29" spans="1:21" s="12" customFormat="1">
      <c r="A29" s="21" t="s">
        <v>38</v>
      </c>
      <c r="B29" s="3">
        <v>10001</v>
      </c>
      <c r="C29" s="3">
        <v>50000</v>
      </c>
      <c r="D29" s="22">
        <v>0.3</v>
      </c>
      <c r="E29" s="25"/>
      <c r="F29" s="25"/>
      <c r="G29" s="25"/>
      <c r="H29" s="25"/>
      <c r="I29" s="25"/>
      <c r="J29" s="23">
        <v>9.9</v>
      </c>
      <c r="K29" s="25"/>
      <c r="L29" s="38">
        <f>D29*'Impactes ambientals'!$E$5+E29*'Impactes ambientals'!$E$6/1000+F29*'Impactes ambientals'!$E$7/1000+G29*'Impactes ambientals'!$E$8/1000+H29*'Impactes ambientals'!$E$9*2/1000+I29*'Impactes ambientals'!$E$10/1000+J29*'Impactes ambientals'!$E$11/1000+K29*('Impactes ambientals'!$E$12*0.15+'Impactes ambientals'!$E$13*0.85)/1000</f>
        <v>8.4189842579999993E-2</v>
      </c>
      <c r="M29" s="28">
        <f>D29*'Impactes ambientals'!$F$5+E29*'Impactes ambientals'!$F$6/1000+F29*'Impactes ambientals'!$F$7/1000+G29*'Impactes ambientals'!$F$8/1000+H29*'Impactes ambientals'!$F$9*2/1000+I29*'Impactes ambientals'!$F$10/1000+J29*'Impactes ambientals'!$F$11/1000+K29*('Impactes ambientals'!$F$12*0.15+'Impactes ambientals'!$F$13*0.85)/1000</f>
        <v>0.54909469278722189</v>
      </c>
      <c r="N29" s="33">
        <v>5.0999999999999997E-2</v>
      </c>
      <c r="O29" s="22">
        <v>0.45</v>
      </c>
      <c r="P29" s="22">
        <v>150</v>
      </c>
      <c r="Q29" s="22">
        <v>175</v>
      </c>
      <c r="R29" s="60">
        <f>P29/(Temps_operacio!$B$5*365)</f>
        <v>1.3698630136986301E-2</v>
      </c>
      <c r="S29" s="60">
        <f>Q29/(Temps_operacio!$B$5*365)</f>
        <v>1.5981735159817351E-2</v>
      </c>
      <c r="T29" s="22">
        <v>0</v>
      </c>
      <c r="U29" s="31" t="s">
        <v>39</v>
      </c>
    </row>
    <row r="30" spans="1:21" s="12" customFormat="1">
      <c r="A30" s="21" t="s">
        <v>38</v>
      </c>
      <c r="B30" s="3">
        <v>50001</v>
      </c>
      <c r="C30" s="3">
        <v>1000000</v>
      </c>
      <c r="D30" s="22">
        <v>0.17</v>
      </c>
      <c r="E30" s="25"/>
      <c r="F30" s="25"/>
      <c r="G30" s="25"/>
      <c r="H30" s="25"/>
      <c r="I30" s="25"/>
      <c r="J30" s="23">
        <v>9.9</v>
      </c>
      <c r="K30" s="25"/>
      <c r="L30" s="38">
        <f>D30*'Impactes ambientals'!$E$5+E30*'Impactes ambientals'!$E$6/1000+F30*'Impactes ambientals'!$E$7/1000+G30*'Impactes ambientals'!$E$8/1000+H30*'Impactes ambientals'!$E$9*2/1000+I30*'Impactes ambientals'!$E$10/1000+J30*'Impactes ambientals'!$E$11/1000+K30*('Impactes ambientals'!$E$12*0.15+'Impactes ambientals'!$E$13*0.85)/1000</f>
        <v>5.2859842579999997E-2</v>
      </c>
      <c r="M30" s="28">
        <f>D30*'Impactes ambientals'!$F$5+E30*'Impactes ambientals'!$F$6/1000+F30*'Impactes ambientals'!$F$7/1000+G30*'Impactes ambientals'!$F$8/1000+H30*'Impactes ambientals'!$F$9*2/1000+I30*'Impactes ambientals'!$F$10/1000+J30*'Impactes ambientals'!$F$11/1000+K30*('Impactes ambientals'!$F$12*0.15+'Impactes ambientals'!$F$13*0.85)/1000</f>
        <v>0.33627970232662735</v>
      </c>
      <c r="N30" s="36">
        <v>4.2200000000000001E-2</v>
      </c>
      <c r="O30" s="22">
        <v>0.4</v>
      </c>
      <c r="P30" s="22">
        <v>100</v>
      </c>
      <c r="Q30" s="22">
        <v>135</v>
      </c>
      <c r="R30" s="60">
        <f>P30/(Temps_operacio!$B$5*365)</f>
        <v>9.1324200913242004E-3</v>
      </c>
      <c r="S30" s="60">
        <f>Q30/(Temps_operacio!$B$5*365)</f>
        <v>1.2328767123287671E-2</v>
      </c>
      <c r="T30" s="22">
        <v>0</v>
      </c>
      <c r="U30" s="31" t="s">
        <v>39</v>
      </c>
    </row>
    <row r="31" spans="1:21" s="12" customFormat="1">
      <c r="A31" s="21" t="s">
        <v>40</v>
      </c>
      <c r="B31" s="9">
        <v>0</v>
      </c>
      <c r="C31" s="9">
        <v>2000</v>
      </c>
      <c r="D31" s="59" t="s">
        <v>41</v>
      </c>
      <c r="E31" s="25"/>
      <c r="F31" s="25"/>
      <c r="G31" s="25"/>
      <c r="H31" s="25"/>
      <c r="I31" s="25"/>
      <c r="J31" s="25"/>
      <c r="K31" s="25"/>
      <c r="L31" s="61" t="s">
        <v>41</v>
      </c>
      <c r="M31" s="62" t="s">
        <v>41</v>
      </c>
      <c r="N31" s="63">
        <v>6.8000000000000005E-2</v>
      </c>
      <c r="O31" s="59">
        <v>0.6</v>
      </c>
      <c r="P31" s="59">
        <v>250</v>
      </c>
      <c r="Q31" s="59">
        <v>300</v>
      </c>
      <c r="R31" s="60">
        <f>P31/(Temps_operacio!$B$5*365)</f>
        <v>2.2831050228310501E-2</v>
      </c>
      <c r="S31" s="60">
        <f>Q31/(Temps_operacio!$B$5*365)</f>
        <v>2.7397260273972601E-2</v>
      </c>
      <c r="T31" s="22">
        <v>0</v>
      </c>
      <c r="U31" s="31"/>
    </row>
    <row r="32" spans="1:21" s="12" customFormat="1">
      <c r="A32" s="21" t="s">
        <v>40</v>
      </c>
      <c r="B32" s="3">
        <v>2001</v>
      </c>
      <c r="C32" s="3">
        <v>10000</v>
      </c>
      <c r="D32" s="59" t="s">
        <v>41</v>
      </c>
      <c r="E32" s="25"/>
      <c r="F32" s="25"/>
      <c r="G32" s="25"/>
      <c r="H32" s="25"/>
      <c r="I32" s="25"/>
      <c r="J32" s="25"/>
      <c r="K32" s="25"/>
      <c r="L32" s="61" t="s">
        <v>41</v>
      </c>
      <c r="M32" s="62" t="s">
        <v>41</v>
      </c>
      <c r="N32" s="63">
        <v>5.8999999999999997E-2</v>
      </c>
      <c r="O32" s="59">
        <v>0.5</v>
      </c>
      <c r="P32" s="59">
        <v>200</v>
      </c>
      <c r="Q32" s="59">
        <v>225</v>
      </c>
      <c r="R32" s="60">
        <f>P32/(Temps_operacio!$B$5*365)</f>
        <v>1.8264840182648401E-2</v>
      </c>
      <c r="S32" s="60">
        <f>Q32/(Temps_operacio!$B$5*365)</f>
        <v>2.0547945205479451E-2</v>
      </c>
      <c r="T32" s="22">
        <v>0</v>
      </c>
      <c r="U32" s="31"/>
    </row>
    <row r="33" spans="1:22" s="12" customFormat="1">
      <c r="A33" s="21" t="s">
        <v>40</v>
      </c>
      <c r="B33" s="3">
        <v>10001</v>
      </c>
      <c r="C33" s="3">
        <v>50000</v>
      </c>
      <c r="D33" s="59" t="s">
        <v>41</v>
      </c>
      <c r="E33" s="25"/>
      <c r="F33" s="25"/>
      <c r="G33" s="25"/>
      <c r="H33" s="25"/>
      <c r="I33" s="25"/>
      <c r="J33" s="25"/>
      <c r="K33" s="25"/>
      <c r="L33" s="61" t="s">
        <v>41</v>
      </c>
      <c r="M33" s="62" t="s">
        <v>41</v>
      </c>
      <c r="N33" s="63">
        <v>5.0999999999999997E-2</v>
      </c>
      <c r="O33" s="59">
        <v>0.45</v>
      </c>
      <c r="P33" s="59">
        <v>150</v>
      </c>
      <c r="Q33" s="59">
        <v>175</v>
      </c>
      <c r="R33" s="60">
        <f>P33/(Temps_operacio!$B$5*365)</f>
        <v>1.3698630136986301E-2</v>
      </c>
      <c r="S33" s="60">
        <f>Q33/(Temps_operacio!$B$5*365)</f>
        <v>1.5981735159817351E-2</v>
      </c>
      <c r="T33" s="22">
        <v>0</v>
      </c>
      <c r="U33" s="31"/>
    </row>
    <row r="34" spans="1:22" s="12" customFormat="1">
      <c r="A34" s="21" t="s">
        <v>40</v>
      </c>
      <c r="B34" s="3">
        <v>50001</v>
      </c>
      <c r="C34" s="3">
        <v>1000000</v>
      </c>
      <c r="D34" s="59" t="s">
        <v>41</v>
      </c>
      <c r="E34" s="25"/>
      <c r="F34" s="25"/>
      <c r="G34" s="25"/>
      <c r="H34" s="25"/>
      <c r="I34" s="25"/>
      <c r="J34" s="25"/>
      <c r="K34" s="25"/>
      <c r="L34" s="61" t="s">
        <v>41</v>
      </c>
      <c r="M34" s="62" t="s">
        <v>41</v>
      </c>
      <c r="N34" s="64">
        <v>4.2200000000000001E-2</v>
      </c>
      <c r="O34" s="59">
        <v>0.4</v>
      </c>
      <c r="P34" s="59">
        <v>100</v>
      </c>
      <c r="Q34" s="59">
        <v>135</v>
      </c>
      <c r="R34" s="60">
        <f>P34/(Temps_operacio!$B$5*365)</f>
        <v>9.1324200913242004E-3</v>
      </c>
      <c r="S34" s="60">
        <f>Q34/(Temps_operacio!$B$5*365)</f>
        <v>1.2328767123287671E-2</v>
      </c>
      <c r="T34" s="22">
        <v>0</v>
      </c>
      <c r="U34" s="31"/>
    </row>
    <row r="35" spans="1:22" s="12" customFormat="1">
      <c r="A35" s="21" t="s">
        <v>42</v>
      </c>
      <c r="B35" s="9">
        <v>0</v>
      </c>
      <c r="C35" s="9">
        <v>2000</v>
      </c>
      <c r="D35" s="26">
        <v>5.0000000000000001E-3</v>
      </c>
      <c r="E35" s="25"/>
      <c r="F35" s="25"/>
      <c r="G35" s="25"/>
      <c r="H35" s="25"/>
      <c r="I35" s="25"/>
      <c r="J35" s="25"/>
      <c r="K35" s="25"/>
      <c r="L35" s="38">
        <f>D35*'Impactes ambientals'!$E$5+E35*'Impactes ambientals'!$E$6/1000+F35*'Impactes ambientals'!$E$7/1000+G35*'Impactes ambientals'!$E$8/1000+H35*'Impactes ambientals'!$E$9*2/1000+I35*'Impactes ambientals'!$E$10/1000+J35*'Impactes ambientals'!$E$11/1000+K35*('Impactes ambientals'!$E$12*0.15+'Impactes ambientals'!$E$13*0.85)/1000</f>
        <v>1.2049999999999999E-3</v>
      </c>
      <c r="M35" s="28">
        <f>D35*'Impactes ambientals'!$F$5+E35*'Impactes ambientals'!$F$6/1000+F35*'Impactes ambientals'!$F$7/1000+G35*'Impactes ambientals'!$F$8/1000+H35*'Impactes ambientals'!$F$9*2/1000+I35*'Impactes ambientals'!$F$10/1000+J35*'Impactes ambientals'!$F$11/1000+K35*('Impactes ambientals'!$F$12*0.15+'Impactes ambientals'!$F$13*0.85)/1000</f>
        <v>8.1851919407921001E-3</v>
      </c>
      <c r="N35" s="37">
        <v>1.5E-3</v>
      </c>
      <c r="O35" s="22">
        <v>2E-3</v>
      </c>
      <c r="P35" s="22">
        <v>12.5</v>
      </c>
      <c r="Q35" s="22">
        <v>15</v>
      </c>
      <c r="R35" s="60">
        <f>P35/(Temps_operacio!$B$5*365)</f>
        <v>1.1415525114155251E-3</v>
      </c>
      <c r="S35" s="60">
        <f>Q35/(Temps_operacio!$B$5*365)</f>
        <v>1.3698630136986301E-3</v>
      </c>
      <c r="T35" s="22">
        <v>0</v>
      </c>
      <c r="U35" s="30" t="s">
        <v>43</v>
      </c>
    </row>
    <row r="36" spans="1:22" s="12" customFormat="1">
      <c r="A36" s="21" t="s">
        <v>42</v>
      </c>
      <c r="B36" s="3">
        <v>2001</v>
      </c>
      <c r="C36" s="3">
        <v>10000</v>
      </c>
      <c r="D36" s="26">
        <v>5.0000000000000001E-3</v>
      </c>
      <c r="E36" s="25"/>
      <c r="F36" s="25"/>
      <c r="G36" s="25"/>
      <c r="H36" s="25"/>
      <c r="I36" s="25"/>
      <c r="J36" s="25"/>
      <c r="K36" s="25"/>
      <c r="L36" s="38">
        <f>D36*'Impactes ambientals'!$E$5+E36*'Impactes ambientals'!$E$6/1000+F36*'Impactes ambientals'!$E$7/1000+G36*'Impactes ambientals'!$E$8/1000+H36*'Impactes ambientals'!$E$9*2/1000+I36*'Impactes ambientals'!$E$10/1000+J36*'Impactes ambientals'!$E$11/1000+K36*('Impactes ambientals'!$E$12*0.15+'Impactes ambientals'!$E$13*0.85)/1000</f>
        <v>1.2049999999999999E-3</v>
      </c>
      <c r="M36" s="28">
        <f>D36*'Impactes ambientals'!$F$5+E36*'Impactes ambientals'!$F$6/1000+F36*'Impactes ambientals'!$F$7/1000+G36*'Impactes ambientals'!$F$8/1000+H36*'Impactes ambientals'!$F$9*2/1000+I36*'Impactes ambientals'!$F$10/1000+J36*'Impactes ambientals'!$F$11/1000+K36*('Impactes ambientals'!$F$12*0.15+'Impactes ambientals'!$F$13*0.85)/1000</f>
        <v>8.1851919407921001E-3</v>
      </c>
      <c r="N36" s="37">
        <v>1.2999999999999999E-3</v>
      </c>
      <c r="O36" s="22">
        <v>2E-3</v>
      </c>
      <c r="P36" s="22">
        <v>10</v>
      </c>
      <c r="Q36" s="22">
        <v>12.5</v>
      </c>
      <c r="R36" s="60">
        <f>P36/(Temps_operacio!$B$5*365)</f>
        <v>9.1324200913242006E-4</v>
      </c>
      <c r="S36" s="60">
        <f>Q36/(Temps_operacio!$B$5*365)</f>
        <v>1.1415525114155251E-3</v>
      </c>
      <c r="T36" s="22">
        <v>0</v>
      </c>
      <c r="U36" s="30" t="s">
        <v>29</v>
      </c>
    </row>
    <row r="37" spans="1:22" s="12" customFormat="1">
      <c r="A37" s="21" t="s">
        <v>42</v>
      </c>
      <c r="B37" s="3">
        <v>10001</v>
      </c>
      <c r="C37" s="3">
        <v>50000</v>
      </c>
      <c r="D37" s="26">
        <v>5.0000000000000001E-3</v>
      </c>
      <c r="E37" s="25"/>
      <c r="F37" s="25"/>
      <c r="G37" s="25"/>
      <c r="H37" s="25"/>
      <c r="I37" s="25"/>
      <c r="J37" s="25"/>
      <c r="K37" s="25"/>
      <c r="L37" s="38">
        <f>D37*'Impactes ambientals'!$E$5+E37*'Impactes ambientals'!$E$6/1000+F37*'Impactes ambientals'!$E$7/1000+G37*'Impactes ambientals'!$E$8/1000+H37*'Impactes ambientals'!$E$9*2/1000+I37*'Impactes ambientals'!$E$10/1000+J37*'Impactes ambientals'!$E$11/1000+K37*('Impactes ambientals'!$E$12*0.15+'Impactes ambientals'!$E$13*0.85)/1000</f>
        <v>1.2049999999999999E-3</v>
      </c>
      <c r="M37" s="28">
        <f>D37*'Impactes ambientals'!$F$5+E37*'Impactes ambientals'!$F$6/1000+F37*'Impactes ambientals'!$F$7/1000+G37*'Impactes ambientals'!$F$8/1000+H37*'Impactes ambientals'!$F$9*2/1000+I37*'Impactes ambientals'!$F$10/1000+J37*'Impactes ambientals'!$F$11/1000+K37*('Impactes ambientals'!$F$12*0.15+'Impactes ambientals'!$F$13*0.85)/1000</f>
        <v>8.1851919407921001E-3</v>
      </c>
      <c r="N37" s="37">
        <v>1.1000000000000001E-3</v>
      </c>
      <c r="O37" s="22">
        <v>1E-3</v>
      </c>
      <c r="P37" s="22">
        <v>7.5</v>
      </c>
      <c r="Q37" s="22">
        <v>10</v>
      </c>
      <c r="R37" s="60">
        <f>P37/(Temps_operacio!$B$5*365)</f>
        <v>6.8493150684931507E-4</v>
      </c>
      <c r="S37" s="60">
        <f>Q37/(Temps_operacio!$B$5*365)</f>
        <v>9.1324200913242006E-4</v>
      </c>
      <c r="T37" s="22">
        <v>0</v>
      </c>
      <c r="U37" s="30" t="s">
        <v>29</v>
      </c>
    </row>
    <row r="38" spans="1:22" s="12" customFormat="1">
      <c r="A38" s="21" t="s">
        <v>42</v>
      </c>
      <c r="B38" s="3">
        <v>50001</v>
      </c>
      <c r="C38" s="3">
        <v>1000000</v>
      </c>
      <c r="D38" s="26">
        <v>5.0000000000000001E-3</v>
      </c>
      <c r="E38" s="25"/>
      <c r="F38" s="25"/>
      <c r="G38" s="25"/>
      <c r="H38" s="25"/>
      <c r="I38" s="25"/>
      <c r="J38" s="25"/>
      <c r="K38" s="25"/>
      <c r="L38" s="38">
        <f>D38*'Impactes ambientals'!$E$5+E38*'Impactes ambientals'!$E$6/1000+F38*'Impactes ambientals'!$E$7/1000+G38*'Impactes ambientals'!$E$8/1000+H38*'Impactes ambientals'!$E$9*2/1000+I38*'Impactes ambientals'!$E$10/1000+J38*'Impactes ambientals'!$E$11/1000+K38*('Impactes ambientals'!$E$12*0.15+'Impactes ambientals'!$E$13*0.85)/1000</f>
        <v>1.2049999999999999E-3</v>
      </c>
      <c r="M38" s="28">
        <f>D38*'Impactes ambientals'!$F$5+E38*'Impactes ambientals'!$F$6/1000+F38*'Impactes ambientals'!$F$7/1000+G38*'Impactes ambientals'!$F$8/1000+H38*'Impactes ambientals'!$F$9*2/1000+I38*'Impactes ambientals'!$F$10/1000+J38*'Impactes ambientals'!$F$11/1000+K38*('Impactes ambientals'!$F$12*0.15+'Impactes ambientals'!$F$13*0.85)/1000</f>
        <v>8.1851919407921001E-3</v>
      </c>
      <c r="N38" s="37">
        <v>9.3000000000000005E-4</v>
      </c>
      <c r="O38" s="22">
        <v>1E-3</v>
      </c>
      <c r="P38" s="22">
        <v>5</v>
      </c>
      <c r="Q38" s="22">
        <v>7.5</v>
      </c>
      <c r="R38" s="60">
        <f>P38/(Temps_operacio!$B$5*365)</f>
        <v>4.5662100456621003E-4</v>
      </c>
      <c r="S38" s="60">
        <f>Q38/(Temps_operacio!$B$5*365)</f>
        <v>6.8493150684931507E-4</v>
      </c>
      <c r="T38" s="22">
        <v>0</v>
      </c>
      <c r="U38" s="30" t="s">
        <v>29</v>
      </c>
    </row>
    <row r="39" spans="1:22">
      <c r="A39" s="13" t="s">
        <v>44</v>
      </c>
      <c r="B39" s="9">
        <v>0</v>
      </c>
      <c r="C39" s="9">
        <v>2000</v>
      </c>
      <c r="D39" s="17">
        <v>1.2</v>
      </c>
      <c r="E39" s="9">
        <v>80</v>
      </c>
      <c r="F39" s="9">
        <v>1.9</v>
      </c>
      <c r="G39" s="9">
        <v>17.100000000000001</v>
      </c>
      <c r="H39" s="9">
        <v>4.5</v>
      </c>
      <c r="I39" s="24"/>
      <c r="J39" s="24"/>
      <c r="K39" s="24"/>
      <c r="L39" s="38">
        <f>D39*'Impactes ambientals'!$E$5+E39*'Impactes ambientals'!$E$6/1000+F39*'Impactes ambientals'!$E$7/1000+G39*'Impactes ambientals'!$E$8/1000+H39*'Impactes ambientals'!$E$9*2/1000+I39*'Impactes ambientals'!$E$10/1000+J39*'Impactes ambientals'!$E$11/1000+K39*('Impactes ambientals'!$E$12*0.15+'Impactes ambientals'!$E$13*0.85)/1000</f>
        <v>0.39972245157999997</v>
      </c>
      <c r="M39" s="28">
        <f>D39*'Impactes ambientals'!$F$5+E39*'Impactes ambientals'!$F$6/1000+F39*'Impactes ambientals'!$F$7/1000+G39*'Impactes ambientals'!$F$8/1000+H39*'Impactes ambientals'!$F$9*2/1000+I39*'Impactes ambientals'!$F$10/1000+J39*'Impactes ambientals'!$F$11/1000+K39*('Impactes ambientals'!$F$12*0.15+'Impactes ambientals'!$F$13*0.85)/1000</f>
        <v>9.2080084267859021</v>
      </c>
      <c r="N39" s="34">
        <v>0.9</v>
      </c>
      <c r="O39" s="9">
        <v>1.1000000000000001</v>
      </c>
      <c r="P39" s="9">
        <v>3000</v>
      </c>
      <c r="Q39" s="9">
        <v>1600</v>
      </c>
      <c r="R39" s="60">
        <f>P39/(Temps_operacio!$B$5*365)</f>
        <v>0.27397260273972601</v>
      </c>
      <c r="S39" s="60">
        <f>Q39/(Temps_operacio!$B$5*365)</f>
        <v>0.14611872146118721</v>
      </c>
      <c r="T39" s="3">
        <v>30</v>
      </c>
      <c r="U39" s="54" t="s">
        <v>45</v>
      </c>
    </row>
    <row r="40" spans="1:22">
      <c r="A40" s="13" t="s">
        <v>44</v>
      </c>
      <c r="B40" s="3">
        <v>2001</v>
      </c>
      <c r="C40" s="3">
        <v>10000</v>
      </c>
      <c r="D40" s="18">
        <v>0.7</v>
      </c>
      <c r="E40" s="9">
        <v>80</v>
      </c>
      <c r="F40" s="9">
        <v>1.9</v>
      </c>
      <c r="G40" s="9">
        <v>17.100000000000001</v>
      </c>
      <c r="H40" s="9">
        <v>4.5</v>
      </c>
      <c r="I40" s="24"/>
      <c r="J40" s="24"/>
      <c r="K40" s="24"/>
      <c r="L40" s="38">
        <f>D40*'Impactes ambientals'!$E$5+E40*'Impactes ambientals'!$E$6/1000+F40*'Impactes ambientals'!$E$7/1000+G40*'Impactes ambientals'!$E$8/1000+H40*'Impactes ambientals'!$E$9*2/1000+I40*'Impactes ambientals'!$E$10/1000+J40*'Impactes ambientals'!$E$11/1000+K40*('Impactes ambientals'!$E$12*0.15+'Impactes ambientals'!$E$13*0.85)/1000</f>
        <v>0.27922245157999992</v>
      </c>
      <c r="M40" s="28">
        <f>D40*'Impactes ambientals'!$F$5+E40*'Impactes ambientals'!$F$6/1000+F40*'Impactes ambientals'!$F$7/1000+G40*'Impactes ambientals'!$F$8/1000+H40*'Impactes ambientals'!$F$9*2/1000+I40*'Impactes ambientals'!$F$10/1000+J40*'Impactes ambientals'!$F$11/1000+K40*('Impactes ambientals'!$F$12*0.15+'Impactes ambientals'!$F$13*0.85)/1000</f>
        <v>8.3894892327066941</v>
      </c>
      <c r="N40" s="34">
        <v>0.6</v>
      </c>
      <c r="O40" s="3">
        <v>0.5</v>
      </c>
      <c r="P40" s="3">
        <v>1600</v>
      </c>
      <c r="Q40" s="3">
        <v>1000</v>
      </c>
      <c r="R40" s="60">
        <f>P40/(Temps_operacio!$B$5*365)</f>
        <v>0.14611872146118721</v>
      </c>
      <c r="S40" s="60">
        <f>Q40/(Temps_operacio!$B$5*365)</f>
        <v>9.1324200913242004E-2</v>
      </c>
      <c r="T40" s="3">
        <v>30</v>
      </c>
      <c r="U40" s="54" t="s">
        <v>45</v>
      </c>
      <c r="V40" s="4"/>
    </row>
    <row r="41" spans="1:22">
      <c r="A41" s="13" t="s">
        <v>44</v>
      </c>
      <c r="B41" s="3">
        <v>10001</v>
      </c>
      <c r="C41" s="3">
        <v>50000</v>
      </c>
      <c r="D41" s="18">
        <v>0.6</v>
      </c>
      <c r="E41" s="9">
        <v>80</v>
      </c>
      <c r="F41" s="9">
        <v>1.9</v>
      </c>
      <c r="G41" s="9">
        <v>17.100000000000001</v>
      </c>
      <c r="H41" s="9">
        <v>4.5</v>
      </c>
      <c r="I41" s="24"/>
      <c r="J41" s="24"/>
      <c r="K41" s="24"/>
      <c r="L41" s="38">
        <f>D41*'Impactes ambientals'!$E$5+E41*'Impactes ambientals'!$E$6/1000+F41*'Impactes ambientals'!$E$7/1000+G41*'Impactes ambientals'!$E$8/1000+H41*'Impactes ambientals'!$E$9*2/1000+I41*'Impactes ambientals'!$E$10/1000+J41*'Impactes ambientals'!$E$11/1000+K41*('Impactes ambientals'!$E$12*0.15+'Impactes ambientals'!$E$13*0.85)/1000</f>
        <v>0.25512245157999996</v>
      </c>
      <c r="M41" s="28">
        <f>D41*'Impactes ambientals'!$F$5+E41*'Impactes ambientals'!$F$6/1000+F41*'Impactes ambientals'!$F$7/1000+G41*'Impactes ambientals'!$F$8/1000+H41*'Impactes ambientals'!$F$9*2/1000+I41*'Impactes ambientals'!$F$10/1000+J41*'Impactes ambientals'!$F$11/1000+K41*('Impactes ambientals'!$F$12*0.15+'Impactes ambientals'!$F$13*0.85)/1000</f>
        <v>8.2257853938908507</v>
      </c>
      <c r="N41" s="34">
        <v>0.5</v>
      </c>
      <c r="O41" s="3">
        <v>0.4</v>
      </c>
      <c r="P41" s="3">
        <v>1000</v>
      </c>
      <c r="Q41" s="3">
        <v>800</v>
      </c>
      <c r="R41" s="60">
        <f>P41/(Temps_operacio!$B$5*365)</f>
        <v>9.1324200913242004E-2</v>
      </c>
      <c r="S41" s="60">
        <f>Q41/(Temps_operacio!$B$5*365)</f>
        <v>7.3059360730593603E-2</v>
      </c>
      <c r="T41" s="3">
        <v>30</v>
      </c>
      <c r="U41" s="54" t="s">
        <v>45</v>
      </c>
    </row>
    <row r="42" spans="1:22">
      <c r="A42" s="13" t="s">
        <v>44</v>
      </c>
      <c r="B42" s="3">
        <v>50001</v>
      </c>
      <c r="C42" s="3">
        <v>1000000</v>
      </c>
      <c r="D42" s="18">
        <v>0.55000000000000004</v>
      </c>
      <c r="E42" s="9">
        <v>80</v>
      </c>
      <c r="F42" s="9">
        <v>1.9</v>
      </c>
      <c r="G42" s="9">
        <v>17.100000000000001</v>
      </c>
      <c r="H42" s="9">
        <v>4.5</v>
      </c>
      <c r="I42" s="24"/>
      <c r="J42" s="24"/>
      <c r="K42" s="24"/>
      <c r="L42" s="38">
        <f>D42*'Impactes ambientals'!$E$5+E42*'Impactes ambientals'!$E$6/1000+F42*'Impactes ambientals'!$E$7/1000+G42*'Impactes ambientals'!$E$8/1000+H42*'Impactes ambientals'!$E$9*2/1000+I42*'Impactes ambientals'!$E$10/1000+J42*'Impactes ambientals'!$E$11/1000+K42*('Impactes ambientals'!$E$12*0.15+'Impactes ambientals'!$E$13*0.85)/1000</f>
        <v>0.24307245158000002</v>
      </c>
      <c r="M42" s="28">
        <f>D42*'Impactes ambientals'!$F$5+E42*'Impactes ambientals'!$F$6/1000+F42*'Impactes ambientals'!$F$7/1000+G42*'Impactes ambientals'!$F$8/1000+H42*'Impactes ambientals'!$F$9*2/1000+I42*'Impactes ambientals'!$F$10/1000+J42*'Impactes ambientals'!$F$11/1000+K42*('Impactes ambientals'!$F$12*0.15+'Impactes ambientals'!$F$13*0.85)/1000</f>
        <v>8.1439334744829299</v>
      </c>
      <c r="N42" s="34">
        <v>0.4</v>
      </c>
      <c r="O42" s="3">
        <v>0.2</v>
      </c>
      <c r="P42" s="3">
        <v>800</v>
      </c>
      <c r="Q42" s="3">
        <v>600</v>
      </c>
      <c r="R42" s="60">
        <f>P42/(Temps_operacio!$B$5*365)</f>
        <v>7.3059360730593603E-2</v>
      </c>
      <c r="S42" s="60">
        <f>Q42/(Temps_operacio!$B$5*365)</f>
        <v>5.4794520547945202E-2</v>
      </c>
      <c r="T42" s="3">
        <v>30</v>
      </c>
      <c r="U42" s="54" t="s">
        <v>45</v>
      </c>
    </row>
    <row r="43" spans="1:22">
      <c r="A43" s="13" t="s">
        <v>46</v>
      </c>
      <c r="B43" s="9">
        <v>0</v>
      </c>
      <c r="C43" s="9">
        <v>2000</v>
      </c>
      <c r="D43" s="27">
        <v>0.6</v>
      </c>
      <c r="E43" s="24"/>
      <c r="F43" s="9">
        <v>1.2</v>
      </c>
      <c r="G43" s="9">
        <v>6.3</v>
      </c>
      <c r="H43" s="9">
        <v>3.2</v>
      </c>
      <c r="I43" s="24"/>
      <c r="J43" s="24"/>
      <c r="K43" s="24"/>
      <c r="L43" s="38">
        <f>D43*'Impactes ambientals'!$E$5+E43*'Impactes ambientals'!$E$6/1000+F43*'Impactes ambientals'!$E$7/1000+G43*'Impactes ambientals'!$E$8/1000+H43*'Impactes ambientals'!$E$9*2/1000+I43*'Impactes ambientals'!$E$10/1000+J43*'Impactes ambientals'!$E$11/1000+K43*('Impactes ambientals'!$E$12*0.15+'Impactes ambientals'!$E$13*0.85)/1000</f>
        <v>0.17284988896999998</v>
      </c>
      <c r="M43" s="28">
        <f>D43*'Impactes ambientals'!$F$5+E43*'Impactes ambientals'!$F$6/1000+F43*'Impactes ambientals'!$F$7/1000+G43*'Impactes ambientals'!$F$8/1000+H43*'Impactes ambientals'!$F$9*2/1000+I43*'Impactes ambientals'!$F$10/1000+J43*'Impactes ambientals'!$F$11/1000+K43*('Impactes ambientals'!$F$12*0.15+'Impactes ambientals'!$F$13*0.85)/1000</f>
        <v>3.4750538196004936</v>
      </c>
      <c r="N43" s="34">
        <v>6.9000000000000006E-2</v>
      </c>
      <c r="O43" s="3">
        <v>0.85</v>
      </c>
      <c r="P43" s="3">
        <v>1400</v>
      </c>
      <c r="Q43" s="3">
        <v>1800</v>
      </c>
      <c r="R43" s="60">
        <f>P43/(Temps_operacio!$B$5*365)</f>
        <v>0.12785388127853881</v>
      </c>
      <c r="S43" s="60">
        <f>Q43/(Temps_operacio!$B$5*365)</f>
        <v>0.16438356164383561</v>
      </c>
      <c r="T43" s="3">
        <v>0</v>
      </c>
      <c r="U43" s="2" t="s">
        <v>47</v>
      </c>
    </row>
    <row r="44" spans="1:22">
      <c r="A44" s="13" t="s">
        <v>46</v>
      </c>
      <c r="B44" s="3">
        <v>2001</v>
      </c>
      <c r="C44" s="3">
        <v>10000</v>
      </c>
      <c r="D44" s="27">
        <v>0.5</v>
      </c>
      <c r="E44" s="24"/>
      <c r="F44" s="9">
        <v>1.2</v>
      </c>
      <c r="G44" s="9">
        <v>6.3</v>
      </c>
      <c r="H44" s="9">
        <v>3.2</v>
      </c>
      <c r="I44" s="24"/>
      <c r="J44" s="24"/>
      <c r="K44" s="24"/>
      <c r="L44" s="38">
        <f>D44*'Impactes ambientals'!$E$5+E44*'Impactes ambientals'!$E$6/1000+F44*'Impactes ambientals'!$E$7/1000+G44*'Impactes ambientals'!$E$8/1000+H44*'Impactes ambientals'!$E$9*2/1000+I44*'Impactes ambientals'!$E$10/1000+J44*'Impactes ambientals'!$E$11/1000+K44*('Impactes ambientals'!$E$12*0.15+'Impactes ambientals'!$E$13*0.85)/1000</f>
        <v>0.14874988896999999</v>
      </c>
      <c r="M44" s="28">
        <f>D44*'Impactes ambientals'!$F$5+E44*'Impactes ambientals'!$F$6/1000+F44*'Impactes ambientals'!$F$7/1000+G44*'Impactes ambientals'!$F$8/1000+H44*'Impactes ambientals'!$F$9*2/1000+I44*'Impactes ambientals'!$F$10/1000+J44*'Impactes ambientals'!$F$11/1000+K44*('Impactes ambientals'!$F$12*0.15+'Impactes ambientals'!$F$13*0.85)/1000</f>
        <v>3.3113499807846516</v>
      </c>
      <c r="N44" s="34">
        <v>6.3E-2</v>
      </c>
      <c r="O44" s="3">
        <v>0.56000000000000005</v>
      </c>
      <c r="P44" s="3">
        <v>800</v>
      </c>
      <c r="Q44" s="3">
        <v>1400</v>
      </c>
      <c r="R44" s="60">
        <f>P44/(Temps_operacio!$B$5*365)</f>
        <v>7.3059360730593603E-2</v>
      </c>
      <c r="S44" s="60">
        <f>Q44/(Temps_operacio!$B$5*365)</f>
        <v>0.12785388127853881</v>
      </c>
      <c r="T44" s="3">
        <v>0</v>
      </c>
      <c r="U44" s="2" t="s">
        <v>47</v>
      </c>
    </row>
    <row r="45" spans="1:22">
      <c r="A45" s="13" t="s">
        <v>46</v>
      </c>
      <c r="B45" s="3">
        <v>10001</v>
      </c>
      <c r="C45" s="3">
        <v>50000</v>
      </c>
      <c r="D45" s="27">
        <v>0.3</v>
      </c>
      <c r="E45" s="24"/>
      <c r="F45" s="9">
        <v>1.2</v>
      </c>
      <c r="G45" s="9">
        <v>6.3</v>
      </c>
      <c r="H45" s="9">
        <v>3.2</v>
      </c>
      <c r="I45" s="24"/>
      <c r="J45" s="24"/>
      <c r="K45" s="24"/>
      <c r="L45" s="38">
        <f>D45*'Impactes ambientals'!$E$5+E45*'Impactes ambientals'!$E$6/1000+F45*'Impactes ambientals'!$E$7/1000+G45*'Impactes ambientals'!$E$8/1000+H45*'Impactes ambientals'!$E$9*2/1000+I45*'Impactes ambientals'!$E$10/1000+J45*'Impactes ambientals'!$E$11/1000+K45*('Impactes ambientals'!$E$12*0.15+'Impactes ambientals'!$E$13*0.85)/1000</f>
        <v>0.10054988897</v>
      </c>
      <c r="M45" s="28">
        <f>D45*'Impactes ambientals'!$F$5+E45*'Impactes ambientals'!$F$6/1000+F45*'Impactes ambientals'!$F$7/1000+G45*'Impactes ambientals'!$F$8/1000+H45*'Impactes ambientals'!$F$9*2/1000+I45*'Impactes ambientals'!$F$10/1000+J45*'Impactes ambientals'!$F$11/1000+K45*('Impactes ambientals'!$F$12*0.15+'Impactes ambientals'!$F$13*0.85)/1000</f>
        <v>2.9839423031529675</v>
      </c>
      <c r="N45" s="35">
        <v>5.3999999999999999E-2</v>
      </c>
      <c r="O45" s="3">
        <v>0.32</v>
      </c>
      <c r="P45" s="3">
        <v>450</v>
      </c>
      <c r="Q45" s="3">
        <v>800</v>
      </c>
      <c r="R45" s="60">
        <f>P45/(Temps_operacio!$B$5*365)</f>
        <v>4.1095890410958902E-2</v>
      </c>
      <c r="S45" s="60">
        <f>Q45/(Temps_operacio!$B$5*365)</f>
        <v>7.3059360730593603E-2</v>
      </c>
      <c r="T45" s="3">
        <v>0</v>
      </c>
      <c r="U45" s="2" t="s">
        <v>47</v>
      </c>
    </row>
    <row r="46" spans="1:22">
      <c r="A46" s="13" t="s">
        <v>46</v>
      </c>
      <c r="B46" s="3">
        <v>50001</v>
      </c>
      <c r="C46" s="3">
        <v>1000000</v>
      </c>
      <c r="D46" s="27">
        <v>0.1</v>
      </c>
      <c r="E46" s="24"/>
      <c r="F46" s="9">
        <v>1.2</v>
      </c>
      <c r="G46" s="9">
        <v>6.3</v>
      </c>
      <c r="H46" s="9">
        <v>3.2</v>
      </c>
      <c r="I46" s="24"/>
      <c r="J46" s="24"/>
      <c r="K46" s="24"/>
      <c r="L46" s="38">
        <f>D46*'Impactes ambientals'!$E$5+E46*'Impactes ambientals'!$E$6/1000+F46*'Impactes ambientals'!$E$7/1000+G46*'Impactes ambientals'!$E$8/1000+H46*'Impactes ambientals'!$E$9*2/1000+I46*'Impactes ambientals'!$E$10/1000+J46*'Impactes ambientals'!$E$11/1000+K46*('Impactes ambientals'!$E$12*0.15+'Impactes ambientals'!$E$13*0.85)/1000</f>
        <v>5.2349888970000001E-2</v>
      </c>
      <c r="M46" s="28">
        <f>D46*'Impactes ambientals'!$F$5+E46*'Impactes ambientals'!$F$6/1000+F46*'Impactes ambientals'!$F$7/1000+G46*'Impactes ambientals'!$F$8/1000+H46*'Impactes ambientals'!$F$9*2/1000+I46*'Impactes ambientals'!$F$10/1000+J46*'Impactes ambientals'!$F$11/1000+K46*('Impactes ambientals'!$F$12*0.15+'Impactes ambientals'!$F$13*0.85)/1000</f>
        <v>2.6565346255212834</v>
      </c>
      <c r="N46" s="35">
        <v>4.4999999999999998E-2</v>
      </c>
      <c r="O46" s="3">
        <v>0.13</v>
      </c>
      <c r="P46" s="3">
        <v>350</v>
      </c>
      <c r="Q46" s="3">
        <v>450</v>
      </c>
      <c r="R46" s="60">
        <f>P46/(Temps_operacio!$B$5*365)</f>
        <v>3.1963470319634701E-2</v>
      </c>
      <c r="S46" s="60">
        <f>Q46/(Temps_operacio!$B$5*365)</f>
        <v>4.1095890410958902E-2</v>
      </c>
      <c r="T46" s="3">
        <v>0</v>
      </c>
      <c r="U46" s="2" t="s">
        <v>47</v>
      </c>
    </row>
    <row r="47" spans="1:22">
      <c r="A47" s="13" t="s">
        <v>48</v>
      </c>
      <c r="B47" s="9">
        <v>0</v>
      </c>
      <c r="C47" s="9">
        <v>2000</v>
      </c>
      <c r="D47" s="17">
        <v>3.5</v>
      </c>
      <c r="E47" s="16"/>
      <c r="F47" s="16"/>
      <c r="G47" s="16"/>
      <c r="H47" s="20">
        <v>0.8</v>
      </c>
      <c r="I47" s="20">
        <v>2.9999999999999997E-4</v>
      </c>
      <c r="J47" s="16"/>
      <c r="K47" s="16"/>
      <c r="L47" s="38">
        <f>D47*'Impactes ambientals'!$E$5+E47*'Impactes ambientals'!$E$6/1000+F47*'Impactes ambientals'!$E$7/1000+G47*'Impactes ambientals'!$E$8/1000+H47*'Impactes ambientals'!$E$9*2/1000+I47*'Impactes ambientals'!$E$10/1000+J47*'Impactes ambientals'!$E$11/1000+K47*('Impactes ambientals'!$E$12*0.15+'Impactes ambientals'!$E$13*0.85)/1000</f>
        <v>0.84526884897214283</v>
      </c>
      <c r="M47" s="28">
        <f>D47*'Impactes ambientals'!$F$5+E47*'Impactes ambientals'!$F$6/1000+F47*'Impactes ambientals'!$F$7/1000+G47*'Impactes ambientals'!$F$8/1000+H47*'Impactes ambientals'!$F$9*2/1000+I47*'Impactes ambientals'!$F$10/1000+J47*'Impactes ambientals'!$F$11/1000+K47*('Impactes ambientals'!$F$12*0.15+'Impactes ambientals'!$F$13*0.85)/1000</f>
        <v>5.7523058037758483</v>
      </c>
      <c r="N47" s="35">
        <v>9.1999999999999998E-2</v>
      </c>
      <c r="O47" s="9">
        <v>0.24</v>
      </c>
      <c r="P47" s="9">
        <v>500</v>
      </c>
      <c r="Q47" s="9">
        <v>650</v>
      </c>
      <c r="R47" s="60">
        <f>P47/(Temps_operacio!$B$5*365)</f>
        <v>4.5662100456621002E-2</v>
      </c>
      <c r="S47" s="60">
        <f>Q47/(Temps_operacio!$B$5*365)</f>
        <v>5.9360730593607303E-2</v>
      </c>
      <c r="T47" s="3">
        <v>1</v>
      </c>
      <c r="U47" s="2" t="s">
        <v>47</v>
      </c>
    </row>
    <row r="48" spans="1:22">
      <c r="A48" s="13" t="s">
        <v>48</v>
      </c>
      <c r="B48" s="3">
        <v>2001</v>
      </c>
      <c r="C48" s="3">
        <v>10000</v>
      </c>
      <c r="D48" s="18">
        <v>2</v>
      </c>
      <c r="E48" s="16"/>
      <c r="F48" s="16"/>
      <c r="G48" s="16"/>
      <c r="H48" s="20">
        <v>0.8</v>
      </c>
      <c r="I48" s="20">
        <v>2.9999999999999997E-4</v>
      </c>
      <c r="J48" s="16"/>
      <c r="K48" s="16"/>
      <c r="L48" s="38">
        <f>D48*'Impactes ambientals'!$E$5+E48*'Impactes ambientals'!$E$6/1000+F48*'Impactes ambientals'!$E$7/1000+G48*'Impactes ambientals'!$E$8/1000+H48*'Impactes ambientals'!$E$9*2/1000+I48*'Impactes ambientals'!$E$10/1000+J48*'Impactes ambientals'!$E$11/1000+K48*('Impactes ambientals'!$E$12*0.15+'Impactes ambientals'!$E$13*0.85)/1000</f>
        <v>0.48376884897214301</v>
      </c>
      <c r="M48" s="28">
        <f>D48*'Impactes ambientals'!$F$5+E48*'Impactes ambientals'!$F$6/1000+F48*'Impactes ambientals'!$F$7/1000+G48*'Impactes ambientals'!$F$8/1000+H48*'Impactes ambientals'!$F$9*2/1000+I48*'Impactes ambientals'!$F$10/1000+J48*'Impactes ambientals'!$F$11/1000+K48*('Impactes ambientals'!$F$12*0.15+'Impactes ambientals'!$F$13*0.85)/1000</f>
        <v>3.2967482215382184</v>
      </c>
      <c r="N48" s="35">
        <v>8.1000000000000003E-2</v>
      </c>
      <c r="O48" s="3">
        <v>0.2</v>
      </c>
      <c r="P48" s="3">
        <v>350</v>
      </c>
      <c r="Q48" s="3">
        <v>500</v>
      </c>
      <c r="R48" s="60">
        <f>P48/(Temps_operacio!$B$5*365)</f>
        <v>3.1963470319634701E-2</v>
      </c>
      <c r="S48" s="60">
        <f>Q48/(Temps_operacio!$B$5*365)</f>
        <v>4.5662100456621002E-2</v>
      </c>
      <c r="T48" s="3">
        <v>1</v>
      </c>
      <c r="U48" s="2" t="s">
        <v>47</v>
      </c>
    </row>
    <row r="49" spans="1:21">
      <c r="A49" s="13" t="s">
        <v>48</v>
      </c>
      <c r="B49" s="3">
        <v>10001</v>
      </c>
      <c r="C49" s="3">
        <v>50000</v>
      </c>
      <c r="D49" s="18">
        <v>1.5</v>
      </c>
      <c r="E49" s="16"/>
      <c r="F49" s="16"/>
      <c r="G49" s="16"/>
      <c r="H49" s="20">
        <v>0.8</v>
      </c>
      <c r="I49" s="20">
        <v>2.9999999999999997E-4</v>
      </c>
      <c r="J49" s="16"/>
      <c r="K49" s="16"/>
      <c r="L49" s="38">
        <f>D49*'Impactes ambientals'!$E$5+E49*'Impactes ambientals'!$E$6/1000+F49*'Impactes ambientals'!$E$7/1000+G49*'Impactes ambientals'!$E$8/1000+H49*'Impactes ambientals'!$E$9*2/1000+I49*'Impactes ambientals'!$E$10/1000+J49*'Impactes ambientals'!$E$11/1000+K49*('Impactes ambientals'!$E$12*0.15+'Impactes ambientals'!$E$13*0.85)/1000</f>
        <v>0.36326884897214301</v>
      </c>
      <c r="M49" s="28">
        <f>D49*'Impactes ambientals'!$F$5+E49*'Impactes ambientals'!$F$6/1000+F49*'Impactes ambientals'!$F$7/1000+G49*'Impactes ambientals'!$F$8/1000+H49*'Impactes ambientals'!$F$9*2/1000+I49*'Impactes ambientals'!$F$10/1000+J49*'Impactes ambientals'!$F$11/1000+K49*('Impactes ambientals'!$F$12*0.15+'Impactes ambientals'!$F$13*0.85)/1000</f>
        <v>2.4782290274590086</v>
      </c>
      <c r="N49" s="35">
        <v>6.9000000000000006E-2</v>
      </c>
      <c r="O49" s="3">
        <v>0.18</v>
      </c>
      <c r="P49" s="3">
        <v>275</v>
      </c>
      <c r="Q49" s="3">
        <v>350</v>
      </c>
      <c r="R49" s="60">
        <f>P49/(Temps_operacio!$B$5*365)</f>
        <v>2.5114155251141551E-2</v>
      </c>
      <c r="S49" s="60">
        <f>Q49/(Temps_operacio!$B$5*365)</f>
        <v>3.1963470319634701E-2</v>
      </c>
      <c r="T49" s="3">
        <v>1</v>
      </c>
      <c r="U49" s="2" t="s">
        <v>47</v>
      </c>
    </row>
    <row r="50" spans="1:21">
      <c r="A50" s="13" t="s">
        <v>48</v>
      </c>
      <c r="B50" s="3">
        <v>50001</v>
      </c>
      <c r="C50" s="3">
        <v>1000000</v>
      </c>
      <c r="D50" s="18">
        <v>1</v>
      </c>
      <c r="E50" s="16"/>
      <c r="F50" s="16"/>
      <c r="G50" s="16"/>
      <c r="H50" s="20">
        <v>0.8</v>
      </c>
      <c r="I50" s="20">
        <v>2.9999999999999997E-4</v>
      </c>
      <c r="J50" s="16"/>
      <c r="K50" s="16"/>
      <c r="L50" s="38">
        <f>D50*'Impactes ambientals'!$E$5+E50*'Impactes ambientals'!$E$6/1000+F50*'Impactes ambientals'!$E$7/1000+G50*'Impactes ambientals'!$E$8/1000+H50*'Impactes ambientals'!$E$9*2/1000+I50*'Impactes ambientals'!$E$10/1000+J50*'Impactes ambientals'!$E$11/1000+K50*('Impactes ambientals'!$E$12*0.15+'Impactes ambientals'!$E$13*0.85)/1000</f>
        <v>0.24276884897214299</v>
      </c>
      <c r="M50" s="28">
        <f>D50*'Impactes ambientals'!$F$5+E50*'Impactes ambientals'!$F$6/1000+F50*'Impactes ambientals'!$F$7/1000+G50*'Impactes ambientals'!$F$8/1000+H50*'Impactes ambientals'!$F$9*2/1000+I50*'Impactes ambientals'!$F$10/1000+J50*'Impactes ambientals'!$F$11/1000+K50*('Impactes ambientals'!$F$12*0.15+'Impactes ambientals'!$F$13*0.85)/1000</f>
        <v>1.6597098333797979</v>
      </c>
      <c r="N50" s="35">
        <v>5.5E-2</v>
      </c>
      <c r="O50" s="3">
        <v>0.17</v>
      </c>
      <c r="P50" s="3">
        <v>250</v>
      </c>
      <c r="Q50" s="3">
        <v>275</v>
      </c>
      <c r="R50" s="60">
        <f>P50/(Temps_operacio!$B$5*365)</f>
        <v>2.2831050228310501E-2</v>
      </c>
      <c r="S50" s="60">
        <f>Q50/(Temps_operacio!$B$5*365)</f>
        <v>2.5114155251141551E-2</v>
      </c>
      <c r="T50" s="3">
        <v>1</v>
      </c>
      <c r="U50" s="2" t="s">
        <v>47</v>
      </c>
    </row>
    <row r="58" spans="1:21">
      <c r="T58" s="32"/>
    </row>
  </sheetData>
  <autoFilter ref="A1:U1" xr:uid="{2DCB0013-8D15-4B5B-8215-BC31E93273D2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F054-D9AF-4929-9F56-02305850E5FC}">
  <dimension ref="A1:B5"/>
  <sheetViews>
    <sheetView workbookViewId="0">
      <selection activeCell="B5" sqref="B5"/>
    </sheetView>
  </sheetViews>
  <sheetFormatPr defaultColWidth="11.42578125" defaultRowHeight="14.25"/>
  <cols>
    <col min="1" max="1" width="11.42578125" style="57"/>
    <col min="2" max="2" width="17.42578125" style="57" bestFit="1" customWidth="1"/>
    <col min="3" max="16384" width="11.42578125" style="57"/>
  </cols>
  <sheetData>
    <row r="1" spans="1:2" ht="15">
      <c r="A1" s="58" t="s">
        <v>49</v>
      </c>
    </row>
    <row r="3" spans="1:2" ht="15">
      <c r="B3" s="58" t="s">
        <v>50</v>
      </c>
    </row>
    <row r="4" spans="1:2" ht="15">
      <c r="B4" s="58" t="s">
        <v>51</v>
      </c>
    </row>
    <row r="5" spans="1:2">
      <c r="A5" s="57" t="s">
        <v>52</v>
      </c>
      <c r="B5" s="57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BBC-D21A-48C7-9182-B3400F13FDE1}">
  <dimension ref="A1:T53"/>
  <sheetViews>
    <sheetView zoomScale="50" zoomScaleNormal="50" workbookViewId="0">
      <pane xSplit="1" ySplit="1" topLeftCell="B5" activePane="bottomRight" state="frozen"/>
      <selection pane="bottomRight" activeCell="D1" sqref="D1"/>
      <selection pane="bottomLeft"/>
      <selection pane="topRight"/>
    </sheetView>
  </sheetViews>
  <sheetFormatPr defaultColWidth="10.7109375" defaultRowHeight="15"/>
  <cols>
    <col min="1" max="1" width="23.42578125" style="14" bestFit="1" customWidth="1"/>
    <col min="2" max="2" width="29.7109375" style="14" customWidth="1"/>
    <col min="3" max="3" width="24.5703125" style="14" customWidth="1"/>
    <col min="4" max="4" width="27" style="1" customWidth="1"/>
    <col min="5" max="5" width="17.28515625" style="1" customWidth="1"/>
    <col min="6" max="6" width="19.42578125" style="1" bestFit="1" customWidth="1"/>
    <col min="7" max="7" width="22.5703125" style="1" bestFit="1" customWidth="1"/>
    <col min="8" max="8" width="17.85546875" style="1" bestFit="1" customWidth="1"/>
    <col min="9" max="10" width="17.28515625" style="1" customWidth="1"/>
    <col min="11" max="11" width="20.42578125" style="1" customWidth="1"/>
    <col min="12" max="12" width="19.5703125" style="1" bestFit="1" customWidth="1"/>
    <col min="13" max="13" width="17.28515625" style="1" customWidth="1"/>
    <col min="14" max="14" width="32.42578125" style="14" bestFit="1" customWidth="1"/>
    <col min="15" max="15" width="20.42578125" style="1" customWidth="1"/>
    <col min="16" max="16" width="20" style="1" customWidth="1"/>
    <col min="17" max="17" width="31.85546875" style="1" bestFit="1" customWidth="1"/>
    <col min="18" max="18" width="25.85546875" style="1" customWidth="1"/>
    <col min="19" max="19" width="41" style="1" bestFit="1" customWidth="1"/>
    <col min="20" max="16384" width="10.7109375" style="1"/>
  </cols>
  <sheetData>
    <row r="1" spans="1:19" s="12" customFormat="1" ht="30">
      <c r="A1" s="11" t="s">
        <v>53</v>
      </c>
      <c r="B1" s="10" t="s">
        <v>54</v>
      </c>
      <c r="C1" s="10" t="s">
        <v>55</v>
      </c>
      <c r="D1" s="10" t="s">
        <v>56</v>
      </c>
      <c r="E1" s="15" t="s">
        <v>57</v>
      </c>
      <c r="F1" s="51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0" t="s">
        <v>66</v>
      </c>
      <c r="O1" s="10" t="s">
        <v>67</v>
      </c>
      <c r="P1" s="10" t="s">
        <v>68</v>
      </c>
      <c r="Q1" s="10" t="s">
        <v>69</v>
      </c>
      <c r="R1" s="10" t="s">
        <v>70</v>
      </c>
      <c r="S1" s="10" t="s">
        <v>18</v>
      </c>
    </row>
    <row r="2" spans="1:19" s="12" customFormat="1">
      <c r="A2" s="21" t="s">
        <v>28</v>
      </c>
      <c r="B2" s="9">
        <v>0</v>
      </c>
      <c r="C2" s="9">
        <v>2000</v>
      </c>
      <c r="D2" s="22">
        <v>0.4</v>
      </c>
      <c r="E2" s="25"/>
      <c r="F2" s="25"/>
      <c r="G2" s="25"/>
      <c r="H2" s="25"/>
      <c r="I2" s="25"/>
      <c r="J2" s="25"/>
      <c r="K2" s="25"/>
      <c r="L2" s="38">
        <f>D2*'Impactes ambientals'!$E$5+E2*'Impactes ambientals'!$E$6/1000+F2*'Impactes ambientals'!$E$7/1000+G2*'Impactes ambientals'!$E$8/1000+H2*'Impactes ambientals'!$E$9*2/1000+I2*'Impactes ambientals'!$E$10/1000+J2*'Impactes ambientals'!$E$11/1000+K2*('Impactes ambientals'!$E$12*0.15+'Impactes ambientals'!$E$13*0.85)/1000</f>
        <v>9.64E-2</v>
      </c>
      <c r="M2" s="28">
        <f>D2*'Impactes ambientals'!$F$5+E2*'Impactes ambientals'!$F$6/1000+F2*'Impactes ambientals'!$F$7/1000+G2*'Impactes ambientals'!$F$8/1000+H2*'Impactes ambientals'!$F$9*2/1000+I2*'Impactes ambientals'!$F$10/1000+J2*'Impactes ambientals'!$F$11/1000+K2*('Impactes ambientals'!$F$12*0.15+'Impactes ambientals'!$F$13*0.85)/1000</f>
        <v>0.65481535526336809</v>
      </c>
      <c r="N2" s="36">
        <v>2.5000000000000001E-2</v>
      </c>
      <c r="O2" s="22">
        <v>7.0000000000000007E-2</v>
      </c>
      <c r="P2" s="22">
        <v>12.5</v>
      </c>
      <c r="Q2" s="29">
        <v>15</v>
      </c>
      <c r="R2" s="22">
        <v>1</v>
      </c>
      <c r="S2" s="30" t="s">
        <v>29</v>
      </c>
    </row>
    <row r="3" spans="1:19" s="12" customFormat="1">
      <c r="A3" s="21" t="s">
        <v>28</v>
      </c>
      <c r="B3" s="3">
        <v>2001</v>
      </c>
      <c r="C3" s="3">
        <v>10000</v>
      </c>
      <c r="D3" s="22">
        <v>0.3</v>
      </c>
      <c r="E3" s="25"/>
      <c r="F3" s="25"/>
      <c r="G3" s="25"/>
      <c r="H3" s="25"/>
      <c r="I3" s="25"/>
      <c r="J3" s="25"/>
      <c r="K3" s="25"/>
      <c r="L3" s="38">
        <f>D3*'Impactes ambientals'!$E$5+E3*'Impactes ambientals'!$E$6/1000+F3*'Impactes ambientals'!$E$7/1000+G3*'Impactes ambientals'!$E$8/1000+H3*'Impactes ambientals'!$E$9*2/1000+I3*'Impactes ambientals'!$E$10/1000+J3*'Impactes ambientals'!$E$11/1000+K3*('Impactes ambientals'!$E$12*0.15+'Impactes ambientals'!$E$13*0.85)/1000</f>
        <v>7.2299999999999989E-2</v>
      </c>
      <c r="M3" s="28">
        <f>D3*'Impactes ambientals'!$F$5+E3*'Impactes ambientals'!$F$6/1000+F3*'Impactes ambientals'!$F$7/1000+G3*'Impactes ambientals'!$F$8/1000+H3*'Impactes ambientals'!$F$9*2/1000+I3*'Impactes ambientals'!$F$10/1000+J3*'Impactes ambientals'!$F$11/1000+K3*('Impactes ambientals'!$F$12*0.15+'Impactes ambientals'!$F$13*0.85)/1000</f>
        <v>0.49111151644752599</v>
      </c>
      <c r="N3" s="36">
        <v>2.1000000000000001E-2</v>
      </c>
      <c r="O3" s="22">
        <v>0.06</v>
      </c>
      <c r="P3" s="22">
        <v>10</v>
      </c>
      <c r="Q3" s="22">
        <v>12.5</v>
      </c>
      <c r="R3" s="22">
        <v>1</v>
      </c>
      <c r="S3" s="30" t="s">
        <v>29</v>
      </c>
    </row>
    <row r="4" spans="1:19" s="12" customFormat="1">
      <c r="A4" s="21" t="s">
        <v>28</v>
      </c>
      <c r="B4" s="3">
        <v>10001</v>
      </c>
      <c r="C4" s="3">
        <v>50000</v>
      </c>
      <c r="D4" s="22">
        <v>0.2</v>
      </c>
      <c r="E4" s="25"/>
      <c r="F4" s="25"/>
      <c r="G4" s="25"/>
      <c r="H4" s="25"/>
      <c r="I4" s="25"/>
      <c r="J4" s="25"/>
      <c r="K4" s="25"/>
      <c r="L4" s="38">
        <f>D4*'Impactes ambientals'!$E$5+E4*'Impactes ambientals'!$E$6/1000+F4*'Impactes ambientals'!$E$7/1000+G4*'Impactes ambientals'!$E$8/1000+H4*'Impactes ambientals'!$E$9*2/1000+I4*'Impactes ambientals'!$E$10/1000+J4*'Impactes ambientals'!$E$11/1000+K4*('Impactes ambientals'!$E$12*0.15+'Impactes ambientals'!$E$13*0.85)/1000</f>
        <v>4.82E-2</v>
      </c>
      <c r="M4" s="28">
        <f>D4*'Impactes ambientals'!$F$5+E4*'Impactes ambientals'!$F$6/1000+F4*'Impactes ambientals'!$F$7/1000+G4*'Impactes ambientals'!$F$8/1000+H4*'Impactes ambientals'!$F$9*2/1000+I4*'Impactes ambientals'!$F$10/1000+J4*'Impactes ambientals'!$F$11/1000+K4*('Impactes ambientals'!$F$12*0.15+'Impactes ambientals'!$F$13*0.85)/1000</f>
        <v>0.32740767763168405</v>
      </c>
      <c r="N4" s="36">
        <v>1.7999999999999999E-2</v>
      </c>
      <c r="O4" s="22">
        <v>0.05</v>
      </c>
      <c r="P4" s="22">
        <v>7.5</v>
      </c>
      <c r="Q4" s="22">
        <v>10</v>
      </c>
      <c r="R4" s="22">
        <v>1</v>
      </c>
      <c r="S4" s="30" t="s">
        <v>29</v>
      </c>
    </row>
    <row r="5" spans="1:19" s="12" customFormat="1">
      <c r="A5" s="21" t="s">
        <v>28</v>
      </c>
      <c r="B5" s="3">
        <v>50001</v>
      </c>
      <c r="C5" s="3">
        <v>1000000</v>
      </c>
      <c r="D5" s="22">
        <v>0.1</v>
      </c>
      <c r="E5" s="25"/>
      <c r="F5" s="25"/>
      <c r="G5" s="25"/>
      <c r="H5" s="25"/>
      <c r="I5" s="25"/>
      <c r="J5" s="25"/>
      <c r="K5" s="25"/>
      <c r="L5" s="38">
        <f>D5*'Impactes ambientals'!$E$5+E5*'Impactes ambientals'!$E$6/1000+F5*'Impactes ambientals'!$E$7/1000+G5*'Impactes ambientals'!$E$8/1000+H5*'Impactes ambientals'!$E$9*2/1000+I5*'Impactes ambientals'!$E$10/1000+J5*'Impactes ambientals'!$E$11/1000+K5*('Impactes ambientals'!$E$12*0.15+'Impactes ambientals'!$E$13*0.85)/1000</f>
        <v>2.41E-2</v>
      </c>
      <c r="M5" s="28">
        <f>D5*'Impactes ambientals'!$F$5+E5*'Impactes ambientals'!$F$6/1000+F5*'Impactes ambientals'!$F$7/1000+G5*'Impactes ambientals'!$F$8/1000+H5*'Impactes ambientals'!$F$9*2/1000+I5*'Impactes ambientals'!$F$10/1000+J5*'Impactes ambientals'!$F$11/1000+K5*('Impactes ambientals'!$F$12*0.15+'Impactes ambientals'!$F$13*0.85)/1000</f>
        <v>0.16370383881584202</v>
      </c>
      <c r="N5" s="36">
        <v>1.4999999999999999E-2</v>
      </c>
      <c r="O5" s="22">
        <v>0.04</v>
      </c>
      <c r="P5" s="22">
        <v>5</v>
      </c>
      <c r="Q5" s="22">
        <v>7.5</v>
      </c>
      <c r="R5" s="22">
        <v>1</v>
      </c>
      <c r="S5" s="30" t="s">
        <v>29</v>
      </c>
    </row>
    <row r="6" spans="1:19" s="12" customFormat="1">
      <c r="A6" s="21" t="s">
        <v>30</v>
      </c>
      <c r="B6" s="9">
        <v>0</v>
      </c>
      <c r="C6" s="9">
        <v>2000</v>
      </c>
      <c r="D6" s="22">
        <v>0.4</v>
      </c>
      <c r="E6" s="25"/>
      <c r="F6" s="25"/>
      <c r="G6" s="25"/>
      <c r="H6" s="25"/>
      <c r="I6" s="25"/>
      <c r="J6" s="25"/>
      <c r="K6" s="25"/>
      <c r="L6" s="38">
        <f>D6*'Impactes ambientals'!$E$5+E6*'Impactes ambientals'!$E$6/1000+F6*'Impactes ambientals'!$E$7/1000+G6*'Impactes ambientals'!$E$8/1000+H6*'Impactes ambientals'!$E$9*2/1000+I6*'Impactes ambientals'!$E$10/1000+J6*'Impactes ambientals'!$E$11/1000+K6*('Impactes ambientals'!$E$12*0.15+'Impactes ambientals'!$E$13*0.85)/1000</f>
        <v>9.64E-2</v>
      </c>
      <c r="M6" s="28">
        <f>D6*'Impactes ambientals'!$F$5+E6*'Impactes ambientals'!$F$6/1000+F6*'Impactes ambientals'!$F$7/1000+G6*'Impactes ambientals'!$F$8/1000+H6*'Impactes ambientals'!$F$9*2/1000+I6*'Impactes ambientals'!$F$10/1000+J6*'Impactes ambientals'!$F$11/1000+K6*('Impactes ambientals'!$F$12*0.15+'Impactes ambientals'!$F$13*0.85)/1000</f>
        <v>0.65481535526336809</v>
      </c>
      <c r="N6" s="36">
        <v>2.5000000000000001E-2</v>
      </c>
      <c r="O6" s="22">
        <v>7.7000000000000013E-2</v>
      </c>
      <c r="P6" s="22">
        <v>13.750000000000002</v>
      </c>
      <c r="Q6" s="22">
        <v>16.5</v>
      </c>
      <c r="R6" s="22">
        <v>30</v>
      </c>
      <c r="S6" s="30" t="s">
        <v>71</v>
      </c>
    </row>
    <row r="7" spans="1:19" s="12" customFormat="1">
      <c r="A7" s="21" t="s">
        <v>30</v>
      </c>
      <c r="B7" s="3">
        <v>2001</v>
      </c>
      <c r="C7" s="3">
        <v>10000</v>
      </c>
      <c r="D7" s="22">
        <v>0.3</v>
      </c>
      <c r="E7" s="25"/>
      <c r="F7" s="25"/>
      <c r="G7" s="25"/>
      <c r="H7" s="25"/>
      <c r="I7" s="25"/>
      <c r="J7" s="25"/>
      <c r="K7" s="25"/>
      <c r="L7" s="38">
        <f>D7*'Impactes ambientals'!$E$5+E7*'Impactes ambientals'!$E$6/1000+F7*'Impactes ambientals'!$E$7/1000+G7*'Impactes ambientals'!$E$8/1000+H7*'Impactes ambientals'!$E$9*2/1000+I7*'Impactes ambientals'!$E$10/1000+J7*'Impactes ambientals'!$E$11/1000+K7*('Impactes ambientals'!$E$12*0.15+'Impactes ambientals'!$E$13*0.85)/1000</f>
        <v>7.2299999999999989E-2</v>
      </c>
      <c r="M7" s="28">
        <f>D7*'Impactes ambientals'!$F$5+E7*'Impactes ambientals'!$F$6/1000+F7*'Impactes ambientals'!$F$7/1000+G7*'Impactes ambientals'!$F$8/1000+H7*'Impactes ambientals'!$F$9*2/1000+I7*'Impactes ambientals'!$F$10/1000+J7*'Impactes ambientals'!$F$11/1000+K7*('Impactes ambientals'!$F$12*0.15+'Impactes ambientals'!$F$13*0.85)/1000</f>
        <v>0.49111151644752599</v>
      </c>
      <c r="N7" s="36">
        <v>2.1000000000000001E-2</v>
      </c>
      <c r="O7" s="22">
        <v>6.6000000000000003E-2</v>
      </c>
      <c r="P7" s="22">
        <v>11</v>
      </c>
      <c r="Q7" s="22">
        <v>13.750000000000002</v>
      </c>
      <c r="R7" s="22">
        <v>30</v>
      </c>
      <c r="S7" s="30" t="s">
        <v>71</v>
      </c>
    </row>
    <row r="8" spans="1:19" s="12" customFormat="1">
      <c r="A8" s="21" t="s">
        <v>30</v>
      </c>
      <c r="B8" s="3">
        <v>10001</v>
      </c>
      <c r="C8" s="3">
        <v>50000</v>
      </c>
      <c r="D8" s="22">
        <v>0.2</v>
      </c>
      <c r="E8" s="25"/>
      <c r="F8" s="25"/>
      <c r="G8" s="25"/>
      <c r="H8" s="25"/>
      <c r="I8" s="25"/>
      <c r="J8" s="25"/>
      <c r="K8" s="25"/>
      <c r="L8" s="38">
        <f>D8*'Impactes ambientals'!$E$5+E8*'Impactes ambientals'!$E$6/1000+F8*'Impactes ambientals'!$E$7/1000+G8*'Impactes ambientals'!$E$8/1000+H8*'Impactes ambientals'!$E$9*2/1000+I8*'Impactes ambientals'!$E$10/1000+J8*'Impactes ambientals'!$E$11/1000+K8*('Impactes ambientals'!$E$12*0.15+'Impactes ambientals'!$E$13*0.85)/1000</f>
        <v>4.82E-2</v>
      </c>
      <c r="M8" s="28">
        <f>D8*'Impactes ambientals'!$F$5+E8*'Impactes ambientals'!$F$6/1000+F8*'Impactes ambientals'!$F$7/1000+G8*'Impactes ambientals'!$F$8/1000+H8*'Impactes ambientals'!$F$9*2/1000+I8*'Impactes ambientals'!$F$10/1000+J8*'Impactes ambientals'!$F$11/1000+K8*('Impactes ambientals'!$F$12*0.15+'Impactes ambientals'!$F$13*0.85)/1000</f>
        <v>0.32740767763168405</v>
      </c>
      <c r="N8" s="36">
        <v>1.7999999999999999E-2</v>
      </c>
      <c r="O8" s="22">
        <v>5.5000000000000007E-2</v>
      </c>
      <c r="P8" s="22">
        <v>8.25</v>
      </c>
      <c r="Q8" s="22">
        <v>11</v>
      </c>
      <c r="R8" s="22">
        <v>30</v>
      </c>
      <c r="S8" s="30" t="s">
        <v>71</v>
      </c>
    </row>
    <row r="9" spans="1:19" s="12" customFormat="1">
      <c r="A9" s="21" t="s">
        <v>30</v>
      </c>
      <c r="B9" s="3">
        <v>50001</v>
      </c>
      <c r="C9" s="3">
        <v>1000000</v>
      </c>
      <c r="D9" s="22">
        <v>0.1</v>
      </c>
      <c r="E9" s="25"/>
      <c r="F9" s="25"/>
      <c r="G9" s="25"/>
      <c r="H9" s="25"/>
      <c r="I9" s="25"/>
      <c r="J9" s="25"/>
      <c r="K9" s="25"/>
      <c r="L9" s="38">
        <f>D9*'Impactes ambientals'!$E$5+E9*'Impactes ambientals'!$E$6/1000+F9*'Impactes ambientals'!$E$7/1000+G9*'Impactes ambientals'!$E$8/1000+H9*'Impactes ambientals'!$E$9*2/1000+I9*'Impactes ambientals'!$E$10/1000+J9*'Impactes ambientals'!$E$11/1000+K9*('Impactes ambientals'!$E$12*0.15+'Impactes ambientals'!$E$13*0.85)/1000</f>
        <v>2.41E-2</v>
      </c>
      <c r="M9" s="28">
        <f>D9*'Impactes ambientals'!$F$5+E9*'Impactes ambientals'!$F$6/1000+F9*'Impactes ambientals'!$F$7/1000+G9*'Impactes ambientals'!$F$8/1000+H9*'Impactes ambientals'!$F$9*2/1000+I9*'Impactes ambientals'!$F$10/1000+J9*'Impactes ambientals'!$F$11/1000+K9*('Impactes ambientals'!$F$12*0.15+'Impactes ambientals'!$F$13*0.85)/1000</f>
        <v>0.16370383881584202</v>
      </c>
      <c r="N9" s="36">
        <v>1.4999999999999999E-2</v>
      </c>
      <c r="O9" s="22">
        <v>4.4000000000000004E-2</v>
      </c>
      <c r="P9" s="22">
        <v>5.5</v>
      </c>
      <c r="Q9" s="22">
        <v>8.25</v>
      </c>
      <c r="R9" s="22">
        <v>30</v>
      </c>
      <c r="S9" s="30" t="s">
        <v>71</v>
      </c>
    </row>
    <row r="10" spans="1:19" s="12" customFormat="1">
      <c r="A10" s="21" t="s">
        <v>32</v>
      </c>
      <c r="B10" s="9">
        <v>0</v>
      </c>
      <c r="C10" s="9">
        <v>2000</v>
      </c>
      <c r="D10" s="22">
        <v>0.4</v>
      </c>
      <c r="E10" s="25"/>
      <c r="F10" s="25"/>
      <c r="G10" s="25"/>
      <c r="H10" s="25"/>
      <c r="I10" s="25"/>
      <c r="J10" s="25"/>
      <c r="K10" s="23">
        <v>30</v>
      </c>
      <c r="L10" s="38">
        <f>D10*'Impactes ambientals'!$E$5+E10*'Impactes ambientals'!$E$6/1000+F10*'Impactes ambientals'!$E$7/1000+G10*'Impactes ambientals'!$E$8/1000+H10*'Impactes ambientals'!$E$9*2/1000+I10*'Impactes ambientals'!$E$10/1000+J10*'Impactes ambientals'!$E$11/1000+K10*('Impactes ambientals'!$E$12*0.15+'Impactes ambientals'!$E$13*0.85)/1000</f>
        <v>0.15381037574500001</v>
      </c>
      <c r="M10" s="28">
        <f>D10*'Impactes ambientals'!$F$5+E10*'Impactes ambientals'!$F$6/1000+F10*'Impactes ambientals'!$F$7/1000+G10*'Impactes ambientals'!$F$8/1000+H10*'Impactes ambientals'!$F$9*2/1000+I10*'Impactes ambientals'!$F$10/1000+J10*'Impactes ambientals'!$F$11/1000+K10*('Impactes ambientals'!$F$12*0.15+'Impactes ambientals'!$F$13*0.85)/1000</f>
        <v>0.94422506225845027</v>
      </c>
      <c r="N10" s="36">
        <v>2.5000000000000001E-2</v>
      </c>
      <c r="O10" s="22">
        <v>0.32</v>
      </c>
      <c r="P10" s="22">
        <v>412.50000000000006</v>
      </c>
      <c r="Q10" s="22">
        <v>605</v>
      </c>
      <c r="R10" s="22">
        <v>30</v>
      </c>
      <c r="S10" s="30" t="s">
        <v>72</v>
      </c>
    </row>
    <row r="11" spans="1:19" s="12" customFormat="1">
      <c r="A11" s="21" t="s">
        <v>32</v>
      </c>
      <c r="B11" s="3">
        <v>2001</v>
      </c>
      <c r="C11" s="3">
        <v>10000</v>
      </c>
      <c r="D11" s="22">
        <v>0.3</v>
      </c>
      <c r="E11" s="25"/>
      <c r="F11" s="25"/>
      <c r="G11" s="25"/>
      <c r="H11" s="25"/>
      <c r="I11" s="25"/>
      <c r="J11" s="25"/>
      <c r="K11" s="23">
        <v>30</v>
      </c>
      <c r="L11" s="38">
        <f>D11*'Impactes ambientals'!$E$5+E11*'Impactes ambientals'!$E$6/1000+F11*'Impactes ambientals'!$E$7/1000+G11*'Impactes ambientals'!$E$8/1000+H11*'Impactes ambientals'!$E$9*2/1000+I11*'Impactes ambientals'!$E$10/1000+J11*'Impactes ambientals'!$E$11/1000+K11*('Impactes ambientals'!$E$12*0.15+'Impactes ambientals'!$E$13*0.85)/1000</f>
        <v>0.129710375745</v>
      </c>
      <c r="M11" s="28">
        <f>D11*'Impactes ambientals'!$F$5+E11*'Impactes ambientals'!$F$6/1000+F11*'Impactes ambientals'!$F$7/1000+G11*'Impactes ambientals'!$F$8/1000+H11*'Impactes ambientals'!$F$9*2/1000+I11*'Impactes ambientals'!$F$10/1000+J11*'Impactes ambientals'!$F$11/1000+K11*('Impactes ambientals'!$F$12*0.15+'Impactes ambientals'!$F$13*0.85)/1000</f>
        <v>0.78052122344260821</v>
      </c>
      <c r="N11" s="36">
        <v>2.1000000000000001E-2</v>
      </c>
      <c r="O11" s="22">
        <v>0.26</v>
      </c>
      <c r="P11" s="22">
        <v>275</v>
      </c>
      <c r="Q11" s="22">
        <v>412.50000000000006</v>
      </c>
      <c r="R11" s="22">
        <v>30</v>
      </c>
      <c r="S11" s="30" t="s">
        <v>72</v>
      </c>
    </row>
    <row r="12" spans="1:19" s="12" customFormat="1">
      <c r="A12" s="21" t="s">
        <v>32</v>
      </c>
      <c r="B12" s="3">
        <v>10001</v>
      </c>
      <c r="C12" s="3">
        <v>50000</v>
      </c>
      <c r="D12" s="22">
        <v>0.2</v>
      </c>
      <c r="E12" s="25"/>
      <c r="F12" s="25"/>
      <c r="G12" s="25"/>
      <c r="H12" s="25"/>
      <c r="I12" s="25"/>
      <c r="J12" s="25"/>
      <c r="K12" s="23">
        <v>30</v>
      </c>
      <c r="L12" s="38">
        <f>D12*'Impactes ambientals'!$E$5+E12*'Impactes ambientals'!$E$6/1000+F12*'Impactes ambientals'!$E$7/1000+G12*'Impactes ambientals'!$E$8/1000+H12*'Impactes ambientals'!$E$9*2/1000+I12*'Impactes ambientals'!$E$10/1000+J12*'Impactes ambientals'!$E$11/1000+K12*('Impactes ambientals'!$E$12*0.15+'Impactes ambientals'!$E$13*0.85)/1000</f>
        <v>0.105610375745</v>
      </c>
      <c r="M12" s="28">
        <f>D12*'Impactes ambientals'!$F$5+E12*'Impactes ambientals'!$F$6/1000+F12*'Impactes ambientals'!$F$7/1000+G12*'Impactes ambientals'!$F$8/1000+H12*'Impactes ambientals'!$F$9*2/1000+I12*'Impactes ambientals'!$F$10/1000+J12*'Impactes ambientals'!$F$11/1000+K12*('Impactes ambientals'!$F$12*0.15+'Impactes ambientals'!$F$13*0.85)/1000</f>
        <v>0.61681738462676627</v>
      </c>
      <c r="N12" s="36">
        <v>1.7999999999999999E-2</v>
      </c>
      <c r="O12" s="22">
        <v>0.189</v>
      </c>
      <c r="P12" s="22">
        <v>192.50000000000003</v>
      </c>
      <c r="Q12" s="22">
        <v>275</v>
      </c>
      <c r="R12" s="22">
        <v>30</v>
      </c>
      <c r="S12" s="30" t="s">
        <v>72</v>
      </c>
    </row>
    <row r="13" spans="1:19" s="12" customFormat="1">
      <c r="A13" s="21" t="s">
        <v>32</v>
      </c>
      <c r="B13" s="3">
        <v>50001</v>
      </c>
      <c r="C13" s="3">
        <v>1000000</v>
      </c>
      <c r="D13" s="22">
        <v>0.1</v>
      </c>
      <c r="E13" s="25"/>
      <c r="F13" s="25"/>
      <c r="G13" s="25"/>
      <c r="H13" s="25"/>
      <c r="I13" s="25"/>
      <c r="J13" s="25"/>
      <c r="K13" s="23">
        <v>30</v>
      </c>
      <c r="L13" s="38">
        <f>D13*'Impactes ambientals'!$E$5+E13*'Impactes ambientals'!$E$6/1000+F13*'Impactes ambientals'!$E$7/1000+G13*'Impactes ambientals'!$E$8/1000+H13*'Impactes ambientals'!$E$9*2/1000+I13*'Impactes ambientals'!$E$10/1000+J13*'Impactes ambientals'!$E$11/1000+K13*('Impactes ambientals'!$E$12*0.15+'Impactes ambientals'!$E$13*0.85)/1000</f>
        <v>8.1510375745000002E-2</v>
      </c>
      <c r="M13" s="28">
        <f>D13*'Impactes ambientals'!$F$5+E13*'Impactes ambientals'!$F$6/1000+F13*'Impactes ambientals'!$F$7/1000+G13*'Impactes ambientals'!$F$8/1000+H13*'Impactes ambientals'!$F$9*2/1000+I13*'Impactes ambientals'!$F$10/1000+J13*'Impactes ambientals'!$F$11/1000+K13*('Impactes ambientals'!$F$12*0.15+'Impactes ambientals'!$F$13*0.85)/1000</f>
        <v>0.45311354581092422</v>
      </c>
      <c r="N13" s="36">
        <v>1.4999999999999999E-2</v>
      </c>
      <c r="O13" s="22">
        <v>0.13200000000000001</v>
      </c>
      <c r="P13" s="22">
        <v>165</v>
      </c>
      <c r="Q13" s="22">
        <v>192.50000000000003</v>
      </c>
      <c r="R13" s="22">
        <v>30</v>
      </c>
      <c r="S13" s="30" t="s">
        <v>72</v>
      </c>
    </row>
    <row r="14" spans="1:19" s="12" customFormat="1">
      <c r="A14" s="21" t="s">
        <v>73</v>
      </c>
      <c r="B14" s="9">
        <v>0</v>
      </c>
      <c r="C14" s="9">
        <v>2000</v>
      </c>
      <c r="D14" s="22">
        <v>0.02</v>
      </c>
      <c r="E14" s="23">
        <v>56.5</v>
      </c>
      <c r="F14" s="25"/>
      <c r="G14" s="25"/>
      <c r="H14" s="26">
        <v>5.3</v>
      </c>
      <c r="I14" s="25"/>
      <c r="J14" s="25"/>
      <c r="K14" s="25"/>
      <c r="L14" s="38">
        <f>D14*'Impactes ambientals'!$E$5+E14*'Impactes ambientals'!$E$6/1000+F14*'Impactes ambientals'!$E$7/1000+G14*'Impactes ambientals'!$E$8/1000+H14*'Impactes ambientals'!$E$9*2/1000+I14*'Impactes ambientals'!$E$10/1000+J14*'Impactes ambientals'!$E$11/1000+K14*('Impactes ambientals'!$E$12*0.15+'Impactes ambientals'!$E$13*0.85)/1000</f>
        <v>4.9160575434999999E-2</v>
      </c>
      <c r="M14" s="28">
        <f>D14*'Impactes ambientals'!$F$5+E14*'Impactes ambientals'!$F$6/1000+F14*'Impactes ambientals'!$F$7/1000+G14*'Impactes ambientals'!$F$8/1000+H14*'Impactes ambientals'!$F$9*2/1000+I14*'Impactes ambientals'!$F$10/1000+J14*'Impactes ambientals'!$F$11/1000+K14*('Impactes ambientals'!$F$12*0.15+'Impactes ambientals'!$F$13*0.85)/1000</f>
        <v>0.62182744852862215</v>
      </c>
      <c r="N14" s="36">
        <v>1.9E-2</v>
      </c>
      <c r="O14" s="22">
        <v>6.6000000000000003E-2</v>
      </c>
      <c r="P14" s="22">
        <v>9.5</v>
      </c>
      <c r="Q14" s="22">
        <v>14</v>
      </c>
      <c r="R14" s="22">
        <v>1</v>
      </c>
      <c r="S14" s="2" t="s">
        <v>35</v>
      </c>
    </row>
    <row r="15" spans="1:19" s="12" customFormat="1">
      <c r="A15" s="21" t="s">
        <v>73</v>
      </c>
      <c r="B15" s="3">
        <v>2001</v>
      </c>
      <c r="C15" s="3">
        <v>10000</v>
      </c>
      <c r="D15" s="22">
        <v>0.02</v>
      </c>
      <c r="E15" s="23">
        <v>56.5</v>
      </c>
      <c r="F15" s="25"/>
      <c r="G15" s="25"/>
      <c r="H15" s="26">
        <v>5.3</v>
      </c>
      <c r="I15" s="25"/>
      <c r="J15" s="25"/>
      <c r="K15" s="25"/>
      <c r="L15" s="38">
        <f>D15*'Impactes ambientals'!$E$5+E15*'Impactes ambientals'!$E$6/1000+F15*'Impactes ambientals'!$E$7/1000+G15*'Impactes ambientals'!$E$8/1000+H15*'Impactes ambientals'!$E$9*2/1000+I15*'Impactes ambientals'!$E$10/1000+J15*'Impactes ambientals'!$E$11/1000+K15*('Impactes ambientals'!$E$12*0.15+'Impactes ambientals'!$E$13*0.85)/1000</f>
        <v>4.9160575434999999E-2</v>
      </c>
      <c r="M15" s="28">
        <f>D15*'Impactes ambientals'!$F$5+E15*'Impactes ambientals'!$F$6/1000+F15*'Impactes ambientals'!$F$7/1000+G15*'Impactes ambientals'!$F$8/1000+H15*'Impactes ambientals'!$F$9*2/1000+I15*'Impactes ambientals'!$F$10/1000+J15*'Impactes ambientals'!$F$11/1000+K15*('Impactes ambientals'!$F$12*0.15+'Impactes ambientals'!$F$13*0.85)/1000</f>
        <v>0.62182744852862215</v>
      </c>
      <c r="N15" s="36">
        <v>1.7000000000000001E-2</v>
      </c>
      <c r="O15" s="22">
        <v>6.6000000000000003E-2</v>
      </c>
      <c r="P15" s="22">
        <v>7.7</v>
      </c>
      <c r="Q15" s="22">
        <v>13.4</v>
      </c>
      <c r="R15" s="22">
        <v>1</v>
      </c>
      <c r="S15" s="2" t="s">
        <v>35</v>
      </c>
    </row>
    <row r="16" spans="1:19" s="12" customFormat="1">
      <c r="A16" s="21" t="s">
        <v>73</v>
      </c>
      <c r="B16" s="3">
        <v>10001</v>
      </c>
      <c r="C16" s="3">
        <v>50000</v>
      </c>
      <c r="D16" s="22">
        <v>0.02</v>
      </c>
      <c r="E16" s="23">
        <v>56.5</v>
      </c>
      <c r="F16" s="25"/>
      <c r="G16" s="25"/>
      <c r="H16" s="26">
        <v>5.3</v>
      </c>
      <c r="I16" s="25"/>
      <c r="J16" s="25"/>
      <c r="K16" s="25"/>
      <c r="L16" s="38">
        <f>D16*'Impactes ambientals'!$E$5+E16*'Impactes ambientals'!$E$6/1000+F16*'Impactes ambientals'!$E$7/1000+G16*'Impactes ambientals'!$E$8/1000+H16*'Impactes ambientals'!$E$9*2/1000+I16*'Impactes ambientals'!$E$10/1000+J16*'Impactes ambientals'!$E$11/1000+K16*('Impactes ambientals'!$E$12*0.15+'Impactes ambientals'!$E$13*0.85)/1000</f>
        <v>4.9160575434999999E-2</v>
      </c>
      <c r="M16" s="28">
        <f>D16*'Impactes ambientals'!$F$5+E16*'Impactes ambientals'!$F$6/1000+F16*'Impactes ambientals'!$F$7/1000+G16*'Impactes ambientals'!$F$8/1000+H16*'Impactes ambientals'!$F$9*2/1000+I16*'Impactes ambientals'!$F$10/1000+J16*'Impactes ambientals'!$F$11/1000+K16*('Impactes ambientals'!$F$12*0.15+'Impactes ambientals'!$F$13*0.85)/1000</f>
        <v>0.62182744852862215</v>
      </c>
      <c r="N16" s="36">
        <v>1.4E-2</v>
      </c>
      <c r="O16" s="22">
        <v>5.6000000000000001E-2</v>
      </c>
      <c r="P16" s="22">
        <v>4.9000000000000004</v>
      </c>
      <c r="Q16" s="22">
        <v>7.7</v>
      </c>
      <c r="R16" s="22">
        <v>1</v>
      </c>
      <c r="S16" s="2" t="s">
        <v>35</v>
      </c>
    </row>
    <row r="17" spans="1:19" s="12" customFormat="1">
      <c r="A17" s="21" t="s">
        <v>73</v>
      </c>
      <c r="B17" s="3">
        <v>50001</v>
      </c>
      <c r="C17" s="3">
        <v>1000000</v>
      </c>
      <c r="D17" s="22">
        <v>0.02</v>
      </c>
      <c r="E17" s="23">
        <v>56.5</v>
      </c>
      <c r="F17" s="25"/>
      <c r="G17" s="25"/>
      <c r="H17" s="26">
        <v>5.3</v>
      </c>
      <c r="I17" s="25"/>
      <c r="J17" s="25"/>
      <c r="K17" s="25"/>
      <c r="L17" s="38">
        <f>D17*'Impactes ambientals'!$E$5+E17*'Impactes ambientals'!$E$6/1000+F17*'Impactes ambientals'!$E$7/1000+G17*'Impactes ambientals'!$E$8/1000+H17*'Impactes ambientals'!$E$9*2/1000+I17*'Impactes ambientals'!$E$10/1000+J17*'Impactes ambientals'!$E$11/1000+K17*('Impactes ambientals'!$E$12*0.15+'Impactes ambientals'!$E$13*0.85)/1000</f>
        <v>4.9160575434999999E-2</v>
      </c>
      <c r="M17" s="28">
        <f>D17*'Impactes ambientals'!$F$5+E17*'Impactes ambientals'!$F$6/1000+F17*'Impactes ambientals'!$F$7/1000+G17*'Impactes ambientals'!$F$8/1000+H17*'Impactes ambientals'!$F$9*2/1000+I17*'Impactes ambientals'!$F$10/1000+J17*'Impactes ambientals'!$F$11/1000+K17*('Impactes ambientals'!$F$12*0.15+'Impactes ambientals'!$F$13*0.85)/1000</f>
        <v>0.62182744852862215</v>
      </c>
      <c r="N17" s="36">
        <v>1.2E-2</v>
      </c>
      <c r="O17" s="22">
        <v>5.3999999999999999E-2</v>
      </c>
      <c r="P17" s="22">
        <v>4.9000000000000004</v>
      </c>
      <c r="Q17" s="22">
        <v>5.0999999999999996</v>
      </c>
      <c r="R17" s="22">
        <v>1</v>
      </c>
      <c r="S17" s="2" t="s">
        <v>35</v>
      </c>
    </row>
    <row r="18" spans="1:19" s="12" customFormat="1">
      <c r="A18" s="21" t="s">
        <v>36</v>
      </c>
      <c r="B18" s="9">
        <v>0</v>
      </c>
      <c r="C18" s="9">
        <v>2000</v>
      </c>
      <c r="D18" s="22">
        <v>1.5</v>
      </c>
      <c r="E18" s="25"/>
      <c r="F18" s="25"/>
      <c r="G18" s="25"/>
      <c r="H18" s="25"/>
      <c r="I18" s="23">
        <v>2.9999999999999997E-4</v>
      </c>
      <c r="J18" s="25"/>
      <c r="K18" s="25"/>
      <c r="L18" s="38">
        <f>D18*'Impactes ambientals'!$E$5+E18*'Impactes ambientals'!$E$6/1000+F18*'Impactes ambientals'!$E$7/1000+G18*'Impactes ambientals'!$E$8/1000+H18*'Impactes ambientals'!$E$9*2/1000+I18*'Impactes ambientals'!$E$10/1000+J18*'Impactes ambientals'!$E$11/1000+K18*('Impactes ambientals'!$E$12*0.15+'Impactes ambientals'!$E$13*0.85)/1000</f>
        <v>0.36150028865214301</v>
      </c>
      <c r="M18" s="28">
        <f>D18*'Impactes ambientals'!$F$5+E18*'Impactes ambientals'!$F$6/1000+F18*'Impactes ambientals'!$F$7/1000+G18*'Impactes ambientals'!$F$8/1000+H18*'Impactes ambientals'!$F$9*2/1000+I18*'Impactes ambientals'!$F$10/1000+J18*'Impactes ambientals'!$F$11/1000+K18*('Impactes ambientals'!$F$12*0.15+'Impactes ambientals'!$F$13*0.85)/1000</f>
        <v>2.4555603106590085</v>
      </c>
      <c r="N18" s="35">
        <v>9.5000000000000001E-2</v>
      </c>
      <c r="O18" s="22">
        <v>0.4</v>
      </c>
      <c r="P18" s="22">
        <v>350</v>
      </c>
      <c r="Q18" s="22">
        <v>400</v>
      </c>
      <c r="R18" s="22">
        <v>1</v>
      </c>
      <c r="S18" s="30" t="s">
        <v>29</v>
      </c>
    </row>
    <row r="19" spans="1:19" s="12" customFormat="1">
      <c r="A19" s="52" t="s">
        <v>36</v>
      </c>
      <c r="B19" s="3">
        <v>2001</v>
      </c>
      <c r="C19" s="3">
        <v>10000</v>
      </c>
      <c r="D19" s="22">
        <v>1.3</v>
      </c>
      <c r="E19" s="25"/>
      <c r="F19" s="25"/>
      <c r="G19" s="25"/>
      <c r="H19" s="25"/>
      <c r="I19" s="23">
        <v>2.9999999999999997E-4</v>
      </c>
      <c r="J19" s="25"/>
      <c r="K19" s="25"/>
      <c r="L19" s="38">
        <f>D19*'Impactes ambientals'!$E$5+E19*'Impactes ambientals'!$E$6/1000+F19*'Impactes ambientals'!$E$7/1000+G19*'Impactes ambientals'!$E$8/1000+H19*'Impactes ambientals'!$E$9*2/1000+I19*'Impactes ambientals'!$E$10/1000+J19*'Impactes ambientals'!$E$11/1000+K19*('Impactes ambientals'!$E$12*0.15+'Impactes ambientals'!$E$13*0.85)/1000</f>
        <v>0.31330028865214304</v>
      </c>
      <c r="M19" s="28">
        <f>D19*'Impactes ambientals'!$F$5+E19*'Impactes ambientals'!$F$6/1000+F19*'Impactes ambientals'!$F$7/1000+G19*'Impactes ambientals'!$F$8/1000+H19*'Impactes ambientals'!$F$9*2/1000+I19*'Impactes ambientals'!$F$10/1000+J19*'Impactes ambientals'!$F$11/1000+K19*('Impactes ambientals'!$F$12*0.15+'Impactes ambientals'!$F$13*0.85)/1000</f>
        <v>2.1281526330273244</v>
      </c>
      <c r="N19" s="35">
        <v>8.2000000000000003E-2</v>
      </c>
      <c r="O19" s="22">
        <v>0.3</v>
      </c>
      <c r="P19" s="22">
        <v>300</v>
      </c>
      <c r="Q19" s="22">
        <v>350</v>
      </c>
      <c r="R19" s="22">
        <v>1</v>
      </c>
      <c r="S19" s="30" t="s">
        <v>29</v>
      </c>
    </row>
    <row r="20" spans="1:19" s="12" customFormat="1">
      <c r="A20" s="21" t="s">
        <v>36</v>
      </c>
      <c r="B20" s="3">
        <v>10001</v>
      </c>
      <c r="C20" s="3">
        <v>50000</v>
      </c>
      <c r="D20" s="22">
        <v>1.1000000000000001</v>
      </c>
      <c r="E20" s="25"/>
      <c r="F20" s="25"/>
      <c r="G20" s="25"/>
      <c r="H20" s="25"/>
      <c r="I20" s="23">
        <v>2.9999999999999997E-4</v>
      </c>
      <c r="J20" s="25"/>
      <c r="K20" s="25"/>
      <c r="L20" s="38">
        <f>D20*'Impactes ambientals'!$E$5+E20*'Impactes ambientals'!$E$6/1000+F20*'Impactes ambientals'!$E$7/1000+G20*'Impactes ambientals'!$E$8/1000+H20*'Impactes ambientals'!$E$9*2/1000+I20*'Impactes ambientals'!$E$10/1000+J20*'Impactes ambientals'!$E$11/1000+K20*('Impactes ambientals'!$E$12*0.15+'Impactes ambientals'!$E$13*0.85)/1000</f>
        <v>0.26510028865214302</v>
      </c>
      <c r="M20" s="28">
        <f>D20*'Impactes ambientals'!$F$5+E20*'Impactes ambientals'!$F$6/1000+F20*'Impactes ambientals'!$F$7/1000+G20*'Impactes ambientals'!$F$8/1000+H20*'Impactes ambientals'!$F$9*2/1000+I20*'Impactes ambientals'!$F$10/1000+J20*'Impactes ambientals'!$F$11/1000+K20*('Impactes ambientals'!$F$12*0.15+'Impactes ambientals'!$F$13*0.85)/1000</f>
        <v>1.8007449553956401</v>
      </c>
      <c r="N20" s="35">
        <v>7.0000000000000007E-2</v>
      </c>
      <c r="O20" s="22">
        <v>0.25</v>
      </c>
      <c r="P20" s="22">
        <v>225</v>
      </c>
      <c r="Q20" s="22">
        <v>300</v>
      </c>
      <c r="R20" s="22">
        <v>1</v>
      </c>
      <c r="S20" s="30" t="s">
        <v>29</v>
      </c>
    </row>
    <row r="21" spans="1:19" s="12" customFormat="1">
      <c r="A21" s="21" t="s">
        <v>36</v>
      </c>
      <c r="B21" s="3">
        <v>50001</v>
      </c>
      <c r="C21" s="3">
        <v>1000000</v>
      </c>
      <c r="D21" s="22">
        <v>0.8</v>
      </c>
      <c r="E21" s="25"/>
      <c r="F21" s="25"/>
      <c r="G21" s="25"/>
      <c r="H21" s="25"/>
      <c r="I21" s="23">
        <v>2.9999999999999997E-4</v>
      </c>
      <c r="J21" s="25"/>
      <c r="K21" s="25"/>
      <c r="L21" s="38">
        <f>D21*'Impactes ambientals'!$E$5+E21*'Impactes ambientals'!$E$6/1000+F21*'Impactes ambientals'!$E$7/1000+G21*'Impactes ambientals'!$E$8/1000+H21*'Impactes ambientals'!$E$9*2/1000+I21*'Impactes ambientals'!$E$10/1000+J21*'Impactes ambientals'!$E$11/1000+K21*('Impactes ambientals'!$E$12*0.15+'Impactes ambientals'!$E$13*0.85)/1000</f>
        <v>0.19280028865214299</v>
      </c>
      <c r="M21" s="28">
        <f>D21*'Impactes ambientals'!$F$5+E21*'Impactes ambientals'!$F$6/1000+F21*'Impactes ambientals'!$F$7/1000+G21*'Impactes ambientals'!$F$8/1000+H21*'Impactes ambientals'!$F$9*2/1000+I21*'Impactes ambientals'!$F$10/1000+J21*'Impactes ambientals'!$F$11/1000+K21*('Impactes ambientals'!$F$12*0.15+'Impactes ambientals'!$F$13*0.85)/1000</f>
        <v>1.3096334389481141</v>
      </c>
      <c r="N21" s="35">
        <v>6.5000000000000002E-2</v>
      </c>
      <c r="O21" s="22">
        <v>0.2</v>
      </c>
      <c r="P21" s="22">
        <v>200</v>
      </c>
      <c r="Q21" s="22">
        <v>225</v>
      </c>
      <c r="R21" s="22">
        <v>1</v>
      </c>
      <c r="S21" s="30" t="s">
        <v>29</v>
      </c>
    </row>
    <row r="22" spans="1:19" s="12" customFormat="1">
      <c r="A22" s="21" t="s">
        <v>74</v>
      </c>
      <c r="B22" s="9">
        <v>0</v>
      </c>
      <c r="C22" s="9">
        <v>2000</v>
      </c>
      <c r="D22" s="22">
        <v>0.4</v>
      </c>
      <c r="E22" s="25"/>
      <c r="F22" s="25"/>
      <c r="G22" s="25"/>
      <c r="H22" s="25"/>
      <c r="I22" s="25"/>
      <c r="J22" s="25"/>
      <c r="K22" s="23">
        <v>30</v>
      </c>
      <c r="L22" s="38">
        <f>D22*'Impactes ambientals'!$E$5+E22*'Impactes ambientals'!$E$6/1000+F22*'Impactes ambientals'!$E$7/1000+G22*'Impactes ambientals'!$E$8/1000+H22*'Impactes ambientals'!$E$9*2/1000+I22*'Impactes ambientals'!$E$10/1000+J22*'Impactes ambientals'!$E$11/1000+K22*('Impactes ambientals'!$E$12*0.15+'Impactes ambientals'!$E$13*0.85)/1000</f>
        <v>0.15381037574500001</v>
      </c>
      <c r="M22" s="28">
        <f>D22*'Impactes ambientals'!$F$5+E22*'Impactes ambientals'!$F$6/1000+F22*'Impactes ambientals'!$F$7/1000+G22*'Impactes ambientals'!$F$8/1000+H22*'Impactes ambientals'!$F$9*2/1000+I22*'Impactes ambientals'!$F$10/1000+J22*'Impactes ambientals'!$F$11/1000+K22*('Impactes ambientals'!$F$12*0.15+'Impactes ambientals'!$F$13*0.85)/1000</f>
        <v>0.94422506225845027</v>
      </c>
      <c r="N22" s="36">
        <v>2.5000000000000001E-2</v>
      </c>
      <c r="O22" s="55">
        <v>0.32</v>
      </c>
      <c r="P22" s="22">
        <v>375</v>
      </c>
      <c r="Q22" s="22">
        <v>550</v>
      </c>
      <c r="R22" s="22">
        <v>1</v>
      </c>
      <c r="S22" s="31" t="s">
        <v>35</v>
      </c>
    </row>
    <row r="23" spans="1:19" s="12" customFormat="1">
      <c r="A23" s="21" t="s">
        <v>74</v>
      </c>
      <c r="B23" s="3">
        <v>2001</v>
      </c>
      <c r="C23" s="3">
        <v>10000</v>
      </c>
      <c r="D23" s="22">
        <v>0.3</v>
      </c>
      <c r="E23" s="25"/>
      <c r="F23" s="25"/>
      <c r="G23" s="25"/>
      <c r="H23" s="25"/>
      <c r="I23" s="25"/>
      <c r="J23" s="25"/>
      <c r="K23" s="23">
        <v>30</v>
      </c>
      <c r="L23" s="38">
        <f>D23*'Impactes ambientals'!$E$5+E23*'Impactes ambientals'!$E$6/1000+F23*'Impactes ambientals'!$E$7/1000+G23*'Impactes ambientals'!$E$8/1000+H23*'Impactes ambientals'!$E$9*2/1000+I23*'Impactes ambientals'!$E$10/1000+J23*'Impactes ambientals'!$E$11/1000+K23*('Impactes ambientals'!$E$12*0.15+'Impactes ambientals'!$E$13*0.85)/1000</f>
        <v>0.129710375745</v>
      </c>
      <c r="M23" s="28">
        <f>D23*'Impactes ambientals'!$F$5+E23*'Impactes ambientals'!$F$6/1000+F23*'Impactes ambientals'!$F$7/1000+G23*'Impactes ambientals'!$F$8/1000+H23*'Impactes ambientals'!$F$9*2/1000+I23*'Impactes ambientals'!$F$10/1000+J23*'Impactes ambientals'!$F$11/1000+K23*('Impactes ambientals'!$F$12*0.15+'Impactes ambientals'!$F$13*0.85)/1000</f>
        <v>0.78052122344260821</v>
      </c>
      <c r="N23" s="36">
        <v>2.1000000000000001E-2</v>
      </c>
      <c r="O23" s="55">
        <v>0.26</v>
      </c>
      <c r="P23" s="22">
        <v>250</v>
      </c>
      <c r="Q23" s="22">
        <v>375</v>
      </c>
      <c r="R23" s="22">
        <v>1</v>
      </c>
      <c r="S23" s="31" t="s">
        <v>35</v>
      </c>
    </row>
    <row r="24" spans="1:19" s="12" customFormat="1">
      <c r="A24" s="21" t="s">
        <v>74</v>
      </c>
      <c r="B24" s="3">
        <v>10001</v>
      </c>
      <c r="C24" s="3">
        <v>50000</v>
      </c>
      <c r="D24" s="22">
        <v>0.2</v>
      </c>
      <c r="E24" s="25"/>
      <c r="F24" s="25"/>
      <c r="G24" s="25"/>
      <c r="H24" s="25"/>
      <c r="I24" s="25"/>
      <c r="J24" s="25"/>
      <c r="K24" s="23">
        <v>30</v>
      </c>
      <c r="L24" s="38">
        <f>D24*'Impactes ambientals'!$E$5+E24*'Impactes ambientals'!$E$6/1000+F24*'Impactes ambientals'!$E$7/1000+G24*'Impactes ambientals'!$E$8/1000+H24*'Impactes ambientals'!$E$9*2/1000+I24*'Impactes ambientals'!$E$10/1000+J24*'Impactes ambientals'!$E$11/1000+K24*('Impactes ambientals'!$E$12*0.15+'Impactes ambientals'!$E$13*0.85)/1000</f>
        <v>0.105610375745</v>
      </c>
      <c r="M24" s="28">
        <f>D24*'Impactes ambientals'!$F$5+E24*'Impactes ambientals'!$F$6/1000+F24*'Impactes ambientals'!$F$7/1000+G24*'Impactes ambientals'!$F$8/1000+H24*'Impactes ambientals'!$F$9*2/1000+I24*'Impactes ambientals'!$F$10/1000+J24*'Impactes ambientals'!$F$11/1000+K24*('Impactes ambientals'!$F$12*0.15+'Impactes ambientals'!$F$13*0.85)/1000</f>
        <v>0.61681738462676627</v>
      </c>
      <c r="N24" s="36">
        <v>1.7999999999999999E-2</v>
      </c>
      <c r="O24" s="55">
        <v>0.189</v>
      </c>
      <c r="P24" s="22">
        <v>175</v>
      </c>
      <c r="Q24" s="22">
        <v>250</v>
      </c>
      <c r="R24" s="22">
        <v>1</v>
      </c>
      <c r="S24" s="31" t="s">
        <v>35</v>
      </c>
    </row>
    <row r="25" spans="1:19" s="12" customFormat="1">
      <c r="A25" s="21" t="s">
        <v>74</v>
      </c>
      <c r="B25" s="3">
        <v>50001</v>
      </c>
      <c r="C25" s="3">
        <v>1000000</v>
      </c>
      <c r="D25" s="22">
        <v>0.1</v>
      </c>
      <c r="E25" s="25"/>
      <c r="F25" s="25"/>
      <c r="G25" s="25"/>
      <c r="H25" s="25"/>
      <c r="I25" s="25"/>
      <c r="J25" s="25"/>
      <c r="K25" s="23">
        <v>30</v>
      </c>
      <c r="L25" s="38">
        <f>D25*'Impactes ambientals'!$E$5+E25*'Impactes ambientals'!$E$6/1000+F25*'Impactes ambientals'!$E$7/1000+G25*'Impactes ambientals'!$E$8/1000+H25*'Impactes ambientals'!$E$9*2/1000+I25*'Impactes ambientals'!$E$10/1000+J25*'Impactes ambientals'!$E$11/1000+K25*('Impactes ambientals'!$E$12*0.15+'Impactes ambientals'!$E$13*0.85)/1000</f>
        <v>8.1510375745000002E-2</v>
      </c>
      <c r="M25" s="28">
        <f>D25*'Impactes ambientals'!$F$5+E25*'Impactes ambientals'!$F$6/1000+F25*'Impactes ambientals'!$F$7/1000+G25*'Impactes ambientals'!$F$8/1000+H25*'Impactes ambientals'!$F$9*2/1000+I25*'Impactes ambientals'!$F$10/1000+J25*'Impactes ambientals'!$F$11/1000+K25*('Impactes ambientals'!$F$12*0.15+'Impactes ambientals'!$F$13*0.85)/1000</f>
        <v>0.45311354581092422</v>
      </c>
      <c r="N25" s="36">
        <v>1.4999999999999999E-2</v>
      </c>
      <c r="O25" s="55">
        <v>0.13200000000000001</v>
      </c>
      <c r="P25" s="22">
        <v>150</v>
      </c>
      <c r="Q25" s="22">
        <v>175</v>
      </c>
      <c r="R25" s="22">
        <v>1</v>
      </c>
      <c r="S25" s="31" t="s">
        <v>35</v>
      </c>
    </row>
    <row r="26" spans="1:19" s="12" customFormat="1">
      <c r="A26" s="21" t="s">
        <v>75</v>
      </c>
      <c r="B26" s="9">
        <v>0</v>
      </c>
      <c r="C26" s="9">
        <v>2000</v>
      </c>
      <c r="D26" s="22">
        <v>0.75</v>
      </c>
      <c r="E26" s="25"/>
      <c r="F26" s="25"/>
      <c r="G26" s="25"/>
      <c r="H26" s="25"/>
      <c r="I26" s="25"/>
      <c r="J26" s="23">
        <v>9.9</v>
      </c>
      <c r="K26" s="25"/>
      <c r="L26" s="38">
        <f>D26*'Impactes ambientals'!$E$5+E26*'Impactes ambientals'!$E$6/1000+F26*'Impactes ambientals'!$E$7/1000+G26*'Impactes ambientals'!$E$8/1000+H26*'Impactes ambientals'!$E$9*2/1000+I26*'Impactes ambientals'!$E$10/1000+J26*'Impactes ambientals'!$E$11/1000+K26*('Impactes ambientals'!$E$12*0.15+'Impactes ambientals'!$E$13*0.85)/1000</f>
        <v>0.19263984258</v>
      </c>
      <c r="M26" s="28">
        <f>D26*'Impactes ambientals'!$F$5+E26*'Impactes ambientals'!$F$6/1000+F26*'Impactes ambientals'!$F$7/1000+G26*'Impactes ambientals'!$F$8/1000+H26*'Impactes ambientals'!$F$9*2/1000+I26*'Impactes ambientals'!$F$10/1000+J26*'Impactes ambientals'!$F$11/1000+K26*('Impactes ambientals'!$F$12*0.15+'Impactes ambientals'!$F$13*0.85)/1000</f>
        <v>1.285761967458511</v>
      </c>
      <c r="N26" s="33">
        <v>6.8000000000000005E-2</v>
      </c>
      <c r="O26" s="22">
        <v>0.6</v>
      </c>
      <c r="P26" s="22">
        <v>250</v>
      </c>
      <c r="Q26" s="22">
        <v>300</v>
      </c>
      <c r="R26" s="22">
        <v>0</v>
      </c>
      <c r="S26" s="31" t="s">
        <v>39</v>
      </c>
    </row>
    <row r="27" spans="1:19" s="12" customFormat="1">
      <c r="A27" s="21" t="s">
        <v>75</v>
      </c>
      <c r="B27" s="3">
        <v>2001</v>
      </c>
      <c r="C27" s="3">
        <v>10000</v>
      </c>
      <c r="D27" s="22">
        <v>0.5</v>
      </c>
      <c r="E27" s="25"/>
      <c r="F27" s="25"/>
      <c r="G27" s="25"/>
      <c r="H27" s="25"/>
      <c r="I27" s="25"/>
      <c r="J27" s="23">
        <v>9.9</v>
      </c>
      <c r="K27" s="25"/>
      <c r="L27" s="38">
        <f>D27*'Impactes ambientals'!$E$5+E27*'Impactes ambientals'!$E$6/1000+F27*'Impactes ambientals'!$E$7/1000+G27*'Impactes ambientals'!$E$8/1000+H27*'Impactes ambientals'!$E$9*2/1000+I27*'Impactes ambientals'!$E$10/1000+J27*'Impactes ambientals'!$E$11/1000+K27*('Impactes ambientals'!$E$12*0.15+'Impactes ambientals'!$E$13*0.85)/1000</f>
        <v>0.13238984258</v>
      </c>
      <c r="M27" s="28">
        <f>D27*'Impactes ambientals'!$F$5+E27*'Impactes ambientals'!$F$6/1000+F27*'Impactes ambientals'!$F$7/1000+G27*'Impactes ambientals'!$F$8/1000+H27*'Impactes ambientals'!$F$9*2/1000+I27*'Impactes ambientals'!$F$10/1000+J27*'Impactes ambientals'!$F$11/1000+K27*('Impactes ambientals'!$F$12*0.15+'Impactes ambientals'!$F$13*0.85)/1000</f>
        <v>0.87650237041890589</v>
      </c>
      <c r="N27" s="33">
        <v>5.8999999999999997E-2</v>
      </c>
      <c r="O27" s="22">
        <v>0.5</v>
      </c>
      <c r="P27" s="22">
        <v>200</v>
      </c>
      <c r="Q27" s="22">
        <v>225</v>
      </c>
      <c r="R27" s="22">
        <v>0</v>
      </c>
      <c r="S27" s="31" t="s">
        <v>39</v>
      </c>
    </row>
    <row r="28" spans="1:19" s="12" customFormat="1">
      <c r="A28" s="21" t="s">
        <v>75</v>
      </c>
      <c r="B28" s="3">
        <v>10001</v>
      </c>
      <c r="C28" s="3">
        <v>50000</v>
      </c>
      <c r="D28" s="22">
        <v>0.3</v>
      </c>
      <c r="E28" s="25"/>
      <c r="F28" s="25"/>
      <c r="G28" s="25"/>
      <c r="H28" s="25"/>
      <c r="I28" s="25"/>
      <c r="J28" s="23">
        <v>9.9</v>
      </c>
      <c r="K28" s="25"/>
      <c r="L28" s="38">
        <f>D28*'Impactes ambientals'!$E$5+E28*'Impactes ambientals'!$E$6/1000+F28*'Impactes ambientals'!$E$7/1000+G28*'Impactes ambientals'!$E$8/1000+H28*'Impactes ambientals'!$E$9*2/1000+I28*'Impactes ambientals'!$E$10/1000+J28*'Impactes ambientals'!$E$11/1000+K28*('Impactes ambientals'!$E$12*0.15+'Impactes ambientals'!$E$13*0.85)/1000</f>
        <v>8.4189842579999993E-2</v>
      </c>
      <c r="M28" s="28">
        <f>D28*'Impactes ambientals'!$F$5+E28*'Impactes ambientals'!$F$6/1000+F28*'Impactes ambientals'!$F$7/1000+G28*'Impactes ambientals'!$F$8/1000+H28*'Impactes ambientals'!$F$9*2/1000+I28*'Impactes ambientals'!$F$10/1000+J28*'Impactes ambientals'!$F$11/1000+K28*('Impactes ambientals'!$F$12*0.15+'Impactes ambientals'!$F$13*0.85)/1000</f>
        <v>0.54909469278722189</v>
      </c>
      <c r="N28" s="33">
        <v>5.0999999999999997E-2</v>
      </c>
      <c r="O28" s="22">
        <v>0.45</v>
      </c>
      <c r="P28" s="22">
        <v>150</v>
      </c>
      <c r="Q28" s="22">
        <v>175</v>
      </c>
      <c r="R28" s="22">
        <v>0</v>
      </c>
      <c r="S28" s="31" t="s">
        <v>39</v>
      </c>
    </row>
    <row r="29" spans="1:19" s="12" customFormat="1">
      <c r="A29" s="21" t="s">
        <v>75</v>
      </c>
      <c r="B29" s="3">
        <v>50001</v>
      </c>
      <c r="C29" s="3">
        <v>1000000</v>
      </c>
      <c r="D29" s="22">
        <v>0.17</v>
      </c>
      <c r="E29" s="25"/>
      <c r="F29" s="25"/>
      <c r="G29" s="25"/>
      <c r="H29" s="25"/>
      <c r="I29" s="25"/>
      <c r="J29" s="23">
        <v>9.9</v>
      </c>
      <c r="K29" s="25"/>
      <c r="L29" s="38">
        <f>D29*'Impactes ambientals'!$E$5+E29*'Impactes ambientals'!$E$6/1000+F29*'Impactes ambientals'!$E$7/1000+G29*'Impactes ambientals'!$E$8/1000+H29*'Impactes ambientals'!$E$9*2/1000+I29*'Impactes ambientals'!$E$10/1000+J29*'Impactes ambientals'!$E$11/1000+K29*('Impactes ambientals'!$E$12*0.15+'Impactes ambientals'!$E$13*0.85)/1000</f>
        <v>5.2859842579999997E-2</v>
      </c>
      <c r="M29" s="28">
        <f>D29*'Impactes ambientals'!$F$5+E29*'Impactes ambientals'!$F$6/1000+F29*'Impactes ambientals'!$F$7/1000+G29*'Impactes ambientals'!$F$8/1000+H29*'Impactes ambientals'!$F$9*2/1000+I29*'Impactes ambientals'!$F$10/1000+J29*'Impactes ambientals'!$F$11/1000+K29*('Impactes ambientals'!$F$12*0.15+'Impactes ambientals'!$F$13*0.85)/1000</f>
        <v>0.33627970232662735</v>
      </c>
      <c r="N29" s="36">
        <v>4.2200000000000001E-2</v>
      </c>
      <c r="O29" s="22">
        <v>0.4</v>
      </c>
      <c r="P29" s="22">
        <v>100</v>
      </c>
      <c r="Q29" s="22">
        <v>135</v>
      </c>
      <c r="R29" s="22">
        <v>0</v>
      </c>
      <c r="S29" s="31" t="s">
        <v>39</v>
      </c>
    </row>
    <row r="30" spans="1:19" s="12" customFormat="1">
      <c r="A30" s="21" t="s">
        <v>42</v>
      </c>
      <c r="B30" s="9">
        <v>0</v>
      </c>
      <c r="C30" s="9">
        <v>2000</v>
      </c>
      <c r="D30" s="26">
        <v>5.0000000000000001E-3</v>
      </c>
      <c r="E30" s="25"/>
      <c r="F30" s="25"/>
      <c r="G30" s="25"/>
      <c r="H30" s="25"/>
      <c r="I30" s="25"/>
      <c r="J30" s="25"/>
      <c r="K30" s="25"/>
      <c r="L30" s="38">
        <f>D30*'Impactes ambientals'!$E$5+E30*'Impactes ambientals'!$E$6/1000+F30*'Impactes ambientals'!$E$7/1000+G30*'Impactes ambientals'!$E$8/1000+H30*'Impactes ambientals'!$E$9*2/1000+I30*'Impactes ambientals'!$E$10/1000+J30*'Impactes ambientals'!$E$11/1000+K30*('Impactes ambientals'!$E$12*0.15+'Impactes ambientals'!$E$13*0.85)/1000</f>
        <v>1.2049999999999999E-3</v>
      </c>
      <c r="M30" s="28">
        <f>D30*'Impactes ambientals'!$F$5+E30*'Impactes ambientals'!$F$6/1000+F30*'Impactes ambientals'!$F$7/1000+G30*'Impactes ambientals'!$F$8/1000+H30*'Impactes ambientals'!$F$9*2/1000+I30*'Impactes ambientals'!$F$10/1000+J30*'Impactes ambientals'!$F$11/1000+K30*('Impactes ambientals'!$F$12*0.15+'Impactes ambientals'!$F$13*0.85)/1000</f>
        <v>8.1851919407921001E-3</v>
      </c>
      <c r="N30" s="37">
        <v>1.5E-3</v>
      </c>
      <c r="O30" s="22">
        <v>2E-3</v>
      </c>
      <c r="P30" s="22">
        <v>12.5</v>
      </c>
      <c r="Q30" s="22">
        <v>15</v>
      </c>
      <c r="R30" s="22">
        <v>0</v>
      </c>
      <c r="S30" s="30" t="s">
        <v>43</v>
      </c>
    </row>
    <row r="31" spans="1:19" s="12" customFormat="1">
      <c r="A31" s="21" t="s">
        <v>42</v>
      </c>
      <c r="B31" s="3">
        <v>2001</v>
      </c>
      <c r="C31" s="3">
        <v>10000</v>
      </c>
      <c r="D31" s="26">
        <v>5.0000000000000001E-3</v>
      </c>
      <c r="E31" s="25"/>
      <c r="F31" s="25"/>
      <c r="G31" s="25"/>
      <c r="H31" s="25"/>
      <c r="I31" s="25"/>
      <c r="J31" s="25"/>
      <c r="K31" s="25"/>
      <c r="L31" s="38">
        <f>D31*'Impactes ambientals'!$E$5+E31*'Impactes ambientals'!$E$6/1000+F31*'Impactes ambientals'!$E$7/1000+G31*'Impactes ambientals'!$E$8/1000+H31*'Impactes ambientals'!$E$9*2/1000+I31*'Impactes ambientals'!$E$10/1000+J31*'Impactes ambientals'!$E$11/1000+K31*('Impactes ambientals'!$E$12*0.15+'Impactes ambientals'!$E$13*0.85)/1000</f>
        <v>1.2049999999999999E-3</v>
      </c>
      <c r="M31" s="28">
        <f>D31*'Impactes ambientals'!$F$5+E31*'Impactes ambientals'!$F$6/1000+F31*'Impactes ambientals'!$F$7/1000+G31*'Impactes ambientals'!$F$8/1000+H31*'Impactes ambientals'!$F$9*2/1000+I31*'Impactes ambientals'!$F$10/1000+J31*'Impactes ambientals'!$F$11/1000+K31*('Impactes ambientals'!$F$12*0.15+'Impactes ambientals'!$F$13*0.85)/1000</f>
        <v>8.1851919407921001E-3</v>
      </c>
      <c r="N31" s="37">
        <v>1.2999999999999999E-3</v>
      </c>
      <c r="O31" s="22">
        <v>2E-3</v>
      </c>
      <c r="P31" s="22">
        <v>10</v>
      </c>
      <c r="Q31" s="22">
        <v>12.5</v>
      </c>
      <c r="R31" s="22">
        <v>0</v>
      </c>
      <c r="S31" s="30" t="s">
        <v>29</v>
      </c>
    </row>
    <row r="32" spans="1:19" s="12" customFormat="1">
      <c r="A32" s="21" t="s">
        <v>42</v>
      </c>
      <c r="B32" s="3">
        <v>10001</v>
      </c>
      <c r="C32" s="3">
        <v>50000</v>
      </c>
      <c r="D32" s="26">
        <v>5.0000000000000001E-3</v>
      </c>
      <c r="E32" s="25"/>
      <c r="F32" s="25"/>
      <c r="G32" s="25"/>
      <c r="H32" s="25"/>
      <c r="I32" s="25"/>
      <c r="J32" s="25"/>
      <c r="K32" s="25"/>
      <c r="L32" s="38">
        <f>D32*'Impactes ambientals'!$E$5+E32*'Impactes ambientals'!$E$6/1000+F32*'Impactes ambientals'!$E$7/1000+G32*'Impactes ambientals'!$E$8/1000+H32*'Impactes ambientals'!$E$9*2/1000+I32*'Impactes ambientals'!$E$10/1000+J32*'Impactes ambientals'!$E$11/1000+K32*('Impactes ambientals'!$E$12*0.15+'Impactes ambientals'!$E$13*0.85)/1000</f>
        <v>1.2049999999999999E-3</v>
      </c>
      <c r="M32" s="28">
        <f>D32*'Impactes ambientals'!$F$5+E32*'Impactes ambientals'!$F$6/1000+F32*'Impactes ambientals'!$F$7/1000+G32*'Impactes ambientals'!$F$8/1000+H32*'Impactes ambientals'!$F$9*2/1000+I32*'Impactes ambientals'!$F$10/1000+J32*'Impactes ambientals'!$F$11/1000+K32*('Impactes ambientals'!$F$12*0.15+'Impactes ambientals'!$F$13*0.85)/1000</f>
        <v>8.1851919407921001E-3</v>
      </c>
      <c r="N32" s="37">
        <v>1.1000000000000001E-3</v>
      </c>
      <c r="O32" s="22">
        <v>1E-3</v>
      </c>
      <c r="P32" s="22">
        <v>7.5</v>
      </c>
      <c r="Q32" s="22">
        <v>10</v>
      </c>
      <c r="R32" s="22">
        <v>0</v>
      </c>
      <c r="S32" s="30" t="s">
        <v>29</v>
      </c>
    </row>
    <row r="33" spans="1:20" s="12" customFormat="1">
      <c r="A33" s="21" t="s">
        <v>42</v>
      </c>
      <c r="B33" s="3">
        <v>50001</v>
      </c>
      <c r="C33" s="3">
        <v>1000000</v>
      </c>
      <c r="D33" s="26">
        <v>5.0000000000000001E-3</v>
      </c>
      <c r="E33" s="25"/>
      <c r="F33" s="25"/>
      <c r="G33" s="25"/>
      <c r="H33" s="25"/>
      <c r="I33" s="25"/>
      <c r="J33" s="25"/>
      <c r="K33" s="25"/>
      <c r="L33" s="38">
        <f>D33*'Impactes ambientals'!$E$5+E33*'Impactes ambientals'!$E$6/1000+F33*'Impactes ambientals'!$E$7/1000+G33*'Impactes ambientals'!$E$8/1000+H33*'Impactes ambientals'!$E$9*2/1000+I33*'Impactes ambientals'!$E$10/1000+J33*'Impactes ambientals'!$E$11/1000+K33*('Impactes ambientals'!$E$12*0.15+'Impactes ambientals'!$E$13*0.85)/1000</f>
        <v>1.2049999999999999E-3</v>
      </c>
      <c r="M33" s="28">
        <f>D33*'Impactes ambientals'!$F$5+E33*'Impactes ambientals'!$F$6/1000+F33*'Impactes ambientals'!$F$7/1000+G33*'Impactes ambientals'!$F$8/1000+H33*'Impactes ambientals'!$F$9*2/1000+I33*'Impactes ambientals'!$F$10/1000+J33*'Impactes ambientals'!$F$11/1000+K33*('Impactes ambientals'!$F$12*0.15+'Impactes ambientals'!$F$13*0.85)/1000</f>
        <v>8.1851919407921001E-3</v>
      </c>
      <c r="N33" s="37">
        <v>9.3000000000000005E-4</v>
      </c>
      <c r="O33" s="22">
        <v>1E-3</v>
      </c>
      <c r="P33" s="22">
        <v>5</v>
      </c>
      <c r="Q33" s="22">
        <v>7.5</v>
      </c>
      <c r="R33" s="22">
        <v>0</v>
      </c>
      <c r="S33" s="30" t="s">
        <v>29</v>
      </c>
    </row>
    <row r="34" spans="1:20">
      <c r="A34" s="13" t="s">
        <v>44</v>
      </c>
      <c r="B34" s="9">
        <v>0</v>
      </c>
      <c r="C34" s="9">
        <v>2000</v>
      </c>
      <c r="D34" s="17">
        <v>1.2</v>
      </c>
      <c r="E34" s="9">
        <v>80</v>
      </c>
      <c r="F34" s="9">
        <v>1.9</v>
      </c>
      <c r="G34" s="9">
        <v>17.100000000000001</v>
      </c>
      <c r="H34" s="9">
        <v>4.5</v>
      </c>
      <c r="I34" s="24"/>
      <c r="J34" s="24"/>
      <c r="K34" s="24"/>
      <c r="L34" s="38">
        <f>D34*'Impactes ambientals'!$E$5+E34*'Impactes ambientals'!$E$6/1000+F34*'Impactes ambientals'!$E$7/1000+G34*'Impactes ambientals'!$E$8/1000+H34*'Impactes ambientals'!$E$9*2/1000+I34*'Impactes ambientals'!$E$10/1000+J34*'Impactes ambientals'!$E$11/1000+K34*('Impactes ambientals'!$E$12*0.15+'Impactes ambientals'!$E$13*0.85)/1000</f>
        <v>0.39972245157999997</v>
      </c>
      <c r="M34" s="28">
        <f>D34*'Impactes ambientals'!$F$5+E34*'Impactes ambientals'!$F$6/1000+F34*'Impactes ambientals'!$F$7/1000+G34*'Impactes ambientals'!$F$8/1000+H34*'Impactes ambientals'!$F$9*2/1000+I34*'Impactes ambientals'!$F$10/1000+J34*'Impactes ambientals'!$F$11/1000+K34*('Impactes ambientals'!$F$12*0.15+'Impactes ambientals'!$F$13*0.85)/1000</f>
        <v>9.2080084267859021</v>
      </c>
      <c r="N34" s="34">
        <v>0.9</v>
      </c>
      <c r="O34" s="9">
        <v>1.1000000000000001</v>
      </c>
      <c r="P34" s="9">
        <v>3000</v>
      </c>
      <c r="Q34" s="9">
        <v>1600</v>
      </c>
      <c r="R34" s="3">
        <v>30</v>
      </c>
      <c r="S34" s="54" t="s">
        <v>45</v>
      </c>
    </row>
    <row r="35" spans="1:20">
      <c r="A35" s="13" t="s">
        <v>44</v>
      </c>
      <c r="B35" s="3">
        <v>2001</v>
      </c>
      <c r="C35" s="3">
        <v>10000</v>
      </c>
      <c r="D35" s="18">
        <v>0.7</v>
      </c>
      <c r="E35" s="9">
        <v>80</v>
      </c>
      <c r="F35" s="9">
        <v>1.9</v>
      </c>
      <c r="G35" s="9">
        <v>17.100000000000001</v>
      </c>
      <c r="H35" s="9">
        <v>4.5</v>
      </c>
      <c r="I35" s="24"/>
      <c r="J35" s="24"/>
      <c r="K35" s="24"/>
      <c r="L35" s="38">
        <f>D35*'Impactes ambientals'!$E$5+E35*'Impactes ambientals'!$E$6/1000+F35*'Impactes ambientals'!$E$7/1000+G35*'Impactes ambientals'!$E$8/1000+H35*'Impactes ambientals'!$E$9*2/1000+I35*'Impactes ambientals'!$E$10/1000+J35*'Impactes ambientals'!$E$11/1000+K35*('Impactes ambientals'!$E$12*0.15+'Impactes ambientals'!$E$13*0.85)/1000</f>
        <v>0.27922245157999992</v>
      </c>
      <c r="M35" s="28">
        <f>D35*'Impactes ambientals'!$F$5+E35*'Impactes ambientals'!$F$6/1000+F35*'Impactes ambientals'!$F$7/1000+G35*'Impactes ambientals'!$F$8/1000+H35*'Impactes ambientals'!$F$9*2/1000+I35*'Impactes ambientals'!$F$10/1000+J35*'Impactes ambientals'!$F$11/1000+K35*('Impactes ambientals'!$F$12*0.15+'Impactes ambientals'!$F$13*0.85)/1000</f>
        <v>8.3894892327066941</v>
      </c>
      <c r="N35" s="34">
        <v>0.6</v>
      </c>
      <c r="O35" s="3">
        <v>0.5</v>
      </c>
      <c r="P35" s="3">
        <v>1600</v>
      </c>
      <c r="Q35" s="3">
        <v>1000</v>
      </c>
      <c r="R35" s="3">
        <v>30</v>
      </c>
      <c r="S35" s="54" t="s">
        <v>45</v>
      </c>
      <c r="T35" s="4" t="s">
        <v>76</v>
      </c>
    </row>
    <row r="36" spans="1:20">
      <c r="A36" s="13" t="s">
        <v>44</v>
      </c>
      <c r="B36" s="3">
        <v>10001</v>
      </c>
      <c r="C36" s="3">
        <v>50000</v>
      </c>
      <c r="D36" s="18">
        <v>0.6</v>
      </c>
      <c r="E36" s="9">
        <v>80</v>
      </c>
      <c r="F36" s="9">
        <v>1.9</v>
      </c>
      <c r="G36" s="9">
        <v>17.100000000000001</v>
      </c>
      <c r="H36" s="9">
        <v>4.5</v>
      </c>
      <c r="I36" s="24"/>
      <c r="J36" s="24"/>
      <c r="K36" s="24"/>
      <c r="L36" s="38">
        <f>D36*'Impactes ambientals'!$E$5+E36*'Impactes ambientals'!$E$6/1000+F36*'Impactes ambientals'!$E$7/1000+G36*'Impactes ambientals'!$E$8/1000+H36*'Impactes ambientals'!$E$9*2/1000+I36*'Impactes ambientals'!$E$10/1000+J36*'Impactes ambientals'!$E$11/1000+K36*('Impactes ambientals'!$E$12*0.15+'Impactes ambientals'!$E$13*0.85)/1000</f>
        <v>0.25512245157999996</v>
      </c>
      <c r="M36" s="28">
        <f>D36*'Impactes ambientals'!$F$5+E36*'Impactes ambientals'!$F$6/1000+F36*'Impactes ambientals'!$F$7/1000+G36*'Impactes ambientals'!$F$8/1000+H36*'Impactes ambientals'!$F$9*2/1000+I36*'Impactes ambientals'!$F$10/1000+J36*'Impactes ambientals'!$F$11/1000+K36*('Impactes ambientals'!$F$12*0.15+'Impactes ambientals'!$F$13*0.85)/1000</f>
        <v>8.2257853938908507</v>
      </c>
      <c r="N36" s="34">
        <v>0.5</v>
      </c>
      <c r="O36" s="3">
        <v>0.4</v>
      </c>
      <c r="P36" s="3">
        <v>1000</v>
      </c>
      <c r="Q36" s="3">
        <v>800</v>
      </c>
      <c r="R36" s="3">
        <v>30</v>
      </c>
      <c r="S36" s="54" t="s">
        <v>45</v>
      </c>
    </row>
    <row r="37" spans="1:20">
      <c r="A37" s="13" t="s">
        <v>44</v>
      </c>
      <c r="B37" s="3">
        <v>50001</v>
      </c>
      <c r="C37" s="3">
        <v>1000000</v>
      </c>
      <c r="D37" s="18">
        <v>0.55000000000000004</v>
      </c>
      <c r="E37" s="9">
        <v>80</v>
      </c>
      <c r="F37" s="9">
        <v>1.9</v>
      </c>
      <c r="G37" s="9">
        <v>17.100000000000001</v>
      </c>
      <c r="H37" s="9">
        <v>4.5</v>
      </c>
      <c r="I37" s="24"/>
      <c r="J37" s="24"/>
      <c r="K37" s="24"/>
      <c r="L37" s="38">
        <f>D37*'Impactes ambientals'!$E$5+E37*'Impactes ambientals'!$E$6/1000+F37*'Impactes ambientals'!$E$7/1000+G37*'Impactes ambientals'!$E$8/1000+H37*'Impactes ambientals'!$E$9*2/1000+I37*'Impactes ambientals'!$E$10/1000+J37*'Impactes ambientals'!$E$11/1000+K37*('Impactes ambientals'!$E$12*0.15+'Impactes ambientals'!$E$13*0.85)/1000</f>
        <v>0.24307245158000002</v>
      </c>
      <c r="M37" s="28">
        <f>D37*'Impactes ambientals'!$F$5+E37*'Impactes ambientals'!$F$6/1000+F37*'Impactes ambientals'!$F$7/1000+G37*'Impactes ambientals'!$F$8/1000+H37*'Impactes ambientals'!$F$9*2/1000+I37*'Impactes ambientals'!$F$10/1000+J37*'Impactes ambientals'!$F$11/1000+K37*('Impactes ambientals'!$F$12*0.15+'Impactes ambientals'!$F$13*0.85)/1000</f>
        <v>8.1439334744829299</v>
      </c>
      <c r="N37" s="34">
        <v>0.4</v>
      </c>
      <c r="O37" s="3">
        <v>0.2</v>
      </c>
      <c r="P37" s="3">
        <v>800</v>
      </c>
      <c r="Q37" s="3">
        <v>600</v>
      </c>
      <c r="R37" s="3">
        <v>30</v>
      </c>
      <c r="S37" s="54" t="s">
        <v>45</v>
      </c>
    </row>
    <row r="38" spans="1:20">
      <c r="A38" s="19" t="s">
        <v>77</v>
      </c>
      <c r="B38" s="9">
        <v>0</v>
      </c>
      <c r="C38" s="9">
        <v>2000</v>
      </c>
      <c r="D38" s="27">
        <v>0.6</v>
      </c>
      <c r="E38" s="24"/>
      <c r="F38" s="9">
        <v>1.2</v>
      </c>
      <c r="G38" s="9">
        <v>6.3</v>
      </c>
      <c r="H38" s="9">
        <v>3.2</v>
      </c>
      <c r="I38" s="24"/>
      <c r="J38" s="24"/>
      <c r="K38" s="24"/>
      <c r="L38" s="38">
        <f>D38*'Impactes ambientals'!$E$5+E38*'Impactes ambientals'!$E$6/1000+F38*'Impactes ambientals'!$E$7/1000+G38*'Impactes ambientals'!$E$8/1000+H38*'Impactes ambientals'!$E$9*2/1000+I38*'Impactes ambientals'!$E$10/1000+J38*'Impactes ambientals'!$E$11/1000+K38*('Impactes ambientals'!$E$12*0.15+'Impactes ambientals'!$E$13*0.85)/1000</f>
        <v>0.17284988896999998</v>
      </c>
      <c r="M38" s="28">
        <f>D38*'Impactes ambientals'!$F$5+E38*'Impactes ambientals'!$F$6/1000+F38*'Impactes ambientals'!$F$7/1000+G38*'Impactes ambientals'!$F$8/1000+H38*'Impactes ambientals'!$F$9*2/1000+I38*'Impactes ambientals'!$F$10/1000+J38*'Impactes ambientals'!$F$11/1000+K38*('Impactes ambientals'!$F$12*0.15+'Impactes ambientals'!$F$13*0.85)/1000</f>
        <v>3.4750538196004936</v>
      </c>
      <c r="N38" s="34">
        <v>6.9000000000000006E-2</v>
      </c>
      <c r="O38" s="3">
        <v>0.85</v>
      </c>
      <c r="P38" s="3">
        <v>1400</v>
      </c>
      <c r="Q38" s="3">
        <v>1800</v>
      </c>
      <c r="R38" s="3">
        <v>0</v>
      </c>
      <c r="S38" s="2" t="s">
        <v>47</v>
      </c>
    </row>
    <row r="39" spans="1:20">
      <c r="A39" s="19" t="s">
        <v>77</v>
      </c>
      <c r="B39" s="3">
        <v>2001</v>
      </c>
      <c r="C39" s="3">
        <v>10000</v>
      </c>
      <c r="D39" s="27">
        <v>0.5</v>
      </c>
      <c r="E39" s="24"/>
      <c r="F39" s="9">
        <v>1.2</v>
      </c>
      <c r="G39" s="9">
        <v>6.3</v>
      </c>
      <c r="H39" s="9">
        <v>3.2</v>
      </c>
      <c r="I39" s="24"/>
      <c r="J39" s="24"/>
      <c r="K39" s="24"/>
      <c r="L39" s="38">
        <f>D39*'Impactes ambientals'!$E$5+E39*'Impactes ambientals'!$E$6/1000+F39*'Impactes ambientals'!$E$7/1000+G39*'Impactes ambientals'!$E$8/1000+H39*'Impactes ambientals'!$E$9*2/1000+I39*'Impactes ambientals'!$E$10/1000+J39*'Impactes ambientals'!$E$11/1000+K39*('Impactes ambientals'!$E$12*0.15+'Impactes ambientals'!$E$13*0.85)/1000</f>
        <v>0.14874988896999999</v>
      </c>
      <c r="M39" s="28">
        <f>D39*'Impactes ambientals'!$F$5+E39*'Impactes ambientals'!$F$6/1000+F39*'Impactes ambientals'!$F$7/1000+G39*'Impactes ambientals'!$F$8/1000+H39*'Impactes ambientals'!$F$9*2/1000+I39*'Impactes ambientals'!$F$10/1000+J39*'Impactes ambientals'!$F$11/1000+K39*('Impactes ambientals'!$F$12*0.15+'Impactes ambientals'!$F$13*0.85)/1000</f>
        <v>3.3113499807846516</v>
      </c>
      <c r="N39" s="34">
        <v>6.3E-2</v>
      </c>
      <c r="O39" s="3">
        <v>0.56000000000000005</v>
      </c>
      <c r="P39" s="3">
        <v>800</v>
      </c>
      <c r="Q39" s="3">
        <v>1400</v>
      </c>
      <c r="R39" s="3">
        <v>0</v>
      </c>
      <c r="S39" s="2" t="s">
        <v>47</v>
      </c>
    </row>
    <row r="40" spans="1:20">
      <c r="A40" s="19" t="s">
        <v>77</v>
      </c>
      <c r="B40" s="3">
        <v>10001</v>
      </c>
      <c r="C40" s="3">
        <v>50000</v>
      </c>
      <c r="D40" s="27">
        <v>0.3</v>
      </c>
      <c r="E40" s="24"/>
      <c r="F40" s="9">
        <v>1.2</v>
      </c>
      <c r="G40" s="9">
        <v>6.3</v>
      </c>
      <c r="H40" s="9">
        <v>3.2</v>
      </c>
      <c r="I40" s="24"/>
      <c r="J40" s="24"/>
      <c r="K40" s="24"/>
      <c r="L40" s="38">
        <f>D40*'Impactes ambientals'!$E$5+E40*'Impactes ambientals'!$E$6/1000+F40*'Impactes ambientals'!$E$7/1000+G40*'Impactes ambientals'!$E$8/1000+H40*'Impactes ambientals'!$E$9*2/1000+I40*'Impactes ambientals'!$E$10/1000+J40*'Impactes ambientals'!$E$11/1000+K40*('Impactes ambientals'!$E$12*0.15+'Impactes ambientals'!$E$13*0.85)/1000</f>
        <v>0.10054988897</v>
      </c>
      <c r="M40" s="28">
        <f>D40*'Impactes ambientals'!$F$5+E40*'Impactes ambientals'!$F$6/1000+F40*'Impactes ambientals'!$F$7/1000+G40*'Impactes ambientals'!$F$8/1000+H40*'Impactes ambientals'!$F$9*2/1000+I40*'Impactes ambientals'!$F$10/1000+J40*'Impactes ambientals'!$F$11/1000+K40*('Impactes ambientals'!$F$12*0.15+'Impactes ambientals'!$F$13*0.85)/1000</f>
        <v>2.9839423031529675</v>
      </c>
      <c r="N40" s="35">
        <v>5.3999999999999999E-2</v>
      </c>
      <c r="O40" s="3">
        <v>0.32</v>
      </c>
      <c r="P40" s="3">
        <v>450</v>
      </c>
      <c r="Q40" s="3">
        <v>800</v>
      </c>
      <c r="R40" s="3">
        <v>0</v>
      </c>
      <c r="S40" s="2" t="s">
        <v>47</v>
      </c>
    </row>
    <row r="41" spans="1:20">
      <c r="A41" s="19" t="s">
        <v>77</v>
      </c>
      <c r="B41" s="3">
        <v>50001</v>
      </c>
      <c r="C41" s="3">
        <v>1000000</v>
      </c>
      <c r="D41" s="27">
        <v>0.1</v>
      </c>
      <c r="E41" s="24"/>
      <c r="F41" s="9">
        <v>1.2</v>
      </c>
      <c r="G41" s="9">
        <v>6.3</v>
      </c>
      <c r="H41" s="9">
        <v>3.2</v>
      </c>
      <c r="I41" s="24"/>
      <c r="J41" s="24"/>
      <c r="K41" s="24"/>
      <c r="L41" s="38">
        <f>D41*'Impactes ambientals'!$E$5+E41*'Impactes ambientals'!$E$6/1000+F41*'Impactes ambientals'!$E$7/1000+G41*'Impactes ambientals'!$E$8/1000+H41*'Impactes ambientals'!$E$9*2/1000+I41*'Impactes ambientals'!$E$10/1000+J41*'Impactes ambientals'!$E$11/1000+K41*('Impactes ambientals'!$E$12*0.15+'Impactes ambientals'!$E$13*0.85)/1000</f>
        <v>5.2349888970000001E-2</v>
      </c>
      <c r="M41" s="28">
        <f>D41*'Impactes ambientals'!$F$5+E41*'Impactes ambientals'!$F$6/1000+F41*'Impactes ambientals'!$F$7/1000+G41*'Impactes ambientals'!$F$8/1000+H41*'Impactes ambientals'!$F$9*2/1000+I41*'Impactes ambientals'!$F$10/1000+J41*'Impactes ambientals'!$F$11/1000+K41*('Impactes ambientals'!$F$12*0.15+'Impactes ambientals'!$F$13*0.85)/1000</f>
        <v>2.6565346255212834</v>
      </c>
      <c r="N41" s="35">
        <v>4.4999999999999998E-2</v>
      </c>
      <c r="O41" s="3">
        <v>0.13</v>
      </c>
      <c r="P41" s="3">
        <v>350</v>
      </c>
      <c r="Q41" s="3">
        <v>450</v>
      </c>
      <c r="R41" s="3">
        <v>0</v>
      </c>
      <c r="S41" s="2" t="s">
        <v>47</v>
      </c>
    </row>
    <row r="42" spans="1:20">
      <c r="A42" s="13" t="s">
        <v>48</v>
      </c>
      <c r="B42" s="9">
        <v>0</v>
      </c>
      <c r="C42" s="9">
        <v>2000</v>
      </c>
      <c r="D42" s="17">
        <v>3.5</v>
      </c>
      <c r="E42" s="16"/>
      <c r="F42" s="16"/>
      <c r="G42" s="16"/>
      <c r="H42" s="20">
        <v>0.8</v>
      </c>
      <c r="I42" s="20">
        <v>2.9999999999999997E-4</v>
      </c>
      <c r="J42" s="16"/>
      <c r="K42" s="16"/>
      <c r="L42" s="38">
        <f>D42*'Impactes ambientals'!$E$5+E42*'Impactes ambientals'!$E$6/1000+F42*'Impactes ambientals'!$E$7/1000+G42*'Impactes ambientals'!$E$8/1000+H42*'Impactes ambientals'!$E$9*2/1000+I42*'Impactes ambientals'!$E$10/1000+J42*'Impactes ambientals'!$E$11/1000+K42*('Impactes ambientals'!$E$12*0.15+'Impactes ambientals'!$E$13*0.85)/1000</f>
        <v>0.84526884897214283</v>
      </c>
      <c r="M42" s="28">
        <f>D42*'Impactes ambientals'!$F$5+E42*'Impactes ambientals'!$F$6/1000+F42*'Impactes ambientals'!$F$7/1000+G42*'Impactes ambientals'!$F$8/1000+H42*'Impactes ambientals'!$F$9*2/1000+I42*'Impactes ambientals'!$F$10/1000+J42*'Impactes ambientals'!$F$11/1000+K42*('Impactes ambientals'!$F$12*0.15+'Impactes ambientals'!$F$13*0.85)/1000</f>
        <v>5.7523058037758483</v>
      </c>
      <c r="N42" s="35">
        <v>9.1999999999999998E-2</v>
      </c>
      <c r="O42" s="9">
        <v>0.24</v>
      </c>
      <c r="P42" s="9">
        <v>500</v>
      </c>
      <c r="Q42" s="9">
        <v>650</v>
      </c>
      <c r="R42" s="3">
        <v>1</v>
      </c>
      <c r="S42" s="2" t="s">
        <v>47</v>
      </c>
    </row>
    <row r="43" spans="1:20">
      <c r="A43" s="13" t="s">
        <v>48</v>
      </c>
      <c r="B43" s="3">
        <v>2001</v>
      </c>
      <c r="C43" s="3">
        <v>10000</v>
      </c>
      <c r="D43" s="18">
        <v>2</v>
      </c>
      <c r="E43" s="16"/>
      <c r="F43" s="16"/>
      <c r="G43" s="16"/>
      <c r="H43" s="20">
        <v>0.8</v>
      </c>
      <c r="I43" s="20">
        <v>2.9999999999999997E-4</v>
      </c>
      <c r="J43" s="16"/>
      <c r="K43" s="16"/>
      <c r="L43" s="38">
        <f>D43*'Impactes ambientals'!$E$5+E43*'Impactes ambientals'!$E$6/1000+F43*'Impactes ambientals'!$E$7/1000+G43*'Impactes ambientals'!$E$8/1000+H43*'Impactes ambientals'!$E$9*2/1000+I43*'Impactes ambientals'!$E$10/1000+J43*'Impactes ambientals'!$E$11/1000+K43*('Impactes ambientals'!$E$12*0.15+'Impactes ambientals'!$E$13*0.85)/1000</f>
        <v>0.48376884897214301</v>
      </c>
      <c r="M43" s="28">
        <f>D43*'Impactes ambientals'!$F$5+E43*'Impactes ambientals'!$F$6/1000+F43*'Impactes ambientals'!$F$7/1000+G43*'Impactes ambientals'!$F$8/1000+H43*'Impactes ambientals'!$F$9*2/1000+I43*'Impactes ambientals'!$F$10/1000+J43*'Impactes ambientals'!$F$11/1000+K43*('Impactes ambientals'!$F$12*0.15+'Impactes ambientals'!$F$13*0.85)/1000</f>
        <v>3.2967482215382184</v>
      </c>
      <c r="N43" s="35">
        <v>8.1000000000000003E-2</v>
      </c>
      <c r="O43" s="3">
        <v>0.2</v>
      </c>
      <c r="P43" s="3">
        <v>350</v>
      </c>
      <c r="Q43" s="3">
        <v>500</v>
      </c>
      <c r="R43" s="3">
        <v>1</v>
      </c>
      <c r="S43" s="2" t="s">
        <v>47</v>
      </c>
    </row>
    <row r="44" spans="1:20">
      <c r="A44" s="13" t="s">
        <v>48</v>
      </c>
      <c r="B44" s="3">
        <v>10001</v>
      </c>
      <c r="C44" s="3">
        <v>50000</v>
      </c>
      <c r="D44" s="18">
        <v>1.5</v>
      </c>
      <c r="E44" s="16"/>
      <c r="F44" s="16"/>
      <c r="G44" s="16"/>
      <c r="H44" s="20">
        <v>0.8</v>
      </c>
      <c r="I44" s="20">
        <v>2.9999999999999997E-4</v>
      </c>
      <c r="J44" s="16"/>
      <c r="K44" s="16"/>
      <c r="L44" s="38">
        <f>D44*'Impactes ambientals'!$E$5+E44*'Impactes ambientals'!$E$6/1000+F44*'Impactes ambientals'!$E$7/1000+G44*'Impactes ambientals'!$E$8/1000+H44*'Impactes ambientals'!$E$9*2/1000+I44*'Impactes ambientals'!$E$10/1000+J44*'Impactes ambientals'!$E$11/1000+K44*('Impactes ambientals'!$E$12*0.15+'Impactes ambientals'!$E$13*0.85)/1000</f>
        <v>0.36326884897214301</v>
      </c>
      <c r="M44" s="28">
        <f>D44*'Impactes ambientals'!$F$5+E44*'Impactes ambientals'!$F$6/1000+F44*'Impactes ambientals'!$F$7/1000+G44*'Impactes ambientals'!$F$8/1000+H44*'Impactes ambientals'!$F$9*2/1000+I44*'Impactes ambientals'!$F$10/1000+J44*'Impactes ambientals'!$F$11/1000+K44*('Impactes ambientals'!$F$12*0.15+'Impactes ambientals'!$F$13*0.85)/1000</f>
        <v>2.4782290274590086</v>
      </c>
      <c r="N44" s="35">
        <v>6.9000000000000006E-2</v>
      </c>
      <c r="O44" s="3">
        <v>0.18</v>
      </c>
      <c r="P44" s="3">
        <v>275</v>
      </c>
      <c r="Q44" s="3">
        <v>350</v>
      </c>
      <c r="R44" s="3">
        <v>1</v>
      </c>
      <c r="S44" s="2" t="s">
        <v>47</v>
      </c>
    </row>
    <row r="45" spans="1:20">
      <c r="A45" s="13" t="s">
        <v>48</v>
      </c>
      <c r="B45" s="3">
        <v>50001</v>
      </c>
      <c r="C45" s="3">
        <v>1000000</v>
      </c>
      <c r="D45" s="18">
        <v>1</v>
      </c>
      <c r="E45" s="16"/>
      <c r="F45" s="16"/>
      <c r="G45" s="16"/>
      <c r="H45" s="20">
        <v>0.8</v>
      </c>
      <c r="I45" s="20">
        <v>2.9999999999999997E-4</v>
      </c>
      <c r="J45" s="16"/>
      <c r="K45" s="16"/>
      <c r="L45" s="38">
        <f>D45*'Impactes ambientals'!$E$5+E45*'Impactes ambientals'!$E$6/1000+F45*'Impactes ambientals'!$E$7/1000+G45*'Impactes ambientals'!$E$8/1000+H45*'Impactes ambientals'!$E$9*2/1000+I45*'Impactes ambientals'!$E$10/1000+J45*'Impactes ambientals'!$E$11/1000+K45*('Impactes ambientals'!$E$12*0.15+'Impactes ambientals'!$E$13*0.85)/1000</f>
        <v>0.24276884897214299</v>
      </c>
      <c r="M45" s="28">
        <f>D45*'Impactes ambientals'!$F$5+E45*'Impactes ambientals'!$F$6/1000+F45*'Impactes ambientals'!$F$7/1000+G45*'Impactes ambientals'!$F$8/1000+H45*'Impactes ambientals'!$F$9*2/1000+I45*'Impactes ambientals'!$F$10/1000+J45*'Impactes ambientals'!$F$11/1000+K45*('Impactes ambientals'!$F$12*0.15+'Impactes ambientals'!$F$13*0.85)/1000</f>
        <v>1.6597098333797979</v>
      </c>
      <c r="N45" s="35">
        <v>5.5E-2</v>
      </c>
      <c r="O45" s="3">
        <v>0.17</v>
      </c>
      <c r="P45" s="3">
        <v>250</v>
      </c>
      <c r="Q45" s="3">
        <v>275</v>
      </c>
      <c r="R45" s="3">
        <v>1</v>
      </c>
      <c r="S45" s="2" t="s">
        <v>47</v>
      </c>
    </row>
    <row r="53" spans="18:18">
      <c r="R53" s="32"/>
    </row>
  </sheetData>
  <autoFilter ref="A1:S1" xr:uid="{2DCB0013-8D15-4B5B-8215-BC31E93273D2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2233-3CDB-48C5-9BDA-119886B78731}">
  <dimension ref="C3:H13"/>
  <sheetViews>
    <sheetView showGridLines="0" zoomScaleNormal="100" workbookViewId="0">
      <selection activeCell="E21" sqref="E21"/>
    </sheetView>
  </sheetViews>
  <sheetFormatPr defaultColWidth="11.42578125" defaultRowHeight="15"/>
  <cols>
    <col min="3" max="3" width="19.7109375" bestFit="1" customWidth="1"/>
    <col min="4" max="4" width="14.42578125" bestFit="1" customWidth="1"/>
    <col min="5" max="5" width="15" customWidth="1"/>
    <col min="7" max="7" width="41.28515625" customWidth="1"/>
    <col min="8" max="8" width="192.42578125" bestFit="1" customWidth="1"/>
  </cols>
  <sheetData>
    <row r="3" spans="3:8" ht="15.75" thickBot="1"/>
    <row r="4" spans="3:8">
      <c r="C4" s="7"/>
      <c r="D4" s="8" t="s">
        <v>78</v>
      </c>
      <c r="E4" s="8" t="s">
        <v>79</v>
      </c>
      <c r="F4" s="8" t="s">
        <v>80</v>
      </c>
      <c r="G4" s="42" t="s">
        <v>81</v>
      </c>
      <c r="H4" s="43" t="s">
        <v>82</v>
      </c>
    </row>
    <row r="5" spans="3:8">
      <c r="C5" s="39" t="s">
        <v>83</v>
      </c>
      <c r="D5" s="41" t="s">
        <v>84</v>
      </c>
      <c r="E5" s="47">
        <v>0.24099999999999999</v>
      </c>
      <c r="F5" s="47">
        <f>0.00163703838815842*1000</f>
        <v>1.6370383881584201</v>
      </c>
      <c r="G5" s="44" t="s">
        <v>85</v>
      </c>
      <c r="H5" s="45"/>
    </row>
    <row r="6" spans="3:8">
      <c r="C6" s="39" t="s">
        <v>4</v>
      </c>
      <c r="D6" s="41" t="s">
        <v>86</v>
      </c>
      <c r="E6" s="47">
        <f>0.57741351</f>
        <v>0.57741350999999996</v>
      </c>
      <c r="F6" s="47">
        <f>7.76825543301688</f>
        <v>7.76825543301688</v>
      </c>
      <c r="G6" s="44" t="s">
        <v>87</v>
      </c>
      <c r="H6" s="45" t="s">
        <v>88</v>
      </c>
    </row>
    <row r="7" spans="3:8">
      <c r="C7" s="39" t="s">
        <v>5</v>
      </c>
      <c r="D7" s="41" t="s">
        <v>86</v>
      </c>
      <c r="E7" s="47">
        <v>2.2809235000000001</v>
      </c>
      <c r="F7" s="47">
        <f>18.824180012868</f>
        <v>18.824180012867998</v>
      </c>
      <c r="G7" s="44" t="s">
        <v>87</v>
      </c>
      <c r="H7" s="45" t="s">
        <v>89</v>
      </c>
    </row>
    <row r="8" spans="3:8">
      <c r="C8" s="39" t="s">
        <v>90</v>
      </c>
      <c r="D8" s="41" t="s">
        <v>86</v>
      </c>
      <c r="E8" s="47">
        <v>2.9267523</v>
      </c>
      <c r="F8" s="47">
        <f>377.7090323</f>
        <v>377.70903229999999</v>
      </c>
      <c r="G8" s="44" t="s">
        <v>87</v>
      </c>
      <c r="H8" s="45" t="s">
        <v>91</v>
      </c>
    </row>
    <row r="9" spans="3:8">
      <c r="C9" s="40" t="s">
        <v>7</v>
      </c>
      <c r="D9" s="41" t="s">
        <v>86</v>
      </c>
      <c r="E9" s="47">
        <v>1.1053501999999999</v>
      </c>
      <c r="F9" s="47">
        <f>14.167948</f>
        <v>14.167948000000001</v>
      </c>
      <c r="G9" s="44" t="s">
        <v>87</v>
      </c>
      <c r="H9" s="45" t="s">
        <v>92</v>
      </c>
    </row>
    <row r="10" spans="3:8">
      <c r="C10" s="39" t="s">
        <v>8</v>
      </c>
      <c r="D10" s="41" t="s">
        <v>86</v>
      </c>
      <c r="E10" s="47">
        <v>0.96217381000000002</v>
      </c>
      <c r="F10" s="47">
        <f>9.09473792681267</f>
        <v>9.0947379268126696</v>
      </c>
      <c r="G10" s="44" t="s">
        <v>87</v>
      </c>
      <c r="H10" s="45" t="s">
        <v>93</v>
      </c>
    </row>
    <row r="11" spans="3:8">
      <c r="C11" s="39" t="s">
        <v>9</v>
      </c>
      <c r="D11" s="41" t="s">
        <v>86</v>
      </c>
      <c r="E11" s="47">
        <v>1.2009942</v>
      </c>
      <c r="F11" s="47">
        <f>5.85688649895918</f>
        <v>5.85688649895918</v>
      </c>
      <c r="G11" s="44" t="s">
        <v>87</v>
      </c>
      <c r="H11" s="45" t="s">
        <v>94</v>
      </c>
    </row>
    <row r="12" spans="3:8">
      <c r="C12" s="39" t="s">
        <v>95</v>
      </c>
      <c r="D12" s="41" t="s">
        <v>86</v>
      </c>
      <c r="E12" s="47">
        <v>8.0409041999999999</v>
      </c>
      <c r="F12" s="47">
        <v>26.394711032936364</v>
      </c>
      <c r="G12" s="44" t="s">
        <v>87</v>
      </c>
      <c r="H12" s="5" t="s">
        <v>96</v>
      </c>
    </row>
    <row r="13" spans="3:8" ht="15.75" thickBot="1">
      <c r="C13" s="49" t="s">
        <v>97</v>
      </c>
      <c r="D13" s="50" t="s">
        <v>86</v>
      </c>
      <c r="E13" s="48">
        <v>0.83240418999999999</v>
      </c>
      <c r="F13" s="48">
        <v>6.691510092034064</v>
      </c>
      <c r="G13" s="46" t="s">
        <v>87</v>
      </c>
      <c r="H13" s="6" t="s">
        <v>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1083-3429-4D72-B3C4-DE37138E3A7B}">
  <dimension ref="A1:B36"/>
  <sheetViews>
    <sheetView topLeftCell="A18" workbookViewId="0">
      <selection activeCell="K14" sqref="K14"/>
    </sheetView>
  </sheetViews>
  <sheetFormatPr defaultColWidth="11.42578125" defaultRowHeight="15"/>
  <cols>
    <col min="2" max="2" width="26.85546875" customWidth="1"/>
  </cols>
  <sheetData>
    <row r="1" spans="1:2">
      <c r="A1" t="s">
        <v>30</v>
      </c>
      <c r="B1" t="s">
        <v>99</v>
      </c>
    </row>
    <row r="2" spans="1:2">
      <c r="A2" t="s">
        <v>44</v>
      </c>
      <c r="B2" t="s">
        <v>100</v>
      </c>
    </row>
    <row r="3" spans="1:2">
      <c r="A3" t="s">
        <v>32</v>
      </c>
      <c r="B3" t="s">
        <v>101</v>
      </c>
    </row>
    <row r="4" spans="1:2">
      <c r="A4" t="s">
        <v>102</v>
      </c>
      <c r="B4" t="s">
        <v>103</v>
      </c>
    </row>
    <row r="5" spans="1:2">
      <c r="A5" t="s">
        <v>104</v>
      </c>
      <c r="B5" t="s">
        <v>105</v>
      </c>
    </row>
    <row r="6" spans="1:2">
      <c r="A6" t="s">
        <v>106</v>
      </c>
      <c r="B6" t="s">
        <v>107</v>
      </c>
    </row>
    <row r="7" spans="1:2">
      <c r="A7" t="s">
        <v>108</v>
      </c>
      <c r="B7" t="s">
        <v>109</v>
      </c>
    </row>
    <row r="8" spans="1:2">
      <c r="A8" t="s">
        <v>42</v>
      </c>
      <c r="B8" t="s">
        <v>110</v>
      </c>
    </row>
    <row r="9" spans="1:2">
      <c r="A9" t="s">
        <v>111</v>
      </c>
      <c r="B9" t="s">
        <v>112</v>
      </c>
    </row>
    <row r="10" spans="1:2">
      <c r="A10" t="s">
        <v>113</v>
      </c>
      <c r="B10" t="s">
        <v>114</v>
      </c>
    </row>
    <row r="11" spans="1:2">
      <c r="A11" t="s">
        <v>36</v>
      </c>
      <c r="B11" t="s">
        <v>115</v>
      </c>
    </row>
    <row r="12" spans="1:2">
      <c r="A12" t="s">
        <v>4</v>
      </c>
      <c r="B12" t="s">
        <v>116</v>
      </c>
    </row>
    <row r="13" spans="1:2">
      <c r="A13" t="s">
        <v>73</v>
      </c>
      <c r="B13" t="s">
        <v>117</v>
      </c>
    </row>
    <row r="14" spans="1:2">
      <c r="A14" t="s">
        <v>28</v>
      </c>
      <c r="B14" t="s">
        <v>118</v>
      </c>
    </row>
    <row r="15" spans="1:2">
      <c r="A15" t="s">
        <v>119</v>
      </c>
      <c r="B15" t="s">
        <v>120</v>
      </c>
    </row>
    <row r="16" spans="1:2">
      <c r="A16" t="s">
        <v>9</v>
      </c>
      <c r="B16" t="s">
        <v>121</v>
      </c>
    </row>
    <row r="17" spans="1:2">
      <c r="A17" t="s">
        <v>122</v>
      </c>
      <c r="B17" t="s">
        <v>123</v>
      </c>
    </row>
    <row r="18" spans="1:2">
      <c r="A18" t="s">
        <v>124</v>
      </c>
      <c r="B18" t="s">
        <v>125</v>
      </c>
    </row>
    <row r="19" spans="1:2">
      <c r="A19" t="s">
        <v>126</v>
      </c>
      <c r="B19" t="s">
        <v>127</v>
      </c>
    </row>
    <row r="20" spans="1:2">
      <c r="A20" t="s">
        <v>128</v>
      </c>
      <c r="B20" t="s">
        <v>129</v>
      </c>
    </row>
    <row r="21" spans="1:2">
      <c r="A21" t="s">
        <v>130</v>
      </c>
      <c r="B21" t="s">
        <v>131</v>
      </c>
    </row>
    <row r="22" spans="1:2">
      <c r="A22" t="s">
        <v>132</v>
      </c>
      <c r="B22" t="s">
        <v>133</v>
      </c>
    </row>
    <row r="23" spans="1:2">
      <c r="A23" t="s">
        <v>7</v>
      </c>
      <c r="B23" t="s">
        <v>134</v>
      </c>
    </row>
    <row r="24" spans="1:2">
      <c r="A24" t="s">
        <v>135</v>
      </c>
      <c r="B24" t="s">
        <v>136</v>
      </c>
    </row>
    <row r="25" spans="1:2">
      <c r="A25" t="s">
        <v>137</v>
      </c>
      <c r="B25" t="s">
        <v>138</v>
      </c>
    </row>
    <row r="26" spans="1:2">
      <c r="A26" t="s">
        <v>139</v>
      </c>
      <c r="B26" t="s">
        <v>140</v>
      </c>
    </row>
    <row r="27" spans="1:2">
      <c r="A27" t="s">
        <v>141</v>
      </c>
      <c r="B27" t="s">
        <v>142</v>
      </c>
    </row>
    <row r="28" spans="1:2">
      <c r="A28" t="s">
        <v>40</v>
      </c>
      <c r="B28" t="s">
        <v>143</v>
      </c>
    </row>
    <row r="29" spans="1:2">
      <c r="A29" t="s">
        <v>48</v>
      </c>
      <c r="B29" t="s">
        <v>144</v>
      </c>
    </row>
    <row r="30" spans="1:2">
      <c r="A30" t="s">
        <v>145</v>
      </c>
      <c r="B30" t="s">
        <v>146</v>
      </c>
    </row>
    <row r="31" spans="1:2">
      <c r="A31" t="s">
        <v>147</v>
      </c>
      <c r="B31" t="s">
        <v>148</v>
      </c>
    </row>
    <row r="32" spans="1:2">
      <c r="A32" t="s">
        <v>149</v>
      </c>
      <c r="B32" t="s">
        <v>150</v>
      </c>
    </row>
    <row r="33" spans="1:2">
      <c r="A33" t="s">
        <v>75</v>
      </c>
      <c r="B33" t="s">
        <v>151</v>
      </c>
    </row>
    <row r="34" spans="1:2">
      <c r="A34" t="s">
        <v>152</v>
      </c>
      <c r="B34" t="s">
        <v>153</v>
      </c>
    </row>
    <row r="35" spans="1:2">
      <c r="A35" t="s">
        <v>154</v>
      </c>
      <c r="B35" t="s">
        <v>155</v>
      </c>
    </row>
    <row r="36" spans="1:2">
      <c r="A36" t="s">
        <v>156</v>
      </c>
      <c r="B36" t="s">
        <v>157</v>
      </c>
    </row>
  </sheetData>
  <sortState xmlns:xlrd2="http://schemas.microsoft.com/office/spreadsheetml/2017/richdata2" ref="A1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B264-926B-488D-BAD1-4DFC285FD76A}">
  <dimension ref="A1:B54"/>
  <sheetViews>
    <sheetView topLeftCell="A36" workbookViewId="0">
      <selection activeCell="B42" sqref="B42"/>
    </sheetView>
  </sheetViews>
  <sheetFormatPr defaultColWidth="11.42578125" defaultRowHeight="15"/>
  <cols>
    <col min="1" max="1" width="9.5703125" bestFit="1" customWidth="1"/>
  </cols>
  <sheetData>
    <row r="1" spans="1:2">
      <c r="A1" s="53" t="s">
        <v>158</v>
      </c>
      <c r="B1" s="53" t="s">
        <v>159</v>
      </c>
    </row>
    <row r="2" spans="1:2">
      <c r="A2" s="53" t="s">
        <v>160</v>
      </c>
      <c r="B2" s="53" t="s">
        <v>161</v>
      </c>
    </row>
    <row r="3" spans="1:2">
      <c r="A3" s="53" t="s">
        <v>162</v>
      </c>
      <c r="B3" s="53" t="s">
        <v>163</v>
      </c>
    </row>
    <row r="4" spans="1:2">
      <c r="A4" s="53" t="s">
        <v>164</v>
      </c>
      <c r="B4" s="53" t="s">
        <v>165</v>
      </c>
    </row>
    <row r="5" spans="1:2">
      <c r="A5" s="53" t="s">
        <v>166</v>
      </c>
      <c r="B5" s="53" t="s">
        <v>167</v>
      </c>
    </row>
    <row r="6" spans="1:2">
      <c r="A6" s="53" t="s">
        <v>168</v>
      </c>
      <c r="B6" s="53" t="s">
        <v>169</v>
      </c>
    </row>
    <row r="7" spans="1:2">
      <c r="A7" s="53" t="s">
        <v>170</v>
      </c>
      <c r="B7" s="53" t="s">
        <v>171</v>
      </c>
    </row>
    <row r="8" spans="1:2">
      <c r="A8" s="53" t="s">
        <v>172</v>
      </c>
      <c r="B8" s="53" t="s">
        <v>173</v>
      </c>
    </row>
    <row r="9" spans="1:2">
      <c r="A9" s="53" t="s">
        <v>29</v>
      </c>
      <c r="B9" s="53" t="s">
        <v>174</v>
      </c>
    </row>
    <row r="10" spans="1:2">
      <c r="A10" s="53" t="s">
        <v>175</v>
      </c>
      <c r="B10" s="53" t="s">
        <v>176</v>
      </c>
    </row>
    <row r="11" spans="1:2">
      <c r="A11" s="53" t="s">
        <v>177</v>
      </c>
      <c r="B11" s="53" t="s">
        <v>178</v>
      </c>
    </row>
    <row r="12" spans="1:2">
      <c r="A12" s="53" t="s">
        <v>179</v>
      </c>
      <c r="B12" s="53" t="s">
        <v>180</v>
      </c>
    </row>
    <row r="13" spans="1:2">
      <c r="A13" s="53" t="s">
        <v>181</v>
      </c>
      <c r="B13" s="53" t="s">
        <v>182</v>
      </c>
    </row>
    <row r="14" spans="1:2">
      <c r="A14" s="53" t="s">
        <v>183</v>
      </c>
      <c r="B14" s="53" t="s">
        <v>184</v>
      </c>
    </row>
    <row r="15" spans="1:2">
      <c r="A15" s="53" t="s">
        <v>185</v>
      </c>
      <c r="B15" s="53" t="s">
        <v>186</v>
      </c>
    </row>
    <row r="16" spans="1:2">
      <c r="A16" s="53" t="s">
        <v>187</v>
      </c>
      <c r="B16" s="53" t="s">
        <v>188</v>
      </c>
    </row>
    <row r="17" spans="1:2">
      <c r="A17" s="53" t="s">
        <v>189</v>
      </c>
      <c r="B17" s="53" t="s">
        <v>190</v>
      </c>
    </row>
    <row r="18" spans="1:2">
      <c r="A18" s="53" t="s">
        <v>191</v>
      </c>
      <c r="B18" s="53" t="s">
        <v>192</v>
      </c>
    </row>
    <row r="19" spans="1:2">
      <c r="A19" s="53" t="s">
        <v>193</v>
      </c>
      <c r="B19" s="53" t="s">
        <v>194</v>
      </c>
    </row>
    <row r="20" spans="1:2">
      <c r="A20" s="53" t="s">
        <v>195</v>
      </c>
      <c r="B20" s="53" t="s">
        <v>196</v>
      </c>
    </row>
    <row r="21" spans="1:2" ht="32.1" customHeight="1">
      <c r="A21" s="53" t="s">
        <v>197</v>
      </c>
      <c r="B21" s="53" t="s">
        <v>198</v>
      </c>
    </row>
    <row r="22" spans="1:2">
      <c r="A22" s="53" t="s">
        <v>199</v>
      </c>
      <c r="B22" s="53" t="s">
        <v>200</v>
      </c>
    </row>
    <row r="23" spans="1:2">
      <c r="A23" s="53" t="s">
        <v>201</v>
      </c>
      <c r="B23" s="53" t="s">
        <v>202</v>
      </c>
    </row>
    <row r="24" spans="1:2">
      <c r="A24" s="53" t="s">
        <v>203</v>
      </c>
      <c r="B24" s="53" t="s">
        <v>204</v>
      </c>
    </row>
    <row r="25" spans="1:2">
      <c r="A25" s="53" t="s">
        <v>205</v>
      </c>
      <c r="B25" s="53" t="s">
        <v>206</v>
      </c>
    </row>
    <row r="26" spans="1:2">
      <c r="A26" s="53" t="s">
        <v>207</v>
      </c>
      <c r="B26" s="53" t="s">
        <v>208</v>
      </c>
    </row>
    <row r="27" spans="1:2">
      <c r="A27" s="53" t="s">
        <v>209</v>
      </c>
      <c r="B27" s="53" t="s">
        <v>210</v>
      </c>
    </row>
    <row r="28" spans="1:2">
      <c r="A28" s="53" t="s">
        <v>211</v>
      </c>
      <c r="B28" s="53" t="s">
        <v>212</v>
      </c>
    </row>
    <row r="29" spans="1:2">
      <c r="A29" s="53" t="s">
        <v>213</v>
      </c>
      <c r="B29" s="53" t="s">
        <v>214</v>
      </c>
    </row>
    <row r="30" spans="1:2">
      <c r="A30" s="53" t="s">
        <v>215</v>
      </c>
      <c r="B30" s="53" t="s">
        <v>216</v>
      </c>
    </row>
    <row r="31" spans="1:2">
      <c r="A31" s="53" t="s">
        <v>217</v>
      </c>
      <c r="B31" s="53" t="s">
        <v>218</v>
      </c>
    </row>
    <row r="32" spans="1:2">
      <c r="A32" s="53" t="s">
        <v>219</v>
      </c>
      <c r="B32" s="53" t="s">
        <v>220</v>
      </c>
    </row>
    <row r="33" spans="1:2">
      <c r="A33" s="53" t="s">
        <v>221</v>
      </c>
      <c r="B33" s="53" t="s">
        <v>222</v>
      </c>
    </row>
    <row r="34" spans="1:2">
      <c r="A34" s="53" t="s">
        <v>223</v>
      </c>
      <c r="B34" s="53" t="s">
        <v>224</v>
      </c>
    </row>
    <row r="35" spans="1:2">
      <c r="A35" s="53" t="s">
        <v>225</v>
      </c>
      <c r="B35" s="53" t="s">
        <v>226</v>
      </c>
    </row>
    <row r="36" spans="1:2">
      <c r="A36" s="53" t="s">
        <v>227</v>
      </c>
      <c r="B36" s="53" t="s">
        <v>228</v>
      </c>
    </row>
    <row r="37" spans="1:2">
      <c r="A37" s="53" t="s">
        <v>229</v>
      </c>
      <c r="B37" s="53" t="s">
        <v>230</v>
      </c>
    </row>
    <row r="38" spans="1:2">
      <c r="A38" s="53" t="s">
        <v>231</v>
      </c>
      <c r="B38" s="53" t="s">
        <v>232</v>
      </c>
    </row>
    <row r="39" spans="1:2">
      <c r="A39" s="53" t="s">
        <v>233</v>
      </c>
      <c r="B39" s="53" t="s">
        <v>234</v>
      </c>
    </row>
    <row r="40" spans="1:2">
      <c r="A40" s="53" t="s">
        <v>235</v>
      </c>
      <c r="B40" s="53" t="s">
        <v>236</v>
      </c>
    </row>
    <row r="41" spans="1:2">
      <c r="A41" s="53" t="s">
        <v>35</v>
      </c>
      <c r="B41" s="53" t="s">
        <v>237</v>
      </c>
    </row>
    <row r="42" spans="1:2">
      <c r="A42" s="53" t="s">
        <v>238</v>
      </c>
      <c r="B42" s="53" t="s">
        <v>239</v>
      </c>
    </row>
    <row r="43" spans="1:2">
      <c r="A43" s="53" t="s">
        <v>240</v>
      </c>
      <c r="B43" s="53" t="s">
        <v>241</v>
      </c>
    </row>
    <row r="44" spans="1:2">
      <c r="A44" s="53" t="s">
        <v>242</v>
      </c>
      <c r="B44" s="53" t="s">
        <v>243</v>
      </c>
    </row>
    <row r="45" spans="1:2">
      <c r="A45" s="53" t="s">
        <v>244</v>
      </c>
      <c r="B45" s="53" t="s">
        <v>245</v>
      </c>
    </row>
    <row r="46" spans="1:2">
      <c r="A46" s="53" t="s">
        <v>246</v>
      </c>
      <c r="B46" s="53" t="s">
        <v>247</v>
      </c>
    </row>
    <row r="47" spans="1:2">
      <c r="A47" s="53" t="s">
        <v>45</v>
      </c>
      <c r="B47" t="s">
        <v>248</v>
      </c>
    </row>
    <row r="48" spans="1:2">
      <c r="A48" s="53" t="s">
        <v>249</v>
      </c>
      <c r="B48" s="53" t="s">
        <v>250</v>
      </c>
    </row>
    <row r="49" spans="1:2">
      <c r="A49" s="53" t="s">
        <v>251</v>
      </c>
      <c r="B49" s="53" t="s">
        <v>252</v>
      </c>
    </row>
    <row r="50" spans="1:2">
      <c r="A50" s="53" t="s">
        <v>253</v>
      </c>
      <c r="B50" s="53" t="s">
        <v>254</v>
      </c>
    </row>
    <row r="51" spans="1:2">
      <c r="A51" s="53" t="s">
        <v>255</v>
      </c>
      <c r="B51" t="s">
        <v>256</v>
      </c>
    </row>
    <row r="52" spans="1:2">
      <c r="A52" s="53" t="s">
        <v>257</v>
      </c>
      <c r="B52" s="53" t="s">
        <v>258</v>
      </c>
    </row>
    <row r="53" spans="1:2">
      <c r="A53" s="53" t="s">
        <v>259</v>
      </c>
      <c r="B53" s="53" t="s">
        <v>260</v>
      </c>
    </row>
    <row r="54" spans="1:2">
      <c r="A54" s="53" t="s">
        <v>261</v>
      </c>
      <c r="B54" s="53" t="s">
        <v>262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C4744D-0709-4E8B-88A2-CD725AC081EE}"/>
</file>

<file path=customXml/itemProps2.xml><?xml version="1.0" encoding="utf-8"?>
<ds:datastoreItem xmlns:ds="http://schemas.openxmlformats.org/officeDocument/2006/customXml" ds:itemID="{B06F81CA-A11E-4DD2-AD30-F804DC43BC30}"/>
</file>

<file path=customXml/itemProps3.xml><?xml version="1.0" encoding="utf-8"?>
<ds:datastoreItem xmlns:ds="http://schemas.openxmlformats.org/officeDocument/2006/customXml" ds:itemID="{4FB40CA2-4C6D-46D1-9166-EF442B949D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Pastor Morell</dc:creator>
  <cp:keywords/>
  <dc:description/>
  <cp:lastModifiedBy>David Martinez ICRA</cp:lastModifiedBy>
  <cp:revision/>
  <dcterms:created xsi:type="dcterms:W3CDTF">2020-12-07T11:41:37Z</dcterms:created>
  <dcterms:modified xsi:type="dcterms:W3CDTF">2021-11-17T09:21:28Z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