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ficra.sharepoint.com/sites/SADSUGGEREIX/Materiales de clase/Doc_SAD_actualitzada/"/>
    </mc:Choice>
  </mc:AlternateContent>
  <xr:revisionPtr revIDLastSave="1360" documentId="8_{666691C6-1928-4150-8842-04C9D3230C40}" xr6:coauthVersionLast="47" xr6:coauthVersionMax="48" xr10:uidLastSave="{1605FB72-84AE-4568-B2CA-BB937CFCCF11}"/>
  <bookViews>
    <workbookView xWindow="-120" yWindow="-120" windowWidth="20730" windowHeight="11160" tabRatio="599" firstSheet="1" activeTab="3" xr2:uid="{00000000-000D-0000-FFFF-FFFF00000000}"/>
  </bookViews>
  <sheets>
    <sheet name="Versions" sheetId="48" r:id="rId1"/>
    <sheet name="Índex" sheetId="47" r:id="rId2"/>
    <sheet name="Abreviacions" sheetId="9" r:id="rId3"/>
    <sheet name="A8" sheetId="50" r:id="rId4"/>
    <sheet name="A9" sheetId="51" r:id="rId5"/>
    <sheet name="A9_1" sheetId="53" r:id="rId6"/>
    <sheet name="A9_2" sheetId="54" r:id="rId7"/>
    <sheet name="A9_3" sheetId="55" r:id="rId8"/>
    <sheet name="A9_4" sheetId="56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2" i="51" l="1"/>
  <c r="C89" i="51"/>
  <c r="F45" i="50"/>
  <c r="F41" i="50"/>
  <c r="F39" i="50"/>
  <c r="F48" i="50"/>
  <c r="F36" i="50"/>
  <c r="F33" i="50"/>
  <c r="F30" i="50"/>
  <c r="F21" i="50"/>
  <c r="J102" i="51"/>
  <c r="J101" i="51"/>
  <c r="J100" i="51"/>
  <c r="G87" i="51" l="1"/>
  <c r="F15" i="50" s="1"/>
  <c r="F18" i="50"/>
  <c r="F12" i="50"/>
  <c r="F9" i="50"/>
  <c r="F6" i="50"/>
  <c r="G85" i="51"/>
  <c r="O105" i="51"/>
  <c r="I100" i="51"/>
  <c r="C100" i="51"/>
  <c r="C102" i="51"/>
  <c r="D16" i="55"/>
  <c r="D19" i="55"/>
  <c r="D14" i="55"/>
  <c r="D13" i="55"/>
  <c r="D8" i="55"/>
  <c r="D9" i="55"/>
  <c r="D7" i="55"/>
  <c r="D6" i="55"/>
  <c r="D5" i="55"/>
  <c r="E85" i="51"/>
  <c r="F46" i="50" s="1"/>
  <c r="G46" i="50" s="1"/>
  <c r="G89" i="51"/>
  <c r="F85" i="51"/>
  <c r="C85" i="51"/>
  <c r="H10" i="53"/>
  <c r="H12" i="53" s="1"/>
  <c r="H13" i="53" s="1"/>
  <c r="G10" i="53"/>
  <c r="G12" i="53" s="1"/>
  <c r="G13" i="53" s="1"/>
  <c r="F10" i="53"/>
  <c r="F12" i="53" s="1"/>
  <c r="F13" i="53" s="1"/>
  <c r="E10" i="53"/>
  <c r="E12" i="53" s="1"/>
  <c r="E13" i="53" s="1"/>
  <c r="D10" i="53"/>
  <c r="D12" i="53" s="1"/>
  <c r="D13" i="53" s="1"/>
  <c r="C10" i="53"/>
  <c r="C12" i="53" s="1"/>
  <c r="C13" i="53" s="1"/>
  <c r="G8" i="53"/>
  <c r="F44" i="50"/>
  <c r="G44" i="50" s="1"/>
  <c r="C72" i="51"/>
  <c r="C73" i="51"/>
  <c r="C35" i="51"/>
  <c r="C36" i="51"/>
  <c r="C41" i="51"/>
  <c r="C88" i="51"/>
  <c r="G45" i="50"/>
  <c r="G34" i="50"/>
  <c r="G33" i="50"/>
  <c r="G30" i="50"/>
  <c r="G31" i="50"/>
  <c r="D101" i="51"/>
  <c r="E101" i="51"/>
  <c r="C101" i="51"/>
  <c r="B9" i="51"/>
  <c r="O100" i="51" s="1"/>
  <c r="D102" i="51"/>
  <c r="E102" i="51"/>
  <c r="D100" i="51"/>
  <c r="E100" i="51"/>
  <c r="O101" i="51" l="1"/>
  <c r="O102" i="51"/>
  <c r="H70" i="51" l="1"/>
  <c r="H72" i="51" s="1"/>
  <c r="H73" i="51" s="1"/>
  <c r="G70" i="51" l="1"/>
  <c r="F70" i="51"/>
  <c r="F72" i="51" s="1"/>
  <c r="E70" i="51"/>
  <c r="E72" i="51" s="1"/>
  <c r="E73" i="51" s="1"/>
  <c r="D70" i="51"/>
  <c r="D78" i="51" s="1"/>
  <c r="D79" i="51" s="1"/>
  <c r="D80" i="51" s="1"/>
  <c r="C70" i="51"/>
  <c r="G68" i="51"/>
  <c r="E33" i="51"/>
  <c r="D33" i="51"/>
  <c r="C33" i="51"/>
  <c r="E31" i="51"/>
  <c r="D31" i="51"/>
  <c r="C31" i="51"/>
  <c r="E28" i="51"/>
  <c r="E24" i="51"/>
  <c r="H89" i="51" s="1"/>
  <c r="E23" i="51"/>
  <c r="H88" i="51" s="1"/>
  <c r="E22" i="51"/>
  <c r="H87" i="51" s="1"/>
  <c r="E21" i="51"/>
  <c r="H86" i="51" s="1"/>
  <c r="E20" i="51"/>
  <c r="H85" i="51" s="1"/>
  <c r="C59" i="51" l="1"/>
  <c r="C60" i="51" s="1"/>
  <c r="C61" i="51" s="1"/>
  <c r="F24" i="50"/>
  <c r="E89" i="51"/>
  <c r="F37" i="50" s="1"/>
  <c r="G72" i="51"/>
  <c r="G78" i="51" s="1"/>
  <c r="G79" i="51" s="1"/>
  <c r="G80" i="51" s="1"/>
  <c r="D35" i="51"/>
  <c r="D39" i="51" s="1"/>
  <c r="D40" i="51" s="1"/>
  <c r="D41" i="51" s="1"/>
  <c r="E35" i="51"/>
  <c r="E44" i="51" s="1"/>
  <c r="E45" i="51" s="1"/>
  <c r="E46" i="51" s="1"/>
  <c r="C44" i="51"/>
  <c r="C45" i="51" s="1"/>
  <c r="C46" i="51" s="1"/>
  <c r="E78" i="51"/>
  <c r="E79" i="51" s="1"/>
  <c r="E80" i="51" s="1"/>
  <c r="D73" i="51"/>
  <c r="F78" i="51"/>
  <c r="F79" i="51" s="1"/>
  <c r="F80" i="51" s="1"/>
  <c r="F73" i="51"/>
  <c r="C49" i="51"/>
  <c r="C50" i="51" s="1"/>
  <c r="C51" i="51" s="1"/>
  <c r="C54" i="51"/>
  <c r="C55" i="51" s="1"/>
  <c r="C56" i="51" s="1"/>
  <c r="C39" i="51"/>
  <c r="C40" i="51" s="1"/>
  <c r="E49" i="51" l="1"/>
  <c r="E50" i="51" s="1"/>
  <c r="E51" i="51" s="1"/>
  <c r="F42" i="50"/>
  <c r="F27" i="50"/>
  <c r="E39" i="51"/>
  <c r="E40" i="51" s="1"/>
  <c r="E41" i="51" s="1"/>
  <c r="C78" i="51"/>
  <c r="C79" i="51" s="1"/>
  <c r="C80" i="51" s="1"/>
  <c r="G73" i="51"/>
  <c r="G86" i="51" s="1"/>
  <c r="F40" i="50"/>
  <c r="E54" i="51"/>
  <c r="E55" i="51" s="1"/>
  <c r="E56" i="51" s="1"/>
  <c r="E59" i="51"/>
  <c r="E60" i="51" s="1"/>
  <c r="E61" i="51" s="1"/>
  <c r="F49" i="50"/>
  <c r="E36" i="51"/>
  <c r="D36" i="51"/>
  <c r="C87" i="51"/>
  <c r="F14" i="50" s="1"/>
  <c r="C86" i="51"/>
  <c r="F8" i="50" s="1"/>
  <c r="D44" i="51"/>
  <c r="D45" i="51" s="1"/>
  <c r="D46" i="51" s="1"/>
  <c r="D59" i="51"/>
  <c r="D60" i="51" s="1"/>
  <c r="D61" i="51" s="1"/>
  <c r="D49" i="51"/>
  <c r="D50" i="51" s="1"/>
  <c r="D51" i="51" s="1"/>
  <c r="D54" i="51"/>
  <c r="D55" i="51" s="1"/>
  <c r="D56" i="51" s="1"/>
  <c r="D88" i="51"/>
  <c r="D87" i="51"/>
  <c r="D86" i="51"/>
  <c r="D89" i="51"/>
  <c r="D85" i="51"/>
  <c r="F86" i="51"/>
  <c r="F89" i="51"/>
  <c r="F88" i="51"/>
  <c r="F87" i="51"/>
  <c r="E87" i="51"/>
  <c r="F16" i="50" s="1"/>
  <c r="E86" i="51"/>
  <c r="F10" i="50" s="1"/>
  <c r="E88" i="51"/>
  <c r="G88" i="51" l="1"/>
  <c r="K101" i="51"/>
  <c r="F25" i="50" s="1"/>
  <c r="K100" i="51"/>
  <c r="F22" i="50" s="1"/>
  <c r="K102" i="51"/>
  <c r="F20" i="50"/>
  <c r="I101" i="51"/>
  <c r="F23" i="50" s="1"/>
  <c r="I102" i="51"/>
  <c r="F31" i="50"/>
  <c r="F34" i="50"/>
  <c r="G29" i="50"/>
  <c r="G32" i="50"/>
  <c r="F19" i="50"/>
  <c r="F13" i="50"/>
  <c r="F7" i="50"/>
  <c r="F38" i="50"/>
  <c r="F47" i="50"/>
  <c r="F17" i="50"/>
  <c r="F11" i="50"/>
  <c r="F5" i="50"/>
  <c r="F43" i="50" l="1"/>
  <c r="F28" i="50"/>
  <c r="F26" i="50"/>
  <c r="G22" i="50" l="1"/>
  <c r="G21" i="50"/>
  <c r="G20" i="50"/>
  <c r="G19" i="50"/>
  <c r="G18" i="50"/>
  <c r="G17" i="50"/>
  <c r="G16" i="50"/>
  <c r="G15" i="50"/>
  <c r="G14" i="50"/>
  <c r="G25" i="50"/>
  <c r="G24" i="50"/>
  <c r="G23" i="50"/>
  <c r="G37" i="50"/>
  <c r="G36" i="50"/>
  <c r="G35" i="50"/>
  <c r="G40" i="50"/>
  <c r="G39" i="50"/>
  <c r="G38" i="50"/>
  <c r="G48" i="50"/>
  <c r="G49" i="50"/>
  <c r="G47" i="50"/>
  <c r="G43" i="50"/>
  <c r="G42" i="50"/>
  <c r="G41" i="50"/>
  <c r="G27" i="50"/>
  <c r="G28" i="50"/>
  <c r="G26" i="50"/>
  <c r="G11" i="50" l="1"/>
  <c r="G13" i="50"/>
  <c r="G12" i="50"/>
  <c r="G9" i="50"/>
  <c r="G10" i="50"/>
  <c r="G8" i="50"/>
  <c r="G6" i="50"/>
  <c r="G7" i="50"/>
  <c r="G5" i="50"/>
</calcChain>
</file>

<file path=xl/sharedStrings.xml><?xml version="1.0" encoding="utf-8"?>
<sst xmlns="http://schemas.openxmlformats.org/spreadsheetml/2006/main" count="671" uniqueCount="210">
  <si>
    <t>Versions</t>
  </si>
  <si>
    <t>Versió</t>
  </si>
  <si>
    <t>Responsable</t>
  </si>
  <si>
    <t>Data prevista</t>
  </si>
  <si>
    <t>Data actual</t>
  </si>
  <si>
    <t>Tasques</t>
  </si>
  <si>
    <t>v1</t>
  </si>
  <si>
    <t>ICRA</t>
  </si>
  <si>
    <t>03.08.2021</t>
  </si>
  <si>
    <t>Preparació de les taules de monitoratge corresponents a l'Annex A del PT2</t>
  </si>
  <si>
    <t>v2</t>
  </si>
  <si>
    <t>24.09.2021</t>
  </si>
  <si>
    <t>Revisió de les taules</t>
  </si>
  <si>
    <t>Índex de l'Annex A del PT2</t>
  </si>
  <si>
    <t>Taula A1. Selecció de contaminants químics i microbiològics</t>
  </si>
  <si>
    <t>Taula A2. Selecció d'indicadors químics i microbiològics</t>
  </si>
  <si>
    <t>Taula A3. Propietats dels contaminants i indicadors, i comportament equivalent en els tractaments</t>
  </si>
  <si>
    <t>Taula A4. Mètodes d'anàlisi de contaminants, indicadors, i paràmetres subrogats que depenen de la qualitat de l'aigua</t>
  </si>
  <si>
    <t>Taula A5. Monitoratge dels tractaments amb paràmetres subrogats</t>
  </si>
  <si>
    <t>Taula A6. Monitoratge dels tractaments: punts de mostreig i freqüències de monitoratge</t>
  </si>
  <si>
    <t>Taula A7. Monitoratge de la qualitat química</t>
  </si>
  <si>
    <t>Taula A8. Monitoratge de la qualitat microbiològica</t>
  </si>
  <si>
    <t xml:space="preserve">Taula A9. Assumpcions per al càlcul dels valors de reducció logarítmica de bacteris, virus i protozous </t>
  </si>
  <si>
    <t>Índex de l'Annex B del PT2</t>
  </si>
  <si>
    <t>Taula B1. Descripció de la infraestructura de tractament existent</t>
  </si>
  <si>
    <t>Taula B2. Rangs de concentracions típiques dels indicadors a la sortida de la decantació primària</t>
  </si>
  <si>
    <t>Taula B3. Rangs de concentracions típiques dels indicadors a la sortida de tractaments secundaris</t>
  </si>
  <si>
    <t>Referències</t>
  </si>
  <si>
    <t>Abreviacions</t>
  </si>
  <si>
    <t>Abreviació</t>
  </si>
  <si>
    <t>Definició completa</t>
  </si>
  <si>
    <t>AAS</t>
  </si>
  <si>
    <t>Epectrometria d'absorció atòmica</t>
  </si>
  <si>
    <t>BFS</t>
  </si>
  <si>
    <t>Filtre de sorra biològic</t>
  </si>
  <si>
    <t>BRM</t>
  </si>
  <si>
    <t>Reactor biològic de membrana</t>
  </si>
  <si>
    <t>BRM1</t>
  </si>
  <si>
    <t>Reactor biològic de membrana amb nitrificació</t>
  </si>
  <si>
    <t>BRM2</t>
  </si>
  <si>
    <t>Reactor biològic de membrana amb nitrificació, desnitrificació biològica i eliminació biològica de fòsfor</t>
  </si>
  <si>
    <t>CAB</t>
  </si>
  <si>
    <t>Carbó actiu biològic</t>
  </si>
  <si>
    <t>CAG_CAP</t>
  </si>
  <si>
    <t>Carbó actiu granular, carbó actiu en pols</t>
  </si>
  <si>
    <t>Cl2</t>
  </si>
  <si>
    <t>Cloració</t>
  </si>
  <si>
    <t>ClO2</t>
  </si>
  <si>
    <t>Desinfecció amb diòxid de clor</t>
  </si>
  <si>
    <t>CV-AAS</t>
  </si>
  <si>
    <t>Espectrometria d'absorció atòmica amb vapor fred</t>
  </si>
  <si>
    <t>CV-AFS</t>
  </si>
  <si>
    <t>Espectrometria de fluorescència atòmica amb vapor fred</t>
  </si>
  <si>
    <t>DP</t>
  </si>
  <si>
    <t>Decantació primària</t>
  </si>
  <si>
    <t>EDI</t>
  </si>
  <si>
    <t>Electrodiàlisi</t>
  </si>
  <si>
    <t>FAC1</t>
  </si>
  <si>
    <t>Llots actius convencionals sense nitrificació</t>
  </si>
  <si>
    <t>FAC2</t>
  </si>
  <si>
    <t>Llots actius convencionals amb nitrificació</t>
  </si>
  <si>
    <t>FAC3</t>
  </si>
  <si>
    <t>Llots actius convencionals amb nitrificació, desnitrificació biològica i eliminació biològica de fòsfor</t>
  </si>
  <si>
    <t>FQ-DQ</t>
  </si>
  <si>
    <t>Coagulació, floculació, decantació</t>
  </si>
  <si>
    <t>FS</t>
  </si>
  <si>
    <t>Filtre de sorra</t>
  </si>
  <si>
    <t>GC-MS-MS</t>
  </si>
  <si>
    <t>Cromatografia de gasos amb espectrometria de masses en tàndem</t>
  </si>
  <si>
    <t>IC</t>
  </si>
  <si>
    <t>Cromatografia iònica</t>
  </si>
  <si>
    <t>ICP-MS</t>
  </si>
  <si>
    <t xml:space="preserve">Espectrometria de masses de plasma acoblat inductivament </t>
  </si>
  <si>
    <t>ICP-OES</t>
  </si>
  <si>
    <t xml:space="preserve">Espectrometria d’emissió òptica de plasma acoblat </t>
  </si>
  <si>
    <t>LC-MS-MS</t>
  </si>
  <si>
    <t>Cromatografia líquida amb espectrometria de masses en tàndem</t>
  </si>
  <si>
    <t>MF_UF</t>
  </si>
  <si>
    <t>Microfiltració, ultrafiltració</t>
  </si>
  <si>
    <t>NaOCl</t>
  </si>
  <si>
    <t>Desinfecció amb hipoclorit de sodi</t>
  </si>
  <si>
    <t>O3</t>
  </si>
  <si>
    <t>Ozonització</t>
  </si>
  <si>
    <t>OI</t>
  </si>
  <si>
    <t>Osmosi inversa</t>
  </si>
  <si>
    <t>UV</t>
  </si>
  <si>
    <t>Desinfecció amb radiació ultraviolada</t>
  </si>
  <si>
    <t>UV_H2O2</t>
  </si>
  <si>
    <t>Oxidació amb radiació ultraviolada, peròxid d'hidrogen</t>
  </si>
  <si>
    <t>Ús aigua regenerada</t>
  </si>
  <si>
    <t>Codi ús aigua regenerada</t>
  </si>
  <si>
    <t>Patogen</t>
  </si>
  <si>
    <t>Indicador microbiològic</t>
  </si>
  <si>
    <t>Codi paràmetre/indicador</t>
  </si>
  <si>
    <t>Reducció logarítmica acumulada mínima requerida al llarg d'un tren</t>
  </si>
  <si>
    <t>Reducció acumulada mínima requerida al llarg d'un tren</t>
  </si>
  <si>
    <t>VP</t>
  </si>
  <si>
    <t>Unitat</t>
  </si>
  <si>
    <t>Tipus valor protector</t>
  </si>
  <si>
    <t>Referència VP (PT3)</t>
  </si>
  <si>
    <t>log10</t>
  </si>
  <si>
    <t>En tant per 1</t>
  </si>
  <si>
    <t>Urbà residencial: reg de jardins privats</t>
  </si>
  <si>
    <t>Campylobacter</t>
  </si>
  <si>
    <t>E. coli</t>
  </si>
  <si>
    <t>I19</t>
  </si>
  <si>
    <t>&lt;1</t>
  </si>
  <si>
    <t>CFU/100 ml</t>
  </si>
  <si>
    <t>Ministerio de la Presidencia 2007</t>
  </si>
  <si>
    <t>Adenovirus</t>
  </si>
  <si>
    <t>Colífags</t>
  </si>
  <si>
    <t>I20</t>
  </si>
  <si>
    <t>nd</t>
  </si>
  <si>
    <t>PFU/100 ml</t>
  </si>
  <si>
    <t>Cryptosporidium</t>
  </si>
  <si>
    <r>
      <t>Espores</t>
    </r>
    <r>
      <rPr>
        <i/>
        <sz val="11"/>
        <color rgb="FF000000"/>
        <rFont val="Arial"/>
        <family val="2"/>
      </rPr>
      <t xml:space="preserve"> Clostridium perfringens</t>
    </r>
  </si>
  <si>
    <t>I21</t>
  </si>
  <si>
    <t>Urbà residencial: descàrrega cisternes vàter</t>
  </si>
  <si>
    <t>Urbà serveis: reg de zones verdes</t>
  </si>
  <si>
    <t>Urbà serveis: neteja de carrers</t>
  </si>
  <si>
    <t>Agrícola A: aliments crus i aigua en contacte directe</t>
  </si>
  <si>
    <t>EP i CEU 2020 a</t>
  </si>
  <si>
    <t>Agrícola B: aliments crus sense contacte directe amb l'aigua, tots els mètodes de reg</t>
  </si>
  <si>
    <t>Agrícola C: aliments crus sense contacte directe amb l'aigua, reg gota a gota</t>
  </si>
  <si>
    <t>Agrícola D: cultius per a productes industrials, energètics i llavors</t>
  </si>
  <si>
    <t>Industrial: neteja interior, indústria no alimentària</t>
  </si>
  <si>
    <r>
      <t xml:space="preserve">Valors guia per a </t>
    </r>
    <r>
      <rPr>
        <i/>
        <sz val="11"/>
        <color theme="1"/>
        <rFont val="Arial"/>
        <family val="2"/>
      </rPr>
      <t>Escherichia coli</t>
    </r>
    <r>
      <rPr>
        <sz val="11"/>
        <color theme="1"/>
        <rFont val="Arial"/>
        <family val="2"/>
      </rPr>
      <t xml:space="preserve"> establerts pel Ministerio de la Presidencia 2007. </t>
    </r>
  </si>
  <si>
    <t>Espores Clostridium perfringens</t>
  </si>
  <si>
    <t>Industrial: neteja interior, indústria alimentària</t>
  </si>
  <si>
    <t>Ambiental: recàrrega d'aqüífers per percolació</t>
  </si>
  <si>
    <t>Els valors de reducció logarítmica definits per defecte són els mateixos valors que els definits per a l’ús recàrrega d'aqüífers per injecció directa sense tenir en compte l'atenuació natural del medi. Amb una avaluació específica del risc microbiològic, es podria avaluar la capacitat d'atenuació del medi i reduir els valors definits per defecte.</t>
  </si>
  <si>
    <t>Ambiental: recàrrega d'aqüífers per injecció directa</t>
  </si>
  <si>
    <t>Ambiental: reg de boscos i silvicultura</t>
  </si>
  <si>
    <t>Ambiental: altres usos (manteniment aiguamolls, cabals mínims i similars)</t>
  </si>
  <si>
    <t>Prepotable</t>
  </si>
  <si>
    <t>EP i CEU 2020 b</t>
  </si>
  <si>
    <t xml:space="preserve">Taula A9. Càlcul dels valors de reducció log de bacteris, virus i protozous </t>
  </si>
  <si>
    <t>Patogen/Indicador</t>
  </si>
  <si>
    <t>Ci,aigua residual</t>
  </si>
  <si>
    <t>Referència</t>
  </si>
  <si>
    <t>oocists viables/l</t>
  </si>
  <si>
    <t>NRMMC et al. 2006 (mètode de cultiu)</t>
  </si>
  <si>
    <t>WHO 2017</t>
  </si>
  <si>
    <t>Adenovirus/Rotavirus</t>
  </si>
  <si>
    <t>organismes/l</t>
  </si>
  <si>
    <t>NRMMC et al. 2006 (mesures obtingudes amb cultius d’adenovirus)</t>
  </si>
  <si>
    <t>Norovirus</t>
  </si>
  <si>
    <t>WHO 2017 (qPCR)</t>
  </si>
  <si>
    <t>Escherichia coli</t>
  </si>
  <si>
    <t>Lucena et al. 2004 (considerant el valor mitjà per a coliformes fecals)</t>
  </si>
  <si>
    <t>Ús aigua</t>
  </si>
  <si>
    <t>Ci,sortida planta</t>
  </si>
  <si>
    <t>EP i CEU 2006 c</t>
  </si>
  <si>
    <t>Codi ús aigua</t>
  </si>
  <si>
    <t>Exposició (ingestió)</t>
  </si>
  <si>
    <t>volum ingerit (l)/esdeveniment</t>
  </si>
  <si>
    <t>N. esdeveniments/any</t>
  </si>
  <si>
    <t>volum ingerit (l)/any</t>
  </si>
  <si>
    <t>NRMMC et al. 2006, PT3</t>
  </si>
  <si>
    <t>l/a</t>
  </si>
  <si>
    <t>Irrigació</t>
  </si>
  <si>
    <t>Descàrrega cisternes vàter</t>
  </si>
  <si>
    <t>Neteja externa de carrers</t>
  </si>
  <si>
    <t>Neteja interna</t>
  </si>
  <si>
    <t>Rotavirus</t>
  </si>
  <si>
    <t>NRMMC et al. 2006</t>
  </si>
  <si>
    <t>Constants dosi resposta</t>
  </si>
  <si>
    <t>r</t>
  </si>
  <si>
    <t>na</t>
  </si>
  <si>
    <t>α</t>
  </si>
  <si>
    <t>β</t>
  </si>
  <si>
    <t>Càrrega de malaltia per cas</t>
  </si>
  <si>
    <t>DALY/cas</t>
  </si>
  <si>
    <t>Probabilitat de malaltia per infecció</t>
  </si>
  <si>
    <t>Càrrega màxima tolerable per persona i any</t>
  </si>
  <si>
    <t>DALY/(pers a)</t>
  </si>
  <si>
    <t>Fracció població susceptible de patir la malaltia</t>
  </si>
  <si>
    <t>Probabilitat d'infecció per persona i any</t>
  </si>
  <si>
    <t>Dosi equivalent a la càrrega màxima tolerable per any</t>
  </si>
  <si>
    <t>Organismes/a</t>
  </si>
  <si>
    <t>Probabilitat d'infecció per persona i esdeveniment</t>
  </si>
  <si>
    <t>Dosi equivalent a la càrrega màxima tolerable per esdeveniment</t>
  </si>
  <si>
    <t>Organismes/esdeveniment</t>
  </si>
  <si>
    <t>LRV</t>
  </si>
  <si>
    <t>Neteja interna d'establiments</t>
  </si>
  <si>
    <t>PT3; WHO 2017</t>
  </si>
  <si>
    <t>Valors reducció control exposició</t>
  </si>
  <si>
    <t>NRMMC et al. 2006 Taules 3.5 i 3.8; Alcalde-Sanz i Gawlik 2017 Taula 3; EP i CEU 2020 a Annex II Punt C Taula 1</t>
  </si>
  <si>
    <t>La part comestible creix sobre el sòl sense contacte directe amb l'aigua regenerada.</t>
  </si>
  <si>
    <t>Reg gota a gota</t>
  </si>
  <si>
    <t>Cultiu de productes alimentaris que es processen.</t>
  </si>
  <si>
    <t>Valors reducció mínims requerits per a un tren de tractament</t>
  </si>
  <si>
    <t>Indicador</t>
  </si>
  <si>
    <t>Taula A9.1. Càlcul de la dosi equivalent a la càrrega màxima tolerable per any</t>
  </si>
  <si>
    <t>PT3</t>
  </si>
  <si>
    <t>Taula A9.2. Concentracions de patògens de referència considerades per al càlcul</t>
  </si>
  <si>
    <t>Concentració</t>
  </si>
  <si>
    <t>Taula A9.3. Volums ingerits d'aigua en funció de l'ús de l'aigua regenerada assumits per al càlcul</t>
  </si>
  <si>
    <t>Volum ingerit per esdeveniment</t>
  </si>
  <si>
    <t>Nombre esdeveniments per any</t>
  </si>
  <si>
    <t>Volum ingerit per any</t>
  </si>
  <si>
    <t>Ús de l'aigua</t>
  </si>
  <si>
    <t>l/esdeveniment</t>
  </si>
  <si>
    <t>l/any</t>
  </si>
  <si>
    <t>Industrial: aigües de procés i de neteja, indústria no alimentària</t>
  </si>
  <si>
    <t>Industrial: aigües de procés i de neteja, indústria alimentària</t>
  </si>
  <si>
    <t xml:space="preserve">Taula A9.4. Valors de reducció logarítmica associats a mesures de control de l'exposició a patògens  </t>
  </si>
  <si>
    <t>Valors de reducció logarítmica addicionals associats a mesures de control de l'exposició</t>
  </si>
  <si>
    <t>Manquen valors guia a la normativa, i el SAD considera valors de reducció logarítmica per defecte semblants als definits per a l'ús agrícola. Caldria assolir els valors de reducció necessaris per a l'ús prepotable si l’aigua s’utilitzés amb aquesta finalitat més avall.</t>
  </si>
  <si>
    <t>Valors de reducció logarítmica definits per defecte assumint una exposició semblant a la de l'ús d'irrigació agrícola D: cultius per a productes industrials, energètics i llavors.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</si>
</sst>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"/>
    <numFmt numFmtId="165" formatCode="0.000"/>
    <numFmt numFmtId="166" formatCode="0.000000"/>
    <numFmt numFmtId="167" formatCode="0.0000"/>
    <numFmt numFmtId="168" formatCode="0.00000"/>
    <numFmt numFmtId="169" formatCode="0.00000000"/>
    <numFmt numFmtId="170" formatCode="0.0000000000"/>
    <numFmt numFmtId="171" formatCode="0.0000000"/>
    <numFmt numFmtId="172" formatCode="0.00000000000"/>
    <numFmt numFmtId="173" formatCode="0.000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b/>
      <i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1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170" fontId="1" fillId="0" borderId="0" xfId="0" applyNumberFormat="1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70" fontId="1" fillId="0" borderId="1" xfId="0" applyNumberFormat="1" applyFont="1" applyBorder="1" applyAlignment="1">
      <alignment horizontal="left" vertical="center"/>
    </xf>
    <xf numFmtId="168" fontId="1" fillId="0" borderId="0" xfId="0" applyNumberFormat="1" applyFont="1" applyAlignment="1">
      <alignment horizontal="left" vertical="center"/>
    </xf>
    <xf numFmtId="167" fontId="1" fillId="0" borderId="1" xfId="0" applyNumberFormat="1" applyFont="1" applyBorder="1" applyAlignment="1">
      <alignment horizontal="left" vertical="center"/>
    </xf>
    <xf numFmtId="166" fontId="1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1" fontId="9" fillId="0" borderId="0" xfId="0" applyNumberFormat="1" applyFont="1" applyAlignment="1">
      <alignment horizontal="center" vertical="center"/>
    </xf>
    <xf numFmtId="11" fontId="8" fillId="0" borderId="0" xfId="0" applyNumberFormat="1" applyFont="1" applyAlignment="1">
      <alignment horizontal="center" vertical="center"/>
    </xf>
    <xf numFmtId="11" fontId="9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3" fontId="10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11" fontId="1" fillId="0" borderId="0" xfId="0" applyNumberFormat="1" applyFont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69" fontId="1" fillId="0" borderId="1" xfId="0" applyNumberFormat="1" applyFont="1" applyBorder="1" applyAlignment="1">
      <alignment horizontal="left" vertical="center"/>
    </xf>
    <xf numFmtId="167" fontId="1" fillId="0" borderId="0" xfId="0" applyNumberFormat="1" applyFont="1" applyAlignment="1">
      <alignment horizontal="left" vertical="center"/>
    </xf>
    <xf numFmtId="171" fontId="1" fillId="0" borderId="0" xfId="0" applyNumberFormat="1" applyFont="1" applyAlignment="1">
      <alignment horizontal="left" vertical="center"/>
    </xf>
    <xf numFmtId="168" fontId="1" fillId="0" borderId="1" xfId="0" applyNumberFormat="1" applyFont="1" applyBorder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165" fontId="1" fillId="0" borderId="1" xfId="0" applyNumberFormat="1" applyFont="1" applyBorder="1" applyAlignment="1">
      <alignment horizontal="left" vertical="center"/>
    </xf>
    <xf numFmtId="2" fontId="1" fillId="0" borderId="1" xfId="0" applyNumberFormat="1" applyFont="1" applyBorder="1" applyAlignment="1">
      <alignment horizontal="left" vertical="center"/>
    </xf>
    <xf numFmtId="172" fontId="1" fillId="0" borderId="0" xfId="0" applyNumberFormat="1" applyFont="1" applyAlignment="1">
      <alignment horizontal="left" vertical="center"/>
    </xf>
    <xf numFmtId="173" fontId="1" fillId="0" borderId="1" xfId="0" applyNumberFormat="1" applyFont="1" applyBorder="1" applyAlignment="1">
      <alignment horizontal="left" vertical="center"/>
    </xf>
    <xf numFmtId="1" fontId="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26</xdr:row>
      <xdr:rowOff>0</xdr:rowOff>
    </xdr:from>
    <xdr:to>
      <xdr:col>14</xdr:col>
      <xdr:colOff>180975</xdr:colOff>
      <xdr:row>27</xdr:row>
      <xdr:rowOff>133350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30DB59A4-D184-4319-B18B-DAFE6ADCA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0" y="3609975"/>
          <a:ext cx="14192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285750</xdr:colOff>
      <xdr:row>28</xdr:row>
      <xdr:rowOff>0</xdr:rowOff>
    </xdr:from>
    <xdr:to>
      <xdr:col>14</xdr:col>
      <xdr:colOff>571500</xdr:colOff>
      <xdr:row>30</xdr:row>
      <xdr:rowOff>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28B81534-A4ED-416F-8F22-0BFFAF649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0" y="3971925"/>
          <a:ext cx="18097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285750</xdr:colOff>
      <xdr:row>30</xdr:row>
      <xdr:rowOff>152400</xdr:rowOff>
    </xdr:from>
    <xdr:to>
      <xdr:col>14</xdr:col>
      <xdr:colOff>228600</xdr:colOff>
      <xdr:row>31</xdr:row>
      <xdr:rowOff>152400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28EAC89D-3872-4A1B-A707-CE1A9C2F6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0" y="4486275"/>
          <a:ext cx="14668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250023</xdr:colOff>
      <xdr:row>65</xdr:row>
      <xdr:rowOff>0</xdr:rowOff>
    </xdr:from>
    <xdr:to>
      <xdr:col>15</xdr:col>
      <xdr:colOff>145248</xdr:colOff>
      <xdr:row>66</xdr:row>
      <xdr:rowOff>133350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1FF0EBF7-A961-4D32-B5D3-E7F514345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06054" y="11977688"/>
          <a:ext cx="1419225" cy="311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285742</xdr:colOff>
      <xdr:row>70</xdr:row>
      <xdr:rowOff>83345</xdr:rowOff>
    </xdr:from>
    <xdr:to>
      <xdr:col>15</xdr:col>
      <xdr:colOff>171442</xdr:colOff>
      <xdr:row>72</xdr:row>
      <xdr:rowOff>38101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C6669755-CB85-40EB-8CDA-CA83BB8C7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1773" y="12954001"/>
          <a:ext cx="1409700" cy="311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250023</xdr:colOff>
      <xdr:row>68</xdr:row>
      <xdr:rowOff>0</xdr:rowOff>
    </xdr:from>
    <xdr:to>
      <xdr:col>15</xdr:col>
      <xdr:colOff>535773</xdr:colOff>
      <xdr:row>69</xdr:row>
      <xdr:rowOff>166688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CE7A93D4-F0DE-468B-89CC-52CEEA79E7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06054" y="12513469"/>
          <a:ext cx="1809750" cy="345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11906</xdr:colOff>
      <xdr:row>28</xdr:row>
      <xdr:rowOff>23813</xdr:rowOff>
    </xdr:from>
    <xdr:to>
      <xdr:col>16</xdr:col>
      <xdr:colOff>388143</xdr:colOff>
      <xdr:row>29</xdr:row>
      <xdr:rowOff>169069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D84D7F1E-149B-45E4-9CB6-79B2CBC39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13656" y="3995738"/>
          <a:ext cx="1138237" cy="3262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250023</xdr:colOff>
      <xdr:row>68</xdr:row>
      <xdr:rowOff>0</xdr:rowOff>
    </xdr:from>
    <xdr:to>
      <xdr:col>17</xdr:col>
      <xdr:colOff>631023</xdr:colOff>
      <xdr:row>69</xdr:row>
      <xdr:rowOff>133350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61559B28-2B78-457C-9556-BC88CAC5A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2054" y="12513469"/>
          <a:ext cx="1143000" cy="311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285742</xdr:colOff>
      <xdr:row>73</xdr:row>
      <xdr:rowOff>107154</xdr:rowOff>
    </xdr:from>
    <xdr:to>
      <xdr:col>15</xdr:col>
      <xdr:colOff>228592</xdr:colOff>
      <xdr:row>74</xdr:row>
      <xdr:rowOff>95248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FD4854-6AB0-4B8B-BE3E-3F245E681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1773" y="13513592"/>
          <a:ext cx="1466850" cy="1666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6F3CD-5EED-42AA-ABD5-F37D49C768D4}">
  <dimension ref="A1:E5"/>
  <sheetViews>
    <sheetView workbookViewId="0">
      <selection activeCell="E5" sqref="E5"/>
    </sheetView>
  </sheetViews>
  <sheetFormatPr baseColWidth="10" defaultColWidth="11.42578125" defaultRowHeight="14.25" x14ac:dyDescent="0.25"/>
  <cols>
    <col min="1" max="4" width="14.7109375" style="9" customWidth="1"/>
    <col min="5" max="5" width="44.85546875" style="9" bestFit="1" customWidth="1"/>
    <col min="6" max="16384" width="11.42578125" style="9"/>
  </cols>
  <sheetData>
    <row r="1" spans="1:5" ht="15" x14ac:dyDescent="0.25">
      <c r="A1" s="11" t="s">
        <v>0</v>
      </c>
    </row>
    <row r="3" spans="1:5" ht="15" x14ac:dyDescent="0.25">
      <c r="A3" s="11" t="s">
        <v>1</v>
      </c>
      <c r="B3" s="11" t="s">
        <v>2</v>
      </c>
      <c r="C3" s="11" t="s">
        <v>3</v>
      </c>
      <c r="D3" s="11" t="s">
        <v>4</v>
      </c>
      <c r="E3" s="11" t="s">
        <v>5</v>
      </c>
    </row>
    <row r="4" spans="1:5" ht="28.5" x14ac:dyDescent="0.25">
      <c r="A4" s="9" t="s">
        <v>6</v>
      </c>
      <c r="B4" s="9" t="s">
        <v>7</v>
      </c>
      <c r="D4" s="9" t="s">
        <v>8</v>
      </c>
      <c r="E4" s="9" t="s">
        <v>9</v>
      </c>
    </row>
    <row r="5" spans="1:5" x14ac:dyDescent="0.25">
      <c r="A5" s="9" t="s">
        <v>10</v>
      </c>
      <c r="B5" s="9" t="s">
        <v>7</v>
      </c>
      <c r="D5" s="9" t="s">
        <v>11</v>
      </c>
      <c r="E5" s="9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4B17B-6F13-443E-9703-935EB75820CE}">
  <dimension ref="A1:A19"/>
  <sheetViews>
    <sheetView workbookViewId="0">
      <selection activeCell="A10" sqref="A10"/>
    </sheetView>
  </sheetViews>
  <sheetFormatPr baseColWidth="10" defaultColWidth="11.42578125" defaultRowHeight="14.25" x14ac:dyDescent="0.2"/>
  <cols>
    <col min="1" max="16384" width="11.42578125" style="3"/>
  </cols>
  <sheetData>
    <row r="1" spans="1:1" ht="15" x14ac:dyDescent="0.25">
      <c r="A1" s="4" t="s">
        <v>13</v>
      </c>
    </row>
    <row r="3" spans="1:1" x14ac:dyDescent="0.2">
      <c r="A3" s="3" t="s">
        <v>14</v>
      </c>
    </row>
    <row r="4" spans="1:1" x14ac:dyDescent="0.2">
      <c r="A4" s="3" t="s">
        <v>15</v>
      </c>
    </row>
    <row r="5" spans="1:1" x14ac:dyDescent="0.2">
      <c r="A5" s="3" t="s">
        <v>16</v>
      </c>
    </row>
    <row r="6" spans="1:1" x14ac:dyDescent="0.2">
      <c r="A6" s="3" t="s">
        <v>17</v>
      </c>
    </row>
    <row r="7" spans="1:1" x14ac:dyDescent="0.2">
      <c r="A7" s="3" t="s">
        <v>18</v>
      </c>
    </row>
    <row r="8" spans="1:1" x14ac:dyDescent="0.2">
      <c r="A8" s="3" t="s">
        <v>19</v>
      </c>
    </row>
    <row r="9" spans="1:1" x14ac:dyDescent="0.2">
      <c r="A9" s="3" t="s">
        <v>20</v>
      </c>
    </row>
    <row r="10" spans="1:1" x14ac:dyDescent="0.2">
      <c r="A10" s="3" t="s">
        <v>21</v>
      </c>
    </row>
    <row r="11" spans="1:1" x14ac:dyDescent="0.2">
      <c r="A11" s="3" t="s">
        <v>22</v>
      </c>
    </row>
    <row r="13" spans="1:1" ht="15" x14ac:dyDescent="0.25">
      <c r="A13" s="4" t="s">
        <v>23</v>
      </c>
    </row>
    <row r="15" spans="1:1" x14ac:dyDescent="0.2">
      <c r="A15" s="3" t="s">
        <v>24</v>
      </c>
    </row>
    <row r="16" spans="1:1" x14ac:dyDescent="0.2">
      <c r="A16" s="3" t="s">
        <v>25</v>
      </c>
    </row>
    <row r="17" spans="1:1" x14ac:dyDescent="0.2">
      <c r="A17" s="3" t="s">
        <v>26</v>
      </c>
    </row>
    <row r="19" spans="1:1" ht="15" x14ac:dyDescent="0.25">
      <c r="A19" s="4" t="s">
        <v>27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DEE25-9DE3-41D7-B83F-E09DF0E21C51}">
  <dimension ref="A1:B32"/>
  <sheetViews>
    <sheetView topLeftCell="A11" workbookViewId="0">
      <selection activeCell="B19" sqref="B19"/>
    </sheetView>
  </sheetViews>
  <sheetFormatPr baseColWidth="10" defaultColWidth="11.42578125" defaultRowHeight="14.25" x14ac:dyDescent="0.2"/>
  <cols>
    <col min="1" max="16384" width="11.42578125" style="3"/>
  </cols>
  <sheetData>
    <row r="1" spans="1:2" ht="15" x14ac:dyDescent="0.25">
      <c r="A1" s="4" t="s">
        <v>28</v>
      </c>
    </row>
    <row r="3" spans="1:2" ht="15" x14ac:dyDescent="0.25">
      <c r="A3" s="4" t="s">
        <v>29</v>
      </c>
      <c r="B3" s="4" t="s">
        <v>30</v>
      </c>
    </row>
    <row r="4" spans="1:2" x14ac:dyDescent="0.2">
      <c r="A4" s="3" t="s">
        <v>31</v>
      </c>
      <c r="B4" s="3" t="s">
        <v>32</v>
      </c>
    </row>
    <row r="5" spans="1:2" x14ac:dyDescent="0.2">
      <c r="A5" s="9" t="s">
        <v>33</v>
      </c>
      <c r="B5" s="3" t="s">
        <v>34</v>
      </c>
    </row>
    <row r="6" spans="1:2" x14ac:dyDescent="0.2">
      <c r="A6" s="9" t="s">
        <v>35</v>
      </c>
      <c r="B6" s="3" t="s">
        <v>36</v>
      </c>
    </row>
    <row r="7" spans="1:2" x14ac:dyDescent="0.2">
      <c r="A7" s="5" t="s">
        <v>37</v>
      </c>
      <c r="B7" s="5" t="s">
        <v>38</v>
      </c>
    </row>
    <row r="8" spans="1:2" x14ac:dyDescent="0.2">
      <c r="A8" s="5" t="s">
        <v>39</v>
      </c>
      <c r="B8" s="5" t="s">
        <v>40</v>
      </c>
    </row>
    <row r="9" spans="1:2" x14ac:dyDescent="0.2">
      <c r="A9" s="9" t="s">
        <v>41</v>
      </c>
      <c r="B9" s="3" t="s">
        <v>42</v>
      </c>
    </row>
    <row r="10" spans="1:2" x14ac:dyDescent="0.2">
      <c r="A10" s="9" t="s">
        <v>43</v>
      </c>
      <c r="B10" s="3" t="s">
        <v>44</v>
      </c>
    </row>
    <row r="11" spans="1:2" x14ac:dyDescent="0.2">
      <c r="A11" s="5" t="s">
        <v>45</v>
      </c>
      <c r="B11" s="3" t="s">
        <v>46</v>
      </c>
    </row>
    <row r="12" spans="1:2" x14ac:dyDescent="0.2">
      <c r="A12" s="5" t="s">
        <v>47</v>
      </c>
      <c r="B12" s="3" t="s">
        <v>48</v>
      </c>
    </row>
    <row r="13" spans="1:2" x14ac:dyDescent="0.2">
      <c r="A13" s="3" t="s">
        <v>49</v>
      </c>
      <c r="B13" s="3" t="s">
        <v>50</v>
      </c>
    </row>
    <row r="14" spans="1:2" x14ac:dyDescent="0.2">
      <c r="A14" s="3" t="s">
        <v>51</v>
      </c>
      <c r="B14" s="3" t="s">
        <v>52</v>
      </c>
    </row>
    <row r="15" spans="1:2" x14ac:dyDescent="0.2">
      <c r="A15" s="3" t="s">
        <v>53</v>
      </c>
      <c r="B15" s="3" t="s">
        <v>54</v>
      </c>
    </row>
    <row r="16" spans="1:2" x14ac:dyDescent="0.2">
      <c r="A16" s="9" t="s">
        <v>55</v>
      </c>
      <c r="B16" s="3" t="s">
        <v>56</v>
      </c>
    </row>
    <row r="17" spans="1:2" x14ac:dyDescent="0.2">
      <c r="A17" s="5" t="s">
        <v>57</v>
      </c>
      <c r="B17" s="5" t="s">
        <v>58</v>
      </c>
    </row>
    <row r="18" spans="1:2" x14ac:dyDescent="0.2">
      <c r="A18" s="5" t="s">
        <v>59</v>
      </c>
      <c r="B18" s="5" t="s">
        <v>60</v>
      </c>
    </row>
    <row r="19" spans="1:2" x14ac:dyDescent="0.2">
      <c r="A19" s="5" t="s">
        <v>61</v>
      </c>
      <c r="B19" s="5" t="s">
        <v>62</v>
      </c>
    </row>
    <row r="20" spans="1:2" x14ac:dyDescent="0.2">
      <c r="A20" s="5" t="s">
        <v>63</v>
      </c>
      <c r="B20" s="3" t="s">
        <v>64</v>
      </c>
    </row>
    <row r="21" spans="1:2" x14ac:dyDescent="0.2">
      <c r="A21" s="5" t="s">
        <v>65</v>
      </c>
      <c r="B21" s="3" t="s">
        <v>66</v>
      </c>
    </row>
    <row r="22" spans="1:2" x14ac:dyDescent="0.2">
      <c r="A22" s="3" t="s">
        <v>67</v>
      </c>
      <c r="B22" s="3" t="s">
        <v>68</v>
      </c>
    </row>
    <row r="23" spans="1:2" x14ac:dyDescent="0.2">
      <c r="A23" s="3" t="s">
        <v>69</v>
      </c>
      <c r="B23" s="3" t="s">
        <v>70</v>
      </c>
    </row>
    <row r="24" spans="1:2" x14ac:dyDescent="0.2">
      <c r="A24" s="3" t="s">
        <v>71</v>
      </c>
      <c r="B24" s="3" t="s">
        <v>72</v>
      </c>
    </row>
    <row r="25" spans="1:2" x14ac:dyDescent="0.2">
      <c r="A25" s="3" t="s">
        <v>73</v>
      </c>
      <c r="B25" s="3" t="s">
        <v>74</v>
      </c>
    </row>
    <row r="26" spans="1:2" x14ac:dyDescent="0.2">
      <c r="A26" s="3" t="s">
        <v>75</v>
      </c>
      <c r="B26" s="3" t="s">
        <v>76</v>
      </c>
    </row>
    <row r="27" spans="1:2" x14ac:dyDescent="0.2">
      <c r="A27" s="9" t="s">
        <v>77</v>
      </c>
      <c r="B27" s="3" t="s">
        <v>78</v>
      </c>
    </row>
    <row r="28" spans="1:2" x14ac:dyDescent="0.2">
      <c r="A28" s="9" t="s">
        <v>79</v>
      </c>
      <c r="B28" s="3" t="s">
        <v>80</v>
      </c>
    </row>
    <row r="29" spans="1:2" x14ac:dyDescent="0.2">
      <c r="A29" s="9" t="s">
        <v>81</v>
      </c>
      <c r="B29" s="3" t="s">
        <v>82</v>
      </c>
    </row>
    <row r="30" spans="1:2" x14ac:dyDescent="0.2">
      <c r="A30" s="9" t="s">
        <v>83</v>
      </c>
      <c r="B30" s="3" t="s">
        <v>84</v>
      </c>
    </row>
    <row r="31" spans="1:2" x14ac:dyDescent="0.2">
      <c r="A31" s="5" t="s">
        <v>85</v>
      </c>
      <c r="B31" s="3" t="s">
        <v>86</v>
      </c>
    </row>
    <row r="32" spans="1:2" x14ac:dyDescent="0.2">
      <c r="A32" s="9" t="s">
        <v>87</v>
      </c>
      <c r="B32" s="3" t="s">
        <v>88</v>
      </c>
    </row>
  </sheetData>
  <sortState xmlns:xlrd2="http://schemas.microsoft.com/office/spreadsheetml/2017/richdata2" ref="A5:B32">
    <sortCondition ref="A5:A32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200D5-CFB8-4A42-B5CB-BB5D2643653A}">
  <dimension ref="A1:AD49"/>
  <sheetViews>
    <sheetView tabSelected="1" topLeftCell="A27" zoomScaleNormal="100" workbookViewId="0">
      <selection activeCell="F41" sqref="F41"/>
    </sheetView>
  </sheetViews>
  <sheetFormatPr baseColWidth="10" defaultColWidth="11.42578125" defaultRowHeight="14.25" x14ac:dyDescent="0.25"/>
  <cols>
    <col min="1" max="1" width="37.140625" style="5" bestFit="1" customWidth="1"/>
    <col min="2" max="2" width="9.5703125" style="5" bestFit="1" customWidth="1"/>
    <col min="3" max="4" width="31.85546875" style="5" customWidth="1"/>
    <col min="5" max="5" width="9.140625" style="5"/>
    <col min="6" max="6" width="11.42578125" style="5"/>
    <col min="7" max="7" width="16.5703125" style="5" bestFit="1" customWidth="1"/>
    <col min="8" max="16384" width="11.42578125" style="5"/>
  </cols>
  <sheetData>
    <row r="1" spans="1:16" ht="15" x14ac:dyDescent="0.25">
      <c r="A1" s="1" t="s">
        <v>21</v>
      </c>
    </row>
    <row r="3" spans="1:16" ht="15" x14ac:dyDescent="0.25">
      <c r="A3" s="1" t="s">
        <v>89</v>
      </c>
      <c r="B3" s="1" t="s">
        <v>90</v>
      </c>
      <c r="C3" s="1" t="s">
        <v>91</v>
      </c>
      <c r="D3" s="1" t="s">
        <v>92</v>
      </c>
      <c r="E3" s="1" t="s">
        <v>93</v>
      </c>
      <c r="F3" s="1" t="s">
        <v>94</v>
      </c>
      <c r="G3" s="1" t="s">
        <v>95</v>
      </c>
      <c r="H3" s="1" t="s">
        <v>96</v>
      </c>
      <c r="I3" s="1" t="s">
        <v>97</v>
      </c>
      <c r="J3" s="1" t="s">
        <v>98</v>
      </c>
      <c r="K3" s="1" t="s">
        <v>99</v>
      </c>
      <c r="O3" s="1"/>
    </row>
    <row r="4" spans="1:16" ht="15" x14ac:dyDescent="0.25">
      <c r="A4" s="1"/>
      <c r="B4" s="1"/>
      <c r="C4" s="1"/>
      <c r="D4" s="1"/>
      <c r="E4" s="1"/>
      <c r="F4" s="5" t="s">
        <v>100</v>
      </c>
      <c r="G4" s="5" t="s">
        <v>101</v>
      </c>
      <c r="H4" s="1"/>
      <c r="I4" s="1"/>
      <c r="J4" s="1"/>
    </row>
    <row r="5" spans="1:16" x14ac:dyDescent="0.25">
      <c r="A5" s="5" t="s">
        <v>102</v>
      </c>
      <c r="B5" s="5">
        <v>1</v>
      </c>
      <c r="C5" s="2" t="s">
        <v>103</v>
      </c>
      <c r="D5" s="2" t="s">
        <v>104</v>
      </c>
      <c r="E5" s="5" t="s">
        <v>105</v>
      </c>
      <c r="F5" s="10">
        <f>'A9'!$C$85</f>
        <v>5.2851593287124281</v>
      </c>
      <c r="G5" s="16">
        <f>1-10^-F5</f>
        <v>0.9999948139025725</v>
      </c>
      <c r="H5" s="5" t="s">
        <v>106</v>
      </c>
      <c r="I5" s="5" t="s">
        <v>107</v>
      </c>
      <c r="J5" s="5">
        <v>2</v>
      </c>
      <c r="K5" s="5" t="s">
        <v>108</v>
      </c>
    </row>
    <row r="6" spans="1:16" x14ac:dyDescent="0.25">
      <c r="A6" s="5" t="s">
        <v>102</v>
      </c>
      <c r="B6" s="5">
        <v>1</v>
      </c>
      <c r="C6" s="2" t="s">
        <v>146</v>
      </c>
      <c r="D6" s="5" t="s">
        <v>110</v>
      </c>
      <c r="E6" s="5" t="s">
        <v>111</v>
      </c>
      <c r="F6" s="10">
        <f>'A9'!$G$85</f>
        <v>5.9834007381805385</v>
      </c>
      <c r="G6" s="38">
        <f t="shared" ref="G6:G7" si="0">1-10^-F6</f>
        <v>0.99999896103896102</v>
      </c>
      <c r="H6" s="5" t="s">
        <v>112</v>
      </c>
      <c r="I6" s="5" t="s">
        <v>113</v>
      </c>
      <c r="J6" s="5">
        <v>2</v>
      </c>
    </row>
    <row r="7" spans="1:16" s="8" customFormat="1" x14ac:dyDescent="0.25">
      <c r="A7" s="8" t="s">
        <v>102</v>
      </c>
      <c r="B7" s="8">
        <v>1</v>
      </c>
      <c r="C7" s="13" t="s">
        <v>114</v>
      </c>
      <c r="D7" s="14" t="s">
        <v>115</v>
      </c>
      <c r="E7" s="8" t="s">
        <v>116</v>
      </c>
      <c r="F7" s="33">
        <f>'A9'!$E$85</f>
        <v>5.1089707168794805</v>
      </c>
      <c r="G7" s="39">
        <f t="shared" si="0"/>
        <v>0.99999221910986613</v>
      </c>
      <c r="H7" s="8" t="s">
        <v>112</v>
      </c>
      <c r="I7" s="8" t="s">
        <v>107</v>
      </c>
      <c r="J7" s="8">
        <v>2</v>
      </c>
    </row>
    <row r="8" spans="1:16" x14ac:dyDescent="0.25">
      <c r="A8" s="5" t="s">
        <v>117</v>
      </c>
      <c r="B8" s="5">
        <v>2</v>
      </c>
      <c r="C8" s="2" t="s">
        <v>103</v>
      </c>
      <c r="D8" s="2" t="s">
        <v>104</v>
      </c>
      <c r="E8" s="5" t="s">
        <v>105</v>
      </c>
      <c r="F8" s="10">
        <f>'A9'!$C$86</f>
        <v>4.0255220182066713</v>
      </c>
      <c r="G8" s="37">
        <f>1-10^-F8</f>
        <v>0.99990570731950046</v>
      </c>
      <c r="H8" s="5" t="s">
        <v>106</v>
      </c>
      <c r="I8" s="5" t="s">
        <v>107</v>
      </c>
      <c r="J8" s="5">
        <v>2</v>
      </c>
      <c r="K8" s="5" t="s">
        <v>108</v>
      </c>
    </row>
    <row r="9" spans="1:16" x14ac:dyDescent="0.25">
      <c r="A9" s="5" t="s">
        <v>117</v>
      </c>
      <c r="B9" s="5">
        <v>2</v>
      </c>
      <c r="C9" s="2" t="s">
        <v>146</v>
      </c>
      <c r="D9" s="5" t="s">
        <v>110</v>
      </c>
      <c r="E9" s="5" t="s">
        <v>111</v>
      </c>
      <c r="F9" s="10">
        <f>'A9'!$G$86</f>
        <v>4.7237634276747826</v>
      </c>
      <c r="G9" s="18">
        <f t="shared" ref="G9:G10" si="1">1-10^-F9</f>
        <v>0.99998110979929167</v>
      </c>
      <c r="H9" s="5" t="s">
        <v>112</v>
      </c>
      <c r="I9" s="5" t="s">
        <v>113</v>
      </c>
      <c r="J9" s="5">
        <v>2</v>
      </c>
    </row>
    <row r="10" spans="1:16" s="8" customFormat="1" x14ac:dyDescent="0.25">
      <c r="A10" s="8" t="s">
        <v>117</v>
      </c>
      <c r="B10" s="8">
        <v>2</v>
      </c>
      <c r="C10" s="13" t="s">
        <v>114</v>
      </c>
      <c r="D10" s="14" t="s">
        <v>115</v>
      </c>
      <c r="E10" s="8" t="s">
        <v>116</v>
      </c>
      <c r="F10" s="33">
        <f>'A9'!$E$86</f>
        <v>3.8493334063737241</v>
      </c>
      <c r="G10" s="17">
        <f t="shared" si="1"/>
        <v>0.99985852927029395</v>
      </c>
      <c r="H10" s="8" t="s">
        <v>112</v>
      </c>
      <c r="I10" s="8" t="s">
        <v>107</v>
      </c>
      <c r="J10" s="8">
        <v>2</v>
      </c>
    </row>
    <row r="11" spans="1:16" x14ac:dyDescent="0.25">
      <c r="A11" s="5" t="s">
        <v>118</v>
      </c>
      <c r="B11" s="5">
        <v>3</v>
      </c>
      <c r="C11" s="2" t="s">
        <v>103</v>
      </c>
      <c r="D11" s="2" t="s">
        <v>104</v>
      </c>
      <c r="E11" s="5" t="s">
        <v>105</v>
      </c>
      <c r="F11" s="10">
        <f>'A9'!$C$85</f>
        <v>5.2851593287124281</v>
      </c>
      <c r="G11" s="16">
        <f t="shared" ref="G11:G26" si="2">1-10^-F11</f>
        <v>0.9999948139025725</v>
      </c>
      <c r="H11" s="5" t="s">
        <v>106</v>
      </c>
      <c r="I11" s="5" t="s">
        <v>107</v>
      </c>
      <c r="J11" s="5">
        <v>2</v>
      </c>
      <c r="K11" s="5" t="s">
        <v>108</v>
      </c>
    </row>
    <row r="12" spans="1:16" x14ac:dyDescent="0.25">
      <c r="A12" s="5" t="s">
        <v>118</v>
      </c>
      <c r="B12" s="5">
        <v>3</v>
      </c>
      <c r="C12" s="2" t="s">
        <v>146</v>
      </c>
      <c r="D12" s="5" t="s">
        <v>110</v>
      </c>
      <c r="E12" s="5" t="s">
        <v>111</v>
      </c>
      <c r="F12" s="10">
        <f>'A9'!$G$85</f>
        <v>5.9834007381805385</v>
      </c>
      <c r="G12" s="38">
        <f t="shared" si="2"/>
        <v>0.99999896103896102</v>
      </c>
      <c r="H12" s="5" t="s">
        <v>112</v>
      </c>
      <c r="I12" s="5" t="s">
        <v>113</v>
      </c>
      <c r="J12" s="5">
        <v>2</v>
      </c>
      <c r="P12" s="16"/>
    </row>
    <row r="13" spans="1:16" s="8" customFormat="1" x14ac:dyDescent="0.25">
      <c r="A13" s="8" t="s">
        <v>118</v>
      </c>
      <c r="B13" s="8">
        <v>3</v>
      </c>
      <c r="C13" s="13" t="s">
        <v>114</v>
      </c>
      <c r="D13" s="14" t="s">
        <v>115</v>
      </c>
      <c r="E13" s="8" t="s">
        <v>116</v>
      </c>
      <c r="F13" s="33">
        <f>'A9'!$E$85</f>
        <v>5.1089707168794805</v>
      </c>
      <c r="G13" s="39">
        <f t="shared" si="2"/>
        <v>0.99999221910986613</v>
      </c>
      <c r="H13" s="8" t="s">
        <v>112</v>
      </c>
      <c r="I13" s="8" t="s">
        <v>107</v>
      </c>
      <c r="J13" s="8">
        <v>2</v>
      </c>
      <c r="P13" s="17"/>
    </row>
    <row r="14" spans="1:16" x14ac:dyDescent="0.25">
      <c r="A14" s="5" t="s">
        <v>119</v>
      </c>
      <c r="B14" s="5">
        <v>4</v>
      </c>
      <c r="C14" s="2" t="s">
        <v>103</v>
      </c>
      <c r="D14" s="2" t="s">
        <v>104</v>
      </c>
      <c r="E14" s="5" t="s">
        <v>105</v>
      </c>
      <c r="F14" s="10">
        <f>'A9'!$C$87</f>
        <v>4.4583455971247021</v>
      </c>
      <c r="G14" s="16">
        <f t="shared" si="2"/>
        <v>0.99996519397699679</v>
      </c>
      <c r="H14" s="5">
        <v>200</v>
      </c>
      <c r="I14" s="5" t="s">
        <v>107</v>
      </c>
      <c r="J14" s="5">
        <v>2</v>
      </c>
      <c r="K14" s="5" t="s">
        <v>108</v>
      </c>
    </row>
    <row r="15" spans="1:16" x14ac:dyDescent="0.25">
      <c r="A15" s="5" t="s">
        <v>119</v>
      </c>
      <c r="B15" s="5">
        <v>4</v>
      </c>
      <c r="C15" s="2" t="s">
        <v>146</v>
      </c>
      <c r="D15" s="5" t="s">
        <v>110</v>
      </c>
      <c r="E15" s="5" t="s">
        <v>111</v>
      </c>
      <c r="F15" s="10">
        <f>'A9'!$G$87</f>
        <v>5.1565870065928125</v>
      </c>
      <c r="G15" s="38">
        <f t="shared" si="2"/>
        <v>0.99999302710712101</v>
      </c>
      <c r="H15" s="5" t="s">
        <v>112</v>
      </c>
      <c r="I15" s="5" t="s">
        <v>113</v>
      </c>
      <c r="J15" s="5">
        <v>2</v>
      </c>
    </row>
    <row r="16" spans="1:16" s="8" customFormat="1" x14ac:dyDescent="0.25">
      <c r="A16" s="8" t="s">
        <v>119</v>
      </c>
      <c r="B16" s="8">
        <v>4</v>
      </c>
      <c r="C16" s="13" t="s">
        <v>114</v>
      </c>
      <c r="D16" s="14" t="s">
        <v>115</v>
      </c>
      <c r="E16" s="8" t="s">
        <v>116</v>
      </c>
      <c r="F16" s="33">
        <f>'A9'!$E$87</f>
        <v>4.2821569852917545</v>
      </c>
      <c r="G16" s="17">
        <f t="shared" si="2"/>
        <v>0.99994777926084677</v>
      </c>
      <c r="H16" s="8" t="s">
        <v>112</v>
      </c>
      <c r="I16" s="8" t="s">
        <v>107</v>
      </c>
      <c r="J16" s="8">
        <v>2</v>
      </c>
    </row>
    <row r="17" spans="1:16" x14ac:dyDescent="0.25">
      <c r="A17" s="5" t="s">
        <v>120</v>
      </c>
      <c r="B17" s="5">
        <v>5</v>
      </c>
      <c r="C17" s="2" t="s">
        <v>103</v>
      </c>
      <c r="D17" s="2" t="s">
        <v>104</v>
      </c>
      <c r="E17" s="5" t="s">
        <v>105</v>
      </c>
      <c r="F17" s="10">
        <f>'A9'!$C$85</f>
        <v>5.2851593287124281</v>
      </c>
      <c r="G17" s="16">
        <f t="shared" si="2"/>
        <v>0.9999948139025725</v>
      </c>
      <c r="H17" s="5">
        <v>10</v>
      </c>
      <c r="I17" s="5" t="s">
        <v>107</v>
      </c>
      <c r="J17" s="5">
        <v>2</v>
      </c>
      <c r="K17" s="5" t="s">
        <v>121</v>
      </c>
    </row>
    <row r="18" spans="1:16" x14ac:dyDescent="0.25">
      <c r="A18" s="5" t="s">
        <v>120</v>
      </c>
      <c r="B18" s="5">
        <v>5</v>
      </c>
      <c r="C18" s="2" t="s">
        <v>146</v>
      </c>
      <c r="D18" s="5" t="s">
        <v>110</v>
      </c>
      <c r="E18" s="5" t="s">
        <v>111</v>
      </c>
      <c r="F18" s="10">
        <f>'A9'!$G$85</f>
        <v>5.9834007381805385</v>
      </c>
      <c r="G18" s="38">
        <f t="shared" si="2"/>
        <v>0.99999896103896102</v>
      </c>
      <c r="H18" s="5" t="s">
        <v>106</v>
      </c>
      <c r="I18" s="5" t="s">
        <v>113</v>
      </c>
      <c r="J18" s="5">
        <v>2</v>
      </c>
      <c r="K18" s="5" t="s">
        <v>121</v>
      </c>
      <c r="P18" s="18"/>
    </row>
    <row r="19" spans="1:16" s="8" customFormat="1" x14ac:dyDescent="0.25">
      <c r="A19" s="8" t="s">
        <v>120</v>
      </c>
      <c r="B19" s="8">
        <v>5</v>
      </c>
      <c r="C19" s="13" t="s">
        <v>114</v>
      </c>
      <c r="D19" s="14" t="s">
        <v>115</v>
      </c>
      <c r="E19" s="8" t="s">
        <v>116</v>
      </c>
      <c r="F19" s="33">
        <f>'A9'!$E$85</f>
        <v>5.1089707168794805</v>
      </c>
      <c r="G19" s="39">
        <f t="shared" si="2"/>
        <v>0.99999221910986613</v>
      </c>
      <c r="H19" s="8" t="s">
        <v>106</v>
      </c>
      <c r="I19" s="8" t="s">
        <v>107</v>
      </c>
      <c r="J19" s="8">
        <v>2</v>
      </c>
      <c r="K19" s="8" t="s">
        <v>121</v>
      </c>
    </row>
    <row r="20" spans="1:16" x14ac:dyDescent="0.25">
      <c r="A20" s="5" t="s">
        <v>122</v>
      </c>
      <c r="B20" s="5">
        <v>6</v>
      </c>
      <c r="C20" s="2" t="s">
        <v>103</v>
      </c>
      <c r="D20" s="2" t="s">
        <v>104</v>
      </c>
      <c r="E20" s="5" t="s">
        <v>105</v>
      </c>
      <c r="F20" s="10">
        <f>'A9'!$I$100</f>
        <v>4.2851593287124281</v>
      </c>
      <c r="G20" s="37">
        <f t="shared" si="2"/>
        <v>0.99994813902572521</v>
      </c>
      <c r="H20" s="5">
        <v>100</v>
      </c>
      <c r="I20" s="5" t="s">
        <v>107</v>
      </c>
      <c r="J20" s="5">
        <v>2</v>
      </c>
      <c r="K20" s="5" t="s">
        <v>121</v>
      </c>
    </row>
    <row r="21" spans="1:16" x14ac:dyDescent="0.25">
      <c r="A21" s="5" t="s">
        <v>122</v>
      </c>
      <c r="B21" s="5">
        <v>6</v>
      </c>
      <c r="C21" s="2" t="s">
        <v>146</v>
      </c>
      <c r="D21" s="5" t="s">
        <v>110</v>
      </c>
      <c r="E21" s="5" t="s">
        <v>111</v>
      </c>
      <c r="F21" s="45">
        <f>'A9'!$J$100</f>
        <v>4.9834007381805385</v>
      </c>
      <c r="G21" s="18">
        <f t="shared" si="2"/>
        <v>0.99998961038961043</v>
      </c>
      <c r="H21" s="5" t="s">
        <v>112</v>
      </c>
      <c r="I21" s="5" t="s">
        <v>113</v>
      </c>
      <c r="J21" s="5">
        <v>2</v>
      </c>
    </row>
    <row r="22" spans="1:16" s="8" customFormat="1" x14ac:dyDescent="0.25">
      <c r="A22" s="8" t="s">
        <v>122</v>
      </c>
      <c r="B22" s="8">
        <v>6</v>
      </c>
      <c r="C22" s="13" t="s">
        <v>114</v>
      </c>
      <c r="D22" s="14" t="s">
        <v>115</v>
      </c>
      <c r="E22" s="8" t="s">
        <v>116</v>
      </c>
      <c r="F22" s="33">
        <f>'A9'!$K$100</f>
        <v>4.1089707168794805</v>
      </c>
      <c r="G22" s="17">
        <f t="shared" si="2"/>
        <v>0.99992219109866165</v>
      </c>
      <c r="H22" s="8" t="s">
        <v>112</v>
      </c>
      <c r="I22" s="8" t="s">
        <v>107</v>
      </c>
      <c r="J22" s="8">
        <v>2</v>
      </c>
    </row>
    <row r="23" spans="1:16" x14ac:dyDescent="0.25">
      <c r="A23" s="5" t="s">
        <v>123</v>
      </c>
      <c r="B23" s="5">
        <v>7</v>
      </c>
      <c r="C23" s="2" t="s">
        <v>103</v>
      </c>
      <c r="D23" s="2" t="s">
        <v>104</v>
      </c>
      <c r="E23" s="5" t="s">
        <v>105</v>
      </c>
      <c r="F23" s="10">
        <f>'A9'!$I$101</f>
        <v>3.2851593287124281</v>
      </c>
      <c r="G23" s="40">
        <f t="shared" si="2"/>
        <v>0.99948139025725236</v>
      </c>
      <c r="H23" s="5">
        <v>1000</v>
      </c>
      <c r="I23" s="5" t="s">
        <v>107</v>
      </c>
      <c r="J23" s="5">
        <v>2</v>
      </c>
      <c r="K23" s="5" t="s">
        <v>121</v>
      </c>
    </row>
    <row r="24" spans="1:16" x14ac:dyDescent="0.25">
      <c r="A24" s="5" t="s">
        <v>123</v>
      </c>
      <c r="B24" s="5">
        <v>7</v>
      </c>
      <c r="C24" s="2" t="s">
        <v>146</v>
      </c>
      <c r="D24" s="5" t="s">
        <v>110</v>
      </c>
      <c r="E24" s="5" t="s">
        <v>111</v>
      </c>
      <c r="F24" s="10">
        <f>'A9'!$J$101</f>
        <v>3.9834007381805385</v>
      </c>
      <c r="G24" s="16">
        <f t="shared" si="2"/>
        <v>0.99989610389610395</v>
      </c>
      <c r="H24" s="5" t="s">
        <v>112</v>
      </c>
      <c r="I24" s="5" t="s">
        <v>113</v>
      </c>
      <c r="J24" s="5">
        <v>2</v>
      </c>
    </row>
    <row r="25" spans="1:16" s="8" customFormat="1" x14ac:dyDescent="0.25">
      <c r="A25" s="8" t="s">
        <v>123</v>
      </c>
      <c r="B25" s="8">
        <v>7</v>
      </c>
      <c r="C25" s="13" t="s">
        <v>114</v>
      </c>
      <c r="D25" s="14" t="s">
        <v>115</v>
      </c>
      <c r="E25" s="8" t="s">
        <v>116</v>
      </c>
      <c r="F25" s="33">
        <f>'A9'!$K$101</f>
        <v>3.1089707168794805</v>
      </c>
      <c r="G25" s="41">
        <f t="shared" si="2"/>
        <v>0.99922191098661683</v>
      </c>
      <c r="H25" s="8" t="s">
        <v>112</v>
      </c>
      <c r="I25" s="8" t="s">
        <v>107</v>
      </c>
      <c r="J25" s="8">
        <v>2</v>
      </c>
    </row>
    <row r="26" spans="1:16" x14ac:dyDescent="0.25">
      <c r="A26" s="5" t="s">
        <v>124</v>
      </c>
      <c r="B26" s="5">
        <v>8</v>
      </c>
      <c r="C26" s="2" t="s">
        <v>103</v>
      </c>
      <c r="D26" s="2" t="s">
        <v>104</v>
      </c>
      <c r="E26" s="5" t="s">
        <v>105</v>
      </c>
      <c r="F26" s="10">
        <f>'A9'!$I$102</f>
        <v>2.2851593287124281</v>
      </c>
      <c r="G26" s="6">
        <f t="shared" si="2"/>
        <v>0.99481390257252322</v>
      </c>
      <c r="H26" s="5">
        <v>10000</v>
      </c>
      <c r="I26" s="5" t="s">
        <v>107</v>
      </c>
      <c r="J26" s="5">
        <v>2</v>
      </c>
      <c r="K26" s="5" t="s">
        <v>121</v>
      </c>
      <c r="P26" s="7"/>
    </row>
    <row r="27" spans="1:16" x14ac:dyDescent="0.25">
      <c r="A27" s="5" t="s">
        <v>124</v>
      </c>
      <c r="B27" s="5">
        <v>8</v>
      </c>
      <c r="C27" s="2" t="s">
        <v>146</v>
      </c>
      <c r="D27" s="5" t="s">
        <v>110</v>
      </c>
      <c r="E27" s="5" t="s">
        <v>111</v>
      </c>
      <c r="F27" s="10">
        <f>'A9'!$J$102</f>
        <v>2.9834007381805385</v>
      </c>
      <c r="G27" s="37">
        <f t="shared" ref="G27:G28" si="3">1-10^-F27</f>
        <v>0.99896103896103894</v>
      </c>
      <c r="H27" s="5" t="s">
        <v>112</v>
      </c>
      <c r="I27" s="5" t="s">
        <v>113</v>
      </c>
      <c r="J27" s="5">
        <v>2</v>
      </c>
      <c r="P27" s="7"/>
    </row>
    <row r="28" spans="1:16" s="8" customFormat="1" x14ac:dyDescent="0.25">
      <c r="A28" s="8" t="s">
        <v>124</v>
      </c>
      <c r="B28" s="8">
        <v>8</v>
      </c>
      <c r="C28" s="13" t="s">
        <v>114</v>
      </c>
      <c r="D28" s="14" t="s">
        <v>115</v>
      </c>
      <c r="E28" s="8" t="s">
        <v>116</v>
      </c>
      <c r="F28" s="33">
        <f>'A9'!$K$102</f>
        <v>2.1089707168794805</v>
      </c>
      <c r="G28" s="42">
        <f t="shared" si="3"/>
        <v>0.99221910986616868</v>
      </c>
      <c r="H28" s="8" t="s">
        <v>112</v>
      </c>
      <c r="I28" s="8" t="s">
        <v>107</v>
      </c>
      <c r="J28" s="8">
        <v>2</v>
      </c>
      <c r="P28" s="34"/>
    </row>
    <row r="29" spans="1:16" x14ac:dyDescent="0.25">
      <c r="A29" s="5" t="s">
        <v>125</v>
      </c>
      <c r="B29" s="5">
        <v>9</v>
      </c>
      <c r="C29" s="2" t="s">
        <v>103</v>
      </c>
      <c r="D29" s="5" t="s">
        <v>104</v>
      </c>
      <c r="E29" s="5" t="s">
        <v>105</v>
      </c>
      <c r="F29" s="10">
        <v>2</v>
      </c>
      <c r="G29" s="16">
        <f>1-10^-F29</f>
        <v>0.99</v>
      </c>
      <c r="H29" s="5">
        <v>10000</v>
      </c>
      <c r="I29" s="5" t="s">
        <v>107</v>
      </c>
      <c r="J29" s="5">
        <v>2</v>
      </c>
      <c r="K29" s="5" t="s">
        <v>126</v>
      </c>
      <c r="P29" s="7"/>
    </row>
    <row r="30" spans="1:16" x14ac:dyDescent="0.25">
      <c r="A30" s="5" t="s">
        <v>125</v>
      </c>
      <c r="B30" s="5">
        <v>9</v>
      </c>
      <c r="C30" s="2" t="s">
        <v>146</v>
      </c>
      <c r="D30" s="5" t="s">
        <v>110</v>
      </c>
      <c r="E30" s="5" t="s">
        <v>111</v>
      </c>
      <c r="F30" s="10">
        <f>'A9'!$G$88</f>
        <v>5.0803107511885948</v>
      </c>
      <c r="G30" s="38">
        <f t="shared" ref="G30:G31" si="4">1-10^-F30</f>
        <v>0.99999168831168828</v>
      </c>
      <c r="H30" s="5" t="s">
        <v>112</v>
      </c>
      <c r="I30" s="5" t="s">
        <v>113</v>
      </c>
      <c r="J30" s="5">
        <v>2</v>
      </c>
      <c r="P30" s="7"/>
    </row>
    <row r="31" spans="1:16" s="8" customFormat="1" x14ac:dyDescent="0.25">
      <c r="A31" s="8" t="s">
        <v>125</v>
      </c>
      <c r="B31" s="8">
        <v>9</v>
      </c>
      <c r="C31" s="13" t="s">
        <v>114</v>
      </c>
      <c r="D31" s="8" t="s">
        <v>127</v>
      </c>
      <c r="E31" s="8" t="s">
        <v>116</v>
      </c>
      <c r="F31" s="33">
        <f>'A9'!$E$88</f>
        <v>4.2058807298875367</v>
      </c>
      <c r="G31" s="17">
        <f t="shared" si="4"/>
        <v>0.99993775287892939</v>
      </c>
      <c r="H31" s="8" t="s">
        <v>112</v>
      </c>
      <c r="I31" s="8" t="s">
        <v>107</v>
      </c>
      <c r="J31" s="8">
        <v>2</v>
      </c>
      <c r="P31" s="34"/>
    </row>
    <row r="32" spans="1:16" x14ac:dyDescent="0.25">
      <c r="A32" s="5" t="s">
        <v>128</v>
      </c>
      <c r="B32" s="5">
        <v>10</v>
      </c>
      <c r="C32" s="2" t="s">
        <v>103</v>
      </c>
      <c r="D32" s="2" t="s">
        <v>104</v>
      </c>
      <c r="E32" s="5" t="s">
        <v>105</v>
      </c>
      <c r="F32" s="10">
        <v>3</v>
      </c>
      <c r="G32" s="16">
        <f>1-10^-F32</f>
        <v>0.999</v>
      </c>
      <c r="H32" s="5">
        <v>1000</v>
      </c>
      <c r="I32" s="5" t="s">
        <v>107</v>
      </c>
      <c r="J32" s="5">
        <v>2</v>
      </c>
      <c r="K32" s="5" t="s">
        <v>126</v>
      </c>
    </row>
    <row r="33" spans="1:30" x14ac:dyDescent="0.25">
      <c r="A33" s="5" t="s">
        <v>128</v>
      </c>
      <c r="B33" s="5">
        <v>10</v>
      </c>
      <c r="C33" s="2" t="s">
        <v>146</v>
      </c>
      <c r="D33" s="5" t="s">
        <v>110</v>
      </c>
      <c r="E33" s="5" t="s">
        <v>111</v>
      </c>
      <c r="F33" s="10">
        <f>'A9'!$G$88</f>
        <v>5.0803107511885948</v>
      </c>
      <c r="G33" s="38">
        <f>1-10^-F33</f>
        <v>0.99999168831168828</v>
      </c>
      <c r="H33" s="5" t="s">
        <v>112</v>
      </c>
      <c r="I33" s="5" t="s">
        <v>113</v>
      </c>
      <c r="J33" s="5">
        <v>2</v>
      </c>
    </row>
    <row r="34" spans="1:30" s="8" customFormat="1" x14ac:dyDescent="0.25">
      <c r="A34" s="8" t="s">
        <v>128</v>
      </c>
      <c r="B34" s="8">
        <v>10</v>
      </c>
      <c r="C34" s="13" t="s">
        <v>114</v>
      </c>
      <c r="D34" s="14" t="s">
        <v>115</v>
      </c>
      <c r="E34" s="8" t="s">
        <v>116</v>
      </c>
      <c r="F34" s="33">
        <f>'A9'!$E$88</f>
        <v>4.2058807298875367</v>
      </c>
      <c r="G34" s="17">
        <f>1-10^-F34</f>
        <v>0.99993775287892939</v>
      </c>
      <c r="H34" s="8" t="s">
        <v>112</v>
      </c>
      <c r="I34" s="8" t="s">
        <v>107</v>
      </c>
      <c r="J34" s="8">
        <v>2</v>
      </c>
      <c r="O34" s="35"/>
      <c r="P34" s="35"/>
    </row>
    <row r="35" spans="1:30" x14ac:dyDescent="0.25">
      <c r="A35" s="5" t="s">
        <v>129</v>
      </c>
      <c r="B35" s="5">
        <v>11</v>
      </c>
      <c r="C35" s="2" t="s">
        <v>103</v>
      </c>
      <c r="D35" s="5" t="s">
        <v>104</v>
      </c>
      <c r="E35" s="5" t="s">
        <v>105</v>
      </c>
      <c r="F35" s="10">
        <v>3</v>
      </c>
      <c r="G35" s="5">
        <f t="shared" ref="G35:G41" si="5">1-10^-F35</f>
        <v>0.999</v>
      </c>
      <c r="H35" s="5">
        <v>1000</v>
      </c>
      <c r="I35" s="5" t="s">
        <v>107</v>
      </c>
      <c r="J35" s="5">
        <v>2</v>
      </c>
      <c r="K35" s="5" t="s">
        <v>130</v>
      </c>
    </row>
    <row r="36" spans="1:30" x14ac:dyDescent="0.25">
      <c r="A36" s="5" t="s">
        <v>129</v>
      </c>
      <c r="B36" s="5">
        <v>11</v>
      </c>
      <c r="C36" s="2" t="s">
        <v>146</v>
      </c>
      <c r="D36" s="5" t="s">
        <v>110</v>
      </c>
      <c r="E36" s="5" t="s">
        <v>111</v>
      </c>
      <c r="F36" s="7">
        <f>'A9'!$G$89</f>
        <v>9.5456936026370123</v>
      </c>
      <c r="G36" s="43">
        <f t="shared" si="5"/>
        <v>0.99999999971535314</v>
      </c>
      <c r="H36" s="5" t="s">
        <v>112</v>
      </c>
      <c r="I36" s="5" t="s">
        <v>113</v>
      </c>
      <c r="J36" s="5">
        <v>2</v>
      </c>
      <c r="P36" s="12"/>
    </row>
    <row r="37" spans="1:30" s="8" customFormat="1" x14ac:dyDescent="0.25">
      <c r="A37" s="8" t="s">
        <v>129</v>
      </c>
      <c r="B37" s="8">
        <v>11</v>
      </c>
      <c r="C37" s="13" t="s">
        <v>114</v>
      </c>
      <c r="D37" s="8" t="s">
        <v>127</v>
      </c>
      <c r="E37" s="8" t="s">
        <v>116</v>
      </c>
      <c r="F37" s="34">
        <f>'A9'!$E$89</f>
        <v>8.6712635813359551</v>
      </c>
      <c r="G37" s="44">
        <f t="shared" si="5"/>
        <v>0.99999999786824922</v>
      </c>
      <c r="H37" s="8" t="s">
        <v>112</v>
      </c>
      <c r="I37" s="8" t="s">
        <v>107</v>
      </c>
      <c r="J37" s="8">
        <v>2</v>
      </c>
      <c r="P37" s="36"/>
    </row>
    <row r="38" spans="1:30" x14ac:dyDescent="0.25">
      <c r="A38" s="5" t="s">
        <v>131</v>
      </c>
      <c r="B38" s="5">
        <v>12</v>
      </c>
      <c r="C38" s="2" t="s">
        <v>103</v>
      </c>
      <c r="D38" s="5" t="s">
        <v>104</v>
      </c>
      <c r="E38" s="5" t="s">
        <v>105</v>
      </c>
      <c r="F38" s="7">
        <f>'A9'!$C$89</f>
        <v>8.8474521931689019</v>
      </c>
      <c r="G38" s="5">
        <f t="shared" si="5"/>
        <v>0.99999999857915134</v>
      </c>
      <c r="H38" s="5" t="s">
        <v>106</v>
      </c>
      <c r="I38" s="5" t="s">
        <v>107</v>
      </c>
      <c r="J38" s="5">
        <v>2</v>
      </c>
      <c r="K38" s="5" t="s">
        <v>108</v>
      </c>
    </row>
    <row r="39" spans="1:30" x14ac:dyDescent="0.25">
      <c r="A39" s="5" t="s">
        <v>131</v>
      </c>
      <c r="B39" s="5">
        <v>12</v>
      </c>
      <c r="C39" s="2" t="s">
        <v>146</v>
      </c>
      <c r="D39" s="5" t="s">
        <v>110</v>
      </c>
      <c r="E39" s="5" t="s">
        <v>111</v>
      </c>
      <c r="F39" s="7">
        <f>'A9'!$G$89</f>
        <v>9.5456936026370123</v>
      </c>
      <c r="G39" s="43">
        <f t="shared" si="5"/>
        <v>0.99999999971535314</v>
      </c>
      <c r="H39" s="5" t="s">
        <v>112</v>
      </c>
      <c r="I39" s="5" t="s">
        <v>113</v>
      </c>
      <c r="J39" s="5">
        <v>2</v>
      </c>
      <c r="P39" s="12"/>
    </row>
    <row r="40" spans="1:30" s="8" customFormat="1" x14ac:dyDescent="0.25">
      <c r="A40" s="8" t="s">
        <v>131</v>
      </c>
      <c r="B40" s="8">
        <v>12</v>
      </c>
      <c r="C40" s="13" t="s">
        <v>114</v>
      </c>
      <c r="D40" s="8" t="s">
        <v>127</v>
      </c>
      <c r="E40" s="8" t="s">
        <v>116</v>
      </c>
      <c r="F40" s="34">
        <f>'A9'!$E$89</f>
        <v>8.6712635813359551</v>
      </c>
      <c r="G40" s="44">
        <f t="shared" si="5"/>
        <v>0.99999999786824922</v>
      </c>
      <c r="H40" s="8" t="s">
        <v>112</v>
      </c>
      <c r="I40" s="8" t="s">
        <v>107</v>
      </c>
      <c r="J40" s="8">
        <v>2</v>
      </c>
      <c r="P40" s="36"/>
    </row>
    <row r="41" spans="1:30" x14ac:dyDescent="0.25">
      <c r="A41" s="5" t="s">
        <v>132</v>
      </c>
      <c r="B41" s="5">
        <v>13</v>
      </c>
      <c r="C41" s="2" t="s">
        <v>103</v>
      </c>
      <c r="D41" s="5" t="s">
        <v>104</v>
      </c>
      <c r="E41" s="5" t="s">
        <v>105</v>
      </c>
      <c r="F41" s="10">
        <f>'A9'!$I$102</f>
        <v>2.2851593287124281</v>
      </c>
      <c r="G41" s="6">
        <f t="shared" si="5"/>
        <v>0.99481390257252322</v>
      </c>
      <c r="H41" s="5" t="s">
        <v>112</v>
      </c>
      <c r="I41" s="5" t="s">
        <v>107</v>
      </c>
      <c r="J41" s="5">
        <v>2</v>
      </c>
      <c r="K41" s="5" t="s">
        <v>209</v>
      </c>
      <c r="P41" s="7"/>
    </row>
    <row r="42" spans="1:30" x14ac:dyDescent="0.25">
      <c r="A42" s="5" t="s">
        <v>132</v>
      </c>
      <c r="B42" s="5">
        <v>13</v>
      </c>
      <c r="C42" s="2" t="s">
        <v>146</v>
      </c>
      <c r="D42" s="5" t="s">
        <v>110</v>
      </c>
      <c r="E42" s="5" t="s">
        <v>111</v>
      </c>
      <c r="F42" s="10">
        <f>'A9'!$J$102</f>
        <v>2.9834007381805385</v>
      </c>
      <c r="G42" s="37">
        <f t="shared" ref="G42:G43" si="6">1-10^-F42</f>
        <v>0.99896103896103894</v>
      </c>
      <c r="H42" s="5" t="s">
        <v>112</v>
      </c>
      <c r="I42" s="5" t="s">
        <v>113</v>
      </c>
      <c r="J42" s="5">
        <v>2</v>
      </c>
      <c r="O42" s="10"/>
      <c r="P42" s="7"/>
    </row>
    <row r="43" spans="1:30" s="8" customFormat="1" x14ac:dyDescent="0.25">
      <c r="A43" s="8" t="s">
        <v>132</v>
      </c>
      <c r="B43" s="8">
        <v>13</v>
      </c>
      <c r="C43" s="13" t="s">
        <v>114</v>
      </c>
      <c r="D43" s="8" t="s">
        <v>127</v>
      </c>
      <c r="E43" s="8" t="s">
        <v>116</v>
      </c>
      <c r="F43" s="33">
        <f>'A9'!$K$102</f>
        <v>2.1089707168794805</v>
      </c>
      <c r="G43" s="42">
        <f t="shared" si="6"/>
        <v>0.99221910986616868</v>
      </c>
      <c r="H43" s="8" t="s">
        <v>112</v>
      </c>
      <c r="I43" s="8" t="s">
        <v>107</v>
      </c>
      <c r="J43" s="8">
        <v>2</v>
      </c>
      <c r="P43" s="34"/>
    </row>
    <row r="44" spans="1:30" x14ac:dyDescent="0.2">
      <c r="A44" s="5" t="s">
        <v>133</v>
      </c>
      <c r="B44" s="5">
        <v>14</v>
      </c>
      <c r="C44" s="2" t="s">
        <v>103</v>
      </c>
      <c r="D44" s="5" t="s">
        <v>104</v>
      </c>
      <c r="E44" s="5" t="s">
        <v>105</v>
      </c>
      <c r="F44" s="10">
        <f>'A9'!$C$85</f>
        <v>5.2851593287124281</v>
      </c>
      <c r="G44" s="16">
        <f>1-10^-F44</f>
        <v>0.9999948139025725</v>
      </c>
      <c r="H44" s="5" t="s">
        <v>112</v>
      </c>
      <c r="I44" s="5" t="s">
        <v>107</v>
      </c>
      <c r="J44" s="5">
        <v>2</v>
      </c>
      <c r="K44" s="5" t="s">
        <v>208</v>
      </c>
      <c r="M44" s="3"/>
      <c r="N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x14ac:dyDescent="0.25">
      <c r="A45" s="5" t="s">
        <v>133</v>
      </c>
      <c r="B45" s="5">
        <v>14</v>
      </c>
      <c r="C45" s="2" t="s">
        <v>146</v>
      </c>
      <c r="D45" s="5" t="s">
        <v>110</v>
      </c>
      <c r="E45" s="5" t="s">
        <v>111</v>
      </c>
      <c r="F45" s="10">
        <f>'A9'!$G$85</f>
        <v>5.9834007381805385</v>
      </c>
      <c r="G45" s="38">
        <f>1-10^-F45</f>
        <v>0.99999896103896102</v>
      </c>
      <c r="H45" s="5" t="s">
        <v>112</v>
      </c>
      <c r="I45" s="5" t="s">
        <v>113</v>
      </c>
      <c r="J45" s="5">
        <v>2</v>
      </c>
    </row>
    <row r="46" spans="1:30" s="8" customFormat="1" x14ac:dyDescent="0.25">
      <c r="A46" s="8" t="s">
        <v>133</v>
      </c>
      <c r="B46" s="8">
        <v>14</v>
      </c>
      <c r="C46" s="13" t="s">
        <v>114</v>
      </c>
      <c r="D46" s="8" t="s">
        <v>127</v>
      </c>
      <c r="E46" s="8" t="s">
        <v>116</v>
      </c>
      <c r="F46" s="33">
        <f>'A9'!$E$85</f>
        <v>5.1089707168794805</v>
      </c>
      <c r="G46" s="39">
        <f>1-10^-F46</f>
        <v>0.99999221910986613</v>
      </c>
      <c r="H46" s="8" t="s">
        <v>112</v>
      </c>
      <c r="I46" s="8" t="s">
        <v>107</v>
      </c>
      <c r="J46" s="8">
        <v>2</v>
      </c>
    </row>
    <row r="47" spans="1:30" x14ac:dyDescent="0.25">
      <c r="A47" s="5" t="s">
        <v>134</v>
      </c>
      <c r="B47" s="5">
        <v>15</v>
      </c>
      <c r="C47" s="2" t="s">
        <v>103</v>
      </c>
      <c r="D47" s="5" t="s">
        <v>104</v>
      </c>
      <c r="E47" s="5" t="s">
        <v>105</v>
      </c>
      <c r="F47" s="7">
        <f>'A9'!$C$89</f>
        <v>8.8474521931689019</v>
      </c>
      <c r="G47" s="12">
        <f>1-10^-F47</f>
        <v>0.99999999857915134</v>
      </c>
      <c r="H47" s="5" t="s">
        <v>106</v>
      </c>
      <c r="I47" s="5" t="s">
        <v>107</v>
      </c>
      <c r="J47" s="5">
        <v>2</v>
      </c>
      <c r="K47" s="5" t="s">
        <v>135</v>
      </c>
      <c r="P47" s="12"/>
    </row>
    <row r="48" spans="1:30" x14ac:dyDescent="0.25">
      <c r="A48" s="5" t="s">
        <v>134</v>
      </c>
      <c r="B48" s="5">
        <v>15</v>
      </c>
      <c r="C48" s="2" t="s">
        <v>146</v>
      </c>
      <c r="D48" s="5" t="s">
        <v>110</v>
      </c>
      <c r="E48" s="5" t="s">
        <v>111</v>
      </c>
      <c r="F48" s="7">
        <f>'A9'!$G$89</f>
        <v>9.5456936026370123</v>
      </c>
      <c r="G48" s="43">
        <f t="shared" ref="G48:G49" si="7">1-10^-F48</f>
        <v>0.99999999971535314</v>
      </c>
      <c r="H48" s="5" t="s">
        <v>106</v>
      </c>
      <c r="I48" s="5" t="s">
        <v>113</v>
      </c>
      <c r="J48" s="5">
        <v>2</v>
      </c>
      <c r="K48" s="5" t="s">
        <v>135</v>
      </c>
      <c r="P48" s="12"/>
    </row>
    <row r="49" spans="1:16" s="8" customFormat="1" x14ac:dyDescent="0.25">
      <c r="A49" s="8" t="s">
        <v>134</v>
      </c>
      <c r="B49" s="8">
        <v>15</v>
      </c>
      <c r="C49" s="13" t="s">
        <v>114</v>
      </c>
      <c r="D49" s="8" t="s">
        <v>127</v>
      </c>
      <c r="E49" s="8" t="s">
        <v>116</v>
      </c>
      <c r="F49" s="34">
        <f>'A9'!$E$89</f>
        <v>8.6712635813359551</v>
      </c>
      <c r="G49" s="15">
        <f t="shared" si="7"/>
        <v>0.99999999786824922</v>
      </c>
      <c r="H49" s="8" t="s">
        <v>106</v>
      </c>
      <c r="I49" s="8" t="s">
        <v>107</v>
      </c>
      <c r="J49" s="8">
        <v>2</v>
      </c>
      <c r="K49" s="5" t="s">
        <v>135</v>
      </c>
      <c r="P49" s="1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A3169-AE2B-4F71-97C0-F70F3C70E17B}">
  <dimension ref="A1:V105"/>
  <sheetViews>
    <sheetView zoomScale="80" zoomScaleNormal="80" workbookViewId="0">
      <selection activeCell="B9" sqref="B9"/>
    </sheetView>
  </sheetViews>
  <sheetFormatPr baseColWidth="10" defaultColWidth="11.42578125" defaultRowHeight="14.25" x14ac:dyDescent="0.25"/>
  <cols>
    <col min="1" max="7" width="11.42578125" style="5" customWidth="1"/>
    <col min="8" max="8" width="15.140625" style="5" bestFit="1" customWidth="1"/>
    <col min="9" max="16384" width="11.42578125" style="5"/>
  </cols>
  <sheetData>
    <row r="1" spans="1:15" ht="15" x14ac:dyDescent="0.25">
      <c r="A1" s="1" t="s">
        <v>136</v>
      </c>
    </row>
    <row r="3" spans="1:15" ht="15" x14ac:dyDescent="0.25">
      <c r="A3" s="1" t="s">
        <v>137</v>
      </c>
      <c r="B3" s="1" t="s">
        <v>138</v>
      </c>
      <c r="C3" s="1" t="s">
        <v>97</v>
      </c>
      <c r="D3" s="1" t="s">
        <v>139</v>
      </c>
      <c r="I3"/>
      <c r="J3"/>
      <c r="K3"/>
      <c r="L3"/>
      <c r="M3"/>
      <c r="N3"/>
      <c r="O3"/>
    </row>
    <row r="4" spans="1:15" ht="15" x14ac:dyDescent="0.25">
      <c r="A4" s="2" t="s">
        <v>114</v>
      </c>
      <c r="B4" s="5">
        <v>2000</v>
      </c>
      <c r="C4" s="5" t="s">
        <v>140</v>
      </c>
      <c r="D4" s="5" t="s">
        <v>141</v>
      </c>
      <c r="I4"/>
      <c r="J4" s="20"/>
      <c r="K4" s="21"/>
      <c r="L4" s="20"/>
      <c r="M4" s="20"/>
      <c r="N4" s="20"/>
      <c r="O4"/>
    </row>
    <row r="5" spans="1:15" ht="15" x14ac:dyDescent="0.25">
      <c r="A5" s="2" t="s">
        <v>114</v>
      </c>
      <c r="B5" s="5">
        <v>2700</v>
      </c>
      <c r="C5" s="5" t="s">
        <v>140</v>
      </c>
      <c r="D5" s="5" t="s">
        <v>142</v>
      </c>
      <c r="I5" s="22"/>
      <c r="J5" s="23"/>
      <c r="K5" s="24"/>
      <c r="L5" s="23"/>
      <c r="M5" s="23"/>
      <c r="N5" s="21"/>
      <c r="O5"/>
    </row>
    <row r="6" spans="1:15" ht="15" x14ac:dyDescent="0.25">
      <c r="A6" s="5" t="s">
        <v>143</v>
      </c>
      <c r="B6" s="5">
        <v>8000</v>
      </c>
      <c r="C6" s="5" t="s">
        <v>144</v>
      </c>
      <c r="D6" s="5" t="s">
        <v>145</v>
      </c>
      <c r="I6" s="22"/>
      <c r="J6" s="25"/>
      <c r="K6" s="26"/>
      <c r="L6" s="25"/>
      <c r="M6" s="25"/>
      <c r="N6" s="27"/>
      <c r="O6"/>
    </row>
    <row r="7" spans="1:15" ht="15" x14ac:dyDescent="0.25">
      <c r="A7" s="2" t="s">
        <v>103</v>
      </c>
      <c r="B7" s="5">
        <v>7000</v>
      </c>
      <c r="C7" s="5" t="s">
        <v>144</v>
      </c>
      <c r="D7" s="5" t="s">
        <v>141</v>
      </c>
      <c r="I7" s="22"/>
      <c r="J7" s="23"/>
      <c r="K7" s="24"/>
      <c r="L7" s="23"/>
      <c r="M7" s="23"/>
      <c r="N7" s="21"/>
      <c r="O7"/>
    </row>
    <row r="8" spans="1:15" ht="15" x14ac:dyDescent="0.25">
      <c r="A8" s="5" t="s">
        <v>146</v>
      </c>
      <c r="B8" s="5">
        <v>20000</v>
      </c>
      <c r="C8" s="5" t="s">
        <v>144</v>
      </c>
      <c r="D8" s="5" t="s">
        <v>147</v>
      </c>
      <c r="I8" s="22"/>
      <c r="J8" s="28"/>
      <c r="K8" s="29"/>
      <c r="L8" s="28"/>
      <c r="M8" s="28"/>
      <c r="N8" s="30"/>
      <c r="O8"/>
    </row>
    <row r="9" spans="1:15" ht="15" x14ac:dyDescent="0.25">
      <c r="A9" s="2" t="s">
        <v>148</v>
      </c>
      <c r="B9" s="5">
        <f>10^7.24</f>
        <v>17378008.287493788</v>
      </c>
      <c r="C9" s="5" t="s">
        <v>107</v>
      </c>
      <c r="D9" s="5" t="s">
        <v>149</v>
      </c>
      <c r="I9" s="22"/>
      <c r="J9" s="28"/>
      <c r="K9" s="29"/>
      <c r="L9" s="28"/>
      <c r="M9" s="28"/>
      <c r="N9" s="30"/>
      <c r="O9"/>
    </row>
    <row r="10" spans="1:15" ht="15" x14ac:dyDescent="0.25">
      <c r="I10" s="22"/>
      <c r="J10" s="28"/>
      <c r="K10" s="29"/>
      <c r="L10" s="28"/>
      <c r="M10" s="28"/>
      <c r="N10" s="30"/>
      <c r="O10"/>
    </row>
    <row r="11" spans="1:15" ht="15" x14ac:dyDescent="0.25">
      <c r="A11" s="1" t="s">
        <v>150</v>
      </c>
      <c r="B11" s="1" t="s">
        <v>137</v>
      </c>
      <c r="C11" s="1" t="s">
        <v>151</v>
      </c>
      <c r="D11" s="1" t="s">
        <v>97</v>
      </c>
      <c r="E11" s="1" t="s">
        <v>139</v>
      </c>
      <c r="I11" s="22"/>
      <c r="J11" s="28"/>
      <c r="K11" s="29"/>
      <c r="L11" s="28"/>
      <c r="M11" s="28"/>
      <c r="N11" s="30"/>
      <c r="O11"/>
    </row>
    <row r="12" spans="1:15" ht="15" x14ac:dyDescent="0.25">
      <c r="A12" s="5" t="s">
        <v>122</v>
      </c>
      <c r="B12" s="2" t="s">
        <v>148</v>
      </c>
      <c r="C12" s="5">
        <v>100</v>
      </c>
      <c r="D12" s="5" t="s">
        <v>107</v>
      </c>
      <c r="E12" s="5" t="s">
        <v>121</v>
      </c>
      <c r="I12" s="22"/>
      <c r="J12" s="28"/>
      <c r="K12" s="29"/>
      <c r="L12" s="28"/>
      <c r="M12" s="28"/>
      <c r="N12" s="30"/>
      <c r="O12"/>
    </row>
    <row r="13" spans="1:15" ht="15" x14ac:dyDescent="0.25">
      <c r="A13" s="5" t="s">
        <v>123</v>
      </c>
      <c r="B13" s="2" t="s">
        <v>148</v>
      </c>
      <c r="C13" s="5">
        <v>1000</v>
      </c>
      <c r="D13" s="5" t="s">
        <v>107</v>
      </c>
      <c r="E13" s="5" t="s">
        <v>121</v>
      </c>
      <c r="I13" s="22"/>
      <c r="J13" s="28"/>
      <c r="K13" s="29"/>
      <c r="L13" s="28"/>
      <c r="M13" s="28"/>
      <c r="N13" s="30"/>
      <c r="O13"/>
    </row>
    <row r="14" spans="1:15" ht="15" x14ac:dyDescent="0.25">
      <c r="A14" s="5" t="s">
        <v>124</v>
      </c>
      <c r="B14" s="2" t="s">
        <v>148</v>
      </c>
      <c r="C14" s="5">
        <v>10000</v>
      </c>
      <c r="D14" s="5" t="s">
        <v>107</v>
      </c>
      <c r="E14" s="5" t="s">
        <v>121</v>
      </c>
      <c r="I14" s="22"/>
      <c r="J14" s="28"/>
      <c r="K14" s="29"/>
      <c r="L14" s="28"/>
      <c r="M14" s="28"/>
      <c r="N14" s="30"/>
      <c r="O14"/>
    </row>
    <row r="15" spans="1:15" ht="15" x14ac:dyDescent="0.25">
      <c r="A15" s="5" t="s">
        <v>133</v>
      </c>
      <c r="B15" s="2" t="s">
        <v>148</v>
      </c>
      <c r="C15" s="5">
        <v>500</v>
      </c>
      <c r="D15" s="5" t="s">
        <v>107</v>
      </c>
      <c r="E15" s="5" t="s">
        <v>152</v>
      </c>
      <c r="I15" s="22"/>
      <c r="J15" s="28"/>
      <c r="K15" s="29"/>
      <c r="L15" s="28"/>
      <c r="M15" s="28"/>
      <c r="N15" s="30"/>
      <c r="O15"/>
    </row>
    <row r="16" spans="1:15" ht="15" x14ac:dyDescent="0.25">
      <c r="I16" s="22"/>
      <c r="J16" s="28"/>
      <c r="K16" s="29"/>
      <c r="L16" s="28"/>
      <c r="M16" s="28"/>
      <c r="N16" s="30"/>
      <c r="O16"/>
    </row>
    <row r="17" spans="1:15" ht="15" x14ac:dyDescent="0.25">
      <c r="A17" s="1" t="s">
        <v>150</v>
      </c>
      <c r="B17" s="1" t="s">
        <v>153</v>
      </c>
      <c r="C17" s="1" t="s">
        <v>154</v>
      </c>
      <c r="E17" s="1"/>
      <c r="F17" s="1"/>
      <c r="G17" s="1" t="s">
        <v>139</v>
      </c>
      <c r="I17" s="31"/>
      <c r="J17"/>
      <c r="K17"/>
      <c r="L17"/>
      <c r="M17"/>
      <c r="N17"/>
      <c r="O17"/>
    </row>
    <row r="18" spans="1:15" ht="15" x14ac:dyDescent="0.25">
      <c r="B18" s="1"/>
      <c r="C18" s="5" t="s">
        <v>155</v>
      </c>
      <c r="D18" s="5" t="s">
        <v>156</v>
      </c>
      <c r="E18" s="5" t="s">
        <v>157</v>
      </c>
      <c r="G18" s="5" t="s">
        <v>158</v>
      </c>
    </row>
    <row r="19" spans="1:15" ht="15" x14ac:dyDescent="0.25">
      <c r="B19" s="1"/>
      <c r="E19" s="5" t="s">
        <v>159</v>
      </c>
      <c r="F19" s="1"/>
    </row>
    <row r="20" spans="1:15" ht="15" x14ac:dyDescent="0.25">
      <c r="A20" s="5" t="s">
        <v>160</v>
      </c>
      <c r="B20" s="1"/>
      <c r="C20" s="5">
        <v>2E-3</v>
      </c>
      <c r="D20" s="5">
        <v>100</v>
      </c>
      <c r="E20" s="5">
        <f>C20*D20</f>
        <v>0.2</v>
      </c>
      <c r="F20" s="1"/>
    </row>
    <row r="21" spans="1:15" ht="15" x14ac:dyDescent="0.25">
      <c r="A21" s="5" t="s">
        <v>161</v>
      </c>
      <c r="B21" s="1"/>
      <c r="C21" s="5">
        <v>1.0000000000000001E-5</v>
      </c>
      <c r="D21" s="5">
        <v>1100</v>
      </c>
      <c r="E21" s="5">
        <f t="shared" ref="E21:E24" si="0">C21*D21</f>
        <v>1.1000000000000001E-2</v>
      </c>
      <c r="F21" s="1"/>
    </row>
    <row r="22" spans="1:15" ht="15" x14ac:dyDescent="0.25">
      <c r="A22" s="5" t="s">
        <v>162</v>
      </c>
      <c r="B22" s="1"/>
      <c r="C22" s="5">
        <v>1E-4</v>
      </c>
      <c r="D22" s="5">
        <v>298</v>
      </c>
      <c r="E22" s="5">
        <f t="shared" si="0"/>
        <v>2.98E-2</v>
      </c>
      <c r="F22" s="1"/>
    </row>
    <row r="23" spans="1:15" ht="15" x14ac:dyDescent="0.25">
      <c r="A23" s="5" t="s">
        <v>163</v>
      </c>
      <c r="B23" s="1"/>
      <c r="C23" s="5">
        <v>1E-4</v>
      </c>
      <c r="D23" s="5">
        <v>250</v>
      </c>
      <c r="E23" s="5">
        <f t="shared" si="0"/>
        <v>2.5000000000000001E-2</v>
      </c>
      <c r="F23" s="1"/>
    </row>
    <row r="24" spans="1:15" ht="15" x14ac:dyDescent="0.25">
      <c r="A24" s="5" t="s">
        <v>134</v>
      </c>
      <c r="B24" s="1"/>
      <c r="C24" s="5">
        <v>2</v>
      </c>
      <c r="D24" s="5">
        <v>365</v>
      </c>
      <c r="E24" s="5">
        <f t="shared" si="0"/>
        <v>730</v>
      </c>
      <c r="F24" s="1"/>
    </row>
    <row r="25" spans="1:15" ht="15" x14ac:dyDescent="0.25">
      <c r="B25" s="1"/>
      <c r="E25" s="1"/>
      <c r="F25" s="1"/>
    </row>
    <row r="26" spans="1:15" ht="15" x14ac:dyDescent="0.25">
      <c r="C26" s="1" t="s">
        <v>91</v>
      </c>
      <c r="F26" s="1" t="s">
        <v>139</v>
      </c>
    </row>
    <row r="27" spans="1:15" x14ac:dyDescent="0.25">
      <c r="C27" s="2" t="s">
        <v>103</v>
      </c>
      <c r="D27" s="5" t="s">
        <v>164</v>
      </c>
      <c r="E27" s="2" t="s">
        <v>114</v>
      </c>
      <c r="F27" s="5" t="s">
        <v>165</v>
      </c>
    </row>
    <row r="28" spans="1:15" x14ac:dyDescent="0.25">
      <c r="A28" s="5" t="s">
        <v>166</v>
      </c>
      <c r="B28" s="5" t="s">
        <v>167</v>
      </c>
      <c r="C28" s="5" t="s">
        <v>168</v>
      </c>
      <c r="D28" s="5" t="s">
        <v>168</v>
      </c>
      <c r="E28" s="5">
        <f>5.9*10^-2</f>
        <v>5.9000000000000004E-2</v>
      </c>
    </row>
    <row r="29" spans="1:15" x14ac:dyDescent="0.25">
      <c r="B29" s="5" t="s">
        <v>169</v>
      </c>
      <c r="C29" s="5">
        <v>0.14499999999999999</v>
      </c>
      <c r="D29" s="5">
        <v>0.253</v>
      </c>
      <c r="E29" s="5" t="s">
        <v>168</v>
      </c>
    </row>
    <row r="30" spans="1:15" x14ac:dyDescent="0.25">
      <c r="B30" s="5" t="s">
        <v>170</v>
      </c>
      <c r="C30" s="5">
        <v>7.58</v>
      </c>
      <c r="D30" s="5">
        <v>0.42599999999999999</v>
      </c>
      <c r="E30" s="5" t="s">
        <v>168</v>
      </c>
    </row>
    <row r="31" spans="1:15" x14ac:dyDescent="0.25">
      <c r="A31" s="5" t="s">
        <v>171</v>
      </c>
      <c r="B31" s="5" t="s">
        <v>172</v>
      </c>
      <c r="C31" s="5">
        <f>4.6*10^-3</f>
        <v>4.5999999999999999E-3</v>
      </c>
      <c r="D31" s="5">
        <f>1.3*10^-2</f>
        <v>1.3000000000000001E-2</v>
      </c>
      <c r="E31" s="5">
        <f>1.5*10^-3</f>
        <v>1.5E-3</v>
      </c>
    </row>
    <row r="32" spans="1:15" x14ac:dyDescent="0.25">
      <c r="A32" s="5" t="s">
        <v>173</v>
      </c>
      <c r="C32" s="5">
        <v>0.3</v>
      </c>
      <c r="D32" s="5">
        <v>0.88</v>
      </c>
      <c r="E32" s="5">
        <v>0.7</v>
      </c>
    </row>
    <row r="33" spans="1:5" x14ac:dyDescent="0.25">
      <c r="A33" s="5" t="s">
        <v>174</v>
      </c>
      <c r="B33" s="5" t="s">
        <v>175</v>
      </c>
      <c r="C33" s="5">
        <f>10^-6</f>
        <v>9.9999999999999995E-7</v>
      </c>
      <c r="D33" s="5">
        <f t="shared" ref="D33:E33" si="1">10^-6</f>
        <v>9.9999999999999995E-7</v>
      </c>
      <c r="E33" s="5">
        <f t="shared" si="1"/>
        <v>9.9999999999999995E-7</v>
      </c>
    </row>
    <row r="34" spans="1:5" x14ac:dyDescent="0.25">
      <c r="A34" s="5" t="s">
        <v>176</v>
      </c>
      <c r="C34" s="5">
        <v>1</v>
      </c>
      <c r="D34" s="5">
        <v>0.06</v>
      </c>
      <c r="E34" s="5">
        <v>1</v>
      </c>
    </row>
    <row r="35" spans="1:5" x14ac:dyDescent="0.25">
      <c r="A35" s="5" t="s">
        <v>177</v>
      </c>
      <c r="C35" s="32">
        <f>C33*1/C31*1/C32</f>
        <v>7.246376811594203E-4</v>
      </c>
      <c r="D35" s="32">
        <f>D33*1/D31*1/D32*1/D34</f>
        <v>1.4568764568764568E-3</v>
      </c>
      <c r="E35" s="32">
        <f>E33*1/E31*1/E32</f>
        <v>9.5238095238095238E-4</v>
      </c>
    </row>
    <row r="36" spans="1:5" x14ac:dyDescent="0.25">
      <c r="A36" s="5" t="s">
        <v>178</v>
      </c>
      <c r="B36" s="5" t="s">
        <v>179</v>
      </c>
      <c r="C36" s="32">
        <f>C30/C29*C35</f>
        <v>3.788105947026487E-2</v>
      </c>
      <c r="D36" s="32">
        <f>D30*((1-D35)^(-1/D29)-1)</f>
        <v>2.4619559967780941E-3</v>
      </c>
      <c r="E36" s="32">
        <f>E35/E28</f>
        <v>1.6142050040355124E-2</v>
      </c>
    </row>
    <row r="38" spans="1:5" ht="15" x14ac:dyDescent="0.25">
      <c r="A38" s="1" t="s">
        <v>160</v>
      </c>
    </row>
    <row r="39" spans="1:5" x14ac:dyDescent="0.25">
      <c r="A39" s="5" t="s">
        <v>180</v>
      </c>
      <c r="C39" s="32">
        <f>1-(1-C35)^(1/$D$20)</f>
        <v>7.2489773055295359E-6</v>
      </c>
      <c r="D39" s="32">
        <f>1-(1-D35)^(1/$D$20)</f>
        <v>1.457928105363937E-5</v>
      </c>
      <c r="E39" s="32">
        <f>1-(1-E35)^(1/$D$20)</f>
        <v>9.5283021581682448E-6</v>
      </c>
    </row>
    <row r="40" spans="1:5" x14ac:dyDescent="0.25">
      <c r="A40" s="5" t="s">
        <v>181</v>
      </c>
      <c r="B40" s="5" t="s">
        <v>182</v>
      </c>
      <c r="C40" s="32">
        <f>C30/C29*C39</f>
        <v>3.7894653776492337E-4</v>
      </c>
      <c r="D40" s="32">
        <f>D30*((1-D39)^(-1/D29)-1)</f>
        <v>2.4549399049374363E-5</v>
      </c>
      <c r="E40" s="32">
        <f>E39/E28</f>
        <v>1.6149664674861431E-4</v>
      </c>
    </row>
    <row r="41" spans="1:5" x14ac:dyDescent="0.25">
      <c r="A41" s="5" t="s">
        <v>183</v>
      </c>
      <c r="C41" s="7">
        <f>LOG(B7/(C40/C20))</f>
        <v>4.5675500921783545</v>
      </c>
      <c r="D41" s="7">
        <f>LOG(B6/(D40/C20))</f>
        <v>5.8140791172655728</v>
      </c>
      <c r="E41" s="7">
        <f>LOG(B4/(E40/C20))</f>
        <v>4.3938964820830835</v>
      </c>
    </row>
    <row r="43" spans="1:5" ht="15" x14ac:dyDescent="0.25">
      <c r="A43" s="1" t="s">
        <v>161</v>
      </c>
    </row>
    <row r="44" spans="1:5" x14ac:dyDescent="0.25">
      <c r="A44" s="5" t="s">
        <v>180</v>
      </c>
      <c r="C44" s="32">
        <f>1-(1-C35)^(1/$D$21)</f>
        <v>6.5900010826069888E-7</v>
      </c>
      <c r="D44" s="32">
        <f>1-(1-D35)^(1/$D$21)</f>
        <v>1.3253979700422747E-6</v>
      </c>
      <c r="E44" s="32">
        <f>1-(1-E35)^(1/D21)</f>
        <v>8.6621303874157007E-7</v>
      </c>
    </row>
    <row r="45" spans="1:5" x14ac:dyDescent="0.25">
      <c r="A45" s="5" t="s">
        <v>181</v>
      </c>
      <c r="C45" s="32">
        <f>$C$30/$C$29*C44</f>
        <v>3.4449798762869644E-5</v>
      </c>
      <c r="D45" s="32">
        <f>D30/D29*D44</f>
        <v>2.2316977677391661E-6</v>
      </c>
      <c r="E45" s="32">
        <f>E44/E28</f>
        <v>1.468157692782322E-5</v>
      </c>
    </row>
    <row r="46" spans="1:5" x14ac:dyDescent="0.25">
      <c r="A46" s="5" t="s">
        <v>183</v>
      </c>
      <c r="C46" s="7">
        <f>LOG(B7/(C45/C21))</f>
        <v>3.3079113506771587</v>
      </c>
      <c r="D46" s="7">
        <f>LOG(B6/(D45/C21))</f>
        <v>4.5544546079677382</v>
      </c>
      <c r="E46" s="7">
        <f>LOG(B4/(E45/C21))</f>
        <v>3.1342572906104134</v>
      </c>
    </row>
    <row r="48" spans="1:5" ht="15" x14ac:dyDescent="0.25">
      <c r="A48" s="1" t="s">
        <v>162</v>
      </c>
    </row>
    <row r="49" spans="1:22" x14ac:dyDescent="0.25">
      <c r="A49" s="5" t="s">
        <v>180</v>
      </c>
      <c r="C49" s="32">
        <f>1-(1-C35)^(1/D22)</f>
        <v>2.4325485781240275E-6</v>
      </c>
      <c r="D49" s="32">
        <f>1-(1-D35)^(1/D22)</f>
        <v>4.8923998886563069E-6</v>
      </c>
      <c r="E49" s="32">
        <f>1-(1-E35)^(1/D22)</f>
        <v>3.1974269528722843E-6</v>
      </c>
    </row>
    <row r="50" spans="1:22" x14ac:dyDescent="0.25">
      <c r="A50" s="5" t="s">
        <v>181</v>
      </c>
      <c r="C50" s="32">
        <f>C30/C29*C49</f>
        <v>1.2716357394606986E-4</v>
      </c>
      <c r="D50" s="32">
        <f>D30/D29*D49</f>
        <v>8.2377958599509356E-6</v>
      </c>
      <c r="E50" s="32">
        <f>E49/E28</f>
        <v>5.4193677167326852E-5</v>
      </c>
    </row>
    <row r="51" spans="1:22" x14ac:dyDescent="0.25">
      <c r="A51" s="5" t="s">
        <v>183</v>
      </c>
      <c r="C51" s="7">
        <f>LOG(B7/(C50/C22))</f>
        <v>3.740735314706368</v>
      </c>
      <c r="D51" s="7">
        <f>LOG(B6/(D50/C22))</f>
        <v>4.9872789614491531</v>
      </c>
      <c r="E51" s="7">
        <f>LOG(B4/(E50/C22))</f>
        <v>3.5670813757588302</v>
      </c>
    </row>
    <row r="53" spans="1:22" ht="15" x14ac:dyDescent="0.25">
      <c r="A53" s="1" t="s">
        <v>184</v>
      </c>
    </row>
    <row r="54" spans="1:22" x14ac:dyDescent="0.25">
      <c r="A54" s="5" t="s">
        <v>180</v>
      </c>
      <c r="C54" s="32">
        <f>1-(1-C35)^(1/D23)</f>
        <v>2.8995972279899362E-6</v>
      </c>
      <c r="D54" s="32">
        <f>1-(1-D35)^(1/D23)</f>
        <v>5.8317379283412407E-6</v>
      </c>
      <c r="E54" s="32">
        <f>1-(1-E35)^(1/D23)</f>
        <v>3.8113317579746564E-6</v>
      </c>
    </row>
    <row r="55" spans="1:22" x14ac:dyDescent="0.25">
      <c r="A55" s="5" t="s">
        <v>181</v>
      </c>
      <c r="C55" s="32">
        <f>C30/C29*C54</f>
        <v>1.5157894474595668E-4</v>
      </c>
      <c r="D55" s="32">
        <f>D30/D29*D54</f>
        <v>9.8194480532544208E-6</v>
      </c>
      <c r="E55" s="32">
        <f>E54/E28</f>
        <v>6.4598843355502642E-5</v>
      </c>
    </row>
    <row r="56" spans="1:22" x14ac:dyDescent="0.25">
      <c r="A56" s="5" t="s">
        <v>183</v>
      </c>
      <c r="C56" s="7">
        <f>LOG(B7/(C55/C23))</f>
        <v>3.6644591607215751</v>
      </c>
      <c r="D56" s="7">
        <f>LOG(B6/(D55/C23))</f>
        <v>4.9110029100158599</v>
      </c>
      <c r="E56" s="7">
        <f>LOG(B4/(E55/C23))</f>
        <v>3.490805253656819</v>
      </c>
    </row>
    <row r="58" spans="1:22" ht="15" x14ac:dyDescent="0.25">
      <c r="A58" s="1" t="s">
        <v>134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x14ac:dyDescent="0.25">
      <c r="A59" s="5" t="s">
        <v>180</v>
      </c>
      <c r="C59" s="32">
        <f>1-(1-C35)^(1/D24)</f>
        <v>1.9860264057758314E-6</v>
      </c>
      <c r="D59" s="32">
        <f>1-(1-D35)^(1/D24)</f>
        <v>3.9943447164292323E-6</v>
      </c>
      <c r="E59" s="32">
        <f>1-(1-E35)^(1/D24)</f>
        <v>2.6105027715050966E-6</v>
      </c>
    </row>
    <row r="60" spans="1:22" x14ac:dyDescent="0.25">
      <c r="A60" s="5" t="s">
        <v>181</v>
      </c>
      <c r="C60" s="32">
        <f>C30/C29*C59</f>
        <v>1.0382124245366071E-4</v>
      </c>
      <c r="D60" s="32">
        <f>D30/D29*D59</f>
        <v>6.7256555304302488E-6</v>
      </c>
      <c r="E60" s="32">
        <f>E59/E28</f>
        <v>4.4245809686527055E-5</v>
      </c>
    </row>
    <row r="61" spans="1:22" x14ac:dyDescent="0.25">
      <c r="A61" s="5" t="s">
        <v>183</v>
      </c>
      <c r="C61" s="7">
        <f>LOG(B7/(C60/C24))</f>
        <v>8.1298418137982846</v>
      </c>
      <c r="D61" s="7">
        <f>LOG(B6/(D60/C24))</f>
        <v>9.37638536247605</v>
      </c>
      <c r="E61" s="7">
        <f>LOG(B4/(E60/C24))</f>
        <v>7.9561878443436056</v>
      </c>
    </row>
    <row r="63" spans="1:22" ht="15" x14ac:dyDescent="0.25">
      <c r="C63" s="1" t="s">
        <v>91</v>
      </c>
      <c r="I63" s="1" t="s">
        <v>139</v>
      </c>
    </row>
    <row r="64" spans="1:22" x14ac:dyDescent="0.25">
      <c r="C64" s="2" t="s">
        <v>103</v>
      </c>
      <c r="D64" s="5" t="s">
        <v>164</v>
      </c>
      <c r="E64" s="2" t="s">
        <v>114</v>
      </c>
      <c r="F64" s="5" t="s">
        <v>146</v>
      </c>
      <c r="G64" s="5" t="s">
        <v>146</v>
      </c>
      <c r="H64" s="5" t="s">
        <v>109</v>
      </c>
      <c r="I64" s="5" t="s">
        <v>185</v>
      </c>
    </row>
    <row r="65" spans="1:8" x14ac:dyDescent="0.25">
      <c r="A65" s="5" t="s">
        <v>166</v>
      </c>
      <c r="B65" s="5" t="s">
        <v>167</v>
      </c>
      <c r="C65" s="5" t="s">
        <v>168</v>
      </c>
      <c r="D65" s="5" t="s">
        <v>168</v>
      </c>
      <c r="E65" s="5">
        <v>0.2</v>
      </c>
      <c r="F65" s="5" t="s">
        <v>168</v>
      </c>
      <c r="G65" s="5" t="s">
        <v>168</v>
      </c>
      <c r="H65" s="5">
        <v>0.41720000000000002</v>
      </c>
    </row>
    <row r="66" spans="1:8" x14ac:dyDescent="0.25">
      <c r="B66" s="5" t="s">
        <v>169</v>
      </c>
      <c r="C66" s="5">
        <v>0.14499999999999999</v>
      </c>
      <c r="D66" s="5">
        <v>0.26</v>
      </c>
      <c r="E66" s="5" t="s">
        <v>168</v>
      </c>
      <c r="F66" s="5">
        <v>0.04</v>
      </c>
      <c r="G66" s="5">
        <v>4.4000000000000003E-3</v>
      </c>
      <c r="H66" s="5" t="s">
        <v>168</v>
      </c>
    </row>
    <row r="67" spans="1:8" x14ac:dyDescent="0.25">
      <c r="B67" s="5" t="s">
        <v>170</v>
      </c>
      <c r="C67" s="5">
        <v>7.58</v>
      </c>
      <c r="D67" s="5">
        <v>0.42</v>
      </c>
      <c r="E67" s="5" t="s">
        <v>168</v>
      </c>
      <c r="F67" s="5">
        <v>5.5E-2</v>
      </c>
      <c r="G67" s="5">
        <v>2E-3</v>
      </c>
      <c r="H67" s="5" t="s">
        <v>168</v>
      </c>
    </row>
    <row r="68" spans="1:8" x14ac:dyDescent="0.25">
      <c r="A68" s="5" t="s">
        <v>171</v>
      </c>
      <c r="B68" s="5" t="s">
        <v>172</v>
      </c>
      <c r="C68" s="5">
        <v>2.4E-2</v>
      </c>
      <c r="D68" s="5">
        <v>1.4E-2</v>
      </c>
      <c r="E68" s="5">
        <v>1.6999999999999999E-3</v>
      </c>
      <c r="F68" s="5">
        <v>5.0000000000000001E-4</v>
      </c>
      <c r="G68" s="5">
        <f>5*10^-4</f>
        <v>5.0000000000000001E-4</v>
      </c>
      <c r="H68" s="5">
        <v>5.3400000000000003E-2</v>
      </c>
    </row>
    <row r="69" spans="1:8" x14ac:dyDescent="0.25">
      <c r="A69" s="5" t="s">
        <v>173</v>
      </c>
      <c r="C69" s="5">
        <v>0.3</v>
      </c>
      <c r="D69" s="5">
        <v>0.5</v>
      </c>
      <c r="E69" s="5">
        <v>0.7</v>
      </c>
      <c r="F69" s="5">
        <v>0.7</v>
      </c>
      <c r="G69" s="5">
        <v>0.7</v>
      </c>
      <c r="H69" s="5">
        <v>0.5</v>
      </c>
    </row>
    <row r="70" spans="1:8" x14ac:dyDescent="0.25">
      <c r="A70" s="5" t="s">
        <v>174</v>
      </c>
      <c r="B70" s="5" t="s">
        <v>175</v>
      </c>
      <c r="C70" s="5">
        <f>10^-6</f>
        <v>9.9999999999999995E-7</v>
      </c>
      <c r="D70" s="5">
        <f t="shared" ref="D70:G70" si="2">10^-6</f>
        <v>9.9999999999999995E-7</v>
      </c>
      <c r="E70" s="5">
        <f t="shared" si="2"/>
        <v>9.9999999999999995E-7</v>
      </c>
      <c r="F70" s="5">
        <f t="shared" si="2"/>
        <v>9.9999999999999995E-7</v>
      </c>
      <c r="G70" s="5">
        <f t="shared" si="2"/>
        <v>9.9999999999999995E-7</v>
      </c>
      <c r="H70" s="5">
        <f>10^-6</f>
        <v>9.9999999999999995E-7</v>
      </c>
    </row>
    <row r="71" spans="1:8" x14ac:dyDescent="0.25">
      <c r="A71" s="5" t="s">
        <v>176</v>
      </c>
      <c r="C71" s="5">
        <v>1</v>
      </c>
      <c r="D71" s="5">
        <v>1</v>
      </c>
      <c r="E71" s="5">
        <v>1</v>
      </c>
      <c r="F71" s="5">
        <v>1</v>
      </c>
      <c r="G71" s="5">
        <v>1</v>
      </c>
      <c r="H71" s="5">
        <v>1</v>
      </c>
    </row>
    <row r="72" spans="1:8" x14ac:dyDescent="0.25">
      <c r="A72" s="5" t="s">
        <v>177</v>
      </c>
      <c r="C72" s="5">
        <f>C70*1/C68*1/C69</f>
        <v>1.3888888888888889E-4</v>
      </c>
      <c r="D72" s="5">
        <f>D70*1/D68*1/D69</f>
        <v>1.4285714285714284E-4</v>
      </c>
      <c r="E72" s="5">
        <f t="shared" ref="E72:G72" si="3">E70*1/E68*1/E69</f>
        <v>8.4033613445378167E-4</v>
      </c>
      <c r="F72" s="5">
        <f t="shared" si="3"/>
        <v>2.8571428571428576E-3</v>
      </c>
      <c r="G72" s="5">
        <f t="shared" si="3"/>
        <v>2.8571428571428576E-3</v>
      </c>
      <c r="H72" s="5">
        <f>H70*1/H68*1/H69</f>
        <v>3.7453183520599246E-5</v>
      </c>
    </row>
    <row r="73" spans="1:8" x14ac:dyDescent="0.25">
      <c r="A73" s="5" t="s">
        <v>178</v>
      </c>
      <c r="B73" s="5" t="s">
        <v>179</v>
      </c>
      <c r="C73" s="5">
        <f>C67/C66*C72</f>
        <v>7.2605363984674341E-3</v>
      </c>
      <c r="D73" s="5">
        <f>D67*((1-D72)^(-1/D66)-1)</f>
        <v>2.3084913466951294E-4</v>
      </c>
      <c r="E73" s="5">
        <f>E72/E65</f>
        <v>4.2016806722689082E-3</v>
      </c>
      <c r="F73" s="5">
        <f>F72*(F66+F67)/F66</f>
        <v>6.7857142857142873E-3</v>
      </c>
      <c r="G73" s="5">
        <f>G72*(G66+G67)/G66</f>
        <v>4.1558441558441558E-3</v>
      </c>
      <c r="H73" s="5">
        <f>H72/H65</f>
        <v>8.9772731353305953E-5</v>
      </c>
    </row>
    <row r="76" spans="1:8" x14ac:dyDescent="0.25">
      <c r="E76" s="2"/>
    </row>
    <row r="77" spans="1:8" ht="15" x14ac:dyDescent="0.25">
      <c r="A77" s="1" t="s">
        <v>160</v>
      </c>
    </row>
    <row r="78" spans="1:8" x14ac:dyDescent="0.25">
      <c r="A78" s="5" t="s">
        <v>180</v>
      </c>
      <c r="C78" s="32">
        <f>1-(1-C72)^(1/D20)</f>
        <v>1.3889843838432725E-6</v>
      </c>
      <c r="D78" s="32">
        <f>1-(1-D72)^(1/D20)</f>
        <v>1.4286724585588217E-6</v>
      </c>
      <c r="E78" s="32">
        <f>1-(1-E72)^(1/D20)</f>
        <v>8.4068588100949526E-6</v>
      </c>
      <c r="F78" s="32">
        <f>1-(1-F72)^(1/D20)</f>
        <v>2.8611913481690898E-5</v>
      </c>
      <c r="G78" s="32">
        <f>1-(1-G72)^(1/D20)</f>
        <v>2.8611913481690898E-5</v>
      </c>
    </row>
    <row r="79" spans="1:8" x14ac:dyDescent="0.25">
      <c r="A79" s="5" t="s">
        <v>181</v>
      </c>
      <c r="B79" s="5" t="s">
        <v>182</v>
      </c>
      <c r="C79" s="32">
        <f>C67/C66*C78</f>
        <v>7.2610356065737981E-5</v>
      </c>
      <c r="D79" s="32">
        <f>D67*((1-D78)^(-1/D66)-1)</f>
        <v>2.3078634993334288E-6</v>
      </c>
      <c r="E79" s="32">
        <f>E78/E65</f>
        <v>4.2034294050474763E-5</v>
      </c>
      <c r="F79" s="32">
        <f>F78*(F66+F67)/F66</f>
        <v>6.7953294519015883E-5</v>
      </c>
      <c r="G79" s="32">
        <f>G78*(G66+G67)/G66</f>
        <v>4.1617328700641309E-5</v>
      </c>
    </row>
    <row r="80" spans="1:8" x14ac:dyDescent="0.25">
      <c r="A80" s="5" t="s">
        <v>183</v>
      </c>
      <c r="C80" s="7">
        <f>LOG(B7/(C79/C20))</f>
        <v>5.285129469228079</v>
      </c>
      <c r="D80" s="7">
        <f>LOG(B6/(D79/C20))</f>
        <v>6.8409098641511576</v>
      </c>
      <c r="E80" s="7">
        <f>LOG(B5/(E79/C20))</f>
        <v>5.1087900018144721</v>
      </c>
      <c r="F80" s="7">
        <f>LOG(B8/(F79/C20))</f>
        <v>5.7698494742367163</v>
      </c>
      <c r="G80" s="7">
        <f>LOG(B8/(G79/C20))</f>
        <v>5.9827857906999027</v>
      </c>
    </row>
    <row r="81" spans="1:19" ht="15" x14ac:dyDescent="0.25">
      <c r="N81" s="1"/>
      <c r="S81" s="1"/>
    </row>
    <row r="82" spans="1:19" ht="15" x14ac:dyDescent="0.25">
      <c r="L82" s="1"/>
      <c r="M82" s="1"/>
      <c r="N82" s="19"/>
      <c r="O82" s="1"/>
      <c r="P82" s="19"/>
      <c r="Q82" s="1"/>
      <c r="R82" s="1"/>
    </row>
    <row r="83" spans="1:19" ht="15" x14ac:dyDescent="0.25">
      <c r="A83" s="1" t="s">
        <v>89</v>
      </c>
      <c r="C83" s="1" t="s">
        <v>91</v>
      </c>
      <c r="H83" s="1"/>
      <c r="N83" s="7"/>
      <c r="O83" s="7"/>
      <c r="P83" s="7"/>
      <c r="Q83" s="7"/>
      <c r="R83" s="7"/>
    </row>
    <row r="84" spans="1:19" x14ac:dyDescent="0.25">
      <c r="C84" s="2" t="s">
        <v>103</v>
      </c>
      <c r="D84" s="5" t="s">
        <v>164</v>
      </c>
      <c r="E84" s="2" t="s">
        <v>114</v>
      </c>
      <c r="F84" s="5" t="s">
        <v>146</v>
      </c>
      <c r="G84" s="5" t="s">
        <v>146</v>
      </c>
      <c r="H84" s="5" t="s">
        <v>109</v>
      </c>
      <c r="N84" s="7"/>
      <c r="O84" s="7"/>
      <c r="P84" s="7"/>
      <c r="Q84" s="7"/>
      <c r="R84" s="7"/>
    </row>
    <row r="85" spans="1:19" x14ac:dyDescent="0.25">
      <c r="A85" s="5" t="s">
        <v>160</v>
      </c>
      <c r="C85" s="7">
        <f>LOG(B7/(C73/$E$20))</f>
        <v>5.2851593287124281</v>
      </c>
      <c r="D85" s="10">
        <f>LOG(B6/(D73/$E$20))</f>
        <v>6.8407917317044804</v>
      </c>
      <c r="E85" s="7">
        <f>LOG(B5/(E73/$E$20))</f>
        <v>5.1089707168794805</v>
      </c>
      <c r="F85" s="10">
        <f>LOG(B8/(F73/$E$20))</f>
        <v>5.7704644217173531</v>
      </c>
      <c r="G85" s="7">
        <f>LOG(B8/(G73/$E$20))</f>
        <v>5.9834007381805385</v>
      </c>
      <c r="H85" s="10">
        <f>LOG(B6/(H73/$E$20))</f>
        <v>7.2509755437749934</v>
      </c>
      <c r="N85" s="7"/>
      <c r="O85" s="7"/>
      <c r="P85" s="7"/>
      <c r="Q85" s="7"/>
      <c r="R85" s="7"/>
    </row>
    <row r="86" spans="1:19" x14ac:dyDescent="0.25">
      <c r="A86" s="5" t="s">
        <v>161</v>
      </c>
      <c r="C86" s="7">
        <f>LOG($B$7/($C$73/E21))</f>
        <v>4.0255220182066713</v>
      </c>
      <c r="D86" s="10">
        <f>LOG($B$6/($D$73/E21))</f>
        <v>5.5811544211987245</v>
      </c>
      <c r="E86" s="7">
        <f>LOG($B$5/($E$73/E21))</f>
        <v>3.8493334063737241</v>
      </c>
      <c r="F86" s="10">
        <f>LOG($B$8/($F$73/E21))</f>
        <v>4.5108271112115963</v>
      </c>
      <c r="G86" s="7">
        <f>LOG($B$8/($G$73/E21))</f>
        <v>4.7237634276747826</v>
      </c>
      <c r="H86" s="10">
        <f>LOG($B$6/($H$73/E21))</f>
        <v>5.9913382332692375</v>
      </c>
      <c r="N86" s="7"/>
      <c r="O86" s="7"/>
      <c r="P86" s="7"/>
      <c r="Q86" s="7"/>
      <c r="R86" s="7"/>
    </row>
    <row r="87" spans="1:19" x14ac:dyDescent="0.25">
      <c r="A87" s="5" t="s">
        <v>162</v>
      </c>
      <c r="C87" s="7">
        <f>LOG($B$7/($C$73/E22))</f>
        <v>4.4583455971247021</v>
      </c>
      <c r="D87" s="10">
        <f>LOG($B$6/($D$73/E22))</f>
        <v>6.0139780001167544</v>
      </c>
      <c r="E87" s="7">
        <f>LOG($B$5/($E$73/E22))</f>
        <v>4.2821569852917545</v>
      </c>
      <c r="F87" s="10">
        <f>LOG($B$8/($F$73/E22))</f>
        <v>4.9436506901296262</v>
      </c>
      <c r="G87" s="7">
        <f>LOG($B$8/($G$73/E22))</f>
        <v>5.1565870065928125</v>
      </c>
      <c r="H87" s="10">
        <f>LOG($B$6/($H$73/E22))</f>
        <v>6.4241618121872675</v>
      </c>
      <c r="N87" s="7"/>
      <c r="O87" s="7"/>
      <c r="P87" s="7"/>
      <c r="Q87" s="7"/>
      <c r="R87" s="7"/>
    </row>
    <row r="88" spans="1:19" x14ac:dyDescent="0.25">
      <c r="A88" s="5" t="s">
        <v>163</v>
      </c>
      <c r="C88" s="7">
        <f>LOG($B$7/($C$73/E23))</f>
        <v>4.3820693417204843</v>
      </c>
      <c r="D88" s="10">
        <f>LOG($B$6/($D$73/E23))</f>
        <v>5.9377017447125366</v>
      </c>
      <c r="E88" s="7">
        <f>LOG($B$5/($E$73/E23))</f>
        <v>4.2058807298875367</v>
      </c>
      <c r="F88" s="10">
        <f>LOG($B$8/($F$73/E23))</f>
        <v>4.8673744347254093</v>
      </c>
      <c r="G88" s="7">
        <f>LOG($B$8/($G$73/E23))</f>
        <v>5.0803107511885948</v>
      </c>
      <c r="H88" s="10">
        <f>LOG($B$6/($H$73/E23))</f>
        <v>6.3478855567830497</v>
      </c>
      <c r="N88" s="7"/>
      <c r="O88" s="7"/>
      <c r="P88" s="7"/>
      <c r="Q88" s="7"/>
      <c r="R88" s="7"/>
    </row>
    <row r="89" spans="1:19" x14ac:dyDescent="0.25">
      <c r="A89" s="5" t="s">
        <v>134</v>
      </c>
      <c r="C89" s="7">
        <f>LOG($B$7/($C$73/E24))</f>
        <v>8.8474521931689019</v>
      </c>
      <c r="D89" s="10">
        <f>LOG($B$6/($D$73/E24))</f>
        <v>10.403084596160955</v>
      </c>
      <c r="E89" s="7">
        <f>LOG($B$5/($E$73/E24))</f>
        <v>8.6712635813359551</v>
      </c>
      <c r="F89" s="10">
        <f>LOG($B$8/($F$73/E24))</f>
        <v>9.3327572861738268</v>
      </c>
      <c r="G89" s="7">
        <f>LOG($B$8/($G$73/E24))</f>
        <v>9.5456936026370123</v>
      </c>
      <c r="H89" s="10">
        <f>LOG($B$6/($H$73/E24))</f>
        <v>10.813268408231469</v>
      </c>
    </row>
    <row r="91" spans="1:19" ht="15" x14ac:dyDescent="0.25">
      <c r="C91" s="1" t="s">
        <v>186</v>
      </c>
      <c r="F91" s="1" t="s">
        <v>139</v>
      </c>
    </row>
    <row r="92" spans="1:19" ht="15" x14ac:dyDescent="0.25">
      <c r="C92" s="19" t="s">
        <v>103</v>
      </c>
      <c r="D92" s="1" t="s">
        <v>146</v>
      </c>
      <c r="E92" s="19" t="s">
        <v>114</v>
      </c>
      <c r="F92" s="5" t="s">
        <v>187</v>
      </c>
    </row>
    <row r="93" spans="1:19" x14ac:dyDescent="0.25">
      <c r="A93" s="5" t="s">
        <v>188</v>
      </c>
      <c r="C93" s="5">
        <v>1</v>
      </c>
      <c r="D93" s="5">
        <v>1</v>
      </c>
      <c r="E93" s="5">
        <v>1</v>
      </c>
    </row>
    <row r="94" spans="1:19" x14ac:dyDescent="0.25">
      <c r="A94" s="5" t="s">
        <v>189</v>
      </c>
      <c r="C94" s="5">
        <v>2</v>
      </c>
      <c r="D94" s="5">
        <v>2</v>
      </c>
      <c r="E94" s="5">
        <v>2</v>
      </c>
    </row>
    <row r="95" spans="1:19" x14ac:dyDescent="0.25">
      <c r="A95" s="5" t="s">
        <v>190</v>
      </c>
      <c r="C95" s="5">
        <v>3</v>
      </c>
      <c r="D95" s="5">
        <v>3</v>
      </c>
      <c r="E95" s="5">
        <v>3</v>
      </c>
    </row>
    <row r="97" spans="1:16" ht="15" x14ac:dyDescent="0.25">
      <c r="C97" s="1" t="s">
        <v>186</v>
      </c>
      <c r="I97" s="1" t="s">
        <v>191</v>
      </c>
      <c r="O97" s="1" t="s">
        <v>191</v>
      </c>
      <c r="P97" s="1" t="s">
        <v>139</v>
      </c>
    </row>
    <row r="98" spans="1:16" ht="15" x14ac:dyDescent="0.25">
      <c r="C98" s="1" t="s">
        <v>91</v>
      </c>
      <c r="G98" s="1"/>
      <c r="I98" s="1" t="s">
        <v>91</v>
      </c>
      <c r="O98" s="1" t="s">
        <v>192</v>
      </c>
      <c r="P98" s="5" t="s">
        <v>121</v>
      </c>
    </row>
    <row r="99" spans="1:16" ht="15" x14ac:dyDescent="0.25">
      <c r="A99" s="1" t="s">
        <v>150</v>
      </c>
      <c r="B99" s="1"/>
      <c r="C99" s="19" t="s">
        <v>103</v>
      </c>
      <c r="D99" s="1" t="s">
        <v>146</v>
      </c>
      <c r="E99" s="19" t="s">
        <v>114</v>
      </c>
      <c r="I99" s="19" t="s">
        <v>103</v>
      </c>
      <c r="J99" s="1" t="s">
        <v>146</v>
      </c>
      <c r="K99" s="19" t="s">
        <v>114</v>
      </c>
      <c r="O99" s="1" t="s">
        <v>148</v>
      </c>
    </row>
    <row r="100" spans="1:16" x14ac:dyDescent="0.25">
      <c r="A100" s="5" t="s">
        <v>122</v>
      </c>
      <c r="C100" s="5">
        <f>C93</f>
        <v>1</v>
      </c>
      <c r="D100" s="5">
        <f>D93</f>
        <v>1</v>
      </c>
      <c r="E100" s="5">
        <f>E93</f>
        <v>1</v>
      </c>
      <c r="I100" s="7">
        <f>$C$85-C100</f>
        <v>4.2851593287124281</v>
      </c>
      <c r="J100" s="7">
        <f>G85-D100</f>
        <v>4.9834007381805385</v>
      </c>
      <c r="K100" s="7">
        <f>$E$85-E100</f>
        <v>4.1089707168794805</v>
      </c>
      <c r="O100" s="10">
        <f>LOG(B9/C12)</f>
        <v>5.2400000000000011</v>
      </c>
    </row>
    <row r="101" spans="1:16" x14ac:dyDescent="0.25">
      <c r="A101" s="5" t="s">
        <v>123</v>
      </c>
      <c r="C101" s="5">
        <f>C94</f>
        <v>2</v>
      </c>
      <c r="D101" s="5">
        <f t="shared" ref="D101:E101" si="4">D94</f>
        <v>2</v>
      </c>
      <c r="E101" s="5">
        <f t="shared" si="4"/>
        <v>2</v>
      </c>
      <c r="I101" s="7">
        <f t="shared" ref="I101:I102" si="5">$C$85-C101</f>
        <v>3.2851593287124281</v>
      </c>
      <c r="J101" s="7">
        <f>G85-D101</f>
        <v>3.9834007381805385</v>
      </c>
      <c r="K101" s="7">
        <f t="shared" ref="K101:K102" si="6">$E$85-E101</f>
        <v>3.1089707168794805</v>
      </c>
      <c r="O101" s="10">
        <f>LOG(B9/C13)</f>
        <v>4.2400000000000011</v>
      </c>
    </row>
    <row r="102" spans="1:16" x14ac:dyDescent="0.25">
      <c r="A102" s="5" t="s">
        <v>124</v>
      </c>
      <c r="C102" s="5">
        <f>C95</f>
        <v>3</v>
      </c>
      <c r="D102" s="5">
        <f>D95</f>
        <v>3</v>
      </c>
      <c r="E102" s="5">
        <f>E95</f>
        <v>3</v>
      </c>
      <c r="I102" s="7">
        <f t="shared" si="5"/>
        <v>2.2851593287124281</v>
      </c>
      <c r="J102" s="7">
        <f>G85-D102</f>
        <v>2.9834007381805385</v>
      </c>
      <c r="K102" s="7">
        <f t="shared" si="6"/>
        <v>2.1089707168794805</v>
      </c>
      <c r="O102" s="10">
        <f>LOG(B9/C14)</f>
        <v>3.2400000000000007</v>
      </c>
    </row>
    <row r="104" spans="1:16" ht="15" x14ac:dyDescent="0.25">
      <c r="A104" s="1" t="s">
        <v>150</v>
      </c>
      <c r="O104" s="1" t="s">
        <v>191</v>
      </c>
      <c r="P104" s="1" t="s">
        <v>139</v>
      </c>
    </row>
    <row r="105" spans="1:16" x14ac:dyDescent="0.25">
      <c r="A105" s="5" t="s">
        <v>133</v>
      </c>
      <c r="O105" s="10">
        <f>LOG(B9/C15)</f>
        <v>4.5410299956639824</v>
      </c>
      <c r="P105" s="5" t="s">
        <v>152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597CA-0D76-4B04-900A-805DAB6D091E}">
  <dimension ref="A1:I13"/>
  <sheetViews>
    <sheetView workbookViewId="0">
      <selection activeCell="A11" sqref="A11"/>
    </sheetView>
  </sheetViews>
  <sheetFormatPr baseColWidth="10" defaultColWidth="11.42578125" defaultRowHeight="14.25" x14ac:dyDescent="0.2"/>
  <cols>
    <col min="1" max="16384" width="11.42578125" style="3"/>
  </cols>
  <sheetData>
    <row r="1" spans="1:9" ht="15" x14ac:dyDescent="0.25">
      <c r="A1" s="4" t="s">
        <v>193</v>
      </c>
    </row>
    <row r="3" spans="1:9" ht="15" x14ac:dyDescent="0.2">
      <c r="A3" s="5"/>
      <c r="B3" s="5"/>
      <c r="C3" s="1" t="s">
        <v>91</v>
      </c>
      <c r="D3" s="5"/>
      <c r="E3" s="5"/>
      <c r="F3" s="5"/>
      <c r="G3" s="5"/>
      <c r="H3" s="5"/>
      <c r="I3" s="1" t="s">
        <v>139</v>
      </c>
    </row>
    <row r="4" spans="1:9" x14ac:dyDescent="0.2">
      <c r="A4" s="5"/>
      <c r="B4" s="5"/>
      <c r="C4" s="2" t="s">
        <v>103</v>
      </c>
      <c r="D4" s="5" t="s">
        <v>164</v>
      </c>
      <c r="E4" s="2" t="s">
        <v>114</v>
      </c>
      <c r="F4" s="5" t="s">
        <v>146</v>
      </c>
      <c r="G4" s="5" t="s">
        <v>146</v>
      </c>
      <c r="H4" s="5" t="s">
        <v>109</v>
      </c>
      <c r="I4" s="5" t="s">
        <v>194</v>
      </c>
    </row>
    <row r="5" spans="1:9" x14ac:dyDescent="0.2">
      <c r="A5" s="5" t="s">
        <v>166</v>
      </c>
      <c r="B5" s="5" t="s">
        <v>167</v>
      </c>
      <c r="C5" s="5" t="s">
        <v>168</v>
      </c>
      <c r="D5" s="5" t="s">
        <v>168</v>
      </c>
      <c r="E5" s="5">
        <v>0.2</v>
      </c>
      <c r="F5" s="5" t="s">
        <v>168</v>
      </c>
      <c r="G5" s="5" t="s">
        <v>168</v>
      </c>
      <c r="H5" s="5">
        <v>0.41720000000000002</v>
      </c>
      <c r="I5" s="5"/>
    </row>
    <row r="6" spans="1:9" x14ac:dyDescent="0.2">
      <c r="A6" s="5"/>
      <c r="B6" s="5" t="s">
        <v>169</v>
      </c>
      <c r="C6" s="5">
        <v>0.14499999999999999</v>
      </c>
      <c r="D6" s="5">
        <v>0.26</v>
      </c>
      <c r="E6" s="5" t="s">
        <v>168</v>
      </c>
      <c r="F6" s="5">
        <v>0.04</v>
      </c>
      <c r="G6" s="5">
        <v>4.4000000000000003E-3</v>
      </c>
      <c r="H6" s="5" t="s">
        <v>168</v>
      </c>
      <c r="I6" s="5"/>
    </row>
    <row r="7" spans="1:9" x14ac:dyDescent="0.2">
      <c r="A7" s="5"/>
      <c r="B7" s="5" t="s">
        <v>170</v>
      </c>
      <c r="C7" s="5">
        <v>7.58</v>
      </c>
      <c r="D7" s="5">
        <v>0.42</v>
      </c>
      <c r="E7" s="5" t="s">
        <v>168</v>
      </c>
      <c r="F7" s="5">
        <v>5.5E-2</v>
      </c>
      <c r="G7" s="5">
        <v>2E-3</v>
      </c>
      <c r="H7" s="5" t="s">
        <v>168</v>
      </c>
      <c r="I7" s="5"/>
    </row>
    <row r="8" spans="1:9" x14ac:dyDescent="0.2">
      <c r="A8" s="5" t="s">
        <v>171</v>
      </c>
      <c r="B8" s="5" t="s">
        <v>172</v>
      </c>
      <c r="C8" s="5">
        <v>2.4E-2</v>
      </c>
      <c r="D8" s="5">
        <v>1.4E-2</v>
      </c>
      <c r="E8" s="5">
        <v>1.6999999999999999E-3</v>
      </c>
      <c r="F8" s="5">
        <v>5.0000000000000001E-4</v>
      </c>
      <c r="G8" s="5">
        <f>5*10^-4</f>
        <v>5.0000000000000001E-4</v>
      </c>
      <c r="H8" s="5">
        <v>5.3400000000000003E-2</v>
      </c>
      <c r="I8" s="5"/>
    </row>
    <row r="9" spans="1:9" x14ac:dyDescent="0.2">
      <c r="A9" s="5" t="s">
        <v>173</v>
      </c>
      <c r="B9" s="5"/>
      <c r="C9" s="5">
        <v>0.3</v>
      </c>
      <c r="D9" s="5">
        <v>0.5</v>
      </c>
      <c r="E9" s="5">
        <v>0.7</v>
      </c>
      <c r="F9" s="5">
        <v>0.7</v>
      </c>
      <c r="G9" s="5">
        <v>0.7</v>
      </c>
      <c r="H9" s="5">
        <v>0.5</v>
      </c>
      <c r="I9" s="5"/>
    </row>
    <row r="10" spans="1:9" x14ac:dyDescent="0.2">
      <c r="A10" s="5" t="s">
        <v>174</v>
      </c>
      <c r="B10" s="5" t="s">
        <v>175</v>
      </c>
      <c r="C10" s="32">
        <f>10^-6</f>
        <v>9.9999999999999995E-7</v>
      </c>
      <c r="D10" s="32">
        <f t="shared" ref="D10:G10" si="0">10^-6</f>
        <v>9.9999999999999995E-7</v>
      </c>
      <c r="E10" s="32">
        <f t="shared" si="0"/>
        <v>9.9999999999999995E-7</v>
      </c>
      <c r="F10" s="32">
        <f t="shared" si="0"/>
        <v>9.9999999999999995E-7</v>
      </c>
      <c r="G10" s="32">
        <f t="shared" si="0"/>
        <v>9.9999999999999995E-7</v>
      </c>
      <c r="H10" s="32">
        <f>10^-6</f>
        <v>9.9999999999999995E-7</v>
      </c>
      <c r="I10" s="5"/>
    </row>
    <row r="11" spans="1:9" x14ac:dyDescent="0.2">
      <c r="A11" s="5" t="s">
        <v>176</v>
      </c>
      <c r="B11" s="5"/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/>
    </row>
    <row r="12" spans="1:9" x14ac:dyDescent="0.2">
      <c r="A12" s="5" t="s">
        <v>177</v>
      </c>
      <c r="B12" s="5"/>
      <c r="C12" s="32">
        <f>C10*1/C8*1/C9</f>
        <v>1.3888888888888889E-4</v>
      </c>
      <c r="D12" s="32">
        <f t="shared" ref="D12:G12" si="1">D10*1/D8*1/D9</f>
        <v>1.4285714285714284E-4</v>
      </c>
      <c r="E12" s="32">
        <f t="shared" si="1"/>
        <v>8.4033613445378167E-4</v>
      </c>
      <c r="F12" s="32">
        <f t="shared" si="1"/>
        <v>2.8571428571428576E-3</v>
      </c>
      <c r="G12" s="32">
        <f t="shared" si="1"/>
        <v>2.8571428571428576E-3</v>
      </c>
      <c r="H12" s="32">
        <f>H10*1/H8*1/H9</f>
        <v>3.7453183520599246E-5</v>
      </c>
      <c r="I12" s="5"/>
    </row>
    <row r="13" spans="1:9" x14ac:dyDescent="0.2">
      <c r="A13" s="5" t="s">
        <v>178</v>
      </c>
      <c r="B13" s="5" t="s">
        <v>179</v>
      </c>
      <c r="C13" s="32">
        <f>C7/C6*C12</f>
        <v>7.2605363984674341E-3</v>
      </c>
      <c r="D13" s="32">
        <f>D7*((1-D12)^(-1/D6)-1)</f>
        <v>2.3084913466951294E-4</v>
      </c>
      <c r="E13" s="32">
        <f>E12/E5</f>
        <v>4.2016806722689082E-3</v>
      </c>
      <c r="F13" s="32">
        <f>F12*(F6+F7)/F6</f>
        <v>6.7857142857142873E-3</v>
      </c>
      <c r="G13" s="32">
        <f>G12*(G6+G7)/G6</f>
        <v>4.1558441558441558E-3</v>
      </c>
      <c r="H13" s="32">
        <f>H12/H5</f>
        <v>8.9772731353305953E-5</v>
      </c>
      <c r="I13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C8FF7-4661-4D65-A5B3-1E299761D1DE}">
  <dimension ref="A1:D7"/>
  <sheetViews>
    <sheetView workbookViewId="0"/>
  </sheetViews>
  <sheetFormatPr baseColWidth="10" defaultColWidth="11.42578125" defaultRowHeight="14.25" x14ac:dyDescent="0.2"/>
  <cols>
    <col min="1" max="16384" width="11.42578125" style="3"/>
  </cols>
  <sheetData>
    <row r="1" spans="1:4" ht="15" x14ac:dyDescent="0.25">
      <c r="A1" s="4" t="s">
        <v>195</v>
      </c>
    </row>
    <row r="3" spans="1:4" ht="15" x14ac:dyDescent="0.25">
      <c r="A3" s="4" t="s">
        <v>91</v>
      </c>
      <c r="B3" s="4" t="s">
        <v>196</v>
      </c>
      <c r="C3" s="4" t="s">
        <v>97</v>
      </c>
      <c r="D3" s="4" t="s">
        <v>139</v>
      </c>
    </row>
    <row r="4" spans="1:4" x14ac:dyDescent="0.2">
      <c r="A4" s="2" t="s">
        <v>114</v>
      </c>
      <c r="B4" s="5">
        <v>2700</v>
      </c>
      <c r="C4" s="5" t="s">
        <v>140</v>
      </c>
      <c r="D4" s="5" t="s">
        <v>142</v>
      </c>
    </row>
    <row r="5" spans="1:4" x14ac:dyDescent="0.2">
      <c r="A5" s="5" t="s">
        <v>143</v>
      </c>
      <c r="B5" s="5">
        <v>8000</v>
      </c>
      <c r="C5" s="5" t="s">
        <v>144</v>
      </c>
      <c r="D5" s="5" t="s">
        <v>145</v>
      </c>
    </row>
    <row r="6" spans="1:4" x14ac:dyDescent="0.2">
      <c r="A6" s="2" t="s">
        <v>103</v>
      </c>
      <c r="B6" s="5">
        <v>7000</v>
      </c>
      <c r="C6" s="5" t="s">
        <v>144</v>
      </c>
      <c r="D6" s="5" t="s">
        <v>141</v>
      </c>
    </row>
    <row r="7" spans="1:4" x14ac:dyDescent="0.2">
      <c r="A7" s="5" t="s">
        <v>146</v>
      </c>
      <c r="B7" s="5">
        <v>20000</v>
      </c>
      <c r="C7" s="5" t="s">
        <v>144</v>
      </c>
      <c r="D7" s="5" t="s">
        <v>147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804B2-D58D-4A90-892F-626A3D769072}">
  <dimension ref="A1:F19"/>
  <sheetViews>
    <sheetView workbookViewId="0">
      <selection activeCell="A9" sqref="A9"/>
    </sheetView>
  </sheetViews>
  <sheetFormatPr baseColWidth="10" defaultColWidth="11.42578125" defaultRowHeight="14.25" x14ac:dyDescent="0.2"/>
  <cols>
    <col min="1" max="1" width="68.5703125" style="3" customWidth="1"/>
    <col min="2" max="16384" width="11.42578125" style="3"/>
  </cols>
  <sheetData>
    <row r="1" spans="1:6" ht="15" x14ac:dyDescent="0.25">
      <c r="A1" s="4" t="s">
        <v>197</v>
      </c>
    </row>
    <row r="3" spans="1:6" ht="15" x14ac:dyDescent="0.25">
      <c r="B3" s="1" t="s">
        <v>198</v>
      </c>
      <c r="C3" s="1" t="s">
        <v>199</v>
      </c>
      <c r="D3" s="1" t="s">
        <v>200</v>
      </c>
      <c r="E3" s="5"/>
      <c r="F3" s="4" t="s">
        <v>139</v>
      </c>
    </row>
    <row r="4" spans="1:6" ht="15" x14ac:dyDescent="0.25">
      <c r="A4" s="4" t="s">
        <v>201</v>
      </c>
      <c r="B4" s="3" t="s">
        <v>202</v>
      </c>
      <c r="C4" s="3" t="s">
        <v>156</v>
      </c>
      <c r="D4" s="3" t="s">
        <v>203</v>
      </c>
    </row>
    <row r="5" spans="1:6" x14ac:dyDescent="0.2">
      <c r="A5" s="3" t="s">
        <v>102</v>
      </c>
      <c r="B5" s="5">
        <v>2E-3</v>
      </c>
      <c r="C5" s="5">
        <v>100</v>
      </c>
      <c r="D5" s="5">
        <f>B5*C5</f>
        <v>0.2</v>
      </c>
      <c r="F5" s="5" t="s">
        <v>158</v>
      </c>
    </row>
    <row r="6" spans="1:6" x14ac:dyDescent="0.2">
      <c r="A6" s="3" t="s">
        <v>117</v>
      </c>
      <c r="B6" s="5">
        <v>1.0000000000000001E-5</v>
      </c>
      <c r="C6" s="5">
        <v>1100</v>
      </c>
      <c r="D6" s="5">
        <f t="shared" ref="D6" si="0">B6*C6</f>
        <v>1.1000000000000001E-2</v>
      </c>
    </row>
    <row r="7" spans="1:6" x14ac:dyDescent="0.2">
      <c r="A7" s="3" t="s">
        <v>118</v>
      </c>
      <c r="B7" s="5">
        <v>2E-3</v>
      </c>
      <c r="C7" s="5">
        <v>100</v>
      </c>
      <c r="D7" s="5">
        <f>B7*C7</f>
        <v>0.2</v>
      </c>
    </row>
    <row r="8" spans="1:6" x14ac:dyDescent="0.2">
      <c r="A8" s="3" t="s">
        <v>119</v>
      </c>
      <c r="B8" s="5">
        <v>1E-4</v>
      </c>
      <c r="C8" s="5">
        <v>298</v>
      </c>
      <c r="D8" s="5">
        <f t="shared" ref="D8" si="1">B8*C8</f>
        <v>2.98E-2</v>
      </c>
    </row>
    <row r="9" spans="1:6" x14ac:dyDescent="0.2">
      <c r="A9" s="3" t="s">
        <v>120</v>
      </c>
      <c r="B9" s="5">
        <v>2E-3</v>
      </c>
      <c r="C9" s="5">
        <v>100</v>
      </c>
      <c r="D9" s="5">
        <f>B9*C9</f>
        <v>0.2</v>
      </c>
    </row>
    <row r="10" spans="1:6" x14ac:dyDescent="0.2">
      <c r="A10" s="3" t="s">
        <v>122</v>
      </c>
      <c r="B10" s="5" t="s">
        <v>112</v>
      </c>
      <c r="C10" s="5" t="s">
        <v>112</v>
      </c>
      <c r="D10" s="5" t="s">
        <v>112</v>
      </c>
    </row>
    <row r="11" spans="1:6" x14ac:dyDescent="0.2">
      <c r="A11" s="3" t="s">
        <v>123</v>
      </c>
      <c r="B11" s="5" t="s">
        <v>112</v>
      </c>
      <c r="C11" s="5" t="s">
        <v>112</v>
      </c>
      <c r="D11" s="5" t="s">
        <v>112</v>
      </c>
    </row>
    <row r="12" spans="1:6" x14ac:dyDescent="0.2">
      <c r="A12" s="3" t="s">
        <v>124</v>
      </c>
      <c r="B12" s="5" t="s">
        <v>112</v>
      </c>
      <c r="C12" s="5" t="s">
        <v>112</v>
      </c>
      <c r="D12" s="5" t="s">
        <v>112</v>
      </c>
    </row>
    <row r="13" spans="1:6" x14ac:dyDescent="0.2">
      <c r="A13" s="3" t="s">
        <v>204</v>
      </c>
      <c r="B13" s="5">
        <v>1E-4</v>
      </c>
      <c r="C13" s="5">
        <v>250</v>
      </c>
      <c r="D13" s="5">
        <f t="shared" ref="D13:D14" si="2">B13*C13</f>
        <v>2.5000000000000001E-2</v>
      </c>
    </row>
    <row r="14" spans="1:6" x14ac:dyDescent="0.2">
      <c r="A14" s="3" t="s">
        <v>205</v>
      </c>
      <c r="B14" s="5">
        <v>1E-4</v>
      </c>
      <c r="C14" s="5">
        <v>250</v>
      </c>
      <c r="D14" s="5">
        <f t="shared" si="2"/>
        <v>2.5000000000000001E-2</v>
      </c>
    </row>
    <row r="15" spans="1:6" x14ac:dyDescent="0.2">
      <c r="A15" s="3" t="s">
        <v>129</v>
      </c>
      <c r="B15" s="3" t="s">
        <v>112</v>
      </c>
      <c r="C15" s="3" t="s">
        <v>112</v>
      </c>
      <c r="D15" s="3" t="s">
        <v>112</v>
      </c>
    </row>
    <row r="16" spans="1:6" x14ac:dyDescent="0.2">
      <c r="A16" s="3" t="s">
        <v>131</v>
      </c>
      <c r="B16" s="5">
        <v>2</v>
      </c>
      <c r="C16" s="5">
        <v>365</v>
      </c>
      <c r="D16" s="5">
        <f t="shared" ref="D16" si="3">B16*C16</f>
        <v>730</v>
      </c>
    </row>
    <row r="17" spans="1:4" x14ac:dyDescent="0.2">
      <c r="A17" s="3" t="s">
        <v>132</v>
      </c>
      <c r="B17" s="3" t="s">
        <v>112</v>
      </c>
      <c r="C17" s="3" t="s">
        <v>112</v>
      </c>
      <c r="D17" s="3" t="s">
        <v>112</v>
      </c>
    </row>
    <row r="18" spans="1:4" x14ac:dyDescent="0.2">
      <c r="A18" s="3" t="s">
        <v>133</v>
      </c>
      <c r="B18" s="3" t="s">
        <v>112</v>
      </c>
      <c r="C18" s="3" t="s">
        <v>112</v>
      </c>
      <c r="D18" s="3" t="s">
        <v>112</v>
      </c>
    </row>
    <row r="19" spans="1:4" x14ac:dyDescent="0.2">
      <c r="A19" s="3" t="s">
        <v>134</v>
      </c>
      <c r="B19" s="5">
        <v>2</v>
      </c>
      <c r="C19" s="5">
        <v>365</v>
      </c>
      <c r="D19" s="5">
        <f t="shared" ref="D19" si="4">B19*C19</f>
        <v>730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5669F-DCE3-43F2-A094-396CBF099CB4}">
  <dimension ref="A1:F8"/>
  <sheetViews>
    <sheetView workbookViewId="0">
      <selection activeCell="A10" sqref="A10"/>
    </sheetView>
  </sheetViews>
  <sheetFormatPr baseColWidth="10" defaultColWidth="11.42578125" defaultRowHeight="14.25" x14ac:dyDescent="0.2"/>
  <cols>
    <col min="1" max="16384" width="11.42578125" style="3"/>
  </cols>
  <sheetData>
    <row r="1" spans="1:6" ht="15" x14ac:dyDescent="0.25">
      <c r="A1" s="4" t="s">
        <v>206</v>
      </c>
    </row>
    <row r="3" spans="1:6" ht="15" x14ac:dyDescent="0.2">
      <c r="A3" s="5"/>
      <c r="B3" s="5"/>
      <c r="C3" s="1" t="s">
        <v>207</v>
      </c>
      <c r="D3" s="5"/>
      <c r="E3" s="5"/>
    </row>
    <row r="4" spans="1:6" ht="15" x14ac:dyDescent="0.2">
      <c r="A4" s="5"/>
      <c r="B4" s="5"/>
      <c r="C4" s="1" t="s">
        <v>91</v>
      </c>
      <c r="D4" s="5"/>
      <c r="E4" s="5"/>
      <c r="F4" s="1" t="s">
        <v>139</v>
      </c>
    </row>
    <row r="5" spans="1:6" ht="15" x14ac:dyDescent="0.2">
      <c r="A5" s="1" t="s">
        <v>150</v>
      </c>
      <c r="B5" s="1"/>
      <c r="C5" s="2" t="s">
        <v>103</v>
      </c>
      <c r="D5" s="5" t="s">
        <v>109</v>
      </c>
      <c r="E5" s="2" t="s">
        <v>114</v>
      </c>
    </row>
    <row r="6" spans="1:6" x14ac:dyDescent="0.2">
      <c r="A6" s="5" t="s">
        <v>122</v>
      </c>
      <c r="B6" s="5"/>
      <c r="C6" s="5">
        <v>1</v>
      </c>
      <c r="D6" s="5">
        <v>1</v>
      </c>
      <c r="E6" s="5">
        <v>1</v>
      </c>
      <c r="F6" s="5" t="s">
        <v>187</v>
      </c>
    </row>
    <row r="7" spans="1:6" x14ac:dyDescent="0.2">
      <c r="A7" s="5" t="s">
        <v>123</v>
      </c>
      <c r="B7" s="5"/>
      <c r="C7" s="5">
        <v>2</v>
      </c>
      <c r="D7" s="5">
        <v>2</v>
      </c>
      <c r="E7" s="5">
        <v>2</v>
      </c>
    </row>
    <row r="8" spans="1:6" x14ac:dyDescent="0.2">
      <c r="A8" s="5" t="s">
        <v>124</v>
      </c>
      <c r="B8" s="5"/>
      <c r="C8" s="5">
        <v>3</v>
      </c>
      <c r="D8" s="5">
        <v>3</v>
      </c>
      <c r="E8" s="5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2169B78D842A848BE799D251A5B2C6A" ma:contentTypeVersion="7" ma:contentTypeDescription="Crear nuevo documento." ma:contentTypeScope="" ma:versionID="625099e38fc716cc4bb30b36cfa7c837">
  <xsd:schema xmlns:xsd="http://www.w3.org/2001/XMLSchema" xmlns:xs="http://www.w3.org/2001/XMLSchema" xmlns:p="http://schemas.microsoft.com/office/2006/metadata/properties" xmlns:ns2="758674b2-73ae-44f0-9f19-d4ad379aa2ea" targetNamespace="http://schemas.microsoft.com/office/2006/metadata/properties" ma:root="true" ma:fieldsID="c97fa59194b5c482d1d5e2dd6e3e6b4b" ns2:_="">
    <xsd:import namespace="758674b2-73ae-44f0-9f19-d4ad379aa2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8674b2-73ae-44f0-9f19-d4ad379aa2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2BBFCB-C533-4029-AEA5-B74A922FF066}">
  <ds:schemaRefs>
    <ds:schemaRef ds:uri="http://purl.org/dc/elements/1.1/"/>
    <ds:schemaRef ds:uri="http://purl.org/dc/dcmitype/"/>
    <ds:schemaRef ds:uri="758674b2-73ae-44f0-9f19-d4ad379aa2ea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2678917-5513-4197-A6DE-17900AEDA7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8674b2-73ae-44f0-9f19-d4ad379aa2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A946253-465C-47CA-A8A6-C0812467A5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Versions</vt:lpstr>
      <vt:lpstr>Índex</vt:lpstr>
      <vt:lpstr>Abreviacions</vt:lpstr>
      <vt:lpstr>A8</vt:lpstr>
      <vt:lpstr>A9</vt:lpstr>
      <vt:lpstr>A9_1</vt:lpstr>
      <vt:lpstr>A9_2</vt:lpstr>
      <vt:lpstr>A9_3</vt:lpstr>
      <vt:lpstr>A9_4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Merce Font</dc:creator>
  <cp:keywords/>
  <dc:description/>
  <cp:lastModifiedBy>Merce Font</cp:lastModifiedBy>
  <cp:revision/>
  <dcterms:created xsi:type="dcterms:W3CDTF">2015-06-05T18:19:34Z</dcterms:created>
  <dcterms:modified xsi:type="dcterms:W3CDTF">2022-06-07T13:04:13Z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0x01010042169B78D842A848BE799D251A5B2C6A</vt:lpwstr>
  </property>
</Properties>
</file>